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1F312A30-F318-4C49-9DF1-4E7930616BEB}" xr6:coauthVersionLast="47" xr6:coauthVersionMax="47" xr10:uidLastSave="{00000000-0000-0000-0000-000000000000}"/>
  <bookViews>
    <workbookView xWindow="-60" yWindow="343" windowWidth="16457" windowHeight="9548" firstSheet="2" activeTab="2" xr2:uid="{0CC6A586-1132-43F3-8D3F-E338774A944D}"/>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該当なし)" sheetId="126" r:id="rId7"/>
    <sheet name="ｼｰﾄ5" sheetId="57" r:id="rId8"/>
    <sheet name="ｼｰﾄ6" sheetId="207" r:id="rId9"/>
    <sheet name="目次 (2)" sheetId="231" r:id="rId10"/>
    <sheet name="ｼｰﾄ8" sheetId="232" r:id="rId11"/>
    <sheet name="ｼｰﾄ10" sheetId="233" r:id="rId12"/>
    <sheet name="ｼｰﾄ14" sheetId="234" r:id="rId13"/>
    <sheet name="ｼｰﾄ22" sheetId="235" r:id="rId14"/>
    <sheet name="Sheet1" sheetId="228" state="hidden" r:id="rId15"/>
  </sheets>
  <definedNames>
    <definedName name="_xlnm._FilterDatabase" localSheetId="0" hidden="1">集計1!#REF!</definedName>
    <definedName name="_xlnm.Print_Area" localSheetId="3">ｼｰﾄ1!$A$1:$F$28</definedName>
    <definedName name="_xlnm.Print_Area" localSheetId="11">ｼｰﾄ10!$B$1:$J$10</definedName>
    <definedName name="_xlnm.Print_Area" localSheetId="12">ｼｰﾄ14!$B$1:$U$22</definedName>
    <definedName name="_xlnm.Print_Area" localSheetId="13">ｼｰﾄ22!$B$1:$T$20</definedName>
    <definedName name="_xlnm.Print_Area" localSheetId="5">ｼｰﾄ3!$A$1:$L$72</definedName>
    <definedName name="_xlnm.Print_Area" localSheetId="7">ｼｰﾄ5!$A$1:$I$38</definedName>
    <definedName name="_xlnm.Print_Area" localSheetId="8">ｼｰﾄ6!$A$1:$V$73</definedName>
    <definedName name="_xlnm.Print_Area" localSheetId="10">ｼｰﾄ8!$B$1:$Q$11</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35" l="1"/>
  <c r="P18" i="235"/>
  <c r="O18" i="235"/>
  <c r="N18" i="235"/>
  <c r="M18" i="235"/>
  <c r="L18" i="235"/>
  <c r="K18" i="235"/>
  <c r="J18" i="235"/>
  <c r="J19" i="235" s="1"/>
  <c r="I18" i="235"/>
  <c r="I19" i="235" s="1"/>
  <c r="H18" i="235"/>
  <c r="H19" i="235" s="1"/>
  <c r="G18" i="235"/>
  <c r="F18" i="235"/>
  <c r="R17" i="235"/>
  <c r="R16" i="235"/>
  <c r="S16" i="235" s="1"/>
  <c r="Q15" i="235"/>
  <c r="P15" i="235"/>
  <c r="O15" i="235"/>
  <c r="N15" i="235"/>
  <c r="M15" i="235"/>
  <c r="M19" i="235" s="1"/>
  <c r="L15" i="235"/>
  <c r="L19" i="235" s="1"/>
  <c r="K15" i="235"/>
  <c r="K19" i="235" s="1"/>
  <c r="J15" i="235"/>
  <c r="I15" i="235"/>
  <c r="H15" i="235"/>
  <c r="G15" i="235"/>
  <c r="F15" i="235"/>
  <c r="R14" i="235"/>
  <c r="R13" i="235"/>
  <c r="S13" i="235" s="1"/>
  <c r="Q12" i="235"/>
  <c r="P12" i="235"/>
  <c r="P19" i="235" s="1"/>
  <c r="O12" i="235"/>
  <c r="O19" i="235" s="1"/>
  <c r="N12" i="235"/>
  <c r="N19" i="235" s="1"/>
  <c r="M12" i="235"/>
  <c r="L12" i="235"/>
  <c r="K12" i="235"/>
  <c r="J12" i="235"/>
  <c r="I12" i="235"/>
  <c r="H12" i="235"/>
  <c r="G12" i="235"/>
  <c r="F12" i="235"/>
  <c r="R11" i="235"/>
  <c r="R10" i="235"/>
  <c r="S10" i="235" s="1"/>
  <c r="Q9" i="235"/>
  <c r="Q19" i="235" s="1"/>
  <c r="P9" i="235"/>
  <c r="O9" i="235"/>
  <c r="N9" i="235"/>
  <c r="M9" i="235"/>
  <c r="L9" i="235"/>
  <c r="K9" i="235"/>
  <c r="J9" i="235"/>
  <c r="I9" i="235"/>
  <c r="H9" i="235"/>
  <c r="G9" i="235"/>
  <c r="G19" i="235" s="1"/>
  <c r="F9" i="235"/>
  <c r="F19" i="235" s="1"/>
  <c r="R8" i="235"/>
  <c r="R7" i="235"/>
  <c r="S7" i="235" s="1"/>
  <c r="S19" i="235" s="1"/>
  <c r="A2" i="235"/>
  <c r="R19" i="234"/>
  <c r="Q18" i="234"/>
  <c r="P18" i="234"/>
  <c r="O18" i="234"/>
  <c r="N18" i="234"/>
  <c r="M18" i="234"/>
  <c r="L18" i="234"/>
  <c r="K18" i="234"/>
  <c r="J18" i="234"/>
  <c r="I18" i="234"/>
  <c r="H18" i="234"/>
  <c r="H19" i="234" s="1"/>
  <c r="G18" i="234"/>
  <c r="G19" i="234" s="1"/>
  <c r="F18" i="234"/>
  <c r="F19" i="234" s="1"/>
  <c r="R17" i="234"/>
  <c r="R16" i="234"/>
  <c r="S16" i="234" s="1"/>
  <c r="Q15" i="234"/>
  <c r="P15" i="234"/>
  <c r="O15" i="234"/>
  <c r="N15" i="234"/>
  <c r="M15" i="234"/>
  <c r="L15" i="234"/>
  <c r="K15" i="234"/>
  <c r="K19" i="234" s="1"/>
  <c r="J15" i="234"/>
  <c r="J19" i="234" s="1"/>
  <c r="I15" i="234"/>
  <c r="I19" i="234" s="1"/>
  <c r="H15" i="234"/>
  <c r="G15" i="234"/>
  <c r="F15" i="234"/>
  <c r="R14" i="234"/>
  <c r="R13" i="234"/>
  <c r="S13" i="234" s="1"/>
  <c r="Q12" i="234"/>
  <c r="P12" i="234"/>
  <c r="O12" i="234"/>
  <c r="N12" i="234"/>
  <c r="M12" i="234"/>
  <c r="L12" i="234"/>
  <c r="K12" i="234"/>
  <c r="J12" i="234"/>
  <c r="I12" i="234"/>
  <c r="H12" i="234"/>
  <c r="G12" i="234"/>
  <c r="F12" i="234"/>
  <c r="R11" i="234"/>
  <c r="R10" i="234"/>
  <c r="S10" i="234" s="1"/>
  <c r="Q9" i="234"/>
  <c r="Q19" i="234" s="1"/>
  <c r="P9" i="234"/>
  <c r="P19" i="234" s="1"/>
  <c r="O9" i="234"/>
  <c r="O19" i="234" s="1"/>
  <c r="N9" i="234"/>
  <c r="N19" i="234" s="1"/>
  <c r="M9" i="234"/>
  <c r="M19" i="234" s="1"/>
  <c r="L9" i="234"/>
  <c r="L19" i="234" s="1"/>
  <c r="K9" i="234"/>
  <c r="J9" i="234"/>
  <c r="I9" i="234"/>
  <c r="H9" i="234"/>
  <c r="G9" i="234"/>
  <c r="F9" i="234"/>
  <c r="R8" i="234"/>
  <c r="R7" i="234"/>
  <c r="S7" i="234" s="1"/>
  <c r="S19" i="234" s="1"/>
  <c r="A2" i="234"/>
  <c r="A2" i="233"/>
  <c r="A2" i="232"/>
  <c r="R19" i="235" l="1"/>
  <c r="H34" i="57" l="1"/>
  <c r="H32" i="57"/>
  <c r="H33" i="57"/>
  <c r="H31" i="57"/>
  <c r="H35" i="57" s="1"/>
  <c r="F26" i="57"/>
  <c r="G26" i="57"/>
  <c r="H23" i="57"/>
  <c r="H24" i="57"/>
  <c r="H25" i="57"/>
  <c r="H22" i="57"/>
  <c r="H26" i="57" s="1"/>
  <c r="R18" i="207"/>
  <c r="Q36" i="207"/>
  <c r="Q18" i="207" l="1"/>
  <c r="P36" i="207"/>
  <c r="O36" i="207"/>
  <c r="N36" i="207"/>
  <c r="M36" i="207"/>
  <c r="L36" i="207"/>
  <c r="K36" i="207"/>
  <c r="J36" i="207"/>
  <c r="I36" i="207"/>
  <c r="H36" i="207"/>
  <c r="G36" i="207"/>
  <c r="F36" i="207"/>
  <c r="E36" i="207"/>
  <c r="P30" i="207"/>
  <c r="O30" i="207"/>
  <c r="N30" i="207"/>
  <c r="M30" i="207"/>
  <c r="L30" i="207"/>
  <c r="K30" i="207"/>
  <c r="J30" i="207"/>
  <c r="I30" i="207"/>
  <c r="H30" i="207"/>
  <c r="G30" i="207"/>
  <c r="F30" i="207"/>
  <c r="E30" i="207"/>
  <c r="P24" i="207"/>
  <c r="O24" i="207"/>
  <c r="N24" i="207"/>
  <c r="M24" i="207"/>
  <c r="L24" i="207"/>
  <c r="K24" i="207"/>
  <c r="J24" i="207"/>
  <c r="I24" i="207"/>
  <c r="H24" i="207"/>
  <c r="G24" i="207"/>
  <c r="F24" i="207"/>
  <c r="E24" i="207"/>
  <c r="P18" i="207"/>
  <c r="O18" i="207"/>
  <c r="N18" i="207"/>
  <c r="M18" i="207"/>
  <c r="L18" i="207"/>
  <c r="K18" i="207"/>
  <c r="J18" i="207"/>
  <c r="I18" i="207"/>
  <c r="H18" i="207"/>
  <c r="G18" i="207"/>
  <c r="F18" i="207"/>
  <c r="E18" i="207"/>
  <c r="P12" i="207"/>
  <c r="O12" i="207"/>
  <c r="N12" i="207"/>
  <c r="M12" i="207"/>
  <c r="L12" i="207"/>
  <c r="K12" i="207"/>
  <c r="J12" i="207"/>
  <c r="I12" i="207"/>
  <c r="H12" i="207"/>
  <c r="G12" i="207"/>
  <c r="F12" i="207"/>
  <c r="E12" i="207"/>
  <c r="A3" i="126" l="1"/>
  <c r="A3" i="221"/>
  <c r="A3" i="57"/>
  <c r="D11" i="128"/>
  <c r="I54" i="207"/>
  <c r="E55" i="207"/>
  <c r="S54" i="207"/>
  <c r="R54" i="207"/>
  <c r="Q54" i="207"/>
  <c r="P54" i="207"/>
  <c r="O54" i="207"/>
  <c r="N54" i="207"/>
  <c r="M54" i="207"/>
  <c r="L54" i="207"/>
  <c r="K54" i="207"/>
  <c r="J54" i="207"/>
  <c r="H54" i="207"/>
  <c r="G54" i="207"/>
  <c r="F54" i="207"/>
  <c r="E54" i="207"/>
  <c r="S48" i="207"/>
  <c r="R48" i="207"/>
  <c r="Q48" i="207"/>
  <c r="P48" i="207"/>
  <c r="O48" i="207"/>
  <c r="N48" i="207"/>
  <c r="M48" i="207"/>
  <c r="L48" i="207"/>
  <c r="K48" i="207"/>
  <c r="J48" i="207"/>
  <c r="I48" i="207"/>
  <c r="H48" i="207"/>
  <c r="G48" i="207"/>
  <c r="F48" i="207"/>
  <c r="E48" i="207"/>
  <c r="S42" i="207"/>
  <c r="R42" i="207"/>
  <c r="Q42" i="207"/>
  <c r="P42" i="207"/>
  <c r="O42" i="207"/>
  <c r="N42" i="207"/>
  <c r="M42" i="207"/>
  <c r="L42" i="207"/>
  <c r="K42" i="207"/>
  <c r="J42" i="207"/>
  <c r="I42" i="207"/>
  <c r="H42" i="207"/>
  <c r="G42" i="207"/>
  <c r="F42" i="207"/>
  <c r="E42" i="207"/>
  <c r="S36" i="207"/>
  <c r="R36" i="207"/>
  <c r="S30" i="207"/>
  <c r="R30" i="207"/>
  <c r="S24" i="207"/>
  <c r="R24" i="207"/>
  <c r="Q24" i="207"/>
  <c r="S18" i="207"/>
  <c r="AO11" i="128"/>
  <c r="P59" i="207"/>
  <c r="D68" i="221"/>
  <c r="C68" i="221"/>
  <c r="E15" i="57"/>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S12" i="207"/>
  <c r="R12" i="207"/>
  <c r="Q12" i="207"/>
  <c r="G16" i="57"/>
  <c r="F16" i="57"/>
  <c r="E16" i="57"/>
  <c r="G15" i="57"/>
  <c r="F15" i="5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35" i="57"/>
  <c r="F35" i="57"/>
  <c r="E35" i="57"/>
  <c r="AC11" i="128"/>
  <c r="AB11" i="128"/>
  <c r="E26" i="57"/>
  <c r="AA11" i="128" s="1"/>
  <c r="C22"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E68" i="221" l="1"/>
  <c r="S11" i="128" s="1"/>
  <c r="H68" i="221"/>
  <c r="V11" i="128" s="1"/>
  <c r="G68" i="221"/>
  <c r="U11" i="128" s="1"/>
  <c r="F68" i="221"/>
  <c r="T11" i="128" s="1"/>
  <c r="I80" i="221"/>
  <c r="I68" i="221" l="1"/>
  <c r="Y11" i="128" s="1"/>
</calcChain>
</file>

<file path=xl/sharedStrings.xml><?xml version="1.0" encoding="utf-8"?>
<sst xmlns="http://schemas.openxmlformats.org/spreadsheetml/2006/main" count="1231" uniqueCount="636">
  <si>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</si>
  <si>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</si>
  <si>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</si>
  <si>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</si>
  <si>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</si>
  <si>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</si>
  <si>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</si>
  <si>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</si>
  <si>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</si>
  <si>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</si>
  <si>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</si>
  <si>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</si>
  <si>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</si>
  <si>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</si>
  <si>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</si>
  <si>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</si>
  <si>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</si>
  <si>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</si>
  <si>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</si>
  <si>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</si>
  <si>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</si>
  <si>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</si>
  <si>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</si>
  <si>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</si>
  <si>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</si>
  <si>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</si>
  <si>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</si>
  <si>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</si>
  <si>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</si>
  <si>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</si>
  <si>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</si>
  <si>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</si>
  <si>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</si>
  <si>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</si>
  <si>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</si>
  <si>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</si>
  <si>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</si>
  <si>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</si>
  <si>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</si>
  <si>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</si>
  <si>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</si>
  <si>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</si>
  <si>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</si>
  <si>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</si>
  <si>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</si>
  <si>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</si>
  <si>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</si>
  <si>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</si>
  <si>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</si>
  <si>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</si>
  <si>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</si>
  <si>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</si>
  <si>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</si>
  <si>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</si>
  <si>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</si>
  <si>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</si>
  <si>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</si>
  <si>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</si>
  <si>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</si>
  <si>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</si>
  <si>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</si>
  <si>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</si>
  <si>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</si>
  <si>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</si>
  <si>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地盤環境情報（概要、地下水採取の状況、地盤沈下等の状況、被害、対策）</t>
    <rPh sb="0" eb="2">
      <t>ジバン</t>
    </rPh>
    <rPh sb="2" eb="4">
      <t>カンキョウ</t>
    </rPh>
    <rPh sb="4" eb="6">
      <t>ジョウホウ</t>
    </rPh>
    <phoneticPr fontId="4"/>
  </si>
  <si>
    <t>１－１．</t>
    <phoneticPr fontId="4"/>
  </si>
  <si>
    <t>主な水準点における過去10年の沈下量経年変化</t>
    <phoneticPr fontId="4"/>
  </si>
  <si>
    <t>１．</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</si>
  <si>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</si>
  <si>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</si>
  <si>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</si>
  <si>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</si>
  <si>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</si>
  <si>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</si>
  <si>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</si>
  <si>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</si>
  <si>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</si>
  <si>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</si>
  <si>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</si>
  <si>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</si>
  <si>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</si>
  <si>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</si>
  <si>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</si>
  <si>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</si>
  <si>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</si>
  <si>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</si>
  <si>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</si>
  <si>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</si>
  <si>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</si>
  <si>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</si>
  <si>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</si>
  <si>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</si>
  <si>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</si>
  <si>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</si>
  <si>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</si>
  <si>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</si>
  <si>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</si>
  <si>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</si>
  <si>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</si>
  <si>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</si>
  <si>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</si>
  <si>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</si>
  <si>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</si>
  <si>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</si>
  <si>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</si>
  <si>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</si>
  <si>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</si>
  <si>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</si>
  <si>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</si>
  <si>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</si>
  <si>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</si>
  <si>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</si>
  <si>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</si>
  <si>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</si>
  <si>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</si>
  <si>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</si>
  <si>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</si>
  <si>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</si>
  <si>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</si>
  <si>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</si>
  <si>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</si>
  <si>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</si>
  <si>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</si>
  <si>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</si>
  <si>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</si>
  <si>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</si>
  <si>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</si>
  <si>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</si>
  <si>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</si>
  <si>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</si>
  <si>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</si>
  <si>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</si>
  <si>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</si>
  <si>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</si>
  <si>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</si>
  <si>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</si>
  <si>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</si>
  <si>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</si>
  <si>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</si>
  <si>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</si>
  <si>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</si>
  <si>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</si>
  <si>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</si>
  <si>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</si>
  <si>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</si>
  <si>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</si>
  <si>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</si>
  <si>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</si>
  <si>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</si>
  <si>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</si>
  <si>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</si>
  <si>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</si>
  <si>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</si>
  <si>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</si>
  <si>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</si>
  <si>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</si>
  <si>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</si>
  <si>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</si>
  <si>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</si>
  <si>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</si>
  <si>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</si>
  <si>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</si>
  <si>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</si>
  <si>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</si>
  <si>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</si>
  <si>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</si>
  <si>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</si>
  <si>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</si>
  <si>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</si>
  <si>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</si>
  <si>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</si>
  <si>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</si>
  <si>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</si>
  <si>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</si>
  <si>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</si>
  <si>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</si>
  <si>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</si>
  <si>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</si>
  <si>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</si>
  <si>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</si>
  <si>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</si>
  <si>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</si>
  <si>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</si>
  <si>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</si>
  <si>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</si>
  <si>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</si>
  <si>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</si>
  <si>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</si>
  <si>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</si>
  <si>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</si>
  <si>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</si>
  <si>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</si>
  <si>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</si>
  <si>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地域名</t>
    <rPh sb="0" eb="3">
      <t>チイキメイ</t>
    </rPh>
    <phoneticPr fontId="4"/>
  </si>
  <si>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</si>
  <si>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</si>
  <si>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</si>
  <si>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</si>
  <si>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</si>
  <si>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</si>
  <si>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</si>
  <si>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</si>
  <si>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</si>
  <si>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</si>
  <si>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</si>
  <si>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</si>
  <si>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</si>
  <si>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</si>
  <si>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</si>
  <si>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</si>
  <si>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</si>
  <si>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</si>
  <si>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</si>
  <si>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</si>
  <si>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</si>
  <si>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</si>
  <si>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</si>
  <si>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</si>
  <si>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</si>
  <si>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</si>
  <si>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</si>
  <si>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</si>
  <si>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</si>
  <si>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</si>
  <si>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</si>
  <si>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</si>
  <si>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</si>
  <si>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</si>
  <si>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</si>
  <si>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</si>
  <si>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</si>
  <si>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</si>
  <si>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</si>
  <si>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</si>
  <si>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</si>
  <si>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</si>
  <si>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</si>
  <si>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</si>
  <si>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</si>
  <si>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</si>
  <si>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</si>
  <si>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</si>
  <si>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</si>
  <si>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</si>
  <si>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</si>
  <si>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</si>
  <si>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</si>
  <si>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</si>
  <si>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</si>
  <si>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</si>
  <si>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</si>
  <si>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</si>
  <si>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</si>
  <si>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</si>
  <si>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</si>
  <si>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</si>
  <si>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</si>
  <si>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</si>
  <si>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</si>
  <si>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</si>
  <si>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</si>
  <si>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</si>
  <si>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</si>
  <si>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</si>
  <si>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</si>
  <si>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</si>
  <si>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</si>
  <si>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</si>
  <si>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</si>
  <si>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</si>
  <si>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</si>
  <si>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</si>
  <si>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</si>
  <si>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</si>
  <si>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</si>
  <si>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</si>
  <si>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</si>
  <si>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</si>
  <si>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</si>
  <si>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</si>
  <si>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</si>
  <si>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</si>
  <si>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</si>
  <si>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</si>
  <si>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</si>
  <si>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</si>
  <si>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</si>
  <si>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</si>
  <si>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</si>
  <si>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</si>
  <si>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</si>
  <si>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</si>
  <si>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</si>
  <si>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</si>
  <si>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</si>
  <si>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</si>
  <si>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</si>
  <si>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</si>
  <si>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</si>
  <si>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</si>
  <si>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</si>
  <si>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</si>
  <si>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</si>
  <si>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</si>
  <si>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</si>
  <si>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</si>
  <si>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千葉市</t>
  </si>
  <si>
    <t>市川市</t>
  </si>
  <si>
    <t>船橋市</t>
  </si>
  <si>
    <t>木更津市</t>
  </si>
  <si>
    <t>野田市</t>
  </si>
  <si>
    <t>成田市</t>
  </si>
  <si>
    <t>佐倉市</t>
  </si>
  <si>
    <t>習志野市</t>
  </si>
  <si>
    <t>柏市</t>
  </si>
  <si>
    <t>市原市</t>
  </si>
  <si>
    <t>流山市</t>
  </si>
  <si>
    <t>八千代市</t>
  </si>
  <si>
    <t>我孫子市</t>
  </si>
  <si>
    <t>鎌ケ谷市</t>
  </si>
  <si>
    <t>君津市</t>
  </si>
  <si>
    <t>富津市</t>
  </si>
  <si>
    <t>浦安市</t>
  </si>
  <si>
    <t>四街道市</t>
  </si>
  <si>
    <t>袖ケ浦市</t>
  </si>
  <si>
    <t>印西市</t>
  </si>
  <si>
    <t>酒々井町</t>
  </si>
  <si>
    <t>栄町</t>
  </si>
  <si>
    <t>芝山町</t>
  </si>
  <si>
    <t>長柄町</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</si>
  <si>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</si>
  <si>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</si>
  <si>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</si>
  <si>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</si>
  <si>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</si>
  <si>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</si>
  <si>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水準点所在地</t>
    <phoneticPr fontId="4"/>
  </si>
  <si>
    <t>所轄機関</t>
    <phoneticPr fontId="4"/>
  </si>
  <si>
    <t>測量実施期間</t>
    <rPh sb="0" eb="2">
      <t>ソクリョウ</t>
    </rPh>
    <rPh sb="2" eb="4">
      <t>ジッシ</t>
    </rPh>
    <rPh sb="4" eb="6">
      <t>キカン</t>
    </rPh>
    <phoneticPr fontId="4"/>
  </si>
  <si>
    <t>対象期間又は年度</t>
    <rPh sb="0" eb="2">
      <t>タイショウ</t>
    </rPh>
    <rPh sb="2" eb="4">
      <t>キカン</t>
    </rPh>
    <rPh sb="4" eb="5">
      <t>マタ</t>
    </rPh>
    <rPh sb="6" eb="8">
      <t>ネンド</t>
    </rPh>
    <phoneticPr fontId="4"/>
  </si>
  <si>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</si>
  <si>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</si>
  <si>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</si>
  <si>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</si>
  <si>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</si>
  <si>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</si>
  <si>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</si>
  <si>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</si>
  <si>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</si>
  <si>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</si>
  <si>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</si>
  <si>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</si>
  <si>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</si>
  <si>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</si>
  <si>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</si>
  <si>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</si>
  <si>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２　代表的な観測井における過去10年の地下水位経年変化</t>
    <phoneticPr fontId="4"/>
  </si>
  <si>
    <t>観測井名称</t>
    <phoneticPr fontId="4"/>
  </si>
  <si>
    <t>観測井所在地</t>
    <phoneticPr fontId="4"/>
  </si>
  <si>
    <t>観測井標高(T.P.m)</t>
  </si>
  <si>
    <t>ストレーナー位置
（地表面下深さ）</t>
    <phoneticPr fontId="4"/>
  </si>
  <si>
    <t>地下水の類別</t>
  </si>
  <si>
    <t>設置年度</t>
    <rPh sb="2" eb="3">
      <t>ネン</t>
    </rPh>
    <rPh sb="3" eb="4">
      <t>ド</t>
    </rPh>
    <phoneticPr fontId="4"/>
  </si>
  <si>
    <t>既往最低水位</t>
    <phoneticPr fontId="4"/>
  </si>
  <si>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</si>
  <si>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</si>
  <si>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</si>
  <si>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</si>
  <si>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</si>
  <si>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水位の説明</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</si>
  <si>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</si>
  <si>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</si>
  <si>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</si>
  <si>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</si>
  <si>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</si>
  <si>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</si>
  <si>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</si>
  <si>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</si>
  <si>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</si>
  <si>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</si>
  <si>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</si>
  <si>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</si>
  <si>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</si>
  <si>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</si>
  <si>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 xml:space="preserve">                                                            </t>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</si>
  <si>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</si>
  <si>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</si>
  <si>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</si>
  <si>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</si>
  <si>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</si>
  <si>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</si>
  <si>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</si>
  <si>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</si>
  <si>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</si>
  <si>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</si>
  <si>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</si>
  <si>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</si>
  <si>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</si>
  <si>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</si>
  <si>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</si>
  <si>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</si>
  <si>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</si>
  <si>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</si>
  <si>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</si>
  <si>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</si>
  <si>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</si>
  <si>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</si>
  <si>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</si>
  <si>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</si>
  <si>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</si>
  <si>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</si>
  <si>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</si>
  <si>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</si>
  <si>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</si>
  <si>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</si>
  <si>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</si>
  <si>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</si>
  <si>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</si>
  <si>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</si>
  <si>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</si>
  <si>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</si>
  <si>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</si>
  <si>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</si>
  <si>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</si>
  <si>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</si>
  <si>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</si>
  <si>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自治体
（管内市町村）</t>
    <rPh sb="0" eb="3">
      <t>ジチタイ</t>
    </rPh>
    <rPh sb="5" eb="7">
      <t>カンナイ</t>
    </rPh>
    <rPh sb="7" eb="10">
      <t>シチョウソン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</si>
  <si>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</si>
  <si>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</si>
  <si>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</si>
  <si>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一級水準測量</t>
  </si>
  <si>
    <t>二級水準測量</t>
  </si>
  <si>
    <t>調査対象地域以外の地域名</t>
    <rPh sb="0" eb="4">
      <t>チョウサタイショウ</t>
    </rPh>
    <rPh sb="4" eb="6">
      <t>チイキ</t>
    </rPh>
    <rPh sb="6" eb="8">
      <t>イガイ</t>
    </rPh>
    <rPh sb="9" eb="12">
      <t>チイキメイ</t>
    </rPh>
    <phoneticPr fontId="5"/>
  </si>
  <si>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</si>
  <si>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</si>
  <si>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</si>
  <si>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</si>
  <si>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</si>
  <si>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</si>
  <si>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地下水位及び
地盤収縮
観測井戸数（本）</t>
    <rPh sb="0" eb="2">
      <t>チカ</t>
    </rPh>
    <rPh sb="2" eb="4">
      <t>スイイ</t>
    </rPh>
    <rPh sb="4" eb="5">
      <t>オヨ</t>
    </rPh>
    <rPh sb="7" eb="9">
      <t>ジバン</t>
    </rPh>
    <rPh sb="9" eb="11">
      <t>シュウシュク</t>
    </rPh>
    <rPh sb="12" eb="14">
      <t>カンソク</t>
    </rPh>
    <rPh sb="14" eb="16">
      <t>イド</t>
    </rPh>
    <rPh sb="16" eb="17">
      <t>スウ</t>
    </rPh>
    <rPh sb="18" eb="19">
      <t>ホン</t>
    </rPh>
    <phoneticPr fontId="5"/>
  </si>
  <si>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</si>
  <si>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</si>
  <si>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</si>
  <si>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</si>
  <si>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</si>
  <si>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</si>
  <si>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</si>
  <si>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</si>
  <si>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</si>
  <si>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</si>
  <si>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</si>
  <si>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</si>
  <si>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</si>
  <si>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</si>
  <si>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</si>
  <si>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</si>
  <si>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</si>
  <si>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</si>
  <si>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</si>
  <si>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</si>
  <si>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</si>
  <si>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</si>
  <si>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</si>
  <si>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</si>
  <si>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</si>
  <si>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</si>
  <si>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</si>
  <si>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</si>
  <si>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</si>
  <si>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</si>
  <si>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</si>
  <si>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</si>
  <si>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</si>
  <si>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</si>
  <si>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</si>
  <si>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</si>
  <si>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</si>
  <si>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</si>
  <si>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</si>
  <si>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</si>
  <si>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浦安－3</t>
  </si>
  <si>
    <t>船橋－2</t>
  </si>
  <si>
    <t>Ｗ－25</t>
  </si>
  <si>
    <t>千葉ー１</t>
    <rPh sb="0" eb="2">
      <t>チバ</t>
    </rPh>
    <phoneticPr fontId="4"/>
  </si>
  <si>
    <t>Ｗ－2</t>
  </si>
  <si>
    <t>Ｗ－20</t>
  </si>
  <si>
    <t>Ｗ－32</t>
  </si>
  <si>
    <t>成田－2</t>
  </si>
  <si>
    <t>内陸Ｗ－3</t>
  </si>
  <si>
    <t>浦安市猫実</t>
  </si>
  <si>
    <t>船橋市湊町</t>
  </si>
  <si>
    <t>千葉市中央区末広</t>
    <phoneticPr fontId="4"/>
  </si>
  <si>
    <t>千葉市若葉区東寺山町</t>
    <rPh sb="0" eb="3">
      <t>チバシ</t>
    </rPh>
    <rPh sb="3" eb="6">
      <t>ワカバク</t>
    </rPh>
    <rPh sb="6" eb="7">
      <t>ヒガシ</t>
    </rPh>
    <rPh sb="7" eb="10">
      <t>テラヤマチョウ</t>
    </rPh>
    <phoneticPr fontId="4"/>
  </si>
  <si>
    <t>市原市五井</t>
  </si>
  <si>
    <t>君津市人見</t>
  </si>
  <si>
    <t>袖ケ浦市久保田</t>
    <rPh sb="0" eb="3">
      <t>ソデガウラ</t>
    </rPh>
    <rPh sb="4" eb="7">
      <t>クボタ</t>
    </rPh>
    <phoneticPr fontId="56"/>
  </si>
  <si>
    <t>成田市東和田</t>
  </si>
  <si>
    <t>佐倉市石川</t>
  </si>
  <si>
    <t>178.5～195.1</t>
  </si>
  <si>
    <t>172.3～183.6</t>
  </si>
  <si>
    <t>136.0～148.0</t>
  </si>
  <si>
    <t>420.4～453.6</t>
  </si>
  <si>
    <t>235.8～247.5</t>
  </si>
  <si>
    <t>120.0～132.0</t>
  </si>
  <si>
    <t>238.0～250.0</t>
  </si>
  <si>
    <t>206.7～239.8</t>
  </si>
  <si>
    <t>100.0～110.0</t>
  </si>
  <si>
    <t>千葉県</t>
    <rPh sb="0" eb="3">
      <t>チバケン</t>
    </rPh>
    <phoneticPr fontId="55"/>
  </si>
  <si>
    <t>千葉市</t>
    <rPh sb="0" eb="3">
      <t>チバシ</t>
    </rPh>
    <phoneticPr fontId="4"/>
  </si>
  <si>
    <t>千葉県（観測のみ）</t>
    <rPh sb="0" eb="3">
      <t>チバケン</t>
    </rPh>
    <rPh sb="4" eb="6">
      <t>カンソク</t>
    </rPh>
    <phoneticPr fontId="55"/>
  </si>
  <si>
    <t>S40.3</t>
  </si>
  <si>
    <t>S42.3</t>
  </si>
  <si>
    <t>S38.4</t>
  </si>
  <si>
    <t>S47.3</t>
  </si>
  <si>
    <t>S35.4</t>
  </si>
  <si>
    <t>S38.3</t>
  </si>
  <si>
    <t>S37.9</t>
  </si>
  <si>
    <t>S49.3</t>
  </si>
  <si>
    <t>〃</t>
  </si>
  <si>
    <t>地下水位は各年平均値（T.P.）</t>
    <rPh sb="0" eb="3">
      <t>チカスイ</t>
    </rPh>
    <rPh sb="3" eb="4">
      <t>イ</t>
    </rPh>
    <rPh sb="5" eb="7">
      <t>カクネン</t>
    </rPh>
    <rPh sb="7" eb="9">
      <t>ヘイキン</t>
    </rPh>
    <rPh sb="9" eb="10">
      <t>チ</t>
    </rPh>
    <phoneticPr fontId="4"/>
  </si>
  <si>
    <t>東葛</t>
    <rPh sb="0" eb="2">
      <t>トウカツ</t>
    </rPh>
    <phoneticPr fontId="4"/>
  </si>
  <si>
    <t>葛南</t>
    <rPh sb="0" eb="2">
      <t>カツナン</t>
    </rPh>
    <phoneticPr fontId="4"/>
  </si>
  <si>
    <t>千葉・市原</t>
    <rPh sb="0" eb="2">
      <t>チバ</t>
    </rPh>
    <rPh sb="3" eb="5">
      <t>イチハラ</t>
    </rPh>
    <phoneticPr fontId="4"/>
  </si>
  <si>
    <t>君津</t>
    <rPh sb="0" eb="2">
      <t>キミツ</t>
    </rPh>
    <phoneticPr fontId="4"/>
  </si>
  <si>
    <t>北総</t>
    <rPh sb="0" eb="2">
      <t>ホクソウ</t>
    </rPh>
    <phoneticPr fontId="4"/>
  </si>
  <si>
    <t>１．沈下量の基準点は、日本水準原点（所在地：東京都）</t>
    <rPh sb="6" eb="8">
      <t>キジュン</t>
    </rPh>
    <rPh sb="8" eb="9">
      <t>テン</t>
    </rPh>
    <rPh sb="11" eb="13">
      <t>ニホン</t>
    </rPh>
    <rPh sb="13" eb="15">
      <t>スイジュン</t>
    </rPh>
    <rPh sb="15" eb="17">
      <t>ゲンテン</t>
    </rPh>
    <rPh sb="22" eb="25">
      <t>トウキョウト</t>
    </rPh>
    <phoneticPr fontId="4"/>
  </si>
  <si>
    <t>２．測量の基準日：1月1日</t>
    <rPh sb="10" eb="11">
      <t>ガツ</t>
    </rPh>
    <rPh sb="12" eb="13">
      <t>ニチ</t>
    </rPh>
    <phoneticPr fontId="4"/>
  </si>
  <si>
    <t>I-3</t>
  </si>
  <si>
    <t>市川市福栄</t>
    <rPh sb="0" eb="3">
      <t>イチカワシ</t>
    </rPh>
    <rPh sb="3" eb="5">
      <t>フクエイ</t>
    </rPh>
    <phoneticPr fontId="4"/>
  </si>
  <si>
    <t>TM-18</t>
  </si>
  <si>
    <t>富里市高松</t>
    <rPh sb="0" eb="3">
      <t>トミサトシ</t>
    </rPh>
    <rPh sb="3" eb="5">
      <t>タカマツ</t>
    </rPh>
    <phoneticPr fontId="4"/>
  </si>
  <si>
    <t>千葉県</t>
    <rPh sb="0" eb="3">
      <t>チバケン</t>
    </rPh>
    <phoneticPr fontId="4"/>
  </si>
  <si>
    <t>欠測</t>
    <rPh sb="0" eb="2">
      <t>ケッソク</t>
    </rPh>
    <phoneticPr fontId="4"/>
  </si>
  <si>
    <t>松戸市</t>
  </si>
  <si>
    <t>白井市</t>
    <rPh sb="2" eb="3">
      <t>シ</t>
    </rPh>
    <phoneticPr fontId="5"/>
  </si>
  <si>
    <t>富里市</t>
    <rPh sb="2" eb="3">
      <t>シ</t>
    </rPh>
    <phoneticPr fontId="5"/>
  </si>
  <si>
    <t>八街市</t>
    <rPh sb="2" eb="3">
      <t>シ</t>
    </rPh>
    <phoneticPr fontId="5"/>
  </si>
  <si>
    <t>-</t>
  </si>
  <si>
    <t>東総地域</t>
    <rPh sb="0" eb="1">
      <t>ヒガシ</t>
    </rPh>
    <rPh sb="1" eb="2">
      <t>ソウ</t>
    </rPh>
    <rPh sb="2" eb="4">
      <t>チイキ</t>
    </rPh>
    <phoneticPr fontId="5"/>
  </si>
  <si>
    <t>工業用水法による井戸使用状況報告、県・市条例による地下水採取量報告</t>
    <rPh sb="0" eb="2">
      <t>コウギョウ</t>
    </rPh>
    <rPh sb="2" eb="4">
      <t>ヨウスイ</t>
    </rPh>
    <rPh sb="4" eb="5">
      <t>ホウ</t>
    </rPh>
    <rPh sb="8" eb="10">
      <t>イド</t>
    </rPh>
    <rPh sb="10" eb="12">
      <t>シヨウ</t>
    </rPh>
    <rPh sb="12" eb="14">
      <t>ジョウキョウ</t>
    </rPh>
    <rPh sb="14" eb="16">
      <t>ホウコク</t>
    </rPh>
    <rPh sb="17" eb="18">
      <t>ケン</t>
    </rPh>
    <rPh sb="19" eb="20">
      <t>シ</t>
    </rPh>
    <rPh sb="20" eb="22">
      <t>ジョウレイ</t>
    </rPh>
    <rPh sb="25" eb="28">
      <t>チカスイ</t>
    </rPh>
    <rPh sb="28" eb="30">
      <t>サイシュ</t>
    </rPh>
    <rPh sb="30" eb="31">
      <t>リョウ</t>
    </rPh>
    <rPh sb="31" eb="33">
      <t>ホウコク</t>
    </rPh>
    <phoneticPr fontId="4"/>
  </si>
  <si>
    <t>ビル用水法による地下水採取量報告、県・市条例による地下水採取量報告</t>
    <rPh sb="2" eb="4">
      <t>ヨウスイ</t>
    </rPh>
    <rPh sb="4" eb="5">
      <t>ホウ</t>
    </rPh>
    <rPh sb="8" eb="11">
      <t>チカスイ</t>
    </rPh>
    <rPh sb="11" eb="13">
      <t>サイシュ</t>
    </rPh>
    <rPh sb="13" eb="14">
      <t>リョウ</t>
    </rPh>
    <rPh sb="14" eb="16">
      <t>ホウコク</t>
    </rPh>
    <rPh sb="17" eb="18">
      <t>ケン</t>
    </rPh>
    <rPh sb="20" eb="22">
      <t>ジョウレイ</t>
    </rPh>
    <rPh sb="25" eb="28">
      <t>チカスイ</t>
    </rPh>
    <rPh sb="28" eb="30">
      <t>サイシュ</t>
    </rPh>
    <rPh sb="30" eb="31">
      <t>リョウ</t>
    </rPh>
    <rPh sb="31" eb="33">
      <t>ホウコク</t>
    </rPh>
    <phoneticPr fontId="4"/>
  </si>
  <si>
    <t>県・市条例による地下水採取量報告</t>
    <rPh sb="0" eb="1">
      <t>ケン</t>
    </rPh>
    <rPh sb="3" eb="5">
      <t>ジョウレイ</t>
    </rPh>
    <rPh sb="8" eb="11">
      <t>チカスイ</t>
    </rPh>
    <rPh sb="11" eb="13">
      <t>サイシュ</t>
    </rPh>
    <rPh sb="13" eb="14">
      <t>リョウ</t>
    </rPh>
    <rPh sb="14" eb="16">
      <t>ホウコク</t>
    </rPh>
    <phoneticPr fontId="4"/>
  </si>
  <si>
    <t>YM-13</t>
    <phoneticPr fontId="4"/>
  </si>
  <si>
    <t>S38～R6</t>
    <phoneticPr fontId="4"/>
  </si>
  <si>
    <t>S61～R6</t>
    <phoneticPr fontId="4"/>
  </si>
  <si>
    <t>H26</t>
    <phoneticPr fontId="4"/>
  </si>
  <si>
    <t>R2～R6</t>
    <phoneticPr fontId="4"/>
  </si>
  <si>
    <t>八街市榎戸</t>
    <rPh sb="0" eb="3">
      <t>ヤチマタシ</t>
    </rPh>
    <rPh sb="3" eb="5">
      <t>エノキド</t>
    </rPh>
    <phoneticPr fontId="4"/>
  </si>
  <si>
    <t>千葉県</t>
    <rPh sb="0" eb="3">
      <t>チバケン</t>
    </rPh>
    <phoneticPr fontId="4"/>
  </si>
  <si>
    <t>R6</t>
    <phoneticPr fontId="4"/>
  </si>
  <si>
    <t>H26～R6</t>
    <phoneticPr fontId="4"/>
  </si>
  <si>
    <t>千葉県環境保全条例では、地下水採取者に対し、年度ではなく年単位で地下水採取量の報告</t>
    <rPh sb="0" eb="3">
      <t>チバケン</t>
    </rPh>
    <rPh sb="3" eb="5">
      <t>カンキョウ</t>
    </rPh>
    <rPh sb="5" eb="7">
      <t>ホゼン</t>
    </rPh>
    <rPh sb="7" eb="9">
      <t>ジョウレイ</t>
    </rPh>
    <rPh sb="12" eb="15">
      <t>チカスイ</t>
    </rPh>
    <rPh sb="15" eb="17">
      <t>サイシュ</t>
    </rPh>
    <rPh sb="17" eb="18">
      <t>シャ</t>
    </rPh>
    <rPh sb="19" eb="20">
      <t>タイ</t>
    </rPh>
    <rPh sb="22" eb="23">
      <t>ネン</t>
    </rPh>
    <rPh sb="23" eb="24">
      <t>ド</t>
    </rPh>
    <rPh sb="28" eb="31">
      <t>ネンタンイ</t>
    </rPh>
    <rPh sb="32" eb="35">
      <t>チカスイ</t>
    </rPh>
    <rPh sb="35" eb="37">
      <t>サイシュ</t>
    </rPh>
    <rPh sb="37" eb="38">
      <t>リョウ</t>
    </rPh>
    <rPh sb="39" eb="41">
      <t>ホウコク</t>
    </rPh>
    <phoneticPr fontId="4"/>
  </si>
  <si>
    <t>を求めた上で集計をしているため、本調査票については年単位の集計結果を記載しています。</t>
    <rPh sb="1" eb="2">
      <t>モト</t>
    </rPh>
    <rPh sb="4" eb="5">
      <t>ウエ</t>
    </rPh>
    <rPh sb="6" eb="8">
      <t>シュウケイ</t>
    </rPh>
    <rPh sb="16" eb="17">
      <t>ホン</t>
    </rPh>
    <rPh sb="17" eb="20">
      <t>チョウサヒョウ</t>
    </rPh>
    <rPh sb="25" eb="28">
      <t>ネンタンイ</t>
    </rPh>
    <rPh sb="29" eb="31">
      <t>シュウケイ</t>
    </rPh>
    <rPh sb="31" eb="33">
      <t>ケッカ</t>
    </rPh>
    <rPh sb="34" eb="36">
      <t>キサイ</t>
    </rPh>
    <phoneticPr fontId="4"/>
  </si>
  <si>
    <t>主な水準点における過去10年の沈下量経年変化</t>
  </si>
  <si>
    <t>６．</t>
  </si>
  <si>
    <t>７．</t>
  </si>
  <si>
    <t>地下水採取規制に関する条例等</t>
    <rPh sb="0" eb="3">
      <t>チカスイ</t>
    </rPh>
    <rPh sb="3" eb="5">
      <t>サイシュ</t>
    </rPh>
    <rPh sb="5" eb="7">
      <t>キセイ</t>
    </rPh>
    <rPh sb="8" eb="9">
      <t>カン</t>
    </rPh>
    <rPh sb="11" eb="13">
      <t>ジョウレイ</t>
    </rPh>
    <rPh sb="13" eb="14">
      <t>トウ</t>
    </rPh>
    <phoneticPr fontId="4"/>
  </si>
  <si>
    <t>１７．</t>
  </si>
  <si>
    <t>１８．</t>
  </si>
  <si>
    <t>１９．</t>
  </si>
  <si>
    <t>２０．</t>
  </si>
  <si>
    <t>２１．</t>
  </si>
  <si>
    <t>２２．</t>
  </si>
  <si>
    <t>８　工業用水法第５条第２項の適用状況</t>
    <phoneticPr fontId="4"/>
  </si>
  <si>
    <t>番　号</t>
    <phoneticPr fontId="4"/>
  </si>
  <si>
    <t>受理日</t>
  </si>
  <si>
    <t>氏名
（名称）</t>
    <phoneticPr fontId="4"/>
  </si>
  <si>
    <t>井戸の
設置場所</t>
    <phoneticPr fontId="4"/>
  </si>
  <si>
    <t>井戸の
設置年月日</t>
    <phoneticPr fontId="4"/>
  </si>
  <si>
    <t>ｽﾄﾚｰﾅｰの位置
（地表面下ｍ）</t>
    <phoneticPr fontId="4"/>
  </si>
  <si>
    <t>揚水機の吐出口
断面積 (㎠)</t>
    <phoneticPr fontId="4"/>
  </si>
  <si>
    <t>主たる
用途</t>
    <phoneticPr fontId="4"/>
  </si>
  <si>
    <t>業　種</t>
    <phoneticPr fontId="4"/>
  </si>
  <si>
    <t>許可理由</t>
    <phoneticPr fontId="4"/>
  </si>
  <si>
    <t>許可
年月日</t>
    <rPh sb="3" eb="6">
      <t>ネンガッピ</t>
    </rPh>
    <phoneticPr fontId="4"/>
  </si>
  <si>
    <t>許可
番号</t>
    <phoneticPr fontId="4"/>
  </si>
  <si>
    <t>許可
内容</t>
    <phoneticPr fontId="4"/>
  </si>
  <si>
    <t>許可
基準</t>
    <phoneticPr fontId="4"/>
  </si>
  <si>
    <t>許可前</t>
  </si>
  <si>
    <t>許可</t>
  </si>
  <si>
    <t>株式会社的場制餡所</t>
    <rPh sb="0" eb="4">
      <t>カブシキガイシャ</t>
    </rPh>
    <rPh sb="4" eb="6">
      <t>マトバ</t>
    </rPh>
    <rPh sb="6" eb="7">
      <t>セイ</t>
    </rPh>
    <rPh sb="7" eb="8">
      <t>アン</t>
    </rPh>
    <rPh sb="8" eb="9">
      <t>ジョ</t>
    </rPh>
    <phoneticPr fontId="4"/>
  </si>
  <si>
    <t>松戸市上本郷１５８番地</t>
    <rPh sb="0" eb="3">
      <t>マツドシ</t>
    </rPh>
    <rPh sb="3" eb="4">
      <t>ウエ</t>
    </rPh>
    <rPh sb="4" eb="6">
      <t>ホンゴウ</t>
    </rPh>
    <rPh sb="9" eb="11">
      <t>バンチ</t>
    </rPh>
    <phoneticPr fontId="4"/>
  </si>
  <si>
    <t>ー</t>
    <phoneticPr fontId="4"/>
  </si>
  <si>
    <t>71.5～82.5</t>
    <phoneticPr fontId="4"/>
  </si>
  <si>
    <t>食品製造業における製品時の製品処理用</t>
    <rPh sb="0" eb="2">
      <t>ショクヒン</t>
    </rPh>
    <rPh sb="2" eb="5">
      <t>セイゾウギョウ</t>
    </rPh>
    <rPh sb="9" eb="11">
      <t>セイヒン</t>
    </rPh>
    <rPh sb="11" eb="12">
      <t>ジ</t>
    </rPh>
    <rPh sb="13" eb="15">
      <t>セイヒン</t>
    </rPh>
    <rPh sb="15" eb="17">
      <t>ショリ</t>
    </rPh>
    <rPh sb="17" eb="18">
      <t>ヨウ</t>
    </rPh>
    <phoneticPr fontId="4"/>
  </si>
  <si>
    <t>製造業</t>
    <rPh sb="0" eb="3">
      <t>セイゾウギョウ</t>
    </rPh>
    <phoneticPr fontId="4"/>
  </si>
  <si>
    <t>食品製造業等において衛生上の観点から工業用水道水を使用することができず、上水道についても技術上の理由から利用困難であるため</t>
    <rPh sb="0" eb="2">
      <t>ショクヒン</t>
    </rPh>
    <rPh sb="2" eb="5">
      <t>セイゾウギョウ</t>
    </rPh>
    <rPh sb="5" eb="6">
      <t>トウ</t>
    </rPh>
    <rPh sb="10" eb="13">
      <t>エイセイジョウ</t>
    </rPh>
    <rPh sb="14" eb="16">
      <t>カンテン</t>
    </rPh>
    <rPh sb="18" eb="24">
      <t>コウギョウヨウスイドウスイ</t>
    </rPh>
    <rPh sb="25" eb="27">
      <t>シヨウ</t>
    </rPh>
    <rPh sb="36" eb="39">
      <t>ジョウスイドウ</t>
    </rPh>
    <rPh sb="44" eb="47">
      <t>ギジュツジョウ</t>
    </rPh>
    <rPh sb="48" eb="50">
      <t>リユウ</t>
    </rPh>
    <rPh sb="52" eb="56">
      <t>リヨウコンナン</t>
    </rPh>
    <phoneticPr fontId="4"/>
  </si>
  <si>
    <t>R6井千第1号</t>
    <rPh sb="2" eb="3">
      <t>イ</t>
    </rPh>
    <rPh sb="3" eb="4">
      <t>セン</t>
    </rPh>
    <rPh sb="4" eb="5">
      <t>ダイ</t>
    </rPh>
    <rPh sb="6" eb="7">
      <t>ゴウ</t>
    </rPh>
    <phoneticPr fontId="4"/>
  </si>
  <si>
    <t>宝酒造株式会社</t>
    <rPh sb="0" eb="3">
      <t>タカラシュゾウ</t>
    </rPh>
    <rPh sb="3" eb="7">
      <t>カブシキガイシャ</t>
    </rPh>
    <phoneticPr fontId="4"/>
  </si>
  <si>
    <t>松戸市新作字高田111番地</t>
    <rPh sb="0" eb="3">
      <t>マツドシ</t>
    </rPh>
    <rPh sb="3" eb="5">
      <t>シンサク</t>
    </rPh>
    <rPh sb="5" eb="6">
      <t>ジ</t>
    </rPh>
    <rPh sb="6" eb="8">
      <t>タカダ</t>
    </rPh>
    <rPh sb="11" eb="13">
      <t>バンチ</t>
    </rPh>
    <phoneticPr fontId="4"/>
  </si>
  <si>
    <t>45～64,
75.5～83</t>
    <phoneticPr fontId="4"/>
  </si>
  <si>
    <t>原料用水、最終洗浄水</t>
    <rPh sb="0" eb="4">
      <t>ゲンリョウヨウスイ</t>
    </rPh>
    <rPh sb="5" eb="7">
      <t>サイシュウ</t>
    </rPh>
    <rPh sb="7" eb="9">
      <t>センジョウ</t>
    </rPh>
    <rPh sb="9" eb="10">
      <t>スイ</t>
    </rPh>
    <phoneticPr fontId="4"/>
  </si>
  <si>
    <t>食品製造業等において衛生上の観点から工業用水道水を使用することができず、上水道についても技術上の理由から利用困難であるため</t>
    <phoneticPr fontId="4"/>
  </si>
  <si>
    <t>R6井千第2号</t>
    <rPh sb="2" eb="3">
      <t>イ</t>
    </rPh>
    <rPh sb="3" eb="4">
      <t>セン</t>
    </rPh>
    <rPh sb="4" eb="5">
      <t>ダイ</t>
    </rPh>
    <rPh sb="6" eb="7">
      <t>ゴウ</t>
    </rPh>
    <phoneticPr fontId="4"/>
  </si>
  <si>
    <t>山崎製パン株式会社</t>
    <rPh sb="0" eb="3">
      <t>ヤマザキセイ</t>
    </rPh>
    <rPh sb="5" eb="9">
      <t>カブシキガイシャ</t>
    </rPh>
    <phoneticPr fontId="4"/>
  </si>
  <si>
    <t>松戸市南花島向待ち３１９</t>
    <rPh sb="0" eb="3">
      <t>マツドシ</t>
    </rPh>
    <rPh sb="3" eb="4">
      <t>ミナミ</t>
    </rPh>
    <rPh sb="4" eb="6">
      <t>ハナシマ</t>
    </rPh>
    <rPh sb="6" eb="8">
      <t>ムカイマ</t>
    </rPh>
    <phoneticPr fontId="4"/>
  </si>
  <si>
    <t>129～140,
145.5～151,
200.5～217,
233.5～239</t>
    <phoneticPr fontId="4"/>
  </si>
  <si>
    <t>原料用水</t>
    <rPh sb="0" eb="4">
      <t>ゲンリョウヨウスイ</t>
    </rPh>
    <phoneticPr fontId="4"/>
  </si>
  <si>
    <t>R6井千第3号</t>
    <rPh sb="2" eb="3">
      <t>イ</t>
    </rPh>
    <rPh sb="3" eb="4">
      <t>セン</t>
    </rPh>
    <rPh sb="4" eb="5">
      <t>ダイ</t>
    </rPh>
    <rPh sb="6" eb="7">
      <t>ゴウ</t>
    </rPh>
    <phoneticPr fontId="4"/>
  </si>
  <si>
    <t>（注）（）内は、それぞれ許可井戸を含み、工業用水法第５条第２項の適用前の合計量を記入すること</t>
  </si>
  <si>
    <t>１０　工業用水法第９条に基づく届出書受理状況</t>
    <phoneticPr fontId="4"/>
  </si>
  <si>
    <t>許可又は
届出番号</t>
    <rPh sb="2" eb="3">
      <t>マタ</t>
    </rPh>
    <phoneticPr fontId="4"/>
  </si>
  <si>
    <t>許可又は
届出年月日</t>
    <rPh sb="2" eb="3">
      <t>マタ</t>
    </rPh>
    <phoneticPr fontId="4"/>
  </si>
  <si>
    <t>氏名（名称）</t>
  </si>
  <si>
    <t>住 　所</t>
    <phoneticPr fontId="4"/>
  </si>
  <si>
    <t>変更の内容</t>
  </si>
  <si>
    <t>変更年月日</t>
  </si>
  <si>
    <t>変更理由</t>
  </si>
  <si>
    <t>変更前</t>
  </si>
  <si>
    <t>変更後</t>
  </si>
  <si>
    <t>R3井千第５３号</t>
    <rPh sb="2" eb="3">
      <t>イ</t>
    </rPh>
    <rPh sb="3" eb="4">
      <t>セン</t>
    </rPh>
    <rPh sb="4" eb="5">
      <t>ダイ</t>
    </rPh>
    <rPh sb="7" eb="8">
      <t>ゴウ</t>
    </rPh>
    <phoneticPr fontId="4"/>
  </si>
  <si>
    <t>ダウ・東レ株式会社
デュポン・東レ・スペシャルティ・マテリアル株式会社
（連名による管理）</t>
    <rPh sb="3" eb="4">
      <t>トウ</t>
    </rPh>
    <rPh sb="5" eb="7">
      <t>カブシキ</t>
    </rPh>
    <rPh sb="7" eb="9">
      <t>カイシャ</t>
    </rPh>
    <rPh sb="16" eb="17">
      <t>トウ</t>
    </rPh>
    <rPh sb="32" eb="36">
      <t>カブシキガイシャ</t>
    </rPh>
    <rPh sb="39" eb="41">
      <t>レンメイ</t>
    </rPh>
    <rPh sb="44" eb="46">
      <t>カンリ</t>
    </rPh>
    <phoneticPr fontId="4"/>
  </si>
  <si>
    <t>東京都品川区東品川2丁目2番24号
(ダウ・東レ株式会社)
東京都千代田区永田町2丁目11番1号
山王パークタワー10階
（デュポン・東レ・スペシャルティ・マテリアル株式会社）</t>
    <phoneticPr fontId="4"/>
  </si>
  <si>
    <t>代表取締役社長　加藤　多夏詩
（ダウ・東レ株式会社）
代表取締役社長　大羽　隆元
（デュポン・東レ・スペシャルティ・マテリアル株式会社）</t>
    <phoneticPr fontId="4"/>
  </si>
  <si>
    <t xml:space="preserve">
代表取締役社長　高木　康裕
（ダウ・東レ株式会社）
代表取締役社長　大羽　隆元
（デュポン・東レ・スペシャルティ・マテリアル株式会社）</t>
    <phoneticPr fontId="4"/>
  </si>
  <si>
    <t>社長の変更のため
（ダウ・東レ株式会社）</t>
    <phoneticPr fontId="4"/>
  </si>
  <si>
    <t>１４　工業用水法第24条の規定に基づく井戸使用状況報告</t>
    <phoneticPr fontId="4"/>
  </si>
  <si>
    <t>指定地域名</t>
    <phoneticPr fontId="4"/>
  </si>
  <si>
    <t>許可件数</t>
    <rPh sb="0" eb="2">
      <t>キョカ</t>
    </rPh>
    <rPh sb="2" eb="4">
      <t>ケンスウ</t>
    </rPh>
    <phoneticPr fontId="4"/>
  </si>
  <si>
    <t>井戸本数</t>
    <phoneticPr fontId="4"/>
  </si>
  <si>
    <t>令和６年度月別採取量  (㎥/日）</t>
    <rPh sb="5" eb="6">
      <t>ツキ</t>
    </rPh>
    <rPh sb="15" eb="16">
      <t>ニチ</t>
    </rPh>
    <phoneticPr fontId="4"/>
  </si>
  <si>
    <t>1年間合計</t>
    <rPh sb="1" eb="3">
      <t>ネンカン</t>
    </rPh>
    <rPh sb="3" eb="5">
      <t>ゴウケイ</t>
    </rPh>
    <phoneticPr fontId="4"/>
  </si>
  <si>
    <t>1日平均
(㎥/日)</t>
    <phoneticPr fontId="4"/>
  </si>
  <si>
    <t>前年度
1日平均
(㎥/日)</t>
    <phoneticPr fontId="4"/>
  </si>
  <si>
    <t>月間採取量(㎥）</t>
    <rPh sb="0" eb="2">
      <t>ゲッカン</t>
    </rPh>
    <rPh sb="2" eb="4">
      <t>サイシュ</t>
    </rPh>
    <rPh sb="4" eb="5">
      <t>リョウ</t>
    </rPh>
    <phoneticPr fontId="4"/>
  </si>
  <si>
    <t>月間稼働日数</t>
    <rPh sb="0" eb="2">
      <t>ゲッカン</t>
    </rPh>
    <rPh sb="2" eb="4">
      <t>カドウ</t>
    </rPh>
    <rPh sb="4" eb="5">
      <t>ヒ</t>
    </rPh>
    <rPh sb="5" eb="6">
      <t>スウ</t>
    </rPh>
    <phoneticPr fontId="4"/>
  </si>
  <si>
    <t>小計</t>
    <rPh sb="0" eb="2">
      <t>ショウケイ</t>
    </rPh>
    <phoneticPr fontId="4"/>
  </si>
  <si>
    <t>月別日当採取量</t>
    <rPh sb="0" eb="2">
      <t>ツキベツ</t>
    </rPh>
    <rPh sb="2" eb="4">
      <t>ヒア</t>
    </rPh>
    <rPh sb="4" eb="7">
      <t>サイシュリョウ</t>
    </rPh>
    <phoneticPr fontId="4"/>
  </si>
  <si>
    <t>小　計</t>
    <rPh sb="0" eb="1">
      <t>ショウ</t>
    </rPh>
    <rPh sb="2" eb="3">
      <t>ケイ</t>
    </rPh>
    <phoneticPr fontId="4"/>
  </si>
  <si>
    <t>月別日当り採取量
合計</t>
    <rPh sb="0" eb="2">
      <t>ツキベツ</t>
    </rPh>
    <rPh sb="2" eb="4">
      <t>ヒア</t>
    </rPh>
    <rPh sb="5" eb="7">
      <t>サイシュ</t>
    </rPh>
    <rPh sb="7" eb="8">
      <t>リョウ</t>
    </rPh>
    <rPh sb="9" eb="10">
      <t>ゴウ</t>
    </rPh>
    <rPh sb="10" eb="11">
      <t>ケイ</t>
    </rPh>
    <phoneticPr fontId="4"/>
  </si>
  <si>
    <t>２２　ビル用水法第13条の規定に基づく井戸使用状況報告</t>
    <phoneticPr fontId="4"/>
  </si>
  <si>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</si>
  <si>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r>
      <t>左記市区町村</t>
    </r>
    <r>
      <rPr>
        <b/>
        <sz val="8"/>
        <rFont val="メイリオ"/>
        <family val="3"/>
        <charset val="128"/>
      </rPr>
      <t>※１</t>
    </r>
    <r>
      <rPr>
        <sz val="8"/>
        <rFont val="メイリオ"/>
        <family val="3"/>
        <charset val="128"/>
      </rPr>
      <t>が
地盤沈下防止等対策要綱の
地域の場合</t>
    </r>
    <rPh sb="23" eb="25">
      <t>チイキ</t>
    </rPh>
    <rPh sb="26" eb="28">
      <t>バアイ</t>
    </rPh>
    <phoneticPr fontId="4"/>
  </si>
  <si>
    <r>
      <t>左記市区町村</t>
    </r>
    <r>
      <rPr>
        <b/>
        <sz val="8"/>
        <rFont val="メイリオ"/>
        <family val="3"/>
        <charset val="128"/>
      </rPr>
      <t>※１</t>
    </r>
    <r>
      <rPr>
        <sz val="8"/>
        <rFont val="メイリオ"/>
        <family val="3"/>
        <charset val="128"/>
      </rPr>
      <t>に関わる</t>
    </r>
    <r>
      <rPr>
        <b/>
        <sz val="8"/>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</si>
  <si>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採取量 (㎥/日)</t>
    <rPh sb="0" eb="2">
      <t>サイシュ</t>
    </rPh>
    <phoneticPr fontId="4"/>
  </si>
  <si>
    <t xml:space="preserve">令和6年度
水準測量が実施された地域              </t>
    <rPh sb="3" eb="4">
      <t>ネン</t>
    </rPh>
    <rPh sb="6" eb="8">
      <t>スイジュン</t>
    </rPh>
    <rPh sb="8" eb="10">
      <t>ソクリョウ</t>
    </rPh>
    <rPh sb="11" eb="13">
      <t>ジッシ</t>
    </rPh>
    <rPh sb="16" eb="18">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</si>
</sst>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 numFmtId="188" formatCode="#,##0.00_);\(#,##0.00\)"/>
    <numFmt numFmtId="189" formatCode="#,##0.00_ "/>
  </numFmts>
  <fonts count="60"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12"/>
      <name val="メイリオ"/>
      <family val="3"/>
      <charset val="128"/>
    </font>
    <font>
      <sz val="9"/>
      <color rgb="FFFF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8"/>
      <color rgb="FFFF0000"/>
      <name val="メイリオ"/>
      <family val="3"/>
      <charset val="128"/>
    </font>
    <font>
      <b/>
      <sz val="12"/>
      <name val="メイリオ"/>
      <family val="3"/>
      <charset val="128"/>
    </font>
    <font>
      <b/>
      <sz val="10"/>
      <name val="メイリオ"/>
      <family val="3"/>
      <charset val="128"/>
    </font>
    <font>
      <sz val="10"/>
      <name val="ＭＳ Ｐゴシック"/>
      <family val="3"/>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style="medium">
        <color indexed="64"/>
      </right>
      <top/>
      <bottom style="thin">
        <color indexed="64"/>
      </bottom>
      <diagonal/>
    </border>
    <border diagonalDown="1">
      <left/>
      <right style="thin">
        <color indexed="64"/>
      </right>
      <top style="thin">
        <color indexed="64"/>
      </top>
      <bottom style="double">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7" fillId="0" borderId="0"/>
    <xf numFmtId="0" fontId="48" fillId="0" borderId="0" applyNumberFormat="0" applyFill="0" applyBorder="0" applyAlignment="0" applyProtection="0">
      <alignment vertical="center"/>
    </xf>
    <xf numFmtId="0" fontId="47" fillId="0" borderId="0"/>
    <xf numFmtId="0" fontId="49" fillId="0" borderId="0" applyNumberFormat="0" applyFill="0" applyBorder="0" applyAlignment="0" applyProtection="0">
      <alignment vertical="top"/>
      <protection locked="0"/>
    </xf>
    <xf numFmtId="0" fontId="50" fillId="0" borderId="0">
      <alignment vertical="center"/>
    </xf>
  </cellStyleXfs>
  <cellXfs count="565">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5" fillId="0" borderId="0" xfId="57" applyFont="1" applyProtection="1">
      <alignment vertical="center"/>
      <protection locked="0"/>
    </xf>
    <xf numFmtId="0" fontId="36" fillId="0" borderId="0" xfId="62" applyFont="1">
      <alignment vertical="center"/>
    </xf>
    <xf numFmtId="0" fontId="27" fillId="0" borderId="4" xfId="0" applyFont="1" applyBorder="1" applyAlignment="1">
      <alignment vertical="center" wrapText="1"/>
    </xf>
    <xf numFmtId="0" fontId="39" fillId="0" borderId="4" xfId="0" applyFont="1" applyBorder="1" applyAlignment="1">
      <alignment horizontal="justify" vertical="center" wrapText="1"/>
    </xf>
    <xf numFmtId="0" fontId="39" fillId="34" borderId="5" xfId="0" applyFont="1" applyFill="1" applyBorder="1">
      <alignment vertical="center"/>
    </xf>
    <xf numFmtId="0" fontId="39" fillId="34" borderId="4" xfId="0" applyFont="1" applyFill="1" applyBorder="1">
      <alignment vertical="center"/>
    </xf>
    <xf numFmtId="0" fontId="39" fillId="37" borderId="4" xfId="0" applyFont="1" applyFill="1" applyBorder="1" applyAlignment="1">
      <alignment horizontal="justify" vertical="center" wrapText="1"/>
    </xf>
    <xf numFmtId="49" fontId="27" fillId="0" borderId="0" xfId="0" applyNumberFormat="1" applyFont="1">
      <alignment vertical="center"/>
    </xf>
    <xf numFmtId="0" fontId="39" fillId="0" borderId="0" xfId="0" applyFont="1" applyAlignment="1">
      <alignment horizontal="justify" vertical="center" wrapText="1"/>
    </xf>
    <xf numFmtId="0" fontId="39"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39" fillId="34" borderId="7" xfId="0" applyFont="1" applyFill="1" applyBorder="1">
      <alignment vertical="center"/>
    </xf>
    <xf numFmtId="0" fontId="39" fillId="0" borderId="5" xfId="0" applyFont="1" applyBorder="1">
      <alignment vertical="center"/>
    </xf>
    <xf numFmtId="0" fontId="39" fillId="0" borderId="7" xfId="0" applyFont="1" applyBorder="1" applyAlignment="1">
      <alignment horizontal="left" vertical="center"/>
    </xf>
    <xf numFmtId="0" fontId="39" fillId="34" borderId="7" xfId="0" applyFont="1" applyFill="1" applyBorder="1" applyAlignment="1">
      <alignment horizontal="left" vertical="center"/>
    </xf>
    <xf numFmtId="0" fontId="39" fillId="37" borderId="7" xfId="0" applyFont="1" applyFill="1" applyBorder="1" applyAlignment="1">
      <alignment horizontal="left" vertical="center"/>
    </xf>
    <xf numFmtId="0" fontId="27" fillId="0" borderId="0" xfId="0" applyFont="1" applyAlignment="1">
      <alignment horizontal="right" vertical="center"/>
    </xf>
    <xf numFmtId="0" fontId="39" fillId="35" borderId="0" xfId="0" applyFont="1" applyFill="1" applyAlignment="1">
      <alignment horizontal="left" vertical="center"/>
    </xf>
    <xf numFmtId="0" fontId="39" fillId="37" borderId="0" xfId="0" applyFont="1" applyFill="1" applyAlignment="1">
      <alignment horizontal="left" vertical="center"/>
    </xf>
    <xf numFmtId="0" fontId="39" fillId="0" borderId="0" xfId="0" applyFont="1" applyAlignment="1">
      <alignment horizontal="left" vertical="center"/>
    </xf>
    <xf numFmtId="0" fontId="31" fillId="0" borderId="0" xfId="55" applyFont="1" applyProtection="1">
      <alignment vertical="center"/>
      <protection locked="0"/>
    </xf>
    <xf numFmtId="0" fontId="41" fillId="0" borderId="0" xfId="55" applyFont="1" applyAlignment="1" applyProtection="1">
      <alignment horizontal="left" vertical="center"/>
      <protection locked="0"/>
    </xf>
    <xf numFmtId="0" fontId="41" fillId="0" borderId="0" xfId="55" applyFont="1" applyAlignment="1" applyProtection="1">
      <alignment horizontal="center" vertical="center"/>
      <protection locked="0"/>
    </xf>
    <xf numFmtId="0" fontId="41" fillId="0" borderId="0" xfId="55" applyFont="1" applyProtection="1">
      <alignment vertical="center"/>
      <protection locked="0"/>
    </xf>
    <xf numFmtId="0" fontId="31" fillId="35" borderId="0" xfId="55" applyFont="1" applyFill="1" applyProtection="1">
      <alignment vertical="center"/>
      <protection locked="0"/>
    </xf>
    <xf numFmtId="0" fontId="34"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4"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4" fillId="0" borderId="0" xfId="55" applyFont="1" applyAlignment="1" applyProtection="1">
      <alignment vertical="top" wrapText="1"/>
      <protection locked="0"/>
    </xf>
    <xf numFmtId="0" fontId="34"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35" borderId="7" xfId="55" applyFont="1" applyFill="1" applyBorder="1" applyAlignment="1">
      <alignment horizontal="centerContinuous" vertical="center"/>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4"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7"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6" fillId="0" borderId="0" xfId="0" applyFont="1" applyAlignment="1" applyProtection="1">
      <alignment horizontal="left" vertical="center"/>
      <protection locked="0" hidden="1"/>
    </xf>
    <xf numFmtId="0" fontId="46"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52"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38" fillId="0" borderId="0" xfId="62" applyFont="1" applyProtection="1">
      <alignment vertical="center"/>
      <protection locked="0"/>
    </xf>
    <xf numFmtId="0" fontId="36" fillId="0" borderId="0" xfId="62" applyFont="1" applyProtection="1">
      <alignment vertical="center"/>
      <protection locked="0"/>
    </xf>
    <xf numFmtId="0" fontId="37" fillId="0" borderId="0" xfId="62" applyFont="1" applyProtection="1">
      <alignment vertical="center"/>
      <protection locked="0"/>
    </xf>
    <xf numFmtId="0" fontId="31" fillId="0" borderId="0" xfId="62" applyFont="1" applyProtection="1">
      <alignment vertical="center"/>
      <protection locked="0"/>
    </xf>
    <xf numFmtId="0" fontId="36"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2" fillId="0" borderId="0" xfId="62" applyFont="1" applyAlignment="1" applyProtection="1">
      <alignment horizontal="left" vertical="center"/>
      <protection locked="0"/>
    </xf>
    <xf numFmtId="180" fontId="26" fillId="0" borderId="0" xfId="0" applyNumberFormat="1" applyFont="1" applyProtection="1">
      <alignment vertical="center"/>
      <protection locked="0"/>
    </xf>
    <xf numFmtId="0" fontId="57" fillId="0" borderId="0" xfId="0" applyFont="1" applyAlignment="1" applyProtection="1">
      <alignment horizontal="left" vertical="center"/>
      <protection locked="0"/>
    </xf>
    <xf numFmtId="0" fontId="36"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5"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1" fontId="26" fillId="2" borderId="58" xfId="33" applyNumberFormat="1" applyFont="1" applyFill="1" applyBorder="1" applyAlignment="1" applyProtection="1">
      <alignment horizontal="center" vertical="center" wrapText="1"/>
    </xf>
    <xf numFmtId="182" fontId="26" fillId="2" borderId="58" xfId="55" applyNumberFormat="1" applyFont="1" applyFill="1" applyBorder="1" applyAlignment="1">
      <alignment horizontal="center" vertical="center" wrapText="1"/>
    </xf>
    <xf numFmtId="181" fontId="26" fillId="2" borderId="58" xfId="55" applyNumberFormat="1" applyFont="1" applyFill="1" applyBorder="1" applyAlignment="1">
      <alignment horizontal="center" vertical="center" wrapText="1"/>
    </xf>
    <xf numFmtId="0" fontId="39"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39" fillId="34" borderId="57" xfId="0" applyFont="1" applyFill="1" applyBorder="1">
      <alignment vertical="center"/>
    </xf>
    <xf numFmtId="0" fontId="39" fillId="0" borderId="57" xfId="0" applyFont="1" applyBorder="1" applyAlignment="1">
      <alignment horizontal="left" vertical="center"/>
    </xf>
    <xf numFmtId="0" fontId="39" fillId="34" borderId="57" xfId="0" applyFont="1" applyFill="1" applyBorder="1" applyAlignment="1">
      <alignment horizontal="left" vertical="center"/>
    </xf>
    <xf numFmtId="0" fontId="39" fillId="37" borderId="57" xfId="0" applyFont="1" applyFill="1" applyBorder="1" applyAlignment="1">
      <alignment horizontal="left" vertical="center"/>
    </xf>
    <xf numFmtId="0" fontId="27" fillId="0" borderId="0" xfId="0" applyFont="1" applyProtection="1">
      <alignment vertical="center"/>
      <protection locked="0"/>
    </xf>
    <xf numFmtId="0" fontId="58"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59" fillId="0" borderId="0" xfId="0" applyFont="1" applyProtection="1">
      <alignment vertical="center"/>
      <protection locked="0"/>
    </xf>
    <xf numFmtId="0" fontId="58" fillId="0" borderId="0" xfId="0" applyFont="1" applyAlignment="1" applyProtection="1">
      <alignment horizontal="left" vertical="center"/>
      <protection locked="0"/>
    </xf>
    <xf numFmtId="0" fontId="59" fillId="0" borderId="0" xfId="0" applyFont="1" applyAlignment="1" applyProtection="1">
      <alignment horizontal="left" vertical="center"/>
      <protection locked="0"/>
    </xf>
    <xf numFmtId="0" fontId="54" fillId="0" borderId="58"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26" fillId="0" borderId="58" xfId="60" applyFont="1" applyBorder="1" applyAlignment="1" applyProtection="1">
      <alignment horizontal="center" vertical="center" wrapText="1"/>
      <protection locked="0"/>
    </xf>
    <xf numFmtId="0" fontId="26" fillId="0" borderId="4" xfId="60" applyFont="1" applyBorder="1" applyAlignment="1" applyProtection="1">
      <alignment horizontal="center" vertical="center" wrapText="1"/>
      <protection locked="0"/>
    </xf>
    <xf numFmtId="178" fontId="26" fillId="0" borderId="49" xfId="60" applyNumberFormat="1" applyFont="1" applyBorder="1" applyProtection="1">
      <alignment vertical="center"/>
      <protection locked="0"/>
    </xf>
    <xf numFmtId="0" fontId="26" fillId="0" borderId="58"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wrapText="1" shrinkToFit="1"/>
      <protection locked="0"/>
    </xf>
    <xf numFmtId="178" fontId="26" fillId="0" borderId="49" xfId="60" applyNumberFormat="1" applyFont="1" applyBorder="1" applyAlignment="1" applyProtection="1">
      <alignment vertical="center" wrapText="1"/>
      <protection locked="0"/>
    </xf>
    <xf numFmtId="0" fontId="26" fillId="0" borderId="0" xfId="0" applyFont="1" applyAlignment="1" applyProtection="1">
      <alignment horizontal="right" vertical="top"/>
      <protection locked="0"/>
    </xf>
    <xf numFmtId="49" fontId="26" fillId="0" borderId="2" xfId="60" applyNumberFormat="1" applyFont="1" applyBorder="1" applyAlignment="1" applyProtection="1">
      <alignment horizontal="center" vertical="center"/>
      <protection locked="0"/>
    </xf>
    <xf numFmtId="49" fontId="26" fillId="0" borderId="13" xfId="60" applyNumberFormat="1" applyFont="1" applyBorder="1" applyAlignment="1" applyProtection="1">
      <alignment horizontal="center" vertical="center"/>
      <protection locked="0"/>
    </xf>
    <xf numFmtId="49" fontId="26" fillId="0" borderId="58" xfId="60" applyNumberFormat="1" applyFont="1" applyBorder="1" applyAlignment="1" applyProtection="1">
      <alignment horizontal="center" vertical="center"/>
      <protection locked="0"/>
    </xf>
    <xf numFmtId="49" fontId="26" fillId="0" borderId="4" xfId="60" applyNumberFormat="1" applyFont="1" applyBorder="1" applyAlignment="1" applyProtection="1">
      <alignment horizontal="center" vertical="center"/>
      <protection locked="0"/>
    </xf>
    <xf numFmtId="49" fontId="26" fillId="0" borderId="1" xfId="60" applyNumberFormat="1" applyFont="1" applyBorder="1" applyAlignment="1" applyProtection="1">
      <alignment horizontal="center" vertical="center"/>
      <protection locked="0"/>
    </xf>
    <xf numFmtId="178" fontId="26" fillId="0" borderId="1" xfId="60" applyNumberFormat="1" applyFont="1" applyBorder="1" applyAlignment="1" applyProtection="1">
      <alignment horizontal="center" vertical="center"/>
      <protection locked="0"/>
    </xf>
    <xf numFmtId="178" fontId="26" fillId="0" borderId="5" xfId="60" applyNumberFormat="1" applyFont="1" applyBorder="1" applyAlignment="1" applyProtection="1">
      <alignment horizontal="center" vertical="center"/>
      <protection locked="0"/>
    </xf>
    <xf numFmtId="178" fontId="26" fillId="0" borderId="58" xfId="60" applyNumberFormat="1" applyFont="1" applyBorder="1" applyAlignment="1" applyProtection="1">
      <alignment horizontal="center" vertical="center"/>
      <protection locked="0"/>
    </xf>
    <xf numFmtId="0" fontId="26" fillId="0" borderId="58" xfId="60" applyFont="1" applyBorder="1" applyAlignment="1" applyProtection="1">
      <alignment horizontal="center" vertical="center"/>
      <protection locked="0"/>
    </xf>
    <xf numFmtId="177" fontId="26" fillId="0" borderId="2" xfId="60" applyNumberFormat="1" applyFont="1" applyBorder="1" applyProtection="1">
      <alignment vertical="center"/>
      <protection locked="0"/>
    </xf>
    <xf numFmtId="49" fontId="26" fillId="0" borderId="0" xfId="58" applyNumberFormat="1" applyFont="1" applyAlignment="1" applyProtection="1">
      <alignment vertical="center" wrapText="1"/>
      <protection locked="0"/>
    </xf>
    <xf numFmtId="49"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right" vertical="center" wrapText="1"/>
      <protection locked="0"/>
    </xf>
    <xf numFmtId="182" fontId="26" fillId="0" borderId="58" xfId="58" applyNumberFormat="1" applyFont="1" applyBorder="1" applyAlignment="1" applyProtection="1">
      <alignment horizontal="right" vertical="center" wrapText="1"/>
      <protection locked="0"/>
    </xf>
    <xf numFmtId="49" fontId="26" fillId="0" borderId="0" xfId="58" applyNumberFormat="1" applyFont="1" applyAlignment="1" applyProtection="1">
      <alignment horizontal="right" vertical="center"/>
      <protection locked="0"/>
    </xf>
    <xf numFmtId="0" fontId="32" fillId="0" borderId="9" xfId="57" applyFont="1" applyBorder="1" applyAlignment="1">
      <alignment vertical="center" wrapText="1"/>
    </xf>
    <xf numFmtId="0" fontId="32" fillId="0" borderId="13" xfId="61" applyFont="1" applyBorder="1" applyAlignment="1">
      <alignment horizontal="center" vertical="center"/>
    </xf>
    <xf numFmtId="0" fontId="32" fillId="0" borderId="55" xfId="61"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3" xfId="0" applyFont="1" applyBorder="1" applyAlignment="1">
      <alignment horizontal="center" vertical="center"/>
    </xf>
    <xf numFmtId="180" fontId="44" fillId="0" borderId="58" xfId="58" applyNumberFormat="1" applyFont="1" applyBorder="1" applyAlignment="1" applyProtection="1">
      <alignment horizontal="center" vertical="center" wrapText="1"/>
      <protection hidden="1"/>
    </xf>
    <xf numFmtId="0" fontId="26" fillId="0" borderId="10" xfId="0" applyFont="1" applyBorder="1">
      <alignment vertical="center"/>
    </xf>
    <xf numFmtId="49" fontId="26" fillId="0" borderId="0" xfId="58" applyNumberFormat="1" applyFont="1" applyAlignment="1">
      <alignment horizontal="left" vertical="center"/>
    </xf>
    <xf numFmtId="0" fontId="26" fillId="0" borderId="17"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59" applyFont="1" applyBorder="1">
      <alignment vertical="center"/>
    </xf>
    <xf numFmtId="0" fontId="26" fillId="0" borderId="0" xfId="59" applyFont="1">
      <alignment vertical="center"/>
    </xf>
    <xf numFmtId="49" fontId="26" fillId="0" borderId="58" xfId="60" applyNumberFormat="1" applyFont="1" applyBorder="1" applyAlignment="1" applyProtection="1">
      <alignment horizontal="center" vertical="center" wrapText="1"/>
      <protection locked="0"/>
    </xf>
    <xf numFmtId="181" fontId="26" fillId="0" borderId="58" xfId="60" applyNumberFormat="1" applyFont="1" applyBorder="1" applyAlignment="1" applyProtection="1">
      <alignment horizontal="center" vertical="center" wrapText="1"/>
      <protection locked="0"/>
    </xf>
    <xf numFmtId="180" fontId="26" fillId="0" borderId="58" xfId="60" applyNumberFormat="1" applyFont="1" applyBorder="1" applyAlignment="1" applyProtection="1">
      <alignment horizontal="center" vertical="center" wrapText="1"/>
      <protection locked="0"/>
    </xf>
    <xf numFmtId="0" fontId="26" fillId="0" borderId="58" xfId="61" applyFont="1" applyBorder="1" applyAlignment="1" applyProtection="1">
      <alignment horizontal="center" vertical="center"/>
      <protection locked="0"/>
    </xf>
    <xf numFmtId="0" fontId="26" fillId="0" borderId="58" xfId="61" applyFont="1" applyBorder="1" applyAlignment="1" applyProtection="1">
      <alignment horizontal="center" vertical="center" wrapText="1"/>
      <protection locked="0"/>
    </xf>
    <xf numFmtId="0" fontId="28" fillId="0" borderId="58" xfId="59" applyFont="1" applyBorder="1" applyAlignment="1">
      <alignment horizontal="center"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4"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6" fillId="0" borderId="58" xfId="57" applyFont="1" applyBorder="1" applyAlignment="1" applyProtection="1">
      <alignment horizontal="center" vertical="center" wrapText="1"/>
      <protection locked="0" hidden="1"/>
    </xf>
    <xf numFmtId="0" fontId="26" fillId="0" borderId="58" xfId="57" applyFont="1" applyBorder="1" applyAlignment="1" applyProtection="1">
      <alignment horizontal="center" vertical="center" wrapText="1"/>
      <protection locked="0"/>
    </xf>
    <xf numFmtId="0" fontId="26" fillId="0" borderId="58" xfId="57" applyFont="1" applyBorder="1" applyAlignment="1" applyProtection="1">
      <alignment horizontal="center" vertical="center"/>
      <protection locked="0"/>
    </xf>
    <xf numFmtId="0" fontId="26" fillId="0" borderId="58" xfId="57" applyFont="1" applyBorder="1" applyProtection="1">
      <alignment vertical="center"/>
      <protection locked="0"/>
    </xf>
    <xf numFmtId="0" fontId="26" fillId="0" borderId="49" xfId="57" applyFont="1" applyBorder="1" applyProtection="1">
      <alignment vertical="center"/>
      <protection locked="0"/>
    </xf>
    <xf numFmtId="0" fontId="28" fillId="0" borderId="0" xfId="57" applyFont="1" applyProtection="1">
      <alignment vertical="center"/>
      <protection locked="0"/>
    </xf>
    <xf numFmtId="0" fontId="26" fillId="0" borderId="7" xfId="57" applyFont="1" applyBorder="1" applyAlignment="1" applyProtection="1">
      <alignment horizontal="center" vertical="center"/>
      <protection locked="0"/>
    </xf>
    <xf numFmtId="0" fontId="26" fillId="0" borderId="58" xfId="56" applyFont="1" applyBorder="1" applyAlignment="1" applyProtection="1">
      <alignment horizontal="right" vertical="center"/>
      <protection locked="0"/>
    </xf>
    <xf numFmtId="0" fontId="26" fillId="0" borderId="0" xfId="57" applyFont="1" applyAlignment="1" applyProtection="1">
      <alignment horizontal="center" vertical="center"/>
      <protection locked="0"/>
    </xf>
    <xf numFmtId="182" fontId="26" fillId="0" borderId="58" xfId="33" applyNumberFormat="1" applyFont="1" applyFill="1" applyBorder="1" applyAlignment="1" applyProtection="1">
      <alignment horizontal="right" vertical="center"/>
      <protection locked="0"/>
    </xf>
    <xf numFmtId="0" fontId="26" fillId="0" borderId="58" xfId="33" quotePrefix="1" applyNumberFormat="1" applyFont="1" applyFill="1" applyBorder="1" applyAlignment="1" applyProtection="1">
      <alignment horizontal="right" vertical="center"/>
      <protection locked="0"/>
    </xf>
    <xf numFmtId="3" fontId="26" fillId="0" borderId="58" xfId="33" applyNumberFormat="1" applyFont="1" applyFill="1" applyBorder="1" applyAlignment="1" applyProtection="1">
      <alignment horizontal="center" vertical="center"/>
      <protection locked="0"/>
    </xf>
    <xf numFmtId="176" fontId="26" fillId="0" borderId="58" xfId="33" applyNumberFormat="1" applyFont="1" applyFill="1" applyBorder="1" applyAlignment="1" applyProtection="1">
      <alignment horizontal="center" vertical="center"/>
      <protection locked="0"/>
    </xf>
    <xf numFmtId="184" fontId="26" fillId="0" borderId="58" xfId="0" applyNumberFormat="1" applyFont="1" applyBorder="1" applyAlignment="1" applyProtection="1">
      <alignment horizontal="right" vertical="center" wrapText="1"/>
      <protection hidden="1"/>
    </xf>
    <xf numFmtId="183" fontId="26" fillId="0" borderId="58" xfId="0" applyNumberFormat="1" applyFont="1" applyBorder="1" applyAlignment="1" applyProtection="1">
      <alignment horizontal="right" vertical="center" wrapText="1"/>
      <protection hidden="1"/>
    </xf>
    <xf numFmtId="0" fontId="26" fillId="0" borderId="58" xfId="0" applyFont="1" applyBorder="1" applyAlignment="1" applyProtection="1">
      <alignment horizontal="right" vertical="center" wrapText="1"/>
      <protection hidden="1"/>
    </xf>
    <xf numFmtId="0" fontId="26" fillId="0" borderId="0" xfId="0" applyFont="1" applyAlignment="1" applyProtection="1">
      <alignment horizontal="right" vertical="center" wrapText="1"/>
      <protection hidden="1"/>
    </xf>
    <xf numFmtId="0" fontId="26" fillId="0" borderId="5" xfId="0" applyFont="1" applyBorder="1" applyAlignment="1" applyProtection="1">
      <alignment horizontal="centerContinuous" vertical="center" wrapText="1"/>
      <protection locked="0" hidden="1"/>
    </xf>
    <xf numFmtId="0" fontId="26" fillId="0" borderId="7" xfId="0" applyFont="1" applyBorder="1" applyAlignment="1" applyProtection="1">
      <alignment horizontal="centerContinuous" vertical="center" wrapText="1"/>
      <protection locked="0" hidden="1"/>
    </xf>
    <xf numFmtId="0" fontId="26" fillId="0" borderId="4" xfId="0" applyFont="1" applyBorder="1" applyAlignment="1" applyProtection="1">
      <alignment horizontal="centerContinuous" vertical="center" wrapText="1"/>
      <protection locked="0" hidden="1"/>
    </xf>
    <xf numFmtId="0" fontId="26" fillId="0" borderId="58" xfId="0" applyFont="1" applyBorder="1" applyAlignment="1" applyProtection="1">
      <alignment horizontal="centerContinuous" vertical="center" wrapText="1"/>
      <protection locked="0" hidden="1"/>
    </xf>
    <xf numFmtId="179" fontId="26" fillId="0" borderId="15" xfId="0" applyNumberFormat="1" applyFont="1" applyBorder="1" applyAlignment="1" applyProtection="1">
      <alignment horizontal="center" vertical="center" wrapText="1"/>
      <protection locked="0" hidden="1"/>
    </xf>
    <xf numFmtId="0" fontId="26" fillId="0" borderId="2" xfId="0" applyFont="1" applyBorder="1" applyAlignment="1" applyProtection="1">
      <alignment horizontal="centerContinuous" vertical="center" wrapText="1"/>
      <protection locked="0" hidden="1"/>
    </xf>
    <xf numFmtId="0" fontId="26" fillId="0" borderId="0" xfId="0" applyFont="1" applyAlignment="1" applyProtection="1">
      <alignment horizontal="centerContinuous" vertical="center"/>
      <protection locked="0"/>
    </xf>
    <xf numFmtId="0" fontId="26" fillId="0" borderId="59" xfId="0" applyFont="1" applyBorder="1" applyAlignment="1" applyProtection="1">
      <alignment horizontal="centerContinuous" vertical="center"/>
      <protection locked="0"/>
    </xf>
    <xf numFmtId="179" fontId="26" fillId="0" borderId="58" xfId="0" applyNumberFormat="1" applyFont="1" applyBorder="1" applyAlignment="1" applyProtection="1">
      <alignment horizontal="center" vertical="center" wrapText="1"/>
      <protection locked="0" hidden="1"/>
    </xf>
    <xf numFmtId="0" fontId="26" fillId="0" borderId="0" xfId="0" applyFont="1" applyAlignment="1" applyProtection="1">
      <alignment horizontal="center" vertical="center" wrapText="1"/>
      <protection locked="0" hidden="1"/>
    </xf>
    <xf numFmtId="0" fontId="26" fillId="0" borderId="6" xfId="0" applyFont="1" applyBorder="1" applyAlignment="1" applyProtection="1">
      <alignment horizontal="center" vertical="center"/>
      <protection locked="0" hidden="1"/>
    </xf>
    <xf numFmtId="49" fontId="26" fillId="0" borderId="5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0" fontId="26" fillId="0" borderId="57" xfId="0" applyFont="1" applyBorder="1" applyProtection="1">
      <alignment vertical="center"/>
      <protection locked="0"/>
    </xf>
    <xf numFmtId="0" fontId="26" fillId="0" borderId="1" xfId="0" applyFont="1" applyBorder="1" applyProtection="1">
      <alignment vertical="center"/>
      <protection locked="0"/>
    </xf>
    <xf numFmtId="179" fontId="26" fillId="0" borderId="5" xfId="0" applyNumberFormat="1" applyFont="1" applyBorder="1" applyProtection="1">
      <alignment vertical="center"/>
      <protection locked="0"/>
    </xf>
    <xf numFmtId="179" fontId="26" fillId="0" borderId="57" xfId="0" applyNumberFormat="1" applyFont="1" applyBorder="1" applyProtection="1">
      <alignment vertical="center"/>
      <protection locked="0"/>
    </xf>
    <xf numFmtId="0" fontId="26" fillId="0" borderId="17" xfId="0" applyFont="1" applyBorder="1" applyProtection="1">
      <alignment vertical="center"/>
      <protection locked="0"/>
    </xf>
    <xf numFmtId="0" fontId="26" fillId="0" borderId="4" xfId="0" applyFont="1" applyBorder="1" applyProtection="1">
      <alignment vertical="center"/>
      <protection locked="0"/>
    </xf>
    <xf numFmtId="0" fontId="26" fillId="0" borderId="0" xfId="0" applyFont="1" applyAlignment="1" applyProtection="1">
      <alignment horizontal="center" vertical="center"/>
      <protection locked="0"/>
    </xf>
    <xf numFmtId="0" fontId="26" fillId="0" borderId="57" xfId="0" applyFont="1" applyBorder="1" applyAlignment="1" applyProtection="1">
      <alignment horizontal="center" vertical="center" wrapText="1"/>
      <protection locked="0"/>
    </xf>
    <xf numFmtId="179" fontId="26" fillId="0" borderId="57" xfId="0" applyNumberFormat="1" applyFont="1" applyBorder="1" applyAlignment="1" applyProtection="1">
      <alignment horizontal="center" vertical="center" wrapText="1"/>
      <protection locked="0"/>
    </xf>
    <xf numFmtId="185" fontId="26" fillId="0" borderId="58" xfId="0" applyNumberFormat="1" applyFont="1" applyBorder="1" applyAlignment="1" applyProtection="1">
      <alignment horizontal="center" vertical="center" wrapText="1"/>
      <protection locked="0"/>
    </xf>
    <xf numFmtId="187" fontId="26" fillId="0" borderId="58" xfId="0" applyNumberFormat="1" applyFont="1" applyBorder="1" applyAlignment="1" applyProtection="1">
      <alignment horizontal="center" vertical="center" wrapText="1"/>
      <protection locked="0"/>
    </xf>
    <xf numFmtId="179" fontId="26" fillId="0" borderId="58" xfId="0" applyNumberFormat="1" applyFont="1" applyBorder="1" applyAlignment="1">
      <alignment horizontal="center" vertical="center" wrapText="1"/>
    </xf>
    <xf numFmtId="186" fontId="26" fillId="0" borderId="58" xfId="0" applyNumberFormat="1" applyFont="1" applyBorder="1" applyAlignment="1">
      <alignment horizontal="center" vertical="center" wrapText="1"/>
    </xf>
    <xf numFmtId="181" fontId="26" fillId="0" borderId="58" xfId="0" applyNumberFormat="1" applyFont="1" applyBorder="1" applyAlignment="1">
      <alignment horizontal="center" vertical="center" wrapText="1"/>
    </xf>
    <xf numFmtId="179" fontId="26" fillId="0" borderId="58" xfId="0" applyNumberFormat="1" applyFont="1" applyBorder="1" applyAlignment="1" applyProtection="1">
      <alignment horizontal="center" vertical="center" wrapText="1"/>
      <protection locked="0"/>
    </xf>
    <xf numFmtId="186" fontId="26" fillId="0" borderId="58" xfId="0" applyNumberFormat="1" applyFont="1" applyBorder="1" applyAlignment="1" applyProtection="1">
      <alignment horizontal="center" vertical="center" wrapText="1"/>
      <protection locked="0"/>
    </xf>
    <xf numFmtId="181" fontId="26" fillId="0" borderId="58" xfId="0" applyNumberFormat="1" applyFont="1" applyBorder="1" applyAlignment="1" applyProtection="1">
      <alignment horizontal="center" vertical="center" wrapText="1"/>
      <protection locked="0"/>
    </xf>
    <xf numFmtId="179" fontId="26" fillId="0" borderId="2" xfId="0" applyNumberFormat="1" applyFont="1" applyBorder="1" applyAlignment="1" applyProtection="1">
      <alignment horizontal="center" vertical="center" wrapText="1"/>
      <protection locked="0"/>
    </xf>
    <xf numFmtId="181" fontId="26" fillId="0" borderId="2" xfId="0" applyNumberFormat="1" applyFont="1" applyBorder="1" applyAlignment="1" applyProtection="1">
      <alignment horizontal="center" vertical="center" wrapText="1"/>
      <protection locked="0"/>
    </xf>
    <xf numFmtId="179" fontId="26" fillId="0" borderId="5" xfId="0" applyNumberFormat="1" applyFont="1" applyBorder="1" applyAlignment="1" applyProtection="1">
      <alignment horizontal="left" vertical="center"/>
      <protection locked="0"/>
    </xf>
    <xf numFmtId="0" fontId="27" fillId="0" borderId="5" xfId="0" applyFont="1" applyBorder="1">
      <alignment vertical="center"/>
    </xf>
    <xf numFmtId="0" fontId="27" fillId="0" borderId="4" xfId="0" applyFont="1" applyBorder="1">
      <alignment vertical="center"/>
    </xf>
    <xf numFmtId="0" fontId="27" fillId="0" borderId="57" xfId="0" applyFont="1" applyBorder="1" applyAlignment="1">
      <alignment horizontal="left" vertical="center"/>
    </xf>
    <xf numFmtId="0" fontId="27" fillId="0" borderId="4" xfId="0" applyFont="1" applyBorder="1" applyAlignment="1">
      <alignment horizontal="justify" vertical="center" wrapText="1"/>
    </xf>
    <xf numFmtId="0" fontId="27" fillId="0" borderId="58" xfId="0" applyFont="1" applyBorder="1" applyAlignment="1">
      <alignment horizontal="center" vertical="center" wrapText="1"/>
    </xf>
    <xf numFmtId="0" fontId="27" fillId="0" borderId="58" xfId="0" applyFont="1" applyBorder="1" applyAlignment="1" applyProtection="1">
      <alignment horizontal="center" vertical="center" wrapText="1"/>
      <protection locked="0"/>
    </xf>
    <xf numFmtId="176" fontId="27" fillId="0" borderId="58" xfId="0" applyNumberFormat="1" applyFont="1" applyBorder="1" applyAlignment="1" applyProtection="1">
      <alignment horizontal="center" vertical="center" wrapText="1"/>
      <protection locked="0"/>
    </xf>
    <xf numFmtId="49" fontId="27" fillId="0" borderId="0" xfId="0" applyNumberFormat="1" applyFont="1" applyProtection="1">
      <alignment vertical="center"/>
      <protection locked="0"/>
    </xf>
    <xf numFmtId="49" fontId="59" fillId="0" borderId="58" xfId="0" applyNumberFormat="1" applyFont="1" applyBorder="1" applyAlignment="1" applyProtection="1">
      <alignment horizontal="center" vertical="center" textRotation="255" wrapText="1"/>
      <protection locked="0"/>
    </xf>
    <xf numFmtId="0" fontId="59" fillId="0" borderId="58"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183" fontId="59" fillId="0" borderId="58" xfId="0" applyNumberFormat="1" applyFont="1" applyBorder="1" applyAlignment="1" applyProtection="1">
      <alignment horizontal="center" vertical="center"/>
      <protection locked="0"/>
    </xf>
    <xf numFmtId="182" fontId="59" fillId="0" borderId="58" xfId="0" applyNumberFormat="1" applyFont="1" applyBorder="1" applyAlignment="1" applyProtection="1">
      <alignment horizontal="right" vertical="center"/>
      <protection locked="0"/>
    </xf>
    <xf numFmtId="188" fontId="59" fillId="0" borderId="58" xfId="0" applyNumberFormat="1" applyFont="1" applyBorder="1" applyAlignment="1" applyProtection="1">
      <alignment horizontal="right" vertical="center"/>
      <protection locked="0"/>
    </xf>
    <xf numFmtId="182" fontId="59" fillId="0" borderId="5" xfId="0" applyNumberFormat="1" applyFont="1" applyBorder="1" applyAlignment="1" applyProtection="1">
      <alignment horizontal="right" vertical="center"/>
      <protection locked="0"/>
    </xf>
    <xf numFmtId="182" fontId="59" fillId="0" borderId="63" xfId="0" applyNumberFormat="1" applyFont="1" applyBorder="1" applyAlignment="1" applyProtection="1">
      <alignment horizontal="right" vertical="center"/>
      <protection hidden="1"/>
    </xf>
    <xf numFmtId="182" fontId="59" fillId="0" borderId="62" xfId="0" applyNumberFormat="1" applyFont="1" applyBorder="1" applyAlignment="1" applyProtection="1">
      <alignment horizontal="right" vertical="center"/>
      <protection hidden="1"/>
    </xf>
    <xf numFmtId="183" fontId="59" fillId="0" borderId="4" xfId="0" applyNumberFormat="1" applyFont="1" applyBorder="1" applyAlignment="1" applyProtection="1">
      <alignment horizontal="right" vertical="center"/>
      <protection locked="0"/>
    </xf>
    <xf numFmtId="183" fontId="59" fillId="0" borderId="4" xfId="0" applyNumberFormat="1" applyFont="1" applyBorder="1" applyAlignment="1" applyProtection="1">
      <alignment horizontal="center" vertical="center"/>
      <protection locked="0"/>
    </xf>
    <xf numFmtId="179" fontId="59" fillId="0" borderId="58" xfId="0" applyNumberFormat="1" applyFont="1" applyBorder="1" applyAlignment="1" applyProtection="1">
      <alignment horizontal="right" vertical="center"/>
      <protection locked="0"/>
    </xf>
    <xf numFmtId="179" fontId="59" fillId="0" borderId="5" xfId="0" applyNumberFormat="1" applyFont="1" applyBorder="1" applyAlignment="1" applyProtection="1">
      <alignment horizontal="right" vertical="center"/>
      <protection locked="0"/>
    </xf>
    <xf numFmtId="179" fontId="59" fillId="0" borderId="63" xfId="0" applyNumberFormat="1" applyFont="1" applyBorder="1" applyAlignment="1" applyProtection="1">
      <alignment horizontal="right" vertical="center"/>
      <protection hidden="1"/>
    </xf>
    <xf numFmtId="181" fontId="59" fillId="0" borderId="64" xfId="0" applyNumberFormat="1" applyFont="1" applyBorder="1" applyAlignment="1" applyProtection="1">
      <alignment horizontal="right" vertical="center"/>
      <protection hidden="1"/>
    </xf>
    <xf numFmtId="183" fontId="59" fillId="0" borderId="65" xfId="0" applyNumberFormat="1" applyFont="1" applyBorder="1" applyAlignment="1" applyProtection="1">
      <alignment horizontal="right" vertical="center"/>
      <protection locked="0"/>
    </xf>
    <xf numFmtId="49" fontId="59" fillId="0" borderId="12" xfId="0" applyNumberFormat="1" applyFont="1" applyBorder="1" applyAlignment="1" applyProtection="1">
      <alignment horizontal="center" vertical="center"/>
      <protection locked="0"/>
    </xf>
    <xf numFmtId="183" fontId="59" fillId="0" borderId="54" xfId="0" applyNumberFormat="1" applyFont="1" applyBorder="1" applyAlignment="1" applyProtection="1">
      <alignment horizontal="center" vertical="center"/>
      <protection locked="0"/>
    </xf>
    <xf numFmtId="182" fontId="59" fillId="0" borderId="14" xfId="0" applyNumberFormat="1" applyFont="1" applyBorder="1" applyAlignment="1" applyProtection="1">
      <alignment horizontal="right" vertical="center"/>
      <protection hidden="1"/>
    </xf>
    <xf numFmtId="182" fontId="59" fillId="0" borderId="66" xfId="0" applyNumberFormat="1" applyFont="1" applyBorder="1" applyAlignment="1" applyProtection="1">
      <alignment horizontal="right" vertical="center"/>
      <protection hidden="1"/>
    </xf>
    <xf numFmtId="181" fontId="59" fillId="0" borderId="67" xfId="0" applyNumberFormat="1" applyFont="1" applyBorder="1" applyAlignment="1" applyProtection="1">
      <alignment horizontal="right" vertical="center"/>
      <protection hidden="1"/>
    </xf>
    <xf numFmtId="181" fontId="59" fillId="0" borderId="68" xfId="0" applyNumberFormat="1" applyFont="1" applyBorder="1" applyAlignment="1" applyProtection="1">
      <alignment horizontal="right" vertical="center"/>
      <protection hidden="1"/>
    </xf>
    <xf numFmtId="183" fontId="59" fillId="0" borderId="69" xfId="0" applyNumberFormat="1" applyFont="1" applyBorder="1" applyAlignment="1" applyProtection="1">
      <alignment horizontal="right" vertical="center"/>
      <protection locked="0"/>
    </xf>
    <xf numFmtId="183" fontId="59" fillId="0" borderId="2" xfId="0" applyNumberFormat="1" applyFont="1" applyBorder="1" applyAlignment="1" applyProtection="1">
      <alignment horizontal="center" vertical="center"/>
      <protection locked="0"/>
    </xf>
    <xf numFmtId="182" fontId="59" fillId="0" borderId="61" xfId="0" applyNumberFormat="1" applyFont="1" applyBorder="1" applyAlignment="1" applyProtection="1">
      <alignment horizontal="right" vertical="center"/>
      <protection hidden="1"/>
    </xf>
    <xf numFmtId="182" fontId="59" fillId="0" borderId="71" xfId="0" applyNumberFormat="1" applyFont="1" applyBorder="1" applyAlignment="1" applyProtection="1">
      <alignment horizontal="right" vertical="center"/>
      <protection hidden="1"/>
    </xf>
    <xf numFmtId="179" fontId="59" fillId="0" borderId="67" xfId="0" applyNumberFormat="1" applyFont="1" applyBorder="1" applyAlignment="1" applyProtection="1">
      <alignment horizontal="right" vertical="center"/>
      <protection hidden="1"/>
    </xf>
    <xf numFmtId="179" fontId="59" fillId="0" borderId="68" xfId="0" applyNumberFormat="1" applyFont="1" applyBorder="1" applyAlignment="1" applyProtection="1">
      <alignment horizontal="right" vertical="center"/>
      <protection hidden="1"/>
    </xf>
    <xf numFmtId="183" fontId="59" fillId="0" borderId="13" xfId="0" applyNumberFormat="1" applyFont="1" applyBorder="1" applyAlignment="1" applyProtection="1">
      <alignment horizontal="center" vertical="center"/>
      <protection locked="0"/>
    </xf>
    <xf numFmtId="183" fontId="59" fillId="0" borderId="13" xfId="0" applyNumberFormat="1" applyFont="1" applyBorder="1" applyAlignment="1" applyProtection="1">
      <alignment horizontal="right" vertical="center"/>
      <protection locked="0"/>
    </xf>
    <xf numFmtId="181" fontId="59" fillId="0" borderId="67" xfId="0" applyNumberFormat="1" applyFont="1" applyBorder="1" applyProtection="1">
      <alignment vertical="center"/>
      <protection hidden="1"/>
    </xf>
    <xf numFmtId="181" fontId="59" fillId="0" borderId="68" xfId="0" applyNumberFormat="1" applyFont="1" applyBorder="1" applyProtection="1">
      <alignment vertical="center"/>
      <protection hidden="1"/>
    </xf>
    <xf numFmtId="189" fontId="59" fillId="0" borderId="72" xfId="0" applyNumberFormat="1" applyFont="1" applyBorder="1" applyAlignment="1" applyProtection="1">
      <alignment horizontal="right" vertical="center"/>
      <protection locked="0"/>
    </xf>
    <xf numFmtId="189" fontId="59" fillId="0" borderId="73" xfId="0" applyNumberFormat="1" applyFont="1" applyBorder="1" applyAlignment="1" applyProtection="1">
      <alignment horizontal="right" vertical="center"/>
      <protection locked="0"/>
    </xf>
    <xf numFmtId="49" fontId="59" fillId="0" borderId="74" xfId="0" applyNumberFormat="1" applyFont="1" applyBorder="1" applyAlignment="1" applyProtection="1">
      <alignment horizontal="center" vertical="center" wrapText="1"/>
      <protection locked="0"/>
    </xf>
    <xf numFmtId="186" fontId="59" fillId="0" borderId="75" xfId="0" applyNumberFormat="1" applyFont="1" applyBorder="1" applyAlignment="1" applyProtection="1">
      <alignment horizontal="right" vertical="center"/>
      <protection locked="0"/>
    </xf>
    <xf numFmtId="179" fontId="59" fillId="0" borderId="2" xfId="0" applyNumberFormat="1" applyFont="1" applyBorder="1" applyAlignment="1" applyProtection="1">
      <alignment horizontal="center" vertical="center" wrapText="1"/>
      <protection locked="0"/>
    </xf>
    <xf numFmtId="182" fontId="59" fillId="0" borderId="2" xfId="0" applyNumberFormat="1" applyFont="1" applyBorder="1" applyAlignment="1" applyProtection="1">
      <alignment horizontal="right" vertical="center"/>
      <protection hidden="1"/>
    </xf>
    <xf numFmtId="182" fontId="59" fillId="0" borderId="76" xfId="0" applyNumberFormat="1" applyFont="1" applyBorder="1" applyAlignment="1" applyProtection="1">
      <alignment horizontal="right" vertical="center"/>
      <protection hidden="1"/>
    </xf>
    <xf numFmtId="182" fontId="59" fillId="0" borderId="77" xfId="0" applyNumberFormat="1" applyFont="1" applyBorder="1" applyAlignment="1" applyProtection="1">
      <alignment horizontal="right" vertical="center"/>
      <protection hidden="1"/>
    </xf>
    <xf numFmtId="49" fontId="27" fillId="0" borderId="58" xfId="0" applyNumberFormat="1" applyFont="1" applyBorder="1" applyAlignment="1" applyProtection="1">
      <alignment horizontal="center" vertical="center" textRotation="255" wrapText="1"/>
      <protection locked="0"/>
    </xf>
    <xf numFmtId="0" fontId="27" fillId="0" borderId="58"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183" fontId="27" fillId="0" borderId="58" xfId="0" applyNumberFormat="1" applyFont="1" applyBorder="1" applyAlignment="1" applyProtection="1">
      <alignment horizontal="center" vertical="center"/>
      <protection locked="0"/>
    </xf>
    <xf numFmtId="182" fontId="27" fillId="0" borderId="58" xfId="0" applyNumberFormat="1" applyFont="1" applyBorder="1" applyAlignment="1" applyProtection="1">
      <alignment horizontal="right" vertical="center"/>
      <protection locked="0"/>
    </xf>
    <xf numFmtId="188" fontId="27" fillId="0" borderId="58" xfId="0" applyNumberFormat="1" applyFont="1" applyBorder="1" applyAlignment="1" applyProtection="1">
      <alignment horizontal="right" vertical="center"/>
      <protection locked="0"/>
    </xf>
    <xf numFmtId="182" fontId="27" fillId="0" borderId="5" xfId="0" applyNumberFormat="1" applyFont="1" applyBorder="1" applyAlignment="1" applyProtection="1">
      <alignment horizontal="right" vertical="center"/>
      <protection locked="0"/>
    </xf>
    <xf numFmtId="182" fontId="27" fillId="0" borderId="63" xfId="0" applyNumberFormat="1" applyFont="1" applyBorder="1" applyAlignment="1" applyProtection="1">
      <alignment horizontal="right" vertical="center"/>
      <protection hidden="1"/>
    </xf>
    <xf numFmtId="182" fontId="27" fillId="0" borderId="62" xfId="0" applyNumberFormat="1" applyFont="1" applyBorder="1" applyAlignment="1" applyProtection="1">
      <alignment horizontal="right" vertical="center"/>
      <protection hidden="1"/>
    </xf>
    <xf numFmtId="183" fontId="27" fillId="0" borderId="4" xfId="0" applyNumberFormat="1" applyFont="1" applyBorder="1" applyAlignment="1" applyProtection="1">
      <alignment horizontal="right" vertical="center"/>
      <protection locked="0"/>
    </xf>
    <xf numFmtId="183" fontId="27" fillId="0" borderId="4" xfId="0" applyNumberFormat="1" applyFont="1" applyBorder="1" applyAlignment="1" applyProtection="1">
      <alignment horizontal="center" vertical="center"/>
      <protection locked="0"/>
    </xf>
    <xf numFmtId="179" fontId="27" fillId="0" borderId="58" xfId="0" applyNumberFormat="1" applyFont="1" applyBorder="1" applyAlignment="1" applyProtection="1">
      <alignment horizontal="right" vertical="center"/>
      <protection locked="0"/>
    </xf>
    <xf numFmtId="179" fontId="27" fillId="0" borderId="5" xfId="0" applyNumberFormat="1" applyFont="1" applyBorder="1" applyAlignment="1" applyProtection="1">
      <alignment horizontal="right" vertical="center"/>
      <protection locked="0"/>
    </xf>
    <xf numFmtId="179" fontId="27" fillId="0" borderId="63" xfId="0" applyNumberFormat="1" applyFont="1" applyBorder="1" applyAlignment="1" applyProtection="1">
      <alignment horizontal="right" vertical="center"/>
      <protection hidden="1"/>
    </xf>
    <xf numFmtId="181" fontId="27" fillId="0" borderId="64" xfId="0" applyNumberFormat="1" applyFont="1" applyBorder="1" applyAlignment="1" applyProtection="1">
      <alignment horizontal="right" vertical="center"/>
      <protection hidden="1"/>
    </xf>
    <xf numFmtId="183" fontId="27" fillId="0" borderId="65" xfId="0" applyNumberFormat="1" applyFont="1" applyBorder="1" applyAlignment="1" applyProtection="1">
      <alignment horizontal="right" vertical="center"/>
      <protection locked="0"/>
    </xf>
    <xf numFmtId="49" fontId="27" fillId="0" borderId="12" xfId="0" applyNumberFormat="1" applyFont="1" applyBorder="1" applyAlignment="1" applyProtection="1">
      <alignment horizontal="center" vertical="center"/>
      <protection locked="0"/>
    </xf>
    <xf numFmtId="183" fontId="27" fillId="0" borderId="54" xfId="0" applyNumberFormat="1" applyFont="1" applyBorder="1" applyAlignment="1" applyProtection="1">
      <alignment horizontal="center" vertical="center"/>
      <protection locked="0"/>
    </xf>
    <xf numFmtId="182" fontId="27" fillId="0" borderId="14" xfId="0" applyNumberFormat="1" applyFont="1" applyBorder="1" applyAlignment="1" applyProtection="1">
      <alignment horizontal="right" vertical="center"/>
      <protection hidden="1"/>
    </xf>
    <xf numFmtId="182" fontId="27" fillId="0" borderId="66" xfId="0" applyNumberFormat="1" applyFont="1" applyBorder="1" applyAlignment="1" applyProtection="1">
      <alignment horizontal="right" vertical="center"/>
      <protection hidden="1"/>
    </xf>
    <xf numFmtId="181" fontId="27" fillId="0" borderId="67" xfId="0" applyNumberFormat="1" applyFont="1" applyBorder="1" applyAlignment="1" applyProtection="1">
      <alignment horizontal="right" vertical="center"/>
      <protection hidden="1"/>
    </xf>
    <xf numFmtId="181" fontId="27" fillId="0" borderId="68" xfId="0" applyNumberFormat="1" applyFont="1" applyBorder="1" applyAlignment="1" applyProtection="1">
      <alignment horizontal="right" vertical="center"/>
      <protection hidden="1"/>
    </xf>
    <xf numFmtId="183" fontId="27" fillId="0" borderId="69" xfId="0" applyNumberFormat="1" applyFont="1" applyBorder="1" applyAlignment="1" applyProtection="1">
      <alignment horizontal="right" vertical="center"/>
      <protection locked="0"/>
    </xf>
    <xf numFmtId="183" fontId="27" fillId="0" borderId="2" xfId="0" applyNumberFormat="1" applyFont="1" applyBorder="1" applyAlignment="1" applyProtection="1">
      <alignment horizontal="center" vertical="center"/>
      <protection locked="0"/>
    </xf>
    <xf numFmtId="182" fontId="27" fillId="0" borderId="61" xfId="0" applyNumberFormat="1" applyFont="1" applyBorder="1" applyAlignment="1" applyProtection="1">
      <alignment horizontal="right" vertical="center"/>
      <protection hidden="1"/>
    </xf>
    <xf numFmtId="182" fontId="27" fillId="0" borderId="71" xfId="0" applyNumberFormat="1" applyFont="1" applyBorder="1" applyAlignment="1" applyProtection="1">
      <alignment horizontal="right" vertical="center"/>
      <protection hidden="1"/>
    </xf>
    <xf numFmtId="179" fontId="27" fillId="0" borderId="67" xfId="0" applyNumberFormat="1" applyFont="1" applyBorder="1" applyAlignment="1" applyProtection="1">
      <alignment horizontal="right" vertical="center"/>
      <protection hidden="1"/>
    </xf>
    <xf numFmtId="179" fontId="27" fillId="0" borderId="68" xfId="0" applyNumberFormat="1" applyFont="1" applyBorder="1" applyAlignment="1" applyProtection="1">
      <alignment horizontal="right" vertical="center"/>
      <protection hidden="1"/>
    </xf>
    <xf numFmtId="183" fontId="27" fillId="0" borderId="13" xfId="0" applyNumberFormat="1" applyFont="1" applyBorder="1" applyAlignment="1" applyProtection="1">
      <alignment horizontal="center" vertical="center"/>
      <protection locked="0"/>
    </xf>
    <xf numFmtId="183" fontId="27" fillId="0" borderId="13" xfId="0" applyNumberFormat="1" applyFont="1" applyBorder="1" applyAlignment="1" applyProtection="1">
      <alignment horizontal="right" vertical="center"/>
      <protection locked="0"/>
    </xf>
    <xf numFmtId="181" fontId="27" fillId="0" borderId="67" xfId="0" applyNumberFormat="1" applyFont="1" applyBorder="1" applyProtection="1">
      <alignment vertical="center"/>
      <protection hidden="1"/>
    </xf>
    <xf numFmtId="181" fontId="27" fillId="0" borderId="68" xfId="0" applyNumberFormat="1" applyFont="1" applyBorder="1" applyProtection="1">
      <alignment vertical="center"/>
      <protection hidden="1"/>
    </xf>
    <xf numFmtId="189" fontId="27" fillId="0" borderId="72" xfId="0" applyNumberFormat="1" applyFont="1" applyBorder="1" applyAlignment="1" applyProtection="1">
      <alignment horizontal="right" vertical="center"/>
      <protection locked="0"/>
    </xf>
    <xf numFmtId="189" fontId="27" fillId="0" borderId="73" xfId="0" applyNumberFormat="1" applyFont="1" applyBorder="1" applyAlignment="1" applyProtection="1">
      <alignment horizontal="right" vertical="center"/>
      <protection locked="0"/>
    </xf>
    <xf numFmtId="49" fontId="27" fillId="0" borderId="74" xfId="0" applyNumberFormat="1" applyFont="1" applyBorder="1" applyAlignment="1" applyProtection="1">
      <alignment horizontal="center" vertical="center" wrapText="1"/>
      <protection locked="0"/>
    </xf>
    <xf numFmtId="186" fontId="27" fillId="0" borderId="75" xfId="0" applyNumberFormat="1" applyFont="1" applyBorder="1" applyAlignment="1" applyProtection="1">
      <alignment horizontal="right" vertical="center"/>
      <protection locked="0"/>
    </xf>
    <xf numFmtId="179" fontId="27" fillId="0" borderId="2" xfId="0" applyNumberFormat="1" applyFont="1" applyBorder="1" applyAlignment="1" applyProtection="1">
      <alignment horizontal="center" vertical="center" wrapText="1"/>
      <protection locked="0"/>
    </xf>
    <xf numFmtId="182" fontId="27" fillId="0" borderId="2" xfId="0" applyNumberFormat="1" applyFont="1" applyBorder="1" applyAlignment="1" applyProtection="1">
      <alignment horizontal="right" vertical="center"/>
      <protection hidden="1"/>
    </xf>
    <xf numFmtId="182" fontId="27" fillId="0" borderId="76" xfId="0" applyNumberFormat="1" applyFont="1" applyBorder="1" applyAlignment="1" applyProtection="1">
      <alignment horizontal="right" vertical="center"/>
      <protection hidden="1"/>
    </xf>
    <xf numFmtId="182" fontId="27" fillId="0" borderId="77" xfId="0" applyNumberFormat="1" applyFont="1" applyBorder="1" applyAlignment="1" applyProtection="1">
      <alignment horizontal="right" vertical="center"/>
      <protection hidden="1"/>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0" fontId="34" fillId="0" borderId="5" xfId="55" applyFont="1" applyBorder="1" applyAlignment="1">
      <alignment horizontal="center" vertical="center" wrapText="1"/>
    </xf>
    <xf numFmtId="0" fontId="34" fillId="0" borderId="7" xfId="55" applyFont="1" applyBorder="1" applyAlignment="1">
      <alignment horizontal="center" vertical="center"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34" fillId="0" borderId="1" xfId="55" applyFont="1" applyBorder="1" applyAlignment="1">
      <alignment horizontal="center" vertical="center"/>
    </xf>
    <xf numFmtId="0" fontId="34" fillId="0" borderId="3" xfId="55" applyFont="1" applyBorder="1" applyAlignment="1">
      <alignment horizontal="center" vertical="center"/>
    </xf>
    <xf numFmtId="0" fontId="34" fillId="0" borderId="2" xfId="55" applyFont="1" applyBorder="1" applyAlignment="1">
      <alignment horizontal="center" vertical="center"/>
    </xf>
    <xf numFmtId="0" fontId="34" fillId="0" borderId="16" xfId="55" applyFont="1" applyBorder="1" applyAlignment="1">
      <alignment horizontal="center" vertical="center"/>
    </xf>
    <xf numFmtId="0" fontId="34" fillId="0" borderId="17" xfId="55" applyFont="1" applyBorder="1" applyAlignment="1">
      <alignment horizontal="center"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18" xfId="0" applyFont="1" applyBorder="1" applyAlignment="1">
      <alignment horizontal="center" vertical="center"/>
    </xf>
    <xf numFmtId="0" fontId="34" fillId="0" borderId="11"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34" fillId="0" borderId="1" xfId="55" applyFont="1" applyBorder="1" applyAlignment="1">
      <alignment horizontal="center" vertical="center" wrapText="1"/>
    </xf>
    <xf numFmtId="0" fontId="34" fillId="0" borderId="3" xfId="55" applyFont="1" applyBorder="1" applyAlignment="1">
      <alignment horizontal="center" vertical="center" wrapText="1"/>
    </xf>
    <xf numFmtId="0" fontId="34" fillId="0" borderId="16" xfId="55" applyFont="1" applyBorder="1" applyAlignment="1">
      <alignment horizontal="center" vertical="center" wrapText="1"/>
    </xf>
    <xf numFmtId="0" fontId="34" fillId="0" borderId="17"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4" fillId="0" borderId="7" xfId="55" applyFont="1" applyBorder="1" applyAlignment="1">
      <alignment horizontal="center" vertical="center"/>
    </xf>
    <xf numFmtId="0" fontId="34" fillId="0" borderId="5" xfId="55" applyFont="1" applyBorder="1" applyAlignment="1">
      <alignment horizontal="center" vertical="center"/>
    </xf>
    <xf numFmtId="0" fontId="34" fillId="0" borderId="4" xfId="55" applyFont="1" applyBorder="1" applyAlignment="1">
      <alignment horizontal="center" vertical="center"/>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42" fillId="0" borderId="0" xfId="55" applyFont="1" applyProtection="1">
      <alignment vertical="center"/>
      <protection locked="0"/>
    </xf>
    <xf numFmtId="0" fontId="31" fillId="0" borderId="0" xfId="55" applyFont="1" applyProtection="1">
      <alignment vertical="center"/>
      <protection locked="0"/>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27" fillId="0" borderId="3" xfId="55" applyFont="1" applyBorder="1" applyAlignment="1">
      <alignment horizontal="center" vertical="center"/>
    </xf>
    <xf numFmtId="0" fontId="40" fillId="0" borderId="58"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4" xfId="0" applyFont="1" applyBorder="1" applyAlignment="1">
      <alignment horizontal="center" vertical="center"/>
    </xf>
    <xf numFmtId="0" fontId="39" fillId="0" borderId="5" xfId="0" applyFont="1" applyBorder="1" applyAlignment="1">
      <alignment horizontal="left" vertical="center"/>
    </xf>
    <xf numFmtId="0" fontId="39" fillId="0" borderId="4" xfId="0" applyFont="1" applyBorder="1" applyAlignment="1">
      <alignment horizontal="left"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1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24" xfId="60" applyNumberFormat="1" applyFont="1" applyBorder="1" applyAlignment="1" applyProtection="1">
      <alignment horizontal="center" vertical="center" wrapText="1"/>
      <protection locked="0"/>
    </xf>
    <xf numFmtId="49" fontId="26" fillId="0" borderId="42" xfId="60" applyNumberFormat="1" applyFont="1" applyBorder="1" applyAlignment="1" applyProtection="1">
      <alignment horizontal="center" vertical="center" wrapText="1"/>
      <protection locked="0"/>
    </xf>
    <xf numFmtId="0" fontId="26" fillId="0" borderId="10"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0" borderId="1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0" xfId="60" applyFont="1" applyBorder="1" applyAlignment="1" applyProtection="1">
      <alignment horizontal="left" vertical="center" wrapText="1"/>
      <protection locked="0"/>
    </xf>
    <xf numFmtId="0" fontId="26" fillId="0" borderId="19" xfId="58" applyFont="1" applyBorder="1" applyAlignment="1">
      <alignment horizontal="center" vertical="center" wrapText="1"/>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49" fontId="26" fillId="0" borderId="16" xfId="58" applyNumberFormat="1" applyFont="1" applyBorder="1" applyAlignment="1" applyProtection="1">
      <alignment horizontal="left" vertical="center" wrapText="1"/>
      <protection locked="0"/>
    </xf>
    <xf numFmtId="49" fontId="26" fillId="0" borderId="17" xfId="58" applyNumberFormat="1" applyFont="1" applyBorder="1" applyAlignment="1" applyProtection="1">
      <alignment horizontal="left" vertical="center" wrapText="1"/>
      <protection locked="0"/>
    </xf>
    <xf numFmtId="0" fontId="26" fillId="0" borderId="10" xfId="58" applyFont="1" applyBorder="1" applyAlignment="1" applyProtection="1">
      <alignment horizontal="left" vertical="center" wrapText="1"/>
      <protection locked="0"/>
    </xf>
    <xf numFmtId="0" fontId="26" fillId="0" borderId="0" xfId="58" applyFont="1" applyAlignment="1" applyProtection="1">
      <alignment horizontal="left" vertical="center" wrapText="1"/>
      <protection locked="0"/>
    </xf>
    <xf numFmtId="0" fontId="26" fillId="0" borderId="18" xfId="58" applyFont="1" applyBorder="1" applyAlignment="1" applyProtection="1">
      <alignment horizontal="left" vertical="center" wrapText="1"/>
      <protection locked="0"/>
    </xf>
    <xf numFmtId="49" fontId="26" fillId="0" borderId="10" xfId="58" applyNumberFormat="1" applyFont="1" applyBorder="1" applyAlignment="1" applyProtection="1">
      <alignment horizontal="left" vertical="center" wrapText="1"/>
      <protection locked="0"/>
    </xf>
    <xf numFmtId="49" fontId="26" fillId="0" borderId="0" xfId="58" applyNumberFormat="1" applyFont="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0" fontId="26" fillId="0" borderId="58" xfId="61" applyFont="1" applyBorder="1" applyAlignment="1">
      <alignment horizontal="center" vertical="center"/>
    </xf>
    <xf numFmtId="180" fontId="45" fillId="0" borderId="58" xfId="61" applyNumberFormat="1" applyFont="1" applyBorder="1" applyAlignment="1" applyProtection="1">
      <alignment horizontal="center" vertical="center" wrapText="1"/>
      <protection hidden="1"/>
    </xf>
    <xf numFmtId="0" fontId="26" fillId="0" borderId="10" xfId="59"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lignment horizontal="left" vertical="center" wrapText="1"/>
    </xf>
    <xf numFmtId="0" fontId="55" fillId="0" borderId="46" xfId="57" applyFont="1" applyBorder="1" applyAlignment="1">
      <alignment horizontal="left" vertical="center" wrapText="1"/>
    </xf>
    <xf numFmtId="0" fontId="55" fillId="0" borderId="47" xfId="57" applyFont="1" applyBorder="1" applyAlignment="1">
      <alignment horizontal="left" vertical="center" wrapText="1"/>
    </xf>
    <xf numFmtId="0" fontId="55" fillId="0" borderId="48" xfId="57" applyFont="1" applyBorder="1" applyAlignment="1">
      <alignment horizontal="left" vertical="center" wrapText="1"/>
    </xf>
    <xf numFmtId="0" fontId="55" fillId="0" borderId="25" xfId="57" applyFont="1" applyBorder="1" applyAlignment="1">
      <alignment horizontal="center" vertical="top" wrapText="1"/>
    </xf>
    <xf numFmtId="0" fontId="55" fillId="0" borderId="10" xfId="57" applyFont="1" applyBorder="1" applyAlignment="1">
      <alignment horizontal="center" vertical="top" wrapText="1"/>
    </xf>
    <xf numFmtId="0" fontId="55" fillId="0" borderId="26" xfId="57" applyFont="1" applyBorder="1" applyAlignment="1">
      <alignment horizontal="center" vertical="top" wrapText="1"/>
    </xf>
    <xf numFmtId="0" fontId="32" fillId="0" borderId="45" xfId="57" applyFont="1" applyBorder="1" applyAlignment="1">
      <alignment horizontal="center" vertical="center" wrapText="1"/>
    </xf>
    <xf numFmtId="0" fontId="32" fillId="0" borderId="27" xfId="57" applyFont="1" applyBorder="1" applyAlignment="1">
      <alignment horizontal="center" vertical="center" wrapText="1"/>
    </xf>
    <xf numFmtId="0" fontId="32" fillId="0" borderId="9" xfId="57" applyFont="1" applyBorder="1" applyAlignment="1">
      <alignment horizontal="center" vertical="center" wrapText="1"/>
    </xf>
    <xf numFmtId="0" fontId="32" fillId="0" borderId="28" xfId="57" applyFont="1" applyBorder="1" applyAlignment="1">
      <alignment horizontal="center" vertical="center" wrapText="1"/>
    </xf>
    <xf numFmtId="0" fontId="32" fillId="0" borderId="29" xfId="57" applyFont="1" applyBorder="1" applyAlignment="1">
      <alignment horizontal="center" vertical="center" wrapText="1"/>
    </xf>
    <xf numFmtId="0" fontId="32" fillId="0" borderId="43" xfId="57" applyFont="1" applyBorder="1" applyAlignment="1">
      <alignment horizontal="center" vertical="center" wrapText="1"/>
    </xf>
    <xf numFmtId="0" fontId="32" fillId="0" borderId="44" xfId="57" applyFont="1" applyBorder="1" applyAlignment="1">
      <alignment horizontal="center" vertical="center" wrapText="1"/>
    </xf>
    <xf numFmtId="0" fontId="32" fillId="0" borderId="1" xfId="57" applyFont="1" applyBorder="1" applyAlignment="1">
      <alignment horizontal="center" vertical="center" wrapText="1"/>
    </xf>
    <xf numFmtId="0" fontId="32" fillId="0" borderId="12" xfId="57" applyFont="1" applyBorder="1" applyAlignment="1">
      <alignment horizontal="center" vertical="center" wrapText="1"/>
    </xf>
    <xf numFmtId="0" fontId="32" fillId="0" borderId="27" xfId="61" applyFont="1" applyBorder="1" applyAlignment="1">
      <alignment horizontal="center" vertical="center" wrapText="1"/>
    </xf>
    <xf numFmtId="0" fontId="32" fillId="0" borderId="9" xfId="61" applyFont="1" applyBorder="1" applyAlignment="1">
      <alignment horizontal="center" vertical="center"/>
    </xf>
    <xf numFmtId="0" fontId="32" fillId="0" borderId="27" xfId="0" applyFont="1" applyBorder="1" applyAlignment="1">
      <alignment horizontal="center" vertical="center" wrapText="1"/>
    </xf>
    <xf numFmtId="0" fontId="32" fillId="0" borderId="50" xfId="0"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26" fillId="0" borderId="58" xfId="57" applyFont="1" applyBorder="1" applyAlignment="1" applyProtection="1">
      <alignment horizontal="center" vertical="center"/>
      <protection locked="0"/>
    </xf>
    <xf numFmtId="0" fontId="26" fillId="0" borderId="58" xfId="57" applyFont="1" applyBorder="1" applyAlignment="1" applyProtection="1">
      <alignment horizontal="center" vertical="center" wrapText="1"/>
      <protection locked="0"/>
    </xf>
    <xf numFmtId="0" fontId="28" fillId="0" borderId="58" xfId="57" applyFont="1" applyBorder="1" applyAlignment="1" applyProtection="1">
      <alignment horizontal="center" vertical="center"/>
      <protection locked="0"/>
    </xf>
    <xf numFmtId="0" fontId="26" fillId="0" borderId="1" xfId="57" applyFont="1" applyBorder="1" applyAlignment="1" applyProtection="1">
      <alignment horizontal="center" vertical="center"/>
      <protection locked="0"/>
    </xf>
    <xf numFmtId="0" fontId="26" fillId="0" borderId="2" xfId="57" applyFont="1" applyBorder="1" applyAlignment="1" applyProtection="1">
      <alignment horizontal="center" vertical="center"/>
      <protection locked="0"/>
    </xf>
    <xf numFmtId="0" fontId="26" fillId="0" borderId="1" xfId="57" applyFont="1" applyBorder="1" applyAlignment="1" applyProtection="1">
      <alignment horizontal="center" vertical="center" wrapText="1"/>
      <protection locked="0"/>
    </xf>
    <xf numFmtId="0" fontId="26" fillId="0" borderId="2" xfId="57"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0" fontId="28" fillId="0" borderId="58" xfId="57" applyFont="1" applyBorder="1" applyAlignment="1" applyProtection="1">
      <alignment horizontal="center" vertical="center" wrapText="1"/>
      <protection locked="0"/>
    </xf>
    <xf numFmtId="0" fontId="26" fillId="0" borderId="1" xfId="56" applyFont="1" applyBorder="1" applyAlignment="1" applyProtection="1">
      <alignment horizontal="center" vertical="center"/>
      <protection locked="0"/>
    </xf>
    <xf numFmtId="0" fontId="26" fillId="0" borderId="3" xfId="56" applyFont="1" applyBorder="1" applyAlignment="1" applyProtection="1">
      <alignment horizontal="center" vertical="center"/>
      <protection locked="0"/>
    </xf>
    <xf numFmtId="0" fontId="26" fillId="0" borderId="2" xfId="56"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protection locked="0" hidden="1"/>
    </xf>
    <xf numFmtId="0" fontId="26" fillId="0" borderId="2" xfId="0" applyFont="1" applyBorder="1" applyAlignment="1" applyProtection="1">
      <alignment horizontal="center" vertical="center" textRotation="255"/>
      <protection locked="0" hidden="1"/>
    </xf>
    <xf numFmtId="0" fontId="26" fillId="0" borderId="1" xfId="0" applyFont="1" applyBorder="1" applyAlignment="1" applyProtection="1">
      <alignment horizontal="center" vertical="center" textRotation="255" wrapText="1"/>
      <protection locked="0"/>
    </xf>
    <xf numFmtId="0" fontId="26" fillId="0" borderId="3" xfId="0" applyFont="1" applyBorder="1" applyAlignment="1" applyProtection="1">
      <alignment horizontal="center" vertical="center" textRotation="255" wrapText="1"/>
      <protection locked="0"/>
    </xf>
    <xf numFmtId="0" fontId="26" fillId="0" borderId="2" xfId="0" applyFont="1" applyBorder="1" applyAlignment="1" applyProtection="1">
      <alignment horizontal="center" vertical="center" textRotation="255" wrapText="1"/>
      <protection locked="0"/>
    </xf>
    <xf numFmtId="0" fontId="26" fillId="0" borderId="39"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58" xfId="0" applyFont="1" applyBorder="1" applyAlignment="1" applyProtection="1">
      <alignment horizontal="center" vertical="center" textRotation="255" wrapText="1"/>
      <protection locked="0" hidden="1"/>
    </xf>
    <xf numFmtId="0" fontId="26" fillId="0" borderId="12" xfId="0" applyFont="1" applyBorder="1" applyAlignment="1" applyProtection="1">
      <alignment horizontal="center" vertical="center" wrapText="1"/>
      <protection locked="0" hidden="1"/>
    </xf>
    <xf numFmtId="0" fontId="26" fillId="0" borderId="1" xfId="0" applyFont="1"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26" fillId="0" borderId="3" xfId="0" applyFont="1" applyBorder="1" applyAlignment="1" applyProtection="1">
      <alignment horizontal="center" vertical="center"/>
      <protection locked="0"/>
    </xf>
    <xf numFmtId="0" fontId="59" fillId="0" borderId="5" xfId="0" applyFont="1" applyBorder="1" applyAlignment="1" applyProtection="1">
      <alignment horizontal="left" vertical="center" wrapText="1"/>
      <protection locked="0"/>
    </xf>
    <xf numFmtId="0" fontId="59" fillId="0" borderId="57" xfId="0" applyFont="1" applyBorder="1" applyAlignment="1" applyProtection="1">
      <alignment horizontal="left" vertical="center" wrapText="1"/>
      <protection locked="0"/>
    </xf>
    <xf numFmtId="0" fontId="59" fillId="0" borderId="4"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57"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3" xfId="0" applyBorder="1"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12" xfId="0" applyBorder="1" applyAlignment="1" applyProtection="1">
      <alignment horizontal="center" vertical="center" textRotation="255" wrapText="1"/>
      <protection locked="0"/>
    </xf>
    <xf numFmtId="0" fontId="40" fillId="0" borderId="57" xfId="0" applyFont="1" applyBorder="1" applyAlignment="1">
      <alignment horizontal="center" vertical="center"/>
    </xf>
    <xf numFmtId="0" fontId="39" fillId="34" borderId="5" xfId="0" applyFont="1" applyFill="1" applyBorder="1" applyAlignment="1">
      <alignment horizontal="left" vertical="center"/>
    </xf>
    <xf numFmtId="0" fontId="39" fillId="34" borderId="4" xfId="0" applyFont="1" applyFill="1" applyBorder="1" applyAlignment="1">
      <alignment horizontal="left" vertical="center"/>
    </xf>
    <xf numFmtId="0" fontId="27" fillId="0" borderId="58" xfId="0" applyFont="1" applyBorder="1" applyAlignment="1">
      <alignment horizontal="center" vertical="center" wrapText="1"/>
    </xf>
    <xf numFmtId="49" fontId="59" fillId="0" borderId="4" xfId="0" applyNumberFormat="1" applyFont="1" applyBorder="1" applyAlignment="1" applyProtection="1">
      <alignment horizontal="center" vertical="center" wrapText="1"/>
      <protection locked="0"/>
    </xf>
    <xf numFmtId="49" fontId="59" fillId="0" borderId="1" xfId="0" applyNumberFormat="1" applyFont="1" applyBorder="1" applyAlignment="1" applyProtection="1">
      <alignment horizontal="center" vertical="center"/>
      <protection locked="0"/>
    </xf>
    <xf numFmtId="49" fontId="59" fillId="0" borderId="3" xfId="0" applyNumberFormat="1" applyFont="1" applyBorder="1" applyAlignment="1" applyProtection="1">
      <alignment horizontal="center" vertical="center"/>
      <protection locked="0"/>
    </xf>
    <xf numFmtId="183" fontId="59" fillId="0" borderId="1" xfId="0" applyNumberFormat="1" applyFont="1" applyBorder="1" applyAlignment="1" applyProtection="1">
      <alignment horizontal="center" vertical="center"/>
      <protection locked="0"/>
    </xf>
    <xf numFmtId="183" fontId="59" fillId="0" borderId="3" xfId="0" applyNumberFormat="1" applyFont="1" applyBorder="1" applyAlignment="1" applyProtection="1">
      <alignment horizontal="center" vertical="center"/>
      <protection locked="0"/>
    </xf>
    <xf numFmtId="183" fontId="59" fillId="0" borderId="12" xfId="0" applyNumberFormat="1" applyFont="1" applyBorder="1" applyAlignment="1" applyProtection="1">
      <alignment horizontal="center" vertical="center"/>
      <protection locked="0"/>
    </xf>
    <xf numFmtId="183" fontId="59" fillId="0" borderId="70" xfId="0" applyNumberFormat="1" applyFont="1" applyBorder="1" applyAlignment="1" applyProtection="1">
      <alignment horizontal="center" vertical="center"/>
      <protection locked="0"/>
    </xf>
    <xf numFmtId="49" fontId="59" fillId="0" borderId="1" xfId="0" applyNumberFormat="1" applyFont="1" applyBorder="1" applyAlignment="1" applyProtection="1">
      <alignment horizontal="center" vertical="center" wrapText="1"/>
      <protection locked="0"/>
    </xf>
    <xf numFmtId="49" fontId="59" fillId="0" borderId="2" xfId="0" applyNumberFormat="1" applyFont="1" applyBorder="1" applyAlignment="1" applyProtection="1">
      <alignment horizontal="center" vertical="center" wrapText="1"/>
      <protection locked="0"/>
    </xf>
    <xf numFmtId="49" fontId="59" fillId="0" borderId="58" xfId="0" applyNumberFormat="1" applyFont="1" applyBorder="1" applyAlignment="1" applyProtection="1">
      <alignment horizontal="center" vertical="center"/>
      <protection locked="0"/>
    </xf>
    <xf numFmtId="49" fontId="59" fillId="0" borderId="58" xfId="0" applyNumberFormat="1" applyFont="1" applyBorder="1" applyAlignment="1" applyProtection="1">
      <alignment horizontal="center" vertical="center" wrapText="1"/>
      <protection locked="0"/>
    </xf>
    <xf numFmtId="49" fontId="59" fillId="0" borderId="5" xfId="0" applyNumberFormat="1" applyFont="1" applyBorder="1" applyAlignment="1" applyProtection="1">
      <alignment horizontal="center" vertical="center"/>
      <protection locked="0"/>
    </xf>
    <xf numFmtId="49" fontId="59" fillId="0" borderId="57" xfId="0" applyNumberFormat="1" applyFont="1" applyBorder="1" applyAlignment="1" applyProtection="1">
      <alignment horizontal="center" vertical="center"/>
      <protection locked="0"/>
    </xf>
    <xf numFmtId="0" fontId="59" fillId="0" borderId="46" xfId="0" applyFont="1" applyBorder="1" applyAlignment="1" applyProtection="1">
      <alignment horizontal="center" vertical="center"/>
      <protection locked="0"/>
    </xf>
    <xf numFmtId="0" fontId="59" fillId="0" borderId="61" xfId="0" applyFont="1" applyBorder="1" applyAlignment="1" applyProtection="1">
      <alignment horizontal="center" vertical="center"/>
      <protection locked="0"/>
    </xf>
    <xf numFmtId="49" fontId="59" fillId="0" borderId="60" xfId="0" applyNumberFormat="1" applyFont="1" applyBorder="1" applyAlignment="1" applyProtection="1">
      <alignment horizontal="center" vertical="center" wrapText="1"/>
      <protection locked="0"/>
    </xf>
    <xf numFmtId="49" fontId="59" fillId="0" borderId="62" xfId="0" applyNumberFormat="1" applyFont="1" applyBorder="1" applyAlignment="1" applyProtection="1">
      <alignment horizontal="center" vertical="center" wrapText="1"/>
      <protection locked="0"/>
    </xf>
    <xf numFmtId="49" fontId="59" fillId="0" borderId="70" xfId="0" applyNumberFormat="1" applyFont="1" applyBorder="1" applyAlignment="1" applyProtection="1">
      <alignment horizontal="center" vertical="center"/>
      <protection locked="0"/>
    </xf>
    <xf numFmtId="49" fontId="59" fillId="0" borderId="12"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center" vertical="center" wrapText="1"/>
      <protection locked="0"/>
    </xf>
    <xf numFmtId="49" fontId="27" fillId="0" borderId="1"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center" vertical="center"/>
      <protection locked="0"/>
    </xf>
    <xf numFmtId="183" fontId="27" fillId="0" borderId="1" xfId="0" applyNumberFormat="1" applyFont="1" applyBorder="1" applyAlignment="1" applyProtection="1">
      <alignment horizontal="center" vertical="center"/>
      <protection locked="0"/>
    </xf>
    <xf numFmtId="183" fontId="27" fillId="0" borderId="3" xfId="0" applyNumberFormat="1" applyFont="1" applyBorder="1" applyAlignment="1" applyProtection="1">
      <alignment horizontal="center" vertical="center"/>
      <protection locked="0"/>
    </xf>
    <xf numFmtId="183" fontId="27" fillId="0" borderId="12" xfId="0" applyNumberFormat="1" applyFont="1" applyBorder="1" applyAlignment="1" applyProtection="1">
      <alignment horizontal="center" vertical="center"/>
      <protection locked="0"/>
    </xf>
    <xf numFmtId="183" fontId="27" fillId="0" borderId="70" xfId="0" applyNumberFormat="1" applyFont="1" applyBorder="1" applyAlignment="1" applyProtection="1">
      <alignment horizontal="center" vertical="center"/>
      <protection locked="0"/>
    </xf>
    <xf numFmtId="49" fontId="27" fillId="0" borderId="1" xfId="0" applyNumberFormat="1" applyFont="1" applyBorder="1" applyAlignment="1" applyProtection="1">
      <alignment horizontal="center" vertical="center" wrapText="1"/>
      <protection locked="0"/>
    </xf>
    <xf numFmtId="49" fontId="27" fillId="0" borderId="2" xfId="0" applyNumberFormat="1" applyFont="1" applyBorder="1" applyAlignment="1" applyProtection="1">
      <alignment horizontal="center" vertical="center" wrapText="1"/>
      <protection locked="0"/>
    </xf>
    <xf numFmtId="49" fontId="27" fillId="0" borderId="58" xfId="0" applyNumberFormat="1" applyFont="1" applyBorder="1" applyAlignment="1" applyProtection="1">
      <alignment horizontal="center" vertical="center"/>
      <protection locked="0"/>
    </xf>
    <xf numFmtId="49" fontId="27" fillId="0" borderId="58" xfId="0" applyNumberFormat="1" applyFont="1" applyBorder="1" applyAlignment="1" applyProtection="1">
      <alignment horizontal="center" vertical="center" wrapText="1"/>
      <protection locked="0"/>
    </xf>
    <xf numFmtId="49" fontId="27" fillId="0" borderId="5" xfId="0" applyNumberFormat="1" applyFont="1" applyBorder="1" applyAlignment="1" applyProtection="1">
      <alignment horizontal="center" vertical="center"/>
      <protection locked="0"/>
    </xf>
    <xf numFmtId="49" fontId="27" fillId="0" borderId="57" xfId="0" applyNumberFormat="1"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61" xfId="0" applyFont="1" applyBorder="1" applyAlignment="1" applyProtection="1">
      <alignment horizontal="center" vertical="center"/>
      <protection locked="0"/>
    </xf>
    <xf numFmtId="49" fontId="27" fillId="0" borderId="60" xfId="0" applyNumberFormat="1" applyFont="1" applyBorder="1" applyAlignment="1" applyProtection="1">
      <alignment horizontal="center" vertical="center" wrapText="1"/>
      <protection locked="0"/>
    </xf>
    <xf numFmtId="49" fontId="27" fillId="0" borderId="62" xfId="0" applyNumberFormat="1" applyFont="1" applyBorder="1" applyAlignment="1" applyProtection="1">
      <alignment horizontal="center" vertical="center" wrapText="1"/>
      <protection locked="0"/>
    </xf>
    <xf numFmtId="49" fontId="27" fillId="0" borderId="70" xfId="0" applyNumberFormat="1" applyFont="1" applyBorder="1" applyAlignment="1" applyProtection="1">
      <alignment horizontal="center" vertical="center"/>
      <protection locked="0"/>
    </xf>
    <xf numFmtId="49" fontId="27" fillId="0" borderId="12" xfId="0" applyNumberFormat="1" applyFont="1" applyBorder="1" applyAlignment="1" applyProtection="1">
      <alignment horizontal="center" vertical="center"/>
      <protection locked="0"/>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E45CB06B-AD80-4A5A-9C77-89D1FF342ADA}"/>
    <cellStyle name="ハイパーリンク 3" xfId="69" xr:uid="{B73BD67F-559D-4821-8C00-F51513C952CC}"/>
    <cellStyle name="メモ 2" xfId="28" xr:uid="{00000000-0005-0000-0000-00001E000000}"/>
    <cellStyle name="リンク セル 2" xfId="29" xr:uid="{00000000-0005-0000-0000-00001F000000}"/>
    <cellStyle name="悪い 2" xfId="30" xr:uid="{00000000-0005-0000-0000-000020000000}"/>
    <cellStyle name="計算 2" xfId="31" xr:uid="{00000000-0005-0000-0000-000021000000}"/>
    <cellStyle name="警告文 2" xfId="32" xr:uid="{00000000-0005-0000-0000-000022000000}"/>
    <cellStyle name="桁区切り" xfId="33" builtinId="6"/>
    <cellStyle name="桁区切り 2" xfId="34" xr:uid="{00000000-0005-0000-0000-000024000000}"/>
    <cellStyle name="桁区切り 3" xfId="35" xr:uid="{00000000-0005-0000-0000-000025000000}"/>
    <cellStyle name="桁区切り 4" xfId="36" xr:uid="{00000000-0005-0000-0000-000026000000}"/>
    <cellStyle name="桁区切り 5" xfId="37" xr:uid="{00000000-0005-0000-0000-000027000000}"/>
    <cellStyle name="見出し 1 2" xfId="38" xr:uid="{00000000-0005-0000-0000-000028000000}"/>
    <cellStyle name="見出し 2 2" xfId="39" xr:uid="{00000000-0005-0000-0000-000029000000}"/>
    <cellStyle name="見出し 3 2" xfId="40" xr:uid="{00000000-0005-0000-0000-00002A000000}"/>
    <cellStyle name="見出し 4 2" xfId="41" xr:uid="{00000000-0005-0000-0000-00002B000000}"/>
    <cellStyle name="集計 2" xfId="42" xr:uid="{00000000-0005-0000-0000-00002C000000}"/>
    <cellStyle name="出力 2" xfId="43" xr:uid="{00000000-0005-0000-0000-00002D000000}"/>
    <cellStyle name="説明文 2" xfId="44" xr:uid="{00000000-0005-0000-0000-00002E000000}"/>
    <cellStyle name="入力 2" xfId="45" xr:uid="{00000000-0005-0000-0000-00002F000000}"/>
    <cellStyle name="標準" xfId="0" builtinId="0"/>
    <cellStyle name="標準 10" xfId="72" xr:uid="{2B6728BE-1522-435C-8503-503E1A7D750C}"/>
    <cellStyle name="標準 2" xfId="46" xr:uid="{00000000-0005-0000-0000-000031000000}"/>
    <cellStyle name="標準 2 2" xfId="47" xr:uid="{00000000-0005-0000-0000-000032000000}"/>
    <cellStyle name="標準 2 3" xfId="48" xr:uid="{00000000-0005-0000-0000-000033000000}"/>
    <cellStyle name="標準 2 4" xfId="66" xr:uid="{00000000-0005-0000-0000-000034000000}"/>
    <cellStyle name="標準 2 4 2" xfId="70" xr:uid="{169121A1-798D-4020-A8C0-3706741ADB52}"/>
    <cellStyle name="標準 3" xfId="49" xr:uid="{00000000-0005-0000-0000-000035000000}"/>
    <cellStyle name="標準 4" xfId="50" xr:uid="{00000000-0005-0000-0000-000036000000}"/>
    <cellStyle name="標準 5" xfId="51" xr:uid="{00000000-0005-0000-0000-000037000000}"/>
    <cellStyle name="標準 6" xfId="52" xr:uid="{00000000-0005-0000-0000-000038000000}"/>
    <cellStyle name="標準 7" xfId="53" xr:uid="{00000000-0005-0000-0000-000039000000}"/>
    <cellStyle name="標準 8" xfId="54" xr:uid="{00000000-0005-0000-0000-00003A000000}"/>
    <cellStyle name="標準 9" xfId="64" xr:uid="{00000000-0005-0000-0000-00003B000000}"/>
    <cellStyle name="標準 9 2" xfId="68" xr:uid="{BA044CFE-F01C-4E28-BEE1-9E6ED1B3A9AA}"/>
    <cellStyle name="標準_17年度　概況様式集(18年度参考用)" xfId="55" xr:uid="{00000000-0005-0000-0000-00003C000000}"/>
    <cellStyle name="標準_テンプレート案060809" xfId="56" xr:uid="{00000000-0005-0000-0000-00003D000000}"/>
    <cellStyle name="標準_回答　地盤沈下の概況様式（国提出）　差替え" xfId="57" xr:uid="{00000000-0005-0000-0000-00003E000000}"/>
    <cellStyle name="標準_関東平野南部（東京都）" xfId="58" xr:uid="{00000000-0005-0000-0000-00003F000000}"/>
    <cellStyle name="標準_関東平野北部（栃木県）" xfId="59" xr:uid="{00000000-0005-0000-0000-000040000000}"/>
    <cellStyle name="標準_青森平野" xfId="60" xr:uid="{00000000-0005-0000-0000-000041000000}"/>
    <cellStyle name="標準_地盤沈下の概況様式" xfId="61" xr:uid="{00000000-0005-0000-0000-000042000000}"/>
    <cellStyle name="標準_調査票（enquete）" xfId="62" xr:uid="{00000000-0005-0000-0000-000043000000}"/>
    <cellStyle name="良い 2" xfId="63" xr:uid="{00000000-0005-0000-0000-000044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13</xdr:col>
      <xdr:colOff>0</xdr:colOff>
      <xdr:row>5</xdr:row>
      <xdr:rowOff>0</xdr:rowOff>
    </xdr:from>
    <xdr:to>
      <xdr:col>20</xdr:col>
      <xdr:colOff>167005</xdr:colOff>
      <xdr:row>6</xdr:row>
      <xdr:rowOff>351972</xdr:rowOff>
    </xdr:to>
    <xdr:sp macro="" textlink="">
      <xdr:nvSpPr>
        <xdr:cNvPr id="2" name="テキスト ボックス 4">
          <a:extLst>
            <a:ext uri="{FF2B5EF4-FFF2-40B4-BE49-F238E27FC236}">
              <a16:creationId xmlns:a16="http://schemas.microsoft.com/office/drawing/2014/main" id="{00000000-0008-0000-0700-000005000000}"/>
            </a:ext>
          </a:extLst>
        </xdr:cNvPr>
        <xdr:cNvSpPr txBox="1"/>
      </xdr:nvSpPr>
      <xdr:spPr>
        <a:xfrm>
          <a:off x="9296400" y="1387929"/>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8329386" y="260350"/>
          <a:ext cx="1398814" cy="359229"/>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F9050E-7015-4DC2-8E8F-FC7FD3BF1A35}" name="テーブル1" displayName="テーブル1" ref="B10:AV15" totalsRowShown="0" headerRowDxfId="53" dataDxfId="52" headerRowCellStyle="標準_調査票（enquete）" dataCellStyle="標準_調査票（enquete）">
  <autoFilter ref="B10:AV15" xr:uid="{97F9050E-7015-4DC2-8E8F-FC7FD3BF1A35}"/>
  <tableColumns count="47">
    <tableColumn id="1" xr3:uid="{64ADC106-4619-4BBA-B66B-897AC7594FAA}" name="北海道" dataDxfId="51" dataCellStyle="標準_調査票（enquete）"/>
    <tableColumn id="2" xr3:uid="{05E38548-0469-4FE9-9537-1C234A740E06}" name="青森県" dataDxfId="50" dataCellStyle="標準_調査票（enquete）"/>
    <tableColumn id="3" xr3:uid="{2687236F-7BD8-4CDA-8885-9A36FFB6BFD3}" name="岩手県" dataDxfId="49" dataCellStyle="標準_調査票（enquete）"/>
    <tableColumn id="4" xr3:uid="{BFBDC290-56EA-4530-8CD1-77785A0F25F7}" name="宮城県" dataDxfId="48" dataCellStyle="標準_調査票（enquete）"/>
    <tableColumn id="5" xr3:uid="{33BDA831-D90D-4C42-A441-69EFA402F75F}" name="秋田県" dataDxfId="47" dataCellStyle="標準_調査票（enquete）"/>
    <tableColumn id="6" xr3:uid="{83F52304-EF99-4DAA-9634-2B4960B83174}" name="山形県" dataDxfId="46" dataCellStyle="標準_調査票（enquete）"/>
    <tableColumn id="7" xr3:uid="{157CD1C7-145B-4B4A-B483-DE92F539E8C6}" name="福島県" dataDxfId="45" dataCellStyle="標準_調査票（enquete）"/>
    <tableColumn id="8" xr3:uid="{05FD4F23-88EA-4C61-930D-8C4853D9E7F4}" name="茨城県" dataDxfId="44" dataCellStyle="標準_調査票（enquete）"/>
    <tableColumn id="9" xr3:uid="{27E38EFB-1CD6-42F4-8E5A-DC9F4EE8070F}" name="栃木県" dataDxfId="43" dataCellStyle="標準_調査票（enquete）"/>
    <tableColumn id="10" xr3:uid="{B4C0A950-20D7-4017-A0F7-1920B345679B}" name="群馬県" dataDxfId="42" dataCellStyle="標準_調査票（enquete）"/>
    <tableColumn id="11" xr3:uid="{CED412F0-E504-4752-9D87-61AA6E510FAB}" name="埼玉県" dataDxfId="41" dataCellStyle="標準_調査票（enquete）"/>
    <tableColumn id="12" xr3:uid="{7E8F148F-CF4A-4C2D-A25B-FAB6925C4CBA}" name="千葉県" dataDxfId="40" dataCellStyle="標準_調査票（enquete）"/>
    <tableColumn id="13" xr3:uid="{CFC169A4-6DBE-4F7F-AA92-F5986F4FE9EF}" name="東京都" dataDxfId="39" dataCellStyle="標準_調査票（enquete）"/>
    <tableColumn id="14" xr3:uid="{706E7ECA-0F42-4EEF-97D1-FF792E2003AE}" name="神奈川県" dataDxfId="38" dataCellStyle="標準_調査票（enquete）"/>
    <tableColumn id="15" xr3:uid="{F74914B9-7FF2-458F-9134-37F45702FE7C}" name="新潟県" dataDxfId="37" dataCellStyle="標準_調査票（enquete）"/>
    <tableColumn id="16" xr3:uid="{CE18D495-47FC-499C-8769-6AAB66CF998B}" name="富山県" dataDxfId="36" dataCellStyle="標準_調査票（enquete）"/>
    <tableColumn id="17" xr3:uid="{2EF01D7C-8193-4F60-9C65-2C1CE6BD885F}" name="石川県" dataDxfId="35" dataCellStyle="標準_調査票（enquete）"/>
    <tableColumn id="18" xr3:uid="{6B89BF88-A40B-4B2A-8FA3-B99B91943AAC}" name="福井県" dataDxfId="34" dataCellStyle="標準_調査票（enquete）"/>
    <tableColumn id="19" xr3:uid="{83D8F0B1-7723-4850-8F12-797B4125CD40}" name="山梨県" dataDxfId="33" dataCellStyle="標準_調査票（enquete）"/>
    <tableColumn id="20" xr3:uid="{C0B12DEA-5341-4A52-B788-E3C0F6B83D48}" name="長野県" dataDxfId="32" dataCellStyle="標準_調査票（enquete）"/>
    <tableColumn id="21" xr3:uid="{44C10101-1DBB-442C-9B41-131DFC34D156}" name="岐阜県" dataDxfId="31" dataCellStyle="標準_調査票（enquete）"/>
    <tableColumn id="22" xr3:uid="{697E37A0-FB12-4894-9360-7EFAE02D288C}" name="静岡県" dataDxfId="30" dataCellStyle="標準_調査票（enquete）"/>
    <tableColumn id="23" xr3:uid="{9C230FC9-7B2C-4F11-8C26-7CD967F34049}" name="愛知県" dataDxfId="29" dataCellStyle="標準_調査票（enquete）"/>
    <tableColumn id="24" xr3:uid="{04952E23-389D-4703-9456-42CFB8FEFAFC}" name="三重県" dataDxfId="28" dataCellStyle="標準_調査票（enquete）"/>
    <tableColumn id="25" xr3:uid="{DB2F7549-8BCD-4C2A-BE70-A2C4E879B825}" name="滋賀県" dataDxfId="27" dataCellStyle="標準_調査票（enquete）"/>
    <tableColumn id="26" xr3:uid="{F3690B97-74D4-4FFA-923E-6170C7B48F01}" name="京都府" dataDxfId="26" dataCellStyle="標準_調査票（enquete）"/>
    <tableColumn id="27" xr3:uid="{B3D1DAB0-09CD-4836-9300-2F91143103BB}" name="大阪府" dataDxfId="25" dataCellStyle="標準_調査票（enquete）"/>
    <tableColumn id="28" xr3:uid="{E9C501B2-71FC-4CD8-833E-5FDFBE656625}" name="兵庫県" dataDxfId="24" dataCellStyle="標準_調査票（enquete）"/>
    <tableColumn id="29" xr3:uid="{4E014479-DF85-4B84-B409-A260C6080AB7}" name="奈良県" dataDxfId="23" dataCellStyle="標準_調査票（enquete）"/>
    <tableColumn id="30" xr3:uid="{8B420B8E-AB02-4D32-9CC2-5855E7AF6DDC}" name="和歌山県" dataDxfId="22" dataCellStyle="標準_調査票（enquete）"/>
    <tableColumn id="31" xr3:uid="{EC91CA05-000A-4F11-ACA9-79BFBBAAEC9B}" name="鳥取県" dataDxfId="21" dataCellStyle="標準_調査票（enquete）"/>
    <tableColumn id="32" xr3:uid="{794F10C6-8C02-4986-9506-5A2F4DCEAAC2}" name="島根県" dataDxfId="20" dataCellStyle="標準_調査票（enquete）"/>
    <tableColumn id="33" xr3:uid="{7C28222B-9FB8-456F-88F2-454FB79F3D87}" name="岡山県" dataDxfId="19" dataCellStyle="標準_調査票（enquete）"/>
    <tableColumn id="34" xr3:uid="{F73344BD-0CF1-445C-A9BC-CD0DB7B1A111}" name="広島県" dataDxfId="18" dataCellStyle="標準_調査票（enquete）"/>
    <tableColumn id="35" xr3:uid="{2E5768CC-2F33-4077-900F-9317C49B2ABC}" name="山口県" dataDxfId="17" dataCellStyle="標準_調査票（enquete）"/>
    <tableColumn id="36" xr3:uid="{A5794C73-12BC-42D2-92C6-2531060D3E8F}" name="徳島県" dataDxfId="16" dataCellStyle="標準_調査票（enquete）"/>
    <tableColumn id="37" xr3:uid="{C1717426-A690-4C3A-95C5-5715E67F7359}" name="香川県" dataDxfId="15" dataCellStyle="標準_調査票（enquete）"/>
    <tableColumn id="38" xr3:uid="{38F19499-B069-4D49-9813-343135FC2ED9}" name="愛媛県" dataDxfId="14" dataCellStyle="標準_調査票（enquete）"/>
    <tableColumn id="39" xr3:uid="{3A40F9A5-FEA1-43E1-A40F-B4D9061B68F7}" name="高知県" dataDxfId="13" dataCellStyle="標準_調査票（enquete）"/>
    <tableColumn id="40" xr3:uid="{2006946A-823D-439E-98E8-65735D7C7E2A}" name="福岡県" dataDxfId="12" dataCellStyle="標準_調査票（enquete）"/>
    <tableColumn id="41" xr3:uid="{26E7DD96-6C07-43F5-8EB8-D012A6E93E58}" name="佐賀県" dataDxfId="11" dataCellStyle="標準_調査票（enquete）"/>
    <tableColumn id="42" xr3:uid="{4BBBCFD3-F64D-4D10-98E7-4C418B997086}" name="長崎県" dataDxfId="10" dataCellStyle="標準_調査票（enquete）"/>
    <tableColumn id="43" xr3:uid="{47E2C355-C562-4F46-AE24-103B61A6A8F8}" name="熊本県" dataDxfId="9" dataCellStyle="標準_調査票（enquete）"/>
    <tableColumn id="44" xr3:uid="{1BA210DF-3581-4FA4-8FB1-E562D16446DC}" name="大分県" dataDxfId="8" dataCellStyle="標準_調査票（enquete）"/>
    <tableColumn id="45" xr3:uid="{AC5AC4F4-8A29-45E4-A139-2DC8C64C7D87}" name="宮崎県" dataDxfId="7" dataCellStyle="標準_調査票（enquete）"/>
    <tableColumn id="46" xr3:uid="{2FE8A3AA-B99F-437E-8747-D1E46A6D6A1C}" name="鹿児島県" dataDxfId="6" dataCellStyle="標準_調査票（enquete）"/>
    <tableColumn id="47" xr3:uid="{6AA2CA46-5DBD-4F63-A16B-3FAD9332077F}"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workbookViewId="0">
      <selection activeCell="E3" sqref="E3:E9"/>
    </sheetView>
  </sheetViews>
  <sheetFormatPr defaultColWidth="9" defaultRowHeight="18" x14ac:dyDescent="0.25"/>
  <cols>
    <col min="1" max="1" width="8.4609375" style="49" customWidth="1"/>
    <col min="2" max="3" width="9" style="49"/>
    <col min="4" max="4" width="9.69140625" style="57" customWidth="1"/>
    <col min="5" max="5" width="10.69140625" style="49" customWidth="1"/>
    <col min="6" max="6" width="8.69140625" style="49" customWidth="1"/>
    <col min="7" max="21" width="8.23046875" style="49" customWidth="1"/>
    <col min="22" max="22" width="8.23046875" style="53" customWidth="1"/>
    <col min="23" max="23" width="12.23046875" style="53" customWidth="1"/>
    <col min="24" max="24" width="11" style="53" customWidth="1"/>
    <col min="25" max="25" width="15.23046875" style="53" customWidth="1"/>
    <col min="26" max="26" width="13.4609375" style="49" customWidth="1"/>
    <col min="27" max="29" width="8.69140625" style="49" customWidth="1"/>
    <col min="30" max="39" width="10.4609375" style="49" customWidth="1"/>
    <col min="40" max="41" width="11" style="49" customWidth="1"/>
    <col min="42" max="16384" width="9" style="49"/>
  </cols>
  <sheetData>
    <row r="1" spans="1:43" ht="22.75" x14ac:dyDescent="0.25">
      <c r="B1" s="85" t="s">
        <v>0</v>
      </c>
      <c r="C1" s="50"/>
      <c r="D1" s="51"/>
      <c r="E1" s="50"/>
      <c r="F1" s="50"/>
      <c r="G1" s="50"/>
      <c r="H1" s="50"/>
      <c r="I1" s="50"/>
      <c r="J1" s="50" t="s">
        <v>1</v>
      </c>
      <c r="L1" s="52"/>
      <c r="M1" s="52"/>
      <c r="N1" s="52"/>
      <c r="O1" s="387"/>
      <c r="P1" s="388"/>
      <c r="Q1" s="385"/>
      <c r="R1" s="386"/>
      <c r="S1" s="386"/>
      <c r="T1" s="386"/>
      <c r="U1" s="386"/>
    </row>
    <row r="2" spans="1:43" ht="51.65" customHeight="1" x14ac:dyDescent="0.25">
      <c r="A2" s="365" t="s">
        <v>2</v>
      </c>
      <c r="B2" s="373" t="s">
        <v>3</v>
      </c>
      <c r="C2" s="373" t="s">
        <v>4</v>
      </c>
      <c r="D2" s="338" t="s">
        <v>635</v>
      </c>
      <c r="E2" s="383" t="s">
        <v>5</v>
      </c>
      <c r="F2" s="382"/>
      <c r="G2" s="382"/>
      <c r="H2" s="382"/>
      <c r="I2" s="382"/>
      <c r="J2" s="382"/>
      <c r="K2" s="382"/>
      <c r="L2" s="382"/>
      <c r="M2" s="382"/>
      <c r="N2" s="382"/>
      <c r="O2" s="382"/>
      <c r="P2" s="382"/>
      <c r="Q2" s="382"/>
      <c r="R2" s="382"/>
      <c r="S2" s="382"/>
      <c r="T2" s="382"/>
      <c r="U2" s="382"/>
      <c r="V2" s="382"/>
      <c r="W2" s="65" t="s">
        <v>6</v>
      </c>
      <c r="X2" s="66"/>
      <c r="Y2" s="106" t="s">
        <v>7</v>
      </c>
      <c r="Z2" s="383" t="s">
        <v>8</v>
      </c>
      <c r="AA2" s="382"/>
      <c r="AB2" s="382"/>
      <c r="AC2" s="384"/>
      <c r="AD2" s="330" t="s">
        <v>9</v>
      </c>
      <c r="AE2" s="382"/>
      <c r="AF2" s="382"/>
      <c r="AG2" s="382"/>
      <c r="AH2" s="382"/>
      <c r="AI2" s="382"/>
      <c r="AJ2" s="382"/>
      <c r="AK2" s="382"/>
      <c r="AL2" s="382"/>
      <c r="AM2" s="382"/>
      <c r="AN2" s="373" t="s">
        <v>4</v>
      </c>
      <c r="AO2" s="373" t="s">
        <v>3</v>
      </c>
    </row>
    <row r="3" spans="1:43" ht="14.25" customHeight="1" x14ac:dyDescent="0.25">
      <c r="A3" s="366"/>
      <c r="B3" s="374"/>
      <c r="C3" s="374"/>
      <c r="D3" s="368"/>
      <c r="E3" s="341" t="s">
        <v>10</v>
      </c>
      <c r="F3" s="67"/>
      <c r="G3" s="341" t="s">
        <v>11</v>
      </c>
      <c r="H3" s="370"/>
      <c r="I3" s="370"/>
      <c r="J3" s="370"/>
      <c r="K3" s="341" t="s">
        <v>12</v>
      </c>
      <c r="L3" s="370"/>
      <c r="M3" s="370"/>
      <c r="N3" s="370"/>
      <c r="O3" s="341" t="s">
        <v>13</v>
      </c>
      <c r="P3" s="370"/>
      <c r="Q3" s="370"/>
      <c r="R3" s="370"/>
      <c r="S3" s="341" t="s">
        <v>14</v>
      </c>
      <c r="T3" s="370"/>
      <c r="U3" s="370"/>
      <c r="V3" s="370"/>
      <c r="W3" s="361" t="s">
        <v>15</v>
      </c>
      <c r="X3" s="361" t="s">
        <v>16</v>
      </c>
      <c r="Y3" s="68" t="s">
        <v>17</v>
      </c>
      <c r="Z3" s="343" t="s">
        <v>18</v>
      </c>
      <c r="AA3" s="346" t="s">
        <v>19</v>
      </c>
      <c r="AB3" s="347"/>
      <c r="AC3" s="348"/>
      <c r="AD3" s="330" t="s">
        <v>20</v>
      </c>
      <c r="AE3" s="331"/>
      <c r="AF3" s="331"/>
      <c r="AG3" s="331"/>
      <c r="AH3" s="331"/>
      <c r="AI3" s="331"/>
      <c r="AJ3" s="331"/>
      <c r="AK3" s="330" t="s">
        <v>21</v>
      </c>
      <c r="AL3" s="331"/>
      <c r="AM3" s="328" t="s">
        <v>22</v>
      </c>
      <c r="AN3" s="374"/>
      <c r="AO3" s="374"/>
    </row>
    <row r="4" spans="1:43" ht="35.700000000000003" customHeight="1" x14ac:dyDescent="0.25">
      <c r="A4" s="366"/>
      <c r="B4" s="374"/>
      <c r="C4" s="374"/>
      <c r="D4" s="368"/>
      <c r="E4" s="342"/>
      <c r="F4" s="69"/>
      <c r="G4" s="371"/>
      <c r="H4" s="372"/>
      <c r="I4" s="372"/>
      <c r="J4" s="372"/>
      <c r="K4" s="371"/>
      <c r="L4" s="372"/>
      <c r="M4" s="372"/>
      <c r="N4" s="372"/>
      <c r="O4" s="371"/>
      <c r="P4" s="372"/>
      <c r="Q4" s="372"/>
      <c r="R4" s="372"/>
      <c r="S4" s="371"/>
      <c r="T4" s="372"/>
      <c r="U4" s="372"/>
      <c r="V4" s="372"/>
      <c r="W4" s="362"/>
      <c r="X4" s="362"/>
      <c r="Y4" s="70" t="s">
        <v>23</v>
      </c>
      <c r="Z4" s="344"/>
      <c r="AA4" s="349"/>
      <c r="AB4" s="350"/>
      <c r="AC4" s="351"/>
      <c r="AD4" s="375" t="s">
        <v>24</v>
      </c>
      <c r="AE4" s="376"/>
      <c r="AF4" s="375" t="s">
        <v>25</v>
      </c>
      <c r="AG4" s="376"/>
      <c r="AH4" s="376"/>
      <c r="AI4" s="376"/>
      <c r="AJ4" s="376"/>
      <c r="AK4" s="328" t="s">
        <v>26</v>
      </c>
      <c r="AL4" s="328" t="s">
        <v>27</v>
      </c>
      <c r="AM4" s="329"/>
      <c r="AN4" s="374"/>
      <c r="AO4" s="374"/>
    </row>
    <row r="5" spans="1:43" ht="11.7" customHeight="1" x14ac:dyDescent="0.25">
      <c r="A5" s="366"/>
      <c r="B5" s="374"/>
      <c r="C5" s="374"/>
      <c r="D5" s="368"/>
      <c r="E5" s="342"/>
      <c r="F5" s="389" t="s">
        <v>28</v>
      </c>
      <c r="G5" s="338" t="s">
        <v>29</v>
      </c>
      <c r="H5" s="338" t="s">
        <v>30</v>
      </c>
      <c r="I5" s="335" t="s">
        <v>31</v>
      </c>
      <c r="J5" s="338" t="s">
        <v>32</v>
      </c>
      <c r="K5" s="338" t="s">
        <v>29</v>
      </c>
      <c r="L5" s="338" t="s">
        <v>30</v>
      </c>
      <c r="M5" s="335" t="s">
        <v>31</v>
      </c>
      <c r="N5" s="338" t="s">
        <v>32</v>
      </c>
      <c r="O5" s="338" t="s">
        <v>29</v>
      </c>
      <c r="P5" s="338" t="s">
        <v>33</v>
      </c>
      <c r="Q5" s="335" t="s">
        <v>31</v>
      </c>
      <c r="R5" s="338" t="s">
        <v>32</v>
      </c>
      <c r="S5" s="341" t="s">
        <v>34</v>
      </c>
      <c r="T5" s="341" t="s">
        <v>35</v>
      </c>
      <c r="U5" s="341" t="s">
        <v>36</v>
      </c>
      <c r="V5" s="332" t="s">
        <v>37</v>
      </c>
      <c r="W5" s="71"/>
      <c r="X5" s="72"/>
      <c r="Y5" s="73"/>
      <c r="Z5" s="345"/>
      <c r="AA5" s="352"/>
      <c r="AB5" s="353"/>
      <c r="AC5" s="354"/>
      <c r="AD5" s="377"/>
      <c r="AE5" s="378"/>
      <c r="AF5" s="377"/>
      <c r="AG5" s="378"/>
      <c r="AH5" s="378"/>
      <c r="AI5" s="378"/>
      <c r="AJ5" s="378"/>
      <c r="AK5" s="329"/>
      <c r="AL5" s="329"/>
      <c r="AM5" s="329"/>
      <c r="AN5" s="374"/>
      <c r="AO5" s="374"/>
    </row>
    <row r="6" spans="1:43" ht="19.5" customHeight="1" x14ac:dyDescent="0.25">
      <c r="A6" s="366"/>
      <c r="B6" s="374"/>
      <c r="C6" s="374"/>
      <c r="D6" s="368"/>
      <c r="E6" s="342"/>
      <c r="F6" s="390"/>
      <c r="G6" s="339"/>
      <c r="H6" s="339"/>
      <c r="I6" s="336"/>
      <c r="J6" s="339"/>
      <c r="K6" s="339"/>
      <c r="L6" s="339"/>
      <c r="M6" s="336"/>
      <c r="N6" s="339"/>
      <c r="O6" s="339"/>
      <c r="P6" s="392"/>
      <c r="Q6" s="336"/>
      <c r="R6" s="339"/>
      <c r="S6" s="342"/>
      <c r="T6" s="342"/>
      <c r="U6" s="342"/>
      <c r="V6" s="333"/>
      <c r="W6" s="363" t="s">
        <v>38</v>
      </c>
      <c r="X6" s="363" t="s">
        <v>38</v>
      </c>
      <c r="Y6" s="74" t="s">
        <v>39</v>
      </c>
      <c r="Z6" s="358" t="s">
        <v>40</v>
      </c>
      <c r="AA6" s="379" t="s">
        <v>41</v>
      </c>
      <c r="AB6" s="335" t="s">
        <v>42</v>
      </c>
      <c r="AC6" s="355" t="s">
        <v>43</v>
      </c>
      <c r="AD6" s="328" t="s">
        <v>44</v>
      </c>
      <c r="AE6" s="328" t="s">
        <v>45</v>
      </c>
      <c r="AF6" s="328" t="s">
        <v>46</v>
      </c>
      <c r="AG6" s="328" t="s">
        <v>47</v>
      </c>
      <c r="AH6" s="328" t="s">
        <v>48</v>
      </c>
      <c r="AI6" s="328" t="s">
        <v>49</v>
      </c>
      <c r="AJ6" s="328" t="s">
        <v>50</v>
      </c>
      <c r="AK6" s="329"/>
      <c r="AL6" s="329"/>
      <c r="AM6" s="329"/>
      <c r="AN6" s="374"/>
      <c r="AO6" s="374"/>
    </row>
    <row r="7" spans="1:43" ht="13.5" customHeight="1" x14ac:dyDescent="0.25">
      <c r="A7" s="366"/>
      <c r="B7" s="374"/>
      <c r="C7" s="374"/>
      <c r="D7" s="368"/>
      <c r="E7" s="342"/>
      <c r="F7" s="390"/>
      <c r="G7" s="339"/>
      <c r="H7" s="339"/>
      <c r="I7" s="336"/>
      <c r="J7" s="339"/>
      <c r="K7" s="339"/>
      <c r="L7" s="339"/>
      <c r="M7" s="336"/>
      <c r="N7" s="339"/>
      <c r="O7" s="339"/>
      <c r="P7" s="392"/>
      <c r="Q7" s="336"/>
      <c r="R7" s="339"/>
      <c r="S7" s="342"/>
      <c r="T7" s="342"/>
      <c r="U7" s="342"/>
      <c r="V7" s="333"/>
      <c r="W7" s="363"/>
      <c r="X7" s="363"/>
      <c r="Y7" s="75" t="s">
        <v>51</v>
      </c>
      <c r="Z7" s="359"/>
      <c r="AA7" s="380"/>
      <c r="AB7" s="336"/>
      <c r="AC7" s="356"/>
      <c r="AD7" s="329"/>
      <c r="AE7" s="329"/>
      <c r="AF7" s="329"/>
      <c r="AG7" s="329"/>
      <c r="AH7" s="329"/>
      <c r="AI7" s="329"/>
      <c r="AJ7" s="329"/>
      <c r="AK7" s="329"/>
      <c r="AL7" s="329"/>
      <c r="AM7" s="329"/>
      <c r="AN7" s="374"/>
      <c r="AO7" s="374"/>
    </row>
    <row r="8" spans="1:43" ht="18" customHeight="1" x14ac:dyDescent="0.25">
      <c r="A8" s="366"/>
      <c r="B8" s="374"/>
      <c r="C8" s="374"/>
      <c r="D8" s="368"/>
      <c r="E8" s="342"/>
      <c r="F8" s="390"/>
      <c r="G8" s="339"/>
      <c r="H8" s="339"/>
      <c r="I8" s="336"/>
      <c r="J8" s="339"/>
      <c r="K8" s="339"/>
      <c r="L8" s="339"/>
      <c r="M8" s="336"/>
      <c r="N8" s="339"/>
      <c r="O8" s="339"/>
      <c r="P8" s="339" t="s">
        <v>52</v>
      </c>
      <c r="Q8" s="336"/>
      <c r="R8" s="339"/>
      <c r="S8" s="342"/>
      <c r="T8" s="342"/>
      <c r="U8" s="342"/>
      <c r="V8" s="333"/>
      <c r="W8" s="363"/>
      <c r="X8" s="363"/>
      <c r="Y8" s="75" t="s">
        <v>53</v>
      </c>
      <c r="Z8" s="359"/>
      <c r="AA8" s="380"/>
      <c r="AB8" s="336"/>
      <c r="AC8" s="356"/>
      <c r="AD8" s="329"/>
      <c r="AE8" s="329"/>
      <c r="AF8" s="329"/>
      <c r="AG8" s="329"/>
      <c r="AH8" s="329"/>
      <c r="AI8" s="329"/>
      <c r="AJ8" s="329"/>
      <c r="AK8" s="329"/>
      <c r="AL8" s="329"/>
      <c r="AM8" s="329"/>
      <c r="AN8" s="374"/>
      <c r="AO8" s="374"/>
    </row>
    <row r="9" spans="1:43" ht="15.65" customHeight="1" x14ac:dyDescent="0.25">
      <c r="A9" s="366"/>
      <c r="B9" s="374"/>
      <c r="C9" s="374"/>
      <c r="D9" s="369"/>
      <c r="E9" s="342"/>
      <c r="F9" s="391"/>
      <c r="G9" s="340"/>
      <c r="H9" s="340"/>
      <c r="I9" s="337"/>
      <c r="J9" s="340"/>
      <c r="K9" s="340"/>
      <c r="L9" s="340"/>
      <c r="M9" s="337"/>
      <c r="N9" s="340"/>
      <c r="O9" s="340"/>
      <c r="P9" s="340"/>
      <c r="Q9" s="337"/>
      <c r="R9" s="340"/>
      <c r="S9" s="342"/>
      <c r="T9" s="342"/>
      <c r="U9" s="342"/>
      <c r="V9" s="334"/>
      <c r="W9" s="364"/>
      <c r="X9" s="364"/>
      <c r="Y9" s="76"/>
      <c r="Z9" s="360"/>
      <c r="AA9" s="381"/>
      <c r="AB9" s="337"/>
      <c r="AC9" s="357"/>
      <c r="AD9" s="329"/>
      <c r="AE9" s="329"/>
      <c r="AF9" s="329"/>
      <c r="AG9" s="329"/>
      <c r="AH9" s="329"/>
      <c r="AI9" s="329"/>
      <c r="AJ9" s="329"/>
      <c r="AK9" s="329"/>
      <c r="AL9" s="329"/>
      <c r="AM9" s="329"/>
      <c r="AN9" s="374"/>
      <c r="AO9" s="374"/>
    </row>
    <row r="10" spans="1:43" ht="63" customHeight="1" x14ac:dyDescent="0.25">
      <c r="A10" s="367"/>
      <c r="B10" s="107"/>
      <c r="C10" s="107"/>
      <c r="D10" s="108"/>
      <c r="E10" s="108"/>
      <c r="F10" s="107"/>
      <c r="G10" s="77" t="s">
        <v>54</v>
      </c>
      <c r="H10" s="78"/>
      <c r="I10" s="78"/>
      <c r="J10" s="79"/>
      <c r="K10" s="77" t="s">
        <v>54</v>
      </c>
      <c r="L10" s="78"/>
      <c r="M10" s="78"/>
      <c r="N10" s="79"/>
      <c r="O10" s="109" t="s">
        <v>54</v>
      </c>
      <c r="P10" s="110"/>
      <c r="Q10" s="110"/>
      <c r="R10" s="110"/>
      <c r="S10" s="109" t="s">
        <v>55</v>
      </c>
      <c r="T10" s="110"/>
      <c r="U10" s="110"/>
      <c r="V10" s="110"/>
      <c r="W10" s="111"/>
      <c r="X10" s="111"/>
      <c r="Y10" s="80"/>
      <c r="Z10" s="81"/>
      <c r="AA10" s="81"/>
      <c r="AB10" s="81"/>
      <c r="AC10" s="81"/>
      <c r="AD10" s="107"/>
      <c r="AE10" s="107"/>
      <c r="AF10" s="107"/>
      <c r="AG10" s="107"/>
      <c r="AH10" s="107"/>
      <c r="AI10" s="107"/>
      <c r="AJ10" s="107"/>
      <c r="AK10" s="107"/>
      <c r="AL10" s="107"/>
      <c r="AM10" s="107"/>
      <c r="AN10" s="107"/>
      <c r="AO10" s="107"/>
    </row>
    <row r="11" spans="1:43" s="57" customFormat="1" ht="44.7" customHeight="1" x14ac:dyDescent="0.25">
      <c r="A11" s="112"/>
      <c r="B11" s="113" t="str">
        <f>IF(ｼｰﾄ0!C3="","",ｼｰﾄ0!C3)</f>
        <v>千葉県</v>
      </c>
      <c r="C11" s="113" t="str">
        <f>IF(ｼｰﾄ0!C4="","",ｼｰﾄ0!C4)</f>
        <v>関東平野南部</v>
      </c>
      <c r="D11" s="113" t="str">
        <f>IF(OR(ｼｰﾄ1!D23&lt;&gt;"",ｼｰﾄ1!E23&lt;&gt;"",ｼｰﾄ1!F23&lt;&gt;""),"○","")</f>
        <v>○</v>
      </c>
      <c r="E11" s="114">
        <f>IF(ｼｰﾄ3!C68&lt;&gt;"",ｼｰﾄ3!C68,"")</f>
        <v>2137.6</v>
      </c>
      <c r="F11" s="114">
        <f>IF(ｼｰﾄ3!D68&lt;&gt;"",ｼｰﾄ3!D68,"")</f>
        <v>9</v>
      </c>
      <c r="G11" s="115">
        <f>IF(ｼｰﾄ1!D11&lt;&gt;"",ｼｰﾄ1!D11,"")</f>
        <v>215.27</v>
      </c>
      <c r="H11" s="116" t="str">
        <f>IF(ｼｰﾄ1!D9&lt;&gt;"",ｼｰﾄ1!D9,"")</f>
        <v>S38～R6</v>
      </c>
      <c r="I11" s="116" t="str">
        <f>IF(ｼｰﾄ1!D5&lt;&gt;"",ｼｰﾄ1!D5,"")</f>
        <v>I-3</v>
      </c>
      <c r="J11" s="116" t="str">
        <f>IF(ｼｰﾄ1!D6&lt;&gt;"",ｼｰﾄ1!D6,"")</f>
        <v>市川市福栄</v>
      </c>
      <c r="K11" s="115">
        <f>IF(ｼｰﾄ1!E12&lt;&gt;"",ｼｰﾄ1!E12,"")</f>
        <v>11.99</v>
      </c>
      <c r="L11" s="116" t="str">
        <f>IF(ｼｰﾄ1!E9&lt;&gt;"",ｼｰﾄ1!E9,"")</f>
        <v>R2～R6</v>
      </c>
      <c r="M11" s="116" t="str">
        <f>IF(ｼｰﾄ1!E5&lt;&gt;"",ｼｰﾄ1!E5,"")</f>
        <v>TM-18</v>
      </c>
      <c r="N11" s="116" t="str">
        <f>IF(ｼｰﾄ1!E6&lt;&gt;"",ｼｰﾄ1!E6,"")</f>
        <v>富里市高松</v>
      </c>
      <c r="O11" s="115">
        <f>IF(ｼｰﾄ1!F13&lt;&gt;"",ｼｰﾄ1!F13,"")</f>
        <v>1.85</v>
      </c>
      <c r="P11" s="116" t="str">
        <f>IF(ｼｰﾄ1!F9&lt;&gt;"",ｼｰﾄ1!F9,"")</f>
        <v>R6</v>
      </c>
      <c r="Q11" s="116" t="str">
        <f>IF(ｼｰﾄ1!F5&lt;&gt;"",ｼｰﾄ1!F5,"")</f>
        <v>YM-13</v>
      </c>
      <c r="R11" s="116" t="str">
        <f>IF(ｼｰﾄ1!F6&lt;&gt;"",ｼｰﾄ1!F6,"")</f>
        <v>八街市榎戸</v>
      </c>
      <c r="S11" s="116">
        <f>IF(ｼｰﾄ3!E68&lt;&gt;"",ｼｰﾄ3!E68,"")</f>
        <v>79.7</v>
      </c>
      <c r="T11" s="116" t="str">
        <f>IF(ｼｰﾄ3!F68&lt;&gt;"",ｼｰﾄ3!F68,"")</f>
        <v>-</v>
      </c>
      <c r="U11" s="116" t="str">
        <f>IF(ｼｰﾄ3!G68&lt;&gt;"",ｼｰﾄ3!G68,"")</f>
        <v>-</v>
      </c>
      <c r="V11" s="116" t="str">
        <f>IF(ｼｰﾄ3!H68&lt;&gt;"",ｼｰﾄ3!H68,"")</f>
        <v>-</v>
      </c>
      <c r="W11" s="1"/>
      <c r="X11" s="1"/>
      <c r="Y11" s="1" t="str">
        <f>IF(ｼｰﾄ3!I68&lt;&gt;"",ｼｰﾄ3!I68,"")</f>
        <v xml:space="preserve">◆ □ </v>
      </c>
      <c r="Z11" s="2">
        <f>IF(ｼｰﾄ5!E15&lt;&gt;"",ｼｰﾄ5!E15,"")</f>
        <v>1451.1</v>
      </c>
      <c r="AA11" s="3">
        <f>IF(ｼｰﾄ5!E26="","",ｼｰﾄ5!E26)</f>
        <v>98</v>
      </c>
      <c r="AB11" s="3" t="str">
        <f>IF(ｼｰﾄ5!F26="","",ｼｰﾄ5!F26)</f>
        <v/>
      </c>
      <c r="AC11" s="3">
        <f>IF(ｼｰﾄ5!G26="","",ｼｰﾄ5!G26)</f>
        <v>49</v>
      </c>
      <c r="AD11" s="113" t="str">
        <f>IF('ｼｰﾄ4(該当なし)'!C8="","",'ｼｰﾄ4(該当なし)'!C8)</f>
        <v/>
      </c>
      <c r="AE11" s="113" t="str">
        <f>IF('ｼｰﾄ4(該当なし)'!D8="","",'ｼｰﾄ4(該当なし)'!D8)</f>
        <v/>
      </c>
      <c r="AF11" s="113" t="str">
        <f>IF('ｼｰﾄ4(該当なし)'!E8="","",'ｼｰﾄ4(該当なし)'!E8)</f>
        <v/>
      </c>
      <c r="AG11" s="113" t="str">
        <f>IF('ｼｰﾄ4(該当なし)'!F8="","",'ｼｰﾄ4(該当なし)'!F8)</f>
        <v/>
      </c>
      <c r="AH11" s="113" t="str">
        <f>IF('ｼｰﾄ4(該当なし)'!G8="","",'ｼｰﾄ4(該当なし)'!G8)</f>
        <v/>
      </c>
      <c r="AI11" s="113" t="str">
        <f>IF('ｼｰﾄ4(該当なし)'!H8="","",'ｼｰﾄ4(該当なし)'!H8)</f>
        <v/>
      </c>
      <c r="AJ11" s="113" t="str">
        <f>IF('ｼｰﾄ4(該当なし)'!I8="","",'ｼｰﾄ4(該当なし)'!I8)</f>
        <v/>
      </c>
      <c r="AK11" s="113" t="str">
        <f>IF('ｼｰﾄ4(該当なし)'!J8="","",'ｼｰﾄ4(該当なし)'!J8)</f>
        <v/>
      </c>
      <c r="AL11" s="113" t="str">
        <f>IF('ｼｰﾄ4(該当なし)'!K8="","",'ｼｰﾄ4(該当なし)'!K8)</f>
        <v/>
      </c>
      <c r="AM11" s="113" t="str">
        <f>IF('ｼｰﾄ4(該当なし)'!L8="","",'ｼｰﾄ4(該当なし)'!L8)</f>
        <v/>
      </c>
      <c r="AN11" s="113" t="str">
        <f>IF(ｼｰﾄ0!C4="","",ｼｰﾄ0!C4)</f>
        <v>関東平野南部</v>
      </c>
      <c r="AO11" s="113" t="str">
        <f>IF(ｼｰﾄ0!C3="","",ｼｰﾄ0!C3)</f>
        <v>千葉県</v>
      </c>
      <c r="AP11" s="56"/>
      <c r="AQ11" s="56"/>
    </row>
    <row r="12" spans="1:43" x14ac:dyDescent="0.25">
      <c r="F12" s="55"/>
      <c r="G12" s="55"/>
      <c r="H12" s="55"/>
      <c r="I12" s="55"/>
      <c r="J12" s="55"/>
      <c r="K12" s="55"/>
      <c r="L12" s="55"/>
      <c r="M12" s="55"/>
      <c r="N12" s="55"/>
      <c r="O12" s="55"/>
      <c r="P12" s="55"/>
      <c r="Q12" s="55"/>
      <c r="R12" s="55"/>
      <c r="S12" s="86"/>
      <c r="T12" s="86"/>
      <c r="U12" s="86"/>
      <c r="V12" s="86"/>
      <c r="W12" s="86"/>
      <c r="X12" s="86"/>
      <c r="Y12" s="86"/>
    </row>
    <row r="13" spans="1:43" ht="19.3" x14ac:dyDescent="0.25">
      <c r="B13" s="58"/>
      <c r="E13" s="54"/>
      <c r="F13" s="54"/>
      <c r="G13" s="54"/>
      <c r="H13" s="54"/>
      <c r="I13" s="54"/>
      <c r="J13" s="54"/>
      <c r="K13" s="54"/>
      <c r="L13" s="54"/>
      <c r="M13" s="54"/>
      <c r="N13" s="54"/>
      <c r="O13" s="54"/>
      <c r="P13" s="54"/>
      <c r="Q13" s="54"/>
      <c r="R13" s="54"/>
      <c r="S13" s="55"/>
      <c r="T13" s="55"/>
      <c r="U13" s="55"/>
      <c r="V13" s="102"/>
      <c r="W13" s="102"/>
      <c r="X13" s="102"/>
      <c r="Y13" s="102"/>
    </row>
    <row r="14" spans="1:43" s="59" customFormat="1" ht="19.3" x14ac:dyDescent="0.25">
      <c r="D14" s="57"/>
      <c r="K14" s="58"/>
      <c r="L14" s="58"/>
      <c r="M14" s="58"/>
      <c r="N14" s="58"/>
      <c r="O14" s="58"/>
      <c r="P14" s="58"/>
      <c r="Q14" s="58"/>
      <c r="R14" s="60"/>
      <c r="S14" s="60"/>
      <c r="V14" s="61"/>
      <c r="W14" s="61"/>
      <c r="X14" s="61"/>
      <c r="Y14" s="61"/>
      <c r="AE14" s="60"/>
      <c r="AF14" s="60"/>
    </row>
    <row r="15" spans="1:43" s="59" customFormat="1" ht="30.9" x14ac:dyDescent="0.25">
      <c r="D15" s="57"/>
      <c r="G15" s="60"/>
      <c r="H15" s="60"/>
      <c r="I15" s="60"/>
      <c r="J15" s="60"/>
      <c r="K15" s="60"/>
      <c r="L15" s="60"/>
      <c r="M15" s="60"/>
      <c r="N15" s="60"/>
      <c r="O15" s="60"/>
      <c r="P15" s="60"/>
      <c r="Q15" s="60"/>
      <c r="V15" s="61"/>
      <c r="W15" s="61"/>
      <c r="X15" s="61"/>
      <c r="Y15" s="61"/>
      <c r="AE15" s="62" t="s">
        <v>56</v>
      </c>
      <c r="AF15" s="60"/>
    </row>
    <row r="16" spans="1:43" s="59" customFormat="1" x14ac:dyDescent="0.25">
      <c r="D16" s="57"/>
      <c r="G16" s="60"/>
      <c r="H16" s="60"/>
      <c r="I16" s="60"/>
      <c r="J16" s="60"/>
      <c r="K16" s="60"/>
      <c r="L16" s="60"/>
      <c r="M16" s="60"/>
      <c r="N16" s="60"/>
      <c r="O16" s="60"/>
      <c r="P16" s="60"/>
      <c r="Q16" s="60"/>
      <c r="V16" s="61"/>
      <c r="W16" s="61"/>
      <c r="X16" s="61"/>
      <c r="Y16" s="61"/>
    </row>
    <row r="17" spans="4:25" s="59" customFormat="1" x14ac:dyDescent="0.25">
      <c r="D17" s="57"/>
      <c r="V17" s="61"/>
      <c r="W17" s="61"/>
      <c r="X17" s="61"/>
      <c r="Y17" s="61"/>
    </row>
    <row r="18" spans="4:25" s="59" customFormat="1" x14ac:dyDescent="0.25">
      <c r="D18" s="57"/>
      <c r="V18" s="61"/>
      <c r="W18" s="61"/>
      <c r="X18" s="61"/>
      <c r="Y18" s="61"/>
    </row>
    <row r="19" spans="4:25" s="59" customFormat="1" x14ac:dyDescent="0.25">
      <c r="D19" s="57"/>
      <c r="V19" s="61"/>
      <c r="W19" s="61"/>
      <c r="X19" s="61"/>
      <c r="Y19" s="61"/>
    </row>
    <row r="20" spans="4:25" s="59" customFormat="1" ht="32.700000000000003" customHeight="1" x14ac:dyDescent="0.25">
      <c r="D20" s="57"/>
      <c r="V20" s="61"/>
      <c r="W20" s="61"/>
      <c r="X20" s="61"/>
      <c r="Y20" s="61"/>
    </row>
    <row r="21" spans="4:25" s="59" customFormat="1" x14ac:dyDescent="0.25">
      <c r="D21" s="57"/>
      <c r="V21" s="61"/>
      <c r="W21" s="61"/>
      <c r="X21" s="61"/>
      <c r="Y21" s="61"/>
    </row>
    <row r="22" spans="4:25" s="59" customFormat="1" x14ac:dyDescent="0.25">
      <c r="D22" s="57"/>
      <c r="V22" s="61"/>
      <c r="W22" s="61"/>
      <c r="X22" s="61"/>
      <c r="Y22" s="61"/>
    </row>
    <row r="23" spans="4:25" s="59" customFormat="1" x14ac:dyDescent="0.25">
      <c r="D23" s="57"/>
      <c r="V23" s="61"/>
      <c r="W23" s="61"/>
      <c r="X23" s="61"/>
      <c r="Y23" s="61"/>
    </row>
    <row r="24" spans="4:25" s="59" customFormat="1" x14ac:dyDescent="0.25">
      <c r="D24" s="57"/>
      <c r="V24" s="61"/>
      <c r="W24" s="61"/>
      <c r="X24" s="61"/>
      <c r="Y24" s="61"/>
    </row>
    <row r="25" spans="4:25" s="59" customFormat="1" x14ac:dyDescent="0.25">
      <c r="D25" s="57"/>
      <c r="V25" s="61"/>
      <c r="W25" s="61"/>
      <c r="X25" s="61"/>
      <c r="Y25" s="61"/>
    </row>
    <row r="26" spans="4:25" s="59" customFormat="1" x14ac:dyDescent="0.25">
      <c r="D26" s="57"/>
      <c r="V26" s="61"/>
      <c r="W26" s="61"/>
      <c r="X26" s="61"/>
      <c r="Y26" s="61"/>
    </row>
    <row r="27" spans="4:25" s="59" customFormat="1" x14ac:dyDescent="0.25">
      <c r="D27" s="57"/>
      <c r="V27" s="61"/>
      <c r="W27" s="61"/>
      <c r="X27" s="61"/>
      <c r="Y27" s="61"/>
    </row>
    <row r="32" spans="4:25" ht="19.3" x14ac:dyDescent="0.25">
      <c r="F32" s="54"/>
      <c r="G32" s="54"/>
      <c r="H32" s="54"/>
      <c r="I32" s="54"/>
      <c r="J32" s="54"/>
      <c r="K32" s="55"/>
      <c r="L32" s="55"/>
      <c r="M32" s="55"/>
      <c r="N32" s="55"/>
      <c r="O32" s="55"/>
      <c r="P32" s="55"/>
      <c r="Q32" s="55"/>
      <c r="R32" s="55"/>
      <c r="S32" s="55"/>
    </row>
    <row r="33" spans="6:19" ht="19.3" x14ac:dyDescent="0.25">
      <c r="F33" s="63"/>
      <c r="G33" s="63"/>
      <c r="H33" s="63"/>
      <c r="I33" s="63"/>
      <c r="J33" s="63"/>
      <c r="K33" s="63"/>
      <c r="L33" s="63"/>
      <c r="M33" s="63"/>
      <c r="N33" s="63"/>
      <c r="O33" s="63"/>
      <c r="P33" s="63"/>
      <c r="Q33" s="63"/>
      <c r="R33" s="63"/>
      <c r="S33" s="55"/>
    </row>
    <row r="34" spans="6:19" ht="19.3" x14ac:dyDescent="0.25">
      <c r="F34" s="63"/>
      <c r="G34" s="63"/>
      <c r="H34" s="63"/>
      <c r="I34" s="63"/>
      <c r="J34" s="63"/>
      <c r="K34" s="63"/>
      <c r="L34" s="63"/>
      <c r="M34" s="63"/>
      <c r="N34" s="63"/>
      <c r="O34" s="63"/>
      <c r="P34" s="63"/>
      <c r="Q34" s="63"/>
      <c r="R34" s="63"/>
      <c r="S34" s="55"/>
    </row>
    <row r="35" spans="6:19" ht="19.3" x14ac:dyDescent="0.25">
      <c r="F35" s="64"/>
      <c r="G35" s="64"/>
      <c r="H35" s="64"/>
      <c r="I35" s="64"/>
      <c r="J35" s="64"/>
      <c r="K35" s="64"/>
      <c r="L35" s="64"/>
      <c r="M35" s="64"/>
      <c r="N35" s="64"/>
      <c r="O35" s="64"/>
      <c r="P35" s="64"/>
      <c r="Q35" s="64"/>
      <c r="R35" s="64"/>
      <c r="S35" s="55"/>
    </row>
    <row r="36" spans="6:19" ht="19.3" x14ac:dyDescent="0.25">
      <c r="F36" s="64"/>
      <c r="G36" s="64"/>
      <c r="H36" s="64"/>
      <c r="I36" s="64"/>
      <c r="J36" s="64"/>
      <c r="K36" s="64"/>
      <c r="L36" s="64"/>
      <c r="M36" s="64"/>
      <c r="N36" s="64"/>
      <c r="O36" s="64"/>
      <c r="P36" s="64"/>
      <c r="Q36" s="64"/>
      <c r="R36" s="64"/>
      <c r="S36" s="55"/>
    </row>
    <row r="37" spans="6:19" ht="19.3" x14ac:dyDescent="0.25">
      <c r="F37" s="63"/>
      <c r="G37" s="63"/>
      <c r="H37" s="63"/>
      <c r="I37" s="63"/>
      <c r="J37" s="63"/>
      <c r="K37" s="63"/>
      <c r="L37" s="63"/>
      <c r="M37" s="63"/>
      <c r="N37" s="63"/>
      <c r="O37" s="63"/>
      <c r="P37" s="63"/>
      <c r="Q37" s="63"/>
      <c r="R37" s="63"/>
      <c r="S37" s="63"/>
    </row>
    <row r="52" spans="29:29" x14ac:dyDescent="0.25">
      <c r="AC52" s="49" t="s">
        <v>57</v>
      </c>
    </row>
  </sheetData>
  <mergeCells count="58">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A2:A10"/>
    <mergeCell ref="D2:D9"/>
    <mergeCell ref="G3:J4"/>
    <mergeCell ref="K3:N4"/>
    <mergeCell ref="H5:H9"/>
    <mergeCell ref="B2:B9"/>
    <mergeCell ref="C2:C9"/>
    <mergeCell ref="J5:J9"/>
    <mergeCell ref="L5:L9"/>
    <mergeCell ref="M5:M9"/>
    <mergeCell ref="O5:O9"/>
    <mergeCell ref="T5:T9"/>
    <mergeCell ref="Z3:Z5"/>
    <mergeCell ref="Q5:Q9"/>
    <mergeCell ref="AA3:AC5"/>
    <mergeCell ref="AC6:AC9"/>
    <mergeCell ref="Z6:Z9"/>
    <mergeCell ref="W3:W4"/>
    <mergeCell ref="X3:X4"/>
    <mergeCell ref="W6:W9"/>
    <mergeCell ref="X6:X9"/>
    <mergeCell ref="AK4:AK9"/>
    <mergeCell ref="AD3:AJ3"/>
    <mergeCell ref="AH6:AH9"/>
    <mergeCell ref="V5:V9"/>
    <mergeCell ref="AB6:AB9"/>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654D-EABA-4B28-9CD7-A7EFC8C39375}">
  <sheetPr>
    <tabColor theme="0"/>
    <pageSetUpPr fitToPage="1"/>
  </sheetPr>
  <dimension ref="A1:G56"/>
  <sheetViews>
    <sheetView zoomScaleNormal="100" zoomScaleSheetLayoutView="100" workbookViewId="0">
      <selection activeCell="H1" sqref="H1"/>
    </sheetView>
  </sheetViews>
  <sheetFormatPr defaultColWidth="8.69140625" defaultRowHeight="15.45" outlineLevelRow="1" outlineLevelCol="1" x14ac:dyDescent="0.25"/>
  <cols>
    <col min="1" max="1" width="7.4609375" style="39" customWidth="1"/>
    <col min="2" max="2" width="66.23046875" style="39" customWidth="1"/>
    <col min="3" max="3" width="5.69140625" style="39" customWidth="1"/>
    <col min="4" max="4" width="7" style="37" hidden="1" customWidth="1" outlineLevel="1"/>
    <col min="5" max="5" width="7.69140625" style="48" hidden="1" customWidth="1" outlineLevel="1"/>
    <col min="6" max="6" width="53.69140625" style="37" hidden="1" customWidth="1" outlineLevel="1"/>
    <col min="7" max="7" width="8.69140625" style="39" collapsed="1"/>
    <col min="8" max="16384" width="8.69140625" style="39"/>
  </cols>
  <sheetData>
    <row r="1" spans="1:6" ht="24.75" customHeight="1" x14ac:dyDescent="0.25">
      <c r="A1" s="393" t="s">
        <v>58</v>
      </c>
      <c r="B1" s="393"/>
      <c r="C1" s="38"/>
      <c r="D1" s="394" t="s">
        <v>59</v>
      </c>
      <c r="E1" s="523"/>
      <c r="F1" s="396"/>
    </row>
    <row r="2" spans="1:6" ht="15" hidden="1" customHeight="1" outlineLevel="1" x14ac:dyDescent="0.25">
      <c r="A2" s="524" t="s">
        <v>60</v>
      </c>
      <c r="B2" s="525"/>
      <c r="D2" s="117" t="s">
        <v>61</v>
      </c>
      <c r="E2" s="33"/>
      <c r="F2" s="33"/>
    </row>
    <row r="3" spans="1:6" ht="13.4" hidden="1" customHeight="1" outlineLevel="1" x14ac:dyDescent="0.25">
      <c r="A3" s="118" t="s">
        <v>67</v>
      </c>
      <c r="B3" s="30" t="s">
        <v>64</v>
      </c>
      <c r="D3" s="32"/>
      <c r="E3" s="125"/>
      <c r="F3" s="33"/>
    </row>
    <row r="4" spans="1:6" hidden="1" outlineLevel="1" x14ac:dyDescent="0.25">
      <c r="A4" s="118" t="s">
        <v>70</v>
      </c>
      <c r="B4" s="119" t="s">
        <v>553</v>
      </c>
      <c r="D4" s="41"/>
      <c r="E4" s="126" t="s">
        <v>65</v>
      </c>
      <c r="F4" s="31" t="s">
        <v>66</v>
      </c>
    </row>
    <row r="5" spans="1:6" hidden="1" outlineLevel="1" x14ac:dyDescent="0.25">
      <c r="A5" s="118" t="s">
        <v>74</v>
      </c>
      <c r="B5" s="119" t="s">
        <v>71</v>
      </c>
      <c r="D5" s="41"/>
      <c r="E5" s="126" t="s">
        <v>68</v>
      </c>
      <c r="F5" s="31" t="s">
        <v>69</v>
      </c>
    </row>
    <row r="6" spans="1:6" hidden="1" outlineLevel="1" x14ac:dyDescent="0.25">
      <c r="A6" s="118" t="s">
        <v>78</v>
      </c>
      <c r="B6" s="119" t="s">
        <v>75</v>
      </c>
      <c r="D6" s="41"/>
      <c r="E6" s="126" t="s">
        <v>72</v>
      </c>
      <c r="F6" s="31" t="s">
        <v>73</v>
      </c>
    </row>
    <row r="7" spans="1:6" hidden="1" outlineLevel="1" x14ac:dyDescent="0.25">
      <c r="A7" s="118" t="s">
        <v>81</v>
      </c>
      <c r="B7" s="119" t="s">
        <v>77</v>
      </c>
      <c r="D7" s="41"/>
      <c r="E7" s="126" t="s">
        <v>76</v>
      </c>
      <c r="F7" s="31" t="s">
        <v>77</v>
      </c>
    </row>
    <row r="8" spans="1:6" hidden="1" outlineLevel="1" x14ac:dyDescent="0.25">
      <c r="A8" s="118" t="s">
        <v>554</v>
      </c>
      <c r="B8" s="119" t="s">
        <v>82</v>
      </c>
      <c r="D8" s="41"/>
      <c r="E8" s="126" t="s">
        <v>79</v>
      </c>
      <c r="F8" s="31" t="s">
        <v>80</v>
      </c>
    </row>
    <row r="9" spans="1:6" hidden="1" outlineLevel="1" x14ac:dyDescent="0.25">
      <c r="A9" s="118" t="s">
        <v>555</v>
      </c>
      <c r="B9" s="119" t="s">
        <v>86</v>
      </c>
      <c r="D9" s="41"/>
      <c r="E9" s="126" t="s">
        <v>83</v>
      </c>
      <c r="F9" s="31" t="s">
        <v>84</v>
      </c>
    </row>
    <row r="10" spans="1:6" hidden="1" outlineLevel="1" x14ac:dyDescent="0.25">
      <c r="A10" s="118" t="s">
        <v>111</v>
      </c>
      <c r="B10" s="119" t="s">
        <v>556</v>
      </c>
      <c r="D10" s="41"/>
      <c r="E10" s="126"/>
      <c r="F10" s="31"/>
    </row>
    <row r="11" spans="1:6" hidden="1" outlineLevel="1" x14ac:dyDescent="0.25">
      <c r="D11" s="41"/>
      <c r="E11" s="126" t="s">
        <v>87</v>
      </c>
      <c r="F11" s="31" t="s">
        <v>88</v>
      </c>
    </row>
    <row r="12" spans="1:6" collapsed="1" x14ac:dyDescent="0.25">
      <c r="A12" s="240" t="s">
        <v>89</v>
      </c>
      <c r="B12" s="241"/>
      <c r="D12" s="240" t="s">
        <v>90</v>
      </c>
      <c r="E12" s="242"/>
      <c r="F12" s="241"/>
    </row>
    <row r="13" spans="1:6" x14ac:dyDescent="0.25">
      <c r="A13" s="118" t="s">
        <v>108</v>
      </c>
      <c r="B13" s="119" t="s">
        <v>91</v>
      </c>
      <c r="D13" s="240"/>
      <c r="E13" s="242" t="s">
        <v>92</v>
      </c>
      <c r="F13" s="243" t="s">
        <v>93</v>
      </c>
    </row>
    <row r="14" spans="1:6" x14ac:dyDescent="0.25">
      <c r="A14" s="118" t="s">
        <v>111</v>
      </c>
      <c r="B14" s="119" t="s">
        <v>84</v>
      </c>
      <c r="D14" s="240"/>
      <c r="E14" s="242" t="s">
        <v>94</v>
      </c>
      <c r="F14" s="243" t="s">
        <v>95</v>
      </c>
    </row>
    <row r="15" spans="1:6" x14ac:dyDescent="0.25">
      <c r="A15" s="118" t="s">
        <v>115</v>
      </c>
      <c r="B15" s="119" t="s">
        <v>96</v>
      </c>
      <c r="D15" s="240"/>
      <c r="E15" s="242" t="s">
        <v>97</v>
      </c>
      <c r="F15" s="243" t="s">
        <v>98</v>
      </c>
    </row>
    <row r="16" spans="1:6" x14ac:dyDescent="0.25">
      <c r="A16" s="118" t="s">
        <v>119</v>
      </c>
      <c r="B16" s="119" t="s">
        <v>99</v>
      </c>
      <c r="D16" s="240"/>
      <c r="E16" s="242" t="s">
        <v>100</v>
      </c>
      <c r="F16" s="243" t="s">
        <v>101</v>
      </c>
    </row>
    <row r="17" spans="1:6" x14ac:dyDescent="0.25">
      <c r="A17" s="118" t="s">
        <v>123</v>
      </c>
      <c r="B17" s="119" t="s">
        <v>102</v>
      </c>
      <c r="D17" s="240"/>
      <c r="E17" s="242" t="s">
        <v>103</v>
      </c>
      <c r="F17" s="243" t="s">
        <v>104</v>
      </c>
    </row>
    <row r="18" spans="1:6" x14ac:dyDescent="0.25">
      <c r="A18" s="118" t="s">
        <v>127</v>
      </c>
      <c r="B18" s="119" t="s">
        <v>105</v>
      </c>
      <c r="D18" s="240"/>
      <c r="E18" s="242" t="s">
        <v>106</v>
      </c>
      <c r="F18" s="243" t="s">
        <v>107</v>
      </c>
    </row>
    <row r="19" spans="1:6" x14ac:dyDescent="0.25">
      <c r="A19" s="118" t="s">
        <v>131</v>
      </c>
      <c r="B19" s="119" t="s">
        <v>109</v>
      </c>
      <c r="D19" s="240" t="s">
        <v>110</v>
      </c>
      <c r="E19" s="242"/>
      <c r="F19" s="241"/>
    </row>
    <row r="20" spans="1:6" x14ac:dyDescent="0.25">
      <c r="A20" s="118" t="s">
        <v>135</v>
      </c>
      <c r="B20" s="119" t="s">
        <v>112</v>
      </c>
      <c r="D20" s="240"/>
      <c r="E20" s="242" t="s">
        <v>113</v>
      </c>
      <c r="F20" s="243" t="s">
        <v>114</v>
      </c>
    </row>
    <row r="21" spans="1:6" x14ac:dyDescent="0.25">
      <c r="A21" s="118" t="s">
        <v>139</v>
      </c>
      <c r="B21" s="119" t="s">
        <v>116</v>
      </c>
      <c r="D21" s="240"/>
      <c r="E21" s="242" t="s">
        <v>117</v>
      </c>
      <c r="F21" s="243" t="s">
        <v>118</v>
      </c>
    </row>
    <row r="22" spans="1:6" x14ac:dyDescent="0.25">
      <c r="A22" s="118" t="s">
        <v>143</v>
      </c>
      <c r="B22" s="119" t="s">
        <v>120</v>
      </c>
      <c r="D22" s="240"/>
      <c r="E22" s="242" t="s">
        <v>121</v>
      </c>
      <c r="F22" s="243" t="s">
        <v>122</v>
      </c>
    </row>
    <row r="23" spans="1:6" x14ac:dyDescent="0.25">
      <c r="A23" s="118" t="s">
        <v>557</v>
      </c>
      <c r="B23" s="119" t="s">
        <v>124</v>
      </c>
      <c r="D23" s="240"/>
      <c r="E23" s="242" t="s">
        <v>125</v>
      </c>
      <c r="F23" s="243" t="s">
        <v>126</v>
      </c>
    </row>
    <row r="24" spans="1:6" x14ac:dyDescent="0.25">
      <c r="A24" s="118" t="s">
        <v>558</v>
      </c>
      <c r="B24" s="119" t="s">
        <v>128</v>
      </c>
      <c r="D24" s="240"/>
      <c r="E24" s="242" t="s">
        <v>129</v>
      </c>
      <c r="F24" s="243" t="s">
        <v>130</v>
      </c>
    </row>
    <row r="25" spans="1:6" x14ac:dyDescent="0.25">
      <c r="A25" s="118" t="s">
        <v>559</v>
      </c>
      <c r="B25" s="119" t="s">
        <v>132</v>
      </c>
      <c r="D25" s="240"/>
      <c r="E25" s="242" t="s">
        <v>133</v>
      </c>
      <c r="F25" s="243" t="s">
        <v>134</v>
      </c>
    </row>
    <row r="26" spans="1:6" x14ac:dyDescent="0.25">
      <c r="A26" s="118" t="s">
        <v>560</v>
      </c>
      <c r="B26" s="119" t="s">
        <v>136</v>
      </c>
      <c r="D26" s="240"/>
      <c r="E26" s="242" t="s">
        <v>137</v>
      </c>
      <c r="F26" s="243" t="s">
        <v>138</v>
      </c>
    </row>
    <row r="27" spans="1:6" x14ac:dyDescent="0.25">
      <c r="A27" s="118" t="s">
        <v>561</v>
      </c>
      <c r="B27" s="119" t="s">
        <v>140</v>
      </c>
      <c r="D27" s="240"/>
      <c r="E27" s="242" t="s">
        <v>141</v>
      </c>
      <c r="F27" s="243" t="s">
        <v>142</v>
      </c>
    </row>
    <row r="28" spans="1:6" x14ac:dyDescent="0.25">
      <c r="A28" s="118" t="s">
        <v>562</v>
      </c>
      <c r="B28" s="119" t="s">
        <v>144</v>
      </c>
      <c r="D28" s="240" t="s">
        <v>145</v>
      </c>
      <c r="E28" s="242"/>
      <c r="F28" s="241"/>
    </row>
    <row r="29" spans="1:6" x14ac:dyDescent="0.25">
      <c r="D29" s="240"/>
      <c r="E29" s="242" t="s">
        <v>146</v>
      </c>
      <c r="F29" s="243" t="s">
        <v>147</v>
      </c>
    </row>
    <row r="30" spans="1:6" x14ac:dyDescent="0.25">
      <c r="B30" s="45"/>
      <c r="D30" s="41"/>
      <c r="E30" s="126" t="s">
        <v>148</v>
      </c>
      <c r="F30" s="31" t="s">
        <v>149</v>
      </c>
    </row>
    <row r="31" spans="1:6" x14ac:dyDescent="0.25">
      <c r="B31" s="45"/>
      <c r="D31" s="41"/>
      <c r="E31" s="126" t="s">
        <v>150</v>
      </c>
      <c r="F31" s="31" t="s">
        <v>151</v>
      </c>
    </row>
    <row r="32" spans="1:6" x14ac:dyDescent="0.25">
      <c r="D32" s="41"/>
      <c r="E32" s="126" t="s">
        <v>152</v>
      </c>
      <c r="F32" s="31" t="s">
        <v>116</v>
      </c>
    </row>
    <row r="33" spans="4:6" x14ac:dyDescent="0.25">
      <c r="D33" s="41"/>
      <c r="E33" s="126" t="s">
        <v>153</v>
      </c>
      <c r="F33" s="31" t="s">
        <v>120</v>
      </c>
    </row>
    <row r="34" spans="4:6" x14ac:dyDescent="0.25">
      <c r="D34" s="41"/>
      <c r="E34" s="126" t="s">
        <v>154</v>
      </c>
      <c r="F34" s="31" t="s">
        <v>155</v>
      </c>
    </row>
    <row r="35" spans="4:6" x14ac:dyDescent="0.25">
      <c r="D35" s="41"/>
      <c r="E35" s="126" t="s">
        <v>156</v>
      </c>
      <c r="F35" s="31" t="s">
        <v>157</v>
      </c>
    </row>
    <row r="36" spans="4:6" x14ac:dyDescent="0.25">
      <c r="D36" s="41"/>
      <c r="E36" s="126" t="s">
        <v>158</v>
      </c>
      <c r="F36" s="31" t="s">
        <v>159</v>
      </c>
    </row>
    <row r="37" spans="4:6" x14ac:dyDescent="0.25">
      <c r="D37" s="41"/>
      <c r="E37" s="126" t="s">
        <v>160</v>
      </c>
      <c r="F37" s="31" t="s">
        <v>161</v>
      </c>
    </row>
    <row r="38" spans="4:6" x14ac:dyDescent="0.25">
      <c r="D38" s="41"/>
      <c r="E38" s="126" t="s">
        <v>162</v>
      </c>
      <c r="F38" s="31" t="s">
        <v>163</v>
      </c>
    </row>
    <row r="39" spans="4:6" x14ac:dyDescent="0.25">
      <c r="D39" s="41"/>
      <c r="E39" s="126" t="s">
        <v>164</v>
      </c>
      <c r="F39" s="31" t="s">
        <v>165</v>
      </c>
    </row>
    <row r="40" spans="4:6" x14ac:dyDescent="0.25">
      <c r="D40" s="32" t="s">
        <v>166</v>
      </c>
      <c r="E40" s="127"/>
      <c r="F40" s="33"/>
    </row>
    <row r="41" spans="4:6" x14ac:dyDescent="0.25">
      <c r="D41" s="41"/>
      <c r="E41" s="126" t="s">
        <v>167</v>
      </c>
      <c r="F41" s="31" t="s">
        <v>86</v>
      </c>
    </row>
    <row r="42" spans="4:6" x14ac:dyDescent="0.25">
      <c r="D42" s="41"/>
      <c r="E42" s="128" t="s">
        <v>168</v>
      </c>
      <c r="F42" s="34" t="s">
        <v>169</v>
      </c>
    </row>
    <row r="43" spans="4:6" x14ac:dyDescent="0.25">
      <c r="D43" s="41"/>
      <c r="E43" s="128" t="s">
        <v>170</v>
      </c>
      <c r="F43" s="34" t="s">
        <v>171</v>
      </c>
    </row>
    <row r="44" spans="4:6" x14ac:dyDescent="0.25">
      <c r="D44" s="41"/>
      <c r="E44" s="128" t="s">
        <v>172</v>
      </c>
      <c r="F44" s="34" t="s">
        <v>173</v>
      </c>
    </row>
    <row r="45" spans="4:6" x14ac:dyDescent="0.25">
      <c r="D45" s="41"/>
      <c r="E45" s="128" t="s">
        <v>174</v>
      </c>
      <c r="F45" s="34" t="s">
        <v>175</v>
      </c>
    </row>
    <row r="46" spans="4:6" x14ac:dyDescent="0.25">
      <c r="D46" s="41"/>
      <c r="E46" s="128" t="s">
        <v>176</v>
      </c>
      <c r="F46" s="34" t="s">
        <v>177</v>
      </c>
    </row>
    <row r="47" spans="4:6" x14ac:dyDescent="0.25">
      <c r="D47" s="41"/>
      <c r="E47" s="128" t="s">
        <v>178</v>
      </c>
      <c r="F47" s="34" t="s">
        <v>179</v>
      </c>
    </row>
    <row r="48" spans="4:6" x14ac:dyDescent="0.25">
      <c r="D48" s="32" t="s">
        <v>180</v>
      </c>
      <c r="E48" s="127"/>
      <c r="F48" s="33"/>
    </row>
    <row r="49" spans="4:6" ht="26.25" customHeight="1" x14ac:dyDescent="0.25">
      <c r="D49" s="41"/>
      <c r="E49" s="128" t="s">
        <v>181</v>
      </c>
      <c r="F49" s="34" t="s">
        <v>182</v>
      </c>
    </row>
    <row r="50" spans="4:6" x14ac:dyDescent="0.25">
      <c r="D50" s="41"/>
      <c r="E50" s="128" t="s">
        <v>183</v>
      </c>
      <c r="F50" s="34" t="s">
        <v>184</v>
      </c>
    </row>
    <row r="51" spans="4:6" x14ac:dyDescent="0.25">
      <c r="D51" s="41"/>
      <c r="E51" s="128" t="s">
        <v>185</v>
      </c>
      <c r="F51" s="34" t="s">
        <v>186</v>
      </c>
    </row>
    <row r="52" spans="4:6" x14ac:dyDescent="0.25">
      <c r="D52" s="41"/>
      <c r="E52" s="126" t="s">
        <v>187</v>
      </c>
      <c r="F52" s="31" t="s">
        <v>188</v>
      </c>
    </row>
    <row r="53" spans="4:6" x14ac:dyDescent="0.25">
      <c r="E53" s="46"/>
      <c r="F53" s="36"/>
    </row>
    <row r="54" spans="4:6" x14ac:dyDescent="0.25">
      <c r="E54" s="47"/>
      <c r="F54" s="37" t="s">
        <v>189</v>
      </c>
    </row>
    <row r="56" spans="4:6" x14ac:dyDescent="0.25">
      <c r="D56" s="37" t="s">
        <v>190</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5FAD-06D8-42FC-8543-7044388040B7}">
  <sheetPr>
    <pageSetUpPr fitToPage="1"/>
  </sheetPr>
  <dimension ref="A1:R12"/>
  <sheetViews>
    <sheetView showGridLines="0" topLeftCell="B1" zoomScaleNormal="100" zoomScaleSheetLayoutView="90" workbookViewId="0">
      <selection activeCell="L2" sqref="L2"/>
    </sheetView>
  </sheetViews>
  <sheetFormatPr defaultColWidth="9" defaultRowHeight="15.45" outlineLevelCol="1" x14ac:dyDescent="0.25"/>
  <cols>
    <col min="1" max="1" width="2.4609375" style="129" hidden="1" customWidth="1" outlineLevel="1"/>
    <col min="2" max="2" width="8.4609375" style="129" customWidth="1" collapsed="1"/>
    <col min="3" max="3" width="8.4609375" style="129" customWidth="1"/>
    <col min="4" max="4" width="19.3828125" style="129" bestFit="1" customWidth="1"/>
    <col min="5" max="5" width="23.4609375" style="129" bestFit="1" customWidth="1"/>
    <col min="6" max="6" width="10.4609375" style="129" customWidth="1"/>
    <col min="7" max="7" width="12.3828125" style="129" bestFit="1" customWidth="1"/>
    <col min="8" max="8" width="7.4609375" style="129" customWidth="1"/>
    <col min="9" max="9" width="6.4609375" style="129" customWidth="1"/>
    <col min="10" max="10" width="7.69140625" style="129" customWidth="1"/>
    <col min="11" max="11" width="10.07421875" style="129" customWidth="1"/>
    <col min="12" max="12" width="11.4609375" style="129" customWidth="1"/>
    <col min="13" max="13" width="38" style="129" bestFit="1" customWidth="1"/>
    <col min="14" max="14" width="8.4609375" style="129" customWidth="1"/>
    <col min="15" max="15" width="127.07421875" style="129" bestFit="1" customWidth="1"/>
    <col min="16" max="16" width="10.3828125" style="129" bestFit="1" customWidth="1"/>
    <col min="17" max="17" width="8.4609375" style="129" customWidth="1"/>
    <col min="18" max="16384" width="9" style="129"/>
  </cols>
  <sheetData>
    <row r="1" spans="1:18" x14ac:dyDescent="0.25">
      <c r="A1" s="129">
        <v>2</v>
      </c>
      <c r="B1" s="39"/>
      <c r="C1" s="39"/>
      <c r="D1" s="39"/>
      <c r="E1" s="39"/>
      <c r="F1" s="39"/>
      <c r="G1" s="39"/>
      <c r="H1" s="39"/>
      <c r="I1" s="39"/>
      <c r="J1" s="39"/>
      <c r="K1" s="39"/>
      <c r="L1" s="39"/>
      <c r="M1" s="39"/>
      <c r="N1" s="39"/>
      <c r="O1" s="39"/>
      <c r="P1" s="39"/>
      <c r="Q1" s="39"/>
      <c r="R1" s="39"/>
    </row>
    <row r="2" spans="1:18" x14ac:dyDescent="0.25">
      <c r="A2" s="129">
        <f>IF(COUNTA(B6:Q10)&lt;&gt;0,1,2)</f>
        <v>1</v>
      </c>
      <c r="B2" s="130" t="s">
        <v>563</v>
      </c>
      <c r="C2" s="39"/>
      <c r="D2" s="39"/>
      <c r="E2" s="39"/>
      <c r="F2" s="39"/>
      <c r="G2" s="39"/>
      <c r="H2" s="39"/>
      <c r="I2" s="39"/>
      <c r="J2" s="39"/>
      <c r="K2" s="39"/>
      <c r="L2" s="39"/>
      <c r="M2" s="39"/>
      <c r="N2" s="39"/>
      <c r="O2" s="39"/>
      <c r="P2" s="39"/>
      <c r="Q2" s="39"/>
      <c r="R2" s="39"/>
    </row>
    <row r="3" spans="1:18" x14ac:dyDescent="0.25">
      <c r="B3" s="39"/>
      <c r="C3" s="131"/>
      <c r="D3" s="39"/>
      <c r="E3" s="39"/>
      <c r="F3" s="39"/>
      <c r="G3" s="39"/>
      <c r="H3" s="39"/>
      <c r="I3" s="39"/>
      <c r="J3" s="39"/>
      <c r="K3" s="39"/>
      <c r="L3" s="39"/>
      <c r="M3" s="39"/>
      <c r="N3" s="39"/>
      <c r="O3" s="39"/>
      <c r="P3" s="39"/>
      <c r="Q3" s="39"/>
      <c r="R3" s="39"/>
    </row>
    <row r="4" spans="1:18" ht="34.5" customHeight="1" x14ac:dyDescent="0.25">
      <c r="B4" s="526" t="s">
        <v>564</v>
      </c>
      <c r="C4" s="526" t="s">
        <v>565</v>
      </c>
      <c r="D4" s="526" t="s">
        <v>566</v>
      </c>
      <c r="E4" s="526" t="s">
        <v>567</v>
      </c>
      <c r="F4" s="526" t="s">
        <v>568</v>
      </c>
      <c r="G4" s="526" t="s">
        <v>569</v>
      </c>
      <c r="H4" s="526"/>
      <c r="I4" s="526" t="s">
        <v>570</v>
      </c>
      <c r="J4" s="526"/>
      <c r="K4" s="526" t="s">
        <v>634</v>
      </c>
      <c r="L4" s="526"/>
      <c r="M4" s="526" t="s">
        <v>571</v>
      </c>
      <c r="N4" s="526" t="s">
        <v>572</v>
      </c>
      <c r="O4" s="526" t="s">
        <v>573</v>
      </c>
      <c r="P4" s="526" t="s">
        <v>574</v>
      </c>
      <c r="Q4" s="526" t="s">
        <v>575</v>
      </c>
      <c r="R4" s="39"/>
    </row>
    <row r="5" spans="1:18" ht="30.9" x14ac:dyDescent="0.25">
      <c r="B5" s="526"/>
      <c r="C5" s="526"/>
      <c r="D5" s="526"/>
      <c r="E5" s="526"/>
      <c r="F5" s="526"/>
      <c r="G5" s="244" t="s">
        <v>576</v>
      </c>
      <c r="H5" s="244" t="s">
        <v>577</v>
      </c>
      <c r="I5" s="244" t="s">
        <v>576</v>
      </c>
      <c r="J5" s="244" t="s">
        <v>577</v>
      </c>
      <c r="K5" s="244" t="s">
        <v>578</v>
      </c>
      <c r="L5" s="244" t="s">
        <v>579</v>
      </c>
      <c r="M5" s="526"/>
      <c r="N5" s="526"/>
      <c r="O5" s="526"/>
      <c r="P5" s="526"/>
      <c r="Q5" s="526"/>
      <c r="R5" s="39"/>
    </row>
    <row r="6" spans="1:18" ht="30" customHeight="1" x14ac:dyDescent="0.25">
      <c r="B6" s="245">
        <v>1</v>
      </c>
      <c r="C6" s="246">
        <v>45096</v>
      </c>
      <c r="D6" s="245" t="s">
        <v>580</v>
      </c>
      <c r="E6" s="245" t="s">
        <v>581</v>
      </c>
      <c r="F6" s="246" t="s">
        <v>582</v>
      </c>
      <c r="G6" s="245" t="s">
        <v>583</v>
      </c>
      <c r="H6" s="245" t="s">
        <v>582</v>
      </c>
      <c r="I6" s="245">
        <v>50.2</v>
      </c>
      <c r="J6" s="245" t="s">
        <v>582</v>
      </c>
      <c r="K6" s="245">
        <v>260</v>
      </c>
      <c r="L6" s="245">
        <v>260</v>
      </c>
      <c r="M6" s="245" t="s">
        <v>584</v>
      </c>
      <c r="N6" s="245" t="s">
        <v>585</v>
      </c>
      <c r="O6" s="245" t="s">
        <v>586</v>
      </c>
      <c r="P6" s="246">
        <v>45400</v>
      </c>
      <c r="Q6" s="245" t="s">
        <v>587</v>
      </c>
      <c r="R6" s="39"/>
    </row>
    <row r="7" spans="1:18" ht="30" customHeight="1" x14ac:dyDescent="0.25">
      <c r="B7" s="245">
        <v>2</v>
      </c>
      <c r="C7" s="246">
        <v>45457</v>
      </c>
      <c r="D7" s="245" t="s">
        <v>588</v>
      </c>
      <c r="E7" s="245" t="s">
        <v>589</v>
      </c>
      <c r="F7" s="246" t="s">
        <v>582</v>
      </c>
      <c r="G7" s="245" t="s">
        <v>590</v>
      </c>
      <c r="H7" s="245" t="s">
        <v>582</v>
      </c>
      <c r="I7" s="245">
        <v>78.5</v>
      </c>
      <c r="J7" s="245" t="s">
        <v>582</v>
      </c>
      <c r="K7" s="245">
        <v>630</v>
      </c>
      <c r="L7" s="245">
        <v>630</v>
      </c>
      <c r="M7" s="245" t="s">
        <v>591</v>
      </c>
      <c r="N7" s="245" t="s">
        <v>585</v>
      </c>
      <c r="O7" s="245" t="s">
        <v>592</v>
      </c>
      <c r="P7" s="246">
        <v>45498</v>
      </c>
      <c r="Q7" s="245" t="s">
        <v>593</v>
      </c>
      <c r="R7" s="39"/>
    </row>
    <row r="8" spans="1:18" ht="61.75" x14ac:dyDescent="0.25">
      <c r="B8" s="245">
        <v>3</v>
      </c>
      <c r="C8" s="246">
        <v>45468</v>
      </c>
      <c r="D8" s="245" t="s">
        <v>594</v>
      </c>
      <c r="E8" s="245" t="s">
        <v>595</v>
      </c>
      <c r="F8" s="246" t="s">
        <v>582</v>
      </c>
      <c r="G8" s="245" t="s">
        <v>596</v>
      </c>
      <c r="H8" s="245" t="s">
        <v>582</v>
      </c>
      <c r="I8" s="245">
        <v>78.5</v>
      </c>
      <c r="J8" s="245" t="s">
        <v>582</v>
      </c>
      <c r="K8" s="245">
        <v>150</v>
      </c>
      <c r="L8" s="245">
        <v>150</v>
      </c>
      <c r="M8" s="245" t="s">
        <v>597</v>
      </c>
      <c r="N8" s="245" t="s">
        <v>585</v>
      </c>
      <c r="O8" s="245" t="s">
        <v>586</v>
      </c>
      <c r="P8" s="246">
        <v>45735</v>
      </c>
      <c r="Q8" s="245" t="s">
        <v>598</v>
      </c>
      <c r="R8" s="39"/>
    </row>
    <row r="9" spans="1:18" ht="30" customHeight="1" x14ac:dyDescent="0.25">
      <c r="B9" s="245"/>
      <c r="C9" s="246"/>
      <c r="D9" s="245"/>
      <c r="E9" s="245"/>
      <c r="F9" s="246"/>
      <c r="G9" s="245"/>
      <c r="H9" s="245"/>
      <c r="I9" s="245"/>
      <c r="J9" s="245"/>
      <c r="K9" s="245"/>
      <c r="L9" s="245"/>
      <c r="M9" s="245"/>
      <c r="N9" s="245"/>
      <c r="O9" s="245"/>
      <c r="P9" s="246"/>
      <c r="Q9" s="245"/>
      <c r="R9" s="39"/>
    </row>
    <row r="10" spans="1:18" ht="30" customHeight="1" x14ac:dyDescent="0.25">
      <c r="B10" s="245"/>
      <c r="C10" s="246"/>
      <c r="D10" s="245"/>
      <c r="E10" s="245"/>
      <c r="F10" s="246"/>
      <c r="G10" s="245"/>
      <c r="H10" s="246"/>
      <c r="I10" s="245"/>
      <c r="J10" s="246"/>
      <c r="K10" s="245"/>
      <c r="L10" s="245"/>
      <c r="M10" s="245"/>
      <c r="N10" s="245"/>
      <c r="O10" s="245"/>
      <c r="P10" s="246"/>
      <c r="Q10" s="245"/>
      <c r="R10" s="39"/>
    </row>
    <row r="11" spans="1:18" x14ac:dyDescent="0.25">
      <c r="B11" s="129" t="s">
        <v>599</v>
      </c>
      <c r="C11" s="247"/>
      <c r="R11" s="39"/>
    </row>
    <row r="12" spans="1:18" x14ac:dyDescent="0.25">
      <c r="B12" s="39"/>
      <c r="C12" s="39"/>
      <c r="D12" s="39"/>
      <c r="E12" s="39"/>
      <c r="F12" s="39"/>
      <c r="G12" s="39"/>
      <c r="H12" s="39"/>
      <c r="I12" s="39"/>
      <c r="J12" s="39"/>
      <c r="K12" s="39"/>
      <c r="L12" s="39"/>
      <c r="M12" s="39"/>
      <c r="N12" s="39"/>
      <c r="O12" s="39"/>
      <c r="P12" s="39"/>
      <c r="Q12" s="39"/>
      <c r="R12" s="39"/>
    </row>
  </sheetData>
  <sheetProtection formatCells="0" insertColumns="0" insertRows="0"/>
  <mergeCells count="13">
    <mergeCell ref="Q4:Q5"/>
    <mergeCell ref="I4:J4"/>
    <mergeCell ref="K4:L4"/>
    <mergeCell ref="M4:M5"/>
    <mergeCell ref="N4:N5"/>
    <mergeCell ref="O4:O5"/>
    <mergeCell ref="P4:P5"/>
    <mergeCell ref="G4:H4"/>
    <mergeCell ref="B4:B5"/>
    <mergeCell ref="C4:C5"/>
    <mergeCell ref="D4:D5"/>
    <mergeCell ref="E4:E5"/>
    <mergeCell ref="F4:F5"/>
  </mergeCells>
  <phoneticPr fontId="4"/>
  <pageMargins left="0.7" right="0.7" top="0.75" bottom="0.75" header="0.3" footer="0.3"/>
  <pageSetup paperSize="9" scale="4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FAB3-0915-4F2F-9E84-53AD190207A2}">
  <sheetPr>
    <pageSetUpPr fitToPage="1"/>
  </sheetPr>
  <dimension ref="A1:K10"/>
  <sheetViews>
    <sheetView showGridLines="0" topLeftCell="B1" zoomScaleNormal="100" zoomScaleSheetLayoutView="100" workbookViewId="0">
      <selection activeCell="G2" sqref="G2"/>
    </sheetView>
  </sheetViews>
  <sheetFormatPr defaultColWidth="9" defaultRowHeight="15.45" outlineLevelCol="1" x14ac:dyDescent="0.25"/>
  <cols>
    <col min="1" max="1" width="2.4609375" style="129" hidden="1" customWidth="1" outlineLevel="1"/>
    <col min="2" max="2" width="10.4609375" style="132" customWidth="1" collapsed="1"/>
    <col min="3" max="4" width="15.4609375" style="133" customWidth="1"/>
    <col min="5" max="5" width="20" style="129" customWidth="1"/>
    <col min="6" max="6" width="20.921875" style="129" customWidth="1"/>
    <col min="7" max="7" width="27.921875" style="129" customWidth="1"/>
    <col min="8" max="8" width="27.4609375" style="129" customWidth="1"/>
    <col min="9" max="9" width="15.4609375" style="133" customWidth="1"/>
    <col min="10" max="10" width="22.4609375" style="132" customWidth="1"/>
    <col min="11" max="16384" width="9" style="129"/>
  </cols>
  <sheetData>
    <row r="1" spans="1:11" x14ac:dyDescent="0.25">
      <c r="A1" s="129">
        <v>2</v>
      </c>
      <c r="B1" s="131"/>
      <c r="C1" s="38"/>
      <c r="D1" s="38"/>
      <c r="E1" s="39"/>
      <c r="F1" s="39"/>
      <c r="G1" s="39"/>
      <c r="H1" s="39"/>
      <c r="I1" s="38"/>
      <c r="J1" s="131"/>
      <c r="K1" s="39"/>
    </row>
    <row r="2" spans="1:11" x14ac:dyDescent="0.25">
      <c r="A2" s="129">
        <f>IF(COUNTA(B6:J9)&lt;&gt;0,1,2)</f>
        <v>1</v>
      </c>
      <c r="B2" s="130" t="s">
        <v>600</v>
      </c>
      <c r="C2" s="38"/>
      <c r="D2" s="38"/>
      <c r="E2" s="39"/>
      <c r="F2" s="39"/>
      <c r="G2" s="39"/>
      <c r="H2" s="39"/>
      <c r="I2" s="38"/>
      <c r="J2" s="131"/>
      <c r="K2" s="39"/>
    </row>
    <row r="3" spans="1:11" x14ac:dyDescent="0.25">
      <c r="B3" s="131"/>
      <c r="C3" s="131"/>
      <c r="D3" s="38"/>
      <c r="E3" s="39"/>
      <c r="F3" s="39"/>
      <c r="G3" s="39"/>
      <c r="H3" s="39"/>
      <c r="I3" s="38"/>
      <c r="J3" s="131"/>
      <c r="K3" s="39"/>
    </row>
    <row r="4" spans="1:11" ht="16.5" customHeight="1" x14ac:dyDescent="0.25">
      <c r="B4" s="526" t="s">
        <v>601</v>
      </c>
      <c r="C4" s="526" t="s">
        <v>565</v>
      </c>
      <c r="D4" s="526" t="s">
        <v>602</v>
      </c>
      <c r="E4" s="526" t="s">
        <v>603</v>
      </c>
      <c r="F4" s="526" t="s">
        <v>604</v>
      </c>
      <c r="G4" s="526" t="s">
        <v>605</v>
      </c>
      <c r="H4" s="526"/>
      <c r="I4" s="526" t="s">
        <v>606</v>
      </c>
      <c r="J4" s="526" t="s">
        <v>607</v>
      </c>
      <c r="K4" s="39"/>
    </row>
    <row r="5" spans="1:11" ht="16.5" customHeight="1" x14ac:dyDescent="0.25">
      <c r="B5" s="526"/>
      <c r="C5" s="526"/>
      <c r="D5" s="526"/>
      <c r="E5" s="526"/>
      <c r="F5" s="526"/>
      <c r="G5" s="244" t="s">
        <v>608</v>
      </c>
      <c r="H5" s="244" t="s">
        <v>609</v>
      </c>
      <c r="I5" s="526"/>
      <c r="J5" s="526"/>
      <c r="K5" s="39"/>
    </row>
    <row r="6" spans="1:11" ht="181.2" customHeight="1" x14ac:dyDescent="0.25">
      <c r="B6" s="245" t="s">
        <v>610</v>
      </c>
      <c r="C6" s="246">
        <v>45492</v>
      </c>
      <c r="D6" s="246">
        <v>44470</v>
      </c>
      <c r="E6" s="245" t="s">
        <v>611</v>
      </c>
      <c r="F6" s="245" t="s">
        <v>612</v>
      </c>
      <c r="G6" s="245" t="s">
        <v>613</v>
      </c>
      <c r="H6" s="245" t="s">
        <v>614</v>
      </c>
      <c r="I6" s="246">
        <v>45492</v>
      </c>
      <c r="J6" s="245" t="s">
        <v>615</v>
      </c>
      <c r="K6" s="39"/>
    </row>
    <row r="7" spans="1:11" ht="30" customHeight="1" x14ac:dyDescent="0.25">
      <c r="B7" s="245"/>
      <c r="C7" s="246"/>
      <c r="D7" s="246"/>
      <c r="E7" s="245"/>
      <c r="F7" s="245"/>
      <c r="G7" s="245"/>
      <c r="H7" s="245"/>
      <c r="I7" s="246"/>
      <c r="J7" s="245"/>
      <c r="K7" s="39"/>
    </row>
    <row r="8" spans="1:11" ht="30" customHeight="1" x14ac:dyDescent="0.25">
      <c r="B8" s="245"/>
      <c r="C8" s="246"/>
      <c r="D8" s="246"/>
      <c r="E8" s="245"/>
      <c r="F8" s="245"/>
      <c r="G8" s="245"/>
      <c r="H8" s="245"/>
      <c r="I8" s="246"/>
      <c r="J8" s="245"/>
      <c r="K8" s="39"/>
    </row>
    <row r="9" spans="1:11" ht="30" customHeight="1" x14ac:dyDescent="0.25">
      <c r="B9" s="245"/>
      <c r="C9" s="246"/>
      <c r="D9" s="246"/>
      <c r="E9" s="245"/>
      <c r="F9" s="245"/>
      <c r="G9" s="245"/>
      <c r="H9" s="245"/>
      <c r="I9" s="246"/>
      <c r="J9" s="245"/>
      <c r="K9" s="39"/>
    </row>
    <row r="10" spans="1:11" x14ac:dyDescent="0.25">
      <c r="B10" s="131"/>
      <c r="C10" s="38"/>
      <c r="D10" s="38"/>
      <c r="E10" s="39"/>
      <c r="F10" s="39"/>
      <c r="G10" s="39"/>
      <c r="H10" s="39"/>
      <c r="I10" s="38"/>
      <c r="J10" s="131"/>
      <c r="K10" s="39"/>
    </row>
  </sheetData>
  <sheetProtection formatCells="0" insertColumns="0" insertRows="0"/>
  <mergeCells count="8">
    <mergeCell ref="I4:I5"/>
    <mergeCell ref="J4:J5"/>
    <mergeCell ref="B4:B5"/>
    <mergeCell ref="C4:C5"/>
    <mergeCell ref="D4:D5"/>
    <mergeCell ref="E4:E5"/>
    <mergeCell ref="F4:F5"/>
    <mergeCell ref="G4:H4"/>
  </mergeCells>
  <phoneticPr fontId="4"/>
  <pageMargins left="0.7" right="0.7" top="0.75" bottom="0.75" header="0.3" footer="0.3"/>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5A8D-34CB-4579-A727-2AC15F5EB086}">
  <sheetPr>
    <pageSetUpPr fitToPage="1"/>
  </sheetPr>
  <dimension ref="A1:T19"/>
  <sheetViews>
    <sheetView showGridLines="0" topLeftCell="B1" zoomScaleNormal="100" zoomScaleSheetLayoutView="100" workbookViewId="0">
      <selection activeCell="L2" sqref="L2"/>
    </sheetView>
  </sheetViews>
  <sheetFormatPr defaultColWidth="9" defaultRowHeight="11.6" outlineLevelCol="1" x14ac:dyDescent="0.25"/>
  <cols>
    <col min="1" max="1" width="2.4609375" style="134" hidden="1" customWidth="1" outlineLevel="1"/>
    <col min="2" max="2" width="10.4609375" style="134" customWidth="1" collapsed="1"/>
    <col min="3" max="3" width="9.4609375" style="134" customWidth="1"/>
    <col min="4" max="4" width="10.4609375" style="134" customWidth="1"/>
    <col min="5" max="5" width="14.69140625" style="134" customWidth="1"/>
    <col min="6" max="17" width="9.4609375" style="134" bestFit="1" customWidth="1"/>
    <col min="18" max="18" width="11.69140625" style="134" customWidth="1"/>
    <col min="19" max="19" width="8.4609375" style="134" customWidth="1"/>
    <col min="20" max="16384" width="9" style="134"/>
  </cols>
  <sheetData>
    <row r="1" spans="1:20" x14ac:dyDescent="0.25">
      <c r="A1" s="134">
        <v>2</v>
      </c>
    </row>
    <row r="2" spans="1:20" ht="15.45" x14ac:dyDescent="0.25">
      <c r="A2" s="134">
        <f>IF(COUNTA(B7,F7:Q8,F10:Q11,F13:Q14,F16:Q17)&lt;&gt;0,1,2)</f>
        <v>1</v>
      </c>
      <c r="B2" s="135" t="s">
        <v>616</v>
      </c>
    </row>
    <row r="3" spans="1:20" x14ac:dyDescent="0.25">
      <c r="C3" s="136"/>
    </row>
    <row r="4" spans="1:20" ht="12" thickBot="1" x14ac:dyDescent="0.3"/>
    <row r="5" spans="1:20" x14ac:dyDescent="0.25">
      <c r="B5" s="534" t="s">
        <v>617</v>
      </c>
      <c r="C5" s="536" t="s">
        <v>618</v>
      </c>
      <c r="D5" s="537" t="s">
        <v>619</v>
      </c>
      <c r="E5" s="248"/>
      <c r="F5" s="538" t="s">
        <v>620</v>
      </c>
      <c r="G5" s="539"/>
      <c r="H5" s="539"/>
      <c r="I5" s="539"/>
      <c r="J5" s="539"/>
      <c r="K5" s="539"/>
      <c r="L5" s="539"/>
      <c r="M5" s="539"/>
      <c r="N5" s="539"/>
      <c r="O5" s="539"/>
      <c r="P5" s="539"/>
      <c r="Q5" s="539"/>
      <c r="R5" s="540" t="s">
        <v>621</v>
      </c>
      <c r="S5" s="542" t="s">
        <v>622</v>
      </c>
      <c r="T5" s="527" t="s">
        <v>623</v>
      </c>
    </row>
    <row r="6" spans="1:20" x14ac:dyDescent="0.25">
      <c r="B6" s="535"/>
      <c r="C6" s="536"/>
      <c r="D6" s="537"/>
      <c r="E6" s="248"/>
      <c r="F6" s="249">
        <v>4</v>
      </c>
      <c r="G6" s="249">
        <v>5</v>
      </c>
      <c r="H6" s="249">
        <v>6</v>
      </c>
      <c r="I6" s="249">
        <v>7</v>
      </c>
      <c r="J6" s="249">
        <v>8</v>
      </c>
      <c r="K6" s="249">
        <v>9</v>
      </c>
      <c r="L6" s="249">
        <v>10</v>
      </c>
      <c r="M6" s="249">
        <v>11</v>
      </c>
      <c r="N6" s="249">
        <v>12</v>
      </c>
      <c r="O6" s="249">
        <v>1</v>
      </c>
      <c r="P6" s="249">
        <v>2</v>
      </c>
      <c r="Q6" s="250">
        <v>3</v>
      </c>
      <c r="R6" s="541"/>
      <c r="S6" s="543"/>
      <c r="T6" s="527"/>
    </row>
    <row r="7" spans="1:20" ht="18.75" customHeight="1" x14ac:dyDescent="0.25">
      <c r="B7" s="528" t="s">
        <v>508</v>
      </c>
      <c r="C7" s="530">
        <v>1</v>
      </c>
      <c r="D7" s="530">
        <v>1</v>
      </c>
      <c r="E7" s="251" t="s">
        <v>624</v>
      </c>
      <c r="F7" s="252">
        <v>8064</v>
      </c>
      <c r="G7" s="252">
        <v>8258.4</v>
      </c>
      <c r="H7" s="252">
        <v>8208</v>
      </c>
      <c r="I7" s="253">
        <v>8184</v>
      </c>
      <c r="J7" s="252">
        <v>7886.4</v>
      </c>
      <c r="K7" s="252">
        <v>7992</v>
      </c>
      <c r="L7" s="252">
        <v>8556</v>
      </c>
      <c r="M7" s="252">
        <v>7920</v>
      </c>
      <c r="N7" s="252">
        <v>8332.7999999999993</v>
      </c>
      <c r="O7" s="252">
        <v>8258.4</v>
      </c>
      <c r="P7" s="252">
        <v>8467.2000000000007</v>
      </c>
      <c r="Q7" s="254">
        <v>9597.6</v>
      </c>
      <c r="R7" s="255">
        <f>IF(AND(COUNT(F7:Q7)=COUNT(F8:Q8),SUM(F7:Q7)&lt;&gt;0),SUM(F7:Q7),"")</f>
        <v>99724.800000000003</v>
      </c>
      <c r="S7" s="256">
        <f>IF(AND(R7="",R8=""),"",R7/R8)</f>
        <v>273.21863013698629</v>
      </c>
      <c r="T7" s="257">
        <v>265.77</v>
      </c>
    </row>
    <row r="8" spans="1:20" ht="18.75" customHeight="1" x14ac:dyDescent="0.25">
      <c r="B8" s="529"/>
      <c r="C8" s="531"/>
      <c r="D8" s="531"/>
      <c r="E8" s="258" t="s">
        <v>625</v>
      </c>
      <c r="F8" s="259">
        <v>30</v>
      </c>
      <c r="G8" s="259">
        <v>31</v>
      </c>
      <c r="H8" s="259">
        <v>30</v>
      </c>
      <c r="I8" s="259">
        <v>31</v>
      </c>
      <c r="J8" s="259">
        <v>31</v>
      </c>
      <c r="K8" s="259">
        <v>30</v>
      </c>
      <c r="L8" s="259">
        <v>31</v>
      </c>
      <c r="M8" s="259">
        <v>30</v>
      </c>
      <c r="N8" s="259">
        <v>31</v>
      </c>
      <c r="O8" s="259">
        <v>31</v>
      </c>
      <c r="P8" s="259">
        <v>28</v>
      </c>
      <c r="Q8" s="260">
        <v>31</v>
      </c>
      <c r="R8" s="261">
        <f>IF(AND(COUNT(F7:Q7)=COUNT(F8:Q8),SUM(F8:Q8)&lt;&gt;0),SUM(F8:Q8),"")</f>
        <v>365</v>
      </c>
      <c r="S8" s="262"/>
      <c r="T8" s="263"/>
    </row>
    <row r="9" spans="1:20" ht="18.75" customHeight="1" thickBot="1" x14ac:dyDescent="0.3">
      <c r="B9" s="264" t="s">
        <v>626</v>
      </c>
      <c r="C9" s="532"/>
      <c r="D9" s="532"/>
      <c r="E9" s="265" t="s">
        <v>627</v>
      </c>
      <c r="F9" s="266">
        <f t="shared" ref="F9:Q9" si="0">IF(AND(F7="",F8=""),"",IF(AND(F7=0,F8=0),0,F7/F8))</f>
        <v>268.8</v>
      </c>
      <c r="G9" s="266">
        <f t="shared" si="0"/>
        <v>266.39999999999998</v>
      </c>
      <c r="H9" s="266">
        <f t="shared" si="0"/>
        <v>273.60000000000002</v>
      </c>
      <c r="I9" s="266">
        <f t="shared" si="0"/>
        <v>264</v>
      </c>
      <c r="J9" s="266">
        <f t="shared" si="0"/>
        <v>254.39999999999998</v>
      </c>
      <c r="K9" s="266">
        <f t="shared" si="0"/>
        <v>266.39999999999998</v>
      </c>
      <c r="L9" s="266">
        <f t="shared" si="0"/>
        <v>276</v>
      </c>
      <c r="M9" s="266">
        <f t="shared" si="0"/>
        <v>264</v>
      </c>
      <c r="N9" s="266">
        <f t="shared" si="0"/>
        <v>268.79999999999995</v>
      </c>
      <c r="O9" s="266">
        <f t="shared" si="0"/>
        <v>266.39999999999998</v>
      </c>
      <c r="P9" s="266">
        <f t="shared" si="0"/>
        <v>302.40000000000003</v>
      </c>
      <c r="Q9" s="267">
        <f t="shared" si="0"/>
        <v>309.60000000000002</v>
      </c>
      <c r="R9" s="268"/>
      <c r="S9" s="269"/>
      <c r="T9" s="270"/>
    </row>
    <row r="10" spans="1:20" ht="18.75" customHeight="1" thickTop="1" x14ac:dyDescent="0.25">
      <c r="B10" s="529" t="s">
        <v>531</v>
      </c>
      <c r="C10" s="531">
        <v>67</v>
      </c>
      <c r="D10" s="533">
        <v>67</v>
      </c>
      <c r="E10" s="271" t="s">
        <v>624</v>
      </c>
      <c r="F10" s="252">
        <v>61170</v>
      </c>
      <c r="G10" s="252">
        <v>63488</v>
      </c>
      <c r="H10" s="252">
        <v>46980</v>
      </c>
      <c r="I10" s="252">
        <v>52669</v>
      </c>
      <c r="J10" s="252">
        <v>59954</v>
      </c>
      <c r="K10" s="252">
        <v>61860</v>
      </c>
      <c r="L10" s="252">
        <v>61690</v>
      </c>
      <c r="M10" s="252">
        <v>58230</v>
      </c>
      <c r="N10" s="252">
        <v>58342</v>
      </c>
      <c r="O10" s="252">
        <v>50251</v>
      </c>
      <c r="P10" s="252">
        <v>49420</v>
      </c>
      <c r="Q10" s="254">
        <v>54467</v>
      </c>
      <c r="R10" s="272">
        <f>IF(AND(COUNT(F10:Q10)=COUNT(F11:Q11),SUM(F10:Q10)&lt;&gt;0),SUM(F10:Q10),"")</f>
        <v>678521</v>
      </c>
      <c r="S10" s="273">
        <f>IF(AND(R10="",R11=""),"",R10/R11)</f>
        <v>1858.9616438356165</v>
      </c>
      <c r="T10" s="257">
        <v>1847</v>
      </c>
    </row>
    <row r="11" spans="1:20" ht="18.75" customHeight="1" x14ac:dyDescent="0.25">
      <c r="B11" s="529"/>
      <c r="C11" s="531"/>
      <c r="D11" s="531"/>
      <c r="E11" s="258" t="s">
        <v>625</v>
      </c>
      <c r="F11" s="259">
        <v>30</v>
      </c>
      <c r="G11" s="259">
        <v>31</v>
      </c>
      <c r="H11" s="259">
        <v>30</v>
      </c>
      <c r="I11" s="259">
        <v>31</v>
      </c>
      <c r="J11" s="259">
        <v>31</v>
      </c>
      <c r="K11" s="259">
        <v>30</v>
      </c>
      <c r="L11" s="259">
        <v>31</v>
      </c>
      <c r="M11" s="259">
        <v>30</v>
      </c>
      <c r="N11" s="259">
        <v>31</v>
      </c>
      <c r="O11" s="259">
        <v>31</v>
      </c>
      <c r="P11" s="259">
        <v>28</v>
      </c>
      <c r="Q11" s="260">
        <v>31</v>
      </c>
      <c r="R11" s="261">
        <f>IF(AND(COUNT(F10:Q10)=COUNT(F11:Q11),SUM(F11:Q11)&lt;&gt;0),SUM(F11:Q11),"")</f>
        <v>365</v>
      </c>
      <c r="S11" s="262"/>
      <c r="T11" s="263"/>
    </row>
    <row r="12" spans="1:20" ht="18.75" customHeight="1" thickBot="1" x14ac:dyDescent="0.3">
      <c r="B12" s="264" t="s">
        <v>626</v>
      </c>
      <c r="C12" s="532"/>
      <c r="D12" s="532"/>
      <c r="E12" s="265" t="s">
        <v>627</v>
      </c>
      <c r="F12" s="266">
        <f t="shared" ref="F12:Q12" si="1">IF(AND(F10="",F11=""),"",IF(AND(F10=0,F11=0),0,F10/F11))</f>
        <v>2039</v>
      </c>
      <c r="G12" s="266">
        <f t="shared" si="1"/>
        <v>2048</v>
      </c>
      <c r="H12" s="266">
        <f t="shared" si="1"/>
        <v>1566</v>
      </c>
      <c r="I12" s="266">
        <f t="shared" si="1"/>
        <v>1699</v>
      </c>
      <c r="J12" s="266">
        <f t="shared" si="1"/>
        <v>1934</v>
      </c>
      <c r="K12" s="266">
        <f t="shared" si="1"/>
        <v>2062</v>
      </c>
      <c r="L12" s="266">
        <f t="shared" si="1"/>
        <v>1990</v>
      </c>
      <c r="M12" s="266">
        <f t="shared" si="1"/>
        <v>1941</v>
      </c>
      <c r="N12" s="266">
        <f t="shared" si="1"/>
        <v>1882</v>
      </c>
      <c r="O12" s="266">
        <f t="shared" si="1"/>
        <v>1621</v>
      </c>
      <c r="P12" s="266">
        <f t="shared" si="1"/>
        <v>1765</v>
      </c>
      <c r="Q12" s="267">
        <f t="shared" si="1"/>
        <v>1757</v>
      </c>
      <c r="R12" s="274"/>
      <c r="S12" s="275"/>
      <c r="T12" s="270"/>
    </row>
    <row r="13" spans="1:20" ht="18.75" customHeight="1" thickTop="1" x14ac:dyDescent="0.25">
      <c r="B13" s="529"/>
      <c r="C13" s="544"/>
      <c r="D13" s="544"/>
      <c r="E13" s="276" t="s">
        <v>624</v>
      </c>
      <c r="F13" s="252"/>
      <c r="G13" s="252"/>
      <c r="H13" s="252"/>
      <c r="I13" s="252"/>
      <c r="J13" s="252"/>
      <c r="K13" s="252"/>
      <c r="L13" s="252"/>
      <c r="M13" s="252"/>
      <c r="N13" s="252"/>
      <c r="O13" s="252"/>
      <c r="P13" s="252"/>
      <c r="Q13" s="254"/>
      <c r="R13" s="272" t="str">
        <f>IF(AND(COUNT(F13:Q13)=COUNT(F14:Q14),SUM(F13:Q13)&lt;&gt;0),SUM(F13:Q13),"")</f>
        <v/>
      </c>
      <c r="S13" s="273" t="str">
        <f>IF(AND(R13="",R14=""),"",R13/R14)</f>
        <v/>
      </c>
      <c r="T13" s="277"/>
    </row>
    <row r="14" spans="1:20" ht="18.75" customHeight="1" x14ac:dyDescent="0.25">
      <c r="B14" s="529"/>
      <c r="C14" s="529"/>
      <c r="D14" s="529"/>
      <c r="E14" s="258" t="s">
        <v>625</v>
      </c>
      <c r="F14" s="259"/>
      <c r="G14" s="259"/>
      <c r="H14" s="259"/>
      <c r="I14" s="259"/>
      <c r="J14" s="259"/>
      <c r="K14" s="259"/>
      <c r="L14" s="259"/>
      <c r="M14" s="259"/>
      <c r="N14" s="259"/>
      <c r="O14" s="259"/>
      <c r="P14" s="259"/>
      <c r="Q14" s="260"/>
      <c r="R14" s="261" t="str">
        <f>IF(AND(COUNT(F13:Q13)=COUNT(F14:Q14),SUM(F14:Q14)&lt;&gt;0),SUM(F14:Q14),"")</f>
        <v/>
      </c>
      <c r="S14" s="262"/>
      <c r="T14" s="263"/>
    </row>
    <row r="15" spans="1:20" ht="18.75" customHeight="1" thickBot="1" x14ac:dyDescent="0.3">
      <c r="B15" s="264" t="s">
        <v>628</v>
      </c>
      <c r="C15" s="545"/>
      <c r="D15" s="545"/>
      <c r="E15" s="265" t="s">
        <v>627</v>
      </c>
      <c r="F15" s="266" t="str">
        <f t="shared" ref="F15:Q15" si="2">IF(AND(F13="",F14=""),"",IF(AND(F13=0,F14=0),0,F13/F14))</f>
        <v/>
      </c>
      <c r="G15" s="266" t="str">
        <f t="shared" si="2"/>
        <v/>
      </c>
      <c r="H15" s="266" t="str">
        <f t="shared" si="2"/>
        <v/>
      </c>
      <c r="I15" s="266" t="str">
        <f t="shared" si="2"/>
        <v/>
      </c>
      <c r="J15" s="266" t="str">
        <f t="shared" si="2"/>
        <v/>
      </c>
      <c r="K15" s="266" t="str">
        <f t="shared" si="2"/>
        <v/>
      </c>
      <c r="L15" s="266" t="str">
        <f t="shared" si="2"/>
        <v/>
      </c>
      <c r="M15" s="266" t="str">
        <f t="shared" si="2"/>
        <v/>
      </c>
      <c r="N15" s="266" t="str">
        <f t="shared" si="2"/>
        <v/>
      </c>
      <c r="O15" s="266" t="str">
        <f t="shared" si="2"/>
        <v/>
      </c>
      <c r="P15" s="266" t="str">
        <f t="shared" si="2"/>
        <v/>
      </c>
      <c r="Q15" s="267" t="str">
        <f t="shared" si="2"/>
        <v/>
      </c>
      <c r="R15" s="278"/>
      <c r="S15" s="279"/>
      <c r="T15" s="280"/>
    </row>
    <row r="16" spans="1:20" ht="18.75" customHeight="1" thickTop="1" x14ac:dyDescent="0.25">
      <c r="B16" s="529"/>
      <c r="C16" s="529"/>
      <c r="D16" s="544"/>
      <c r="E16" s="271" t="s">
        <v>624</v>
      </c>
      <c r="F16" s="252"/>
      <c r="G16" s="252"/>
      <c r="H16" s="252"/>
      <c r="I16" s="252"/>
      <c r="J16" s="252"/>
      <c r="K16" s="252"/>
      <c r="L16" s="252"/>
      <c r="M16" s="252"/>
      <c r="N16" s="252"/>
      <c r="O16" s="252"/>
      <c r="P16" s="252"/>
      <c r="Q16" s="254"/>
      <c r="R16" s="272" t="str">
        <f>IF(AND(COUNT(F16:Q16)=COUNT(F17:Q17),SUM(F16:Q16)&lt;&gt;0),SUM(F16:Q16),"")</f>
        <v/>
      </c>
      <c r="S16" s="273" t="str">
        <f>IF(AND(R16="",R17=""),"",R16/R17)</f>
        <v/>
      </c>
      <c r="T16" s="277"/>
    </row>
    <row r="17" spans="2:20" ht="18.75" customHeight="1" x14ac:dyDescent="0.25">
      <c r="B17" s="529"/>
      <c r="C17" s="529"/>
      <c r="D17" s="529"/>
      <c r="E17" s="258" t="s">
        <v>625</v>
      </c>
      <c r="F17" s="259"/>
      <c r="G17" s="259"/>
      <c r="H17" s="259"/>
      <c r="I17" s="259"/>
      <c r="J17" s="259"/>
      <c r="K17" s="259"/>
      <c r="L17" s="259"/>
      <c r="M17" s="259"/>
      <c r="N17" s="259"/>
      <c r="O17" s="259"/>
      <c r="P17" s="259"/>
      <c r="Q17" s="260"/>
      <c r="R17" s="261" t="str">
        <f>IF(AND(COUNT(F16:Q16)=COUNT(F17:Q17),SUM(F17:Q17)&lt;&gt;0),SUM(F17:Q17),"")</f>
        <v/>
      </c>
      <c r="S17" s="262"/>
      <c r="T17" s="281"/>
    </row>
    <row r="18" spans="2:20" ht="18.75" customHeight="1" thickBot="1" x14ac:dyDescent="0.3">
      <c r="B18" s="264" t="s">
        <v>628</v>
      </c>
      <c r="C18" s="545"/>
      <c r="D18" s="545"/>
      <c r="E18" s="265" t="s">
        <v>627</v>
      </c>
      <c r="F18" s="266" t="str">
        <f t="shared" ref="F18:Q18" si="3">IF(AND(F16="",F17=""),"",IF(AND(F16=0,F17=0),0,F16/F17))</f>
        <v/>
      </c>
      <c r="G18" s="266" t="str">
        <f t="shared" si="3"/>
        <v/>
      </c>
      <c r="H18" s="266" t="str">
        <f t="shared" si="3"/>
        <v/>
      </c>
      <c r="I18" s="266" t="str">
        <f t="shared" si="3"/>
        <v/>
      </c>
      <c r="J18" s="266" t="str">
        <f t="shared" si="3"/>
        <v/>
      </c>
      <c r="K18" s="266" t="str">
        <f t="shared" si="3"/>
        <v/>
      </c>
      <c r="L18" s="266" t="str">
        <f t="shared" si="3"/>
        <v/>
      </c>
      <c r="M18" s="266" t="str">
        <f t="shared" si="3"/>
        <v/>
      </c>
      <c r="N18" s="266" t="str">
        <f t="shared" si="3"/>
        <v/>
      </c>
      <c r="O18" s="266" t="str">
        <f t="shared" si="3"/>
        <v/>
      </c>
      <c r="P18" s="266" t="str">
        <f t="shared" si="3"/>
        <v/>
      </c>
      <c r="Q18" s="267" t="str">
        <f t="shared" si="3"/>
        <v/>
      </c>
      <c r="R18" s="274"/>
      <c r="S18" s="275"/>
      <c r="T18" s="280"/>
    </row>
    <row r="19" spans="2:20" ht="24" thickTop="1" thickBot="1" x14ac:dyDescent="0.3">
      <c r="B19" s="282"/>
      <c r="C19" s="283"/>
      <c r="D19" s="283"/>
      <c r="E19" s="284" t="s">
        <v>629</v>
      </c>
      <c r="F19" s="285">
        <f>IF(AND(F9="",F12="",F15="",F18=""),"",IF(OR(ISNUMBER(F9),ISNUMBER(F12),ISNUMBER(F15),ISNUMBER(F18)),SUM(F9,F12,F15,F18)))</f>
        <v>2307.8000000000002</v>
      </c>
      <c r="G19" s="285">
        <f t="shared" ref="G19:Q19" si="4">IF(AND(G9="",G12="",G15="",G18=""),"",IF(OR(ISNUMBER(G9),ISNUMBER(G12),ISNUMBER(G15),ISNUMBER(G18)),SUM(G9,G12,G15,G18)))</f>
        <v>2314.4</v>
      </c>
      <c r="H19" s="285">
        <f t="shared" si="4"/>
        <v>1839.6</v>
      </c>
      <c r="I19" s="285">
        <f t="shared" si="4"/>
        <v>1963</v>
      </c>
      <c r="J19" s="285">
        <f t="shared" si="4"/>
        <v>2188.4</v>
      </c>
      <c r="K19" s="285">
        <f t="shared" si="4"/>
        <v>2328.4</v>
      </c>
      <c r="L19" s="285">
        <f t="shared" si="4"/>
        <v>2266</v>
      </c>
      <c r="M19" s="285">
        <f t="shared" si="4"/>
        <v>2205</v>
      </c>
      <c r="N19" s="285">
        <f t="shared" si="4"/>
        <v>2150.8000000000002</v>
      </c>
      <c r="O19" s="285">
        <f t="shared" si="4"/>
        <v>1887.4</v>
      </c>
      <c r="P19" s="285">
        <f t="shared" si="4"/>
        <v>2067.4</v>
      </c>
      <c r="Q19" s="285">
        <f t="shared" si="4"/>
        <v>2066.6</v>
      </c>
      <c r="R19" s="286">
        <f>IF(COUNT(R7,R10,R13,R16)&lt;&gt;0,SUM(R7,R10,R13,R16),"")</f>
        <v>778245.8</v>
      </c>
      <c r="S19" s="287">
        <f>IF(COUNT(S7,S10,S13,S16)&lt;&gt;0,SUM(S7,S10,S13,S16),"")</f>
        <v>2132.1802739726027</v>
      </c>
      <c r="T19" s="281"/>
    </row>
  </sheetData>
  <sheetProtection formatCells="0" insertColumns="0" insertRows="0"/>
  <mergeCells count="19">
    <mergeCell ref="B13:B14"/>
    <mergeCell ref="C13:C15"/>
    <mergeCell ref="D13:D15"/>
    <mergeCell ref="B16:B17"/>
    <mergeCell ref="C16:C18"/>
    <mergeCell ref="D16:D18"/>
    <mergeCell ref="T5:T6"/>
    <mergeCell ref="B7:B8"/>
    <mergeCell ref="C7:C9"/>
    <mergeCell ref="D7:D9"/>
    <mergeCell ref="B10:B11"/>
    <mergeCell ref="C10:C12"/>
    <mergeCell ref="D10:D12"/>
    <mergeCell ref="B5:B6"/>
    <mergeCell ref="C5:C6"/>
    <mergeCell ref="D5:D6"/>
    <mergeCell ref="F5:Q5"/>
    <mergeCell ref="R5:R6"/>
    <mergeCell ref="S5:S6"/>
  </mergeCells>
  <phoneticPr fontId="4"/>
  <dataValidations count="2">
    <dataValidation type="decimal" allowBlank="1" showInputMessage="1" showErrorMessage="1" sqref="F16:Q16 F13:Q13 F10:Q10 F7:Q7" xr:uid="{1CE197EE-82E5-4AB7-9E25-18EFDB448BAD}">
      <formula1>0</formula1>
      <formula2>10000000</formula2>
    </dataValidation>
    <dataValidation type="whole" allowBlank="1" showInputMessage="1" showErrorMessage="1" sqref="F17:Q17 F14:Q14 F11:Q11 F8:Q8" xr:uid="{9A841FA2-F384-4FAE-87AF-03DFACEEF7ED}">
      <formula1>0</formula1>
      <formula2>100000</formula2>
    </dataValidation>
  </dataValidations>
  <pageMargins left="0.7" right="0.7" top="0.75" bottom="0.75" header="0.3" footer="0.3"/>
  <pageSetup paperSize="9"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6007-B332-4FFF-9011-9B561DE7D8AA}">
  <sheetPr>
    <pageSetUpPr fitToPage="1"/>
  </sheetPr>
  <dimension ref="A1:T19"/>
  <sheetViews>
    <sheetView showGridLines="0" topLeftCell="D1" zoomScaleNormal="100" zoomScaleSheetLayoutView="100" workbookViewId="0">
      <selection activeCell="Q3" sqref="Q3"/>
    </sheetView>
  </sheetViews>
  <sheetFormatPr defaultColWidth="9" defaultRowHeight="15.45" outlineLevelCol="1" x14ac:dyDescent="0.25"/>
  <cols>
    <col min="1" max="1" width="2.4609375" style="129" hidden="1" customWidth="1" outlineLevel="1"/>
    <col min="2" max="2" width="10.4609375" style="129" customWidth="1" collapsed="1"/>
    <col min="3" max="3" width="9.4609375" style="129" customWidth="1"/>
    <col min="4" max="4" width="10.4609375" style="129" customWidth="1"/>
    <col min="5" max="5" width="15.23046875" style="129" customWidth="1"/>
    <col min="6" max="7" width="9.4609375" style="129" bestFit="1" customWidth="1"/>
    <col min="8" max="17" width="6.4609375" style="129" customWidth="1"/>
    <col min="18" max="18" width="11.69140625" style="129" customWidth="1"/>
    <col min="19" max="19" width="8.4609375" style="129" customWidth="1"/>
    <col min="20" max="16384" width="9" style="129"/>
  </cols>
  <sheetData>
    <row r="1" spans="1:20" x14ac:dyDescent="0.25">
      <c r="A1" s="129">
        <v>2</v>
      </c>
    </row>
    <row r="2" spans="1:20" x14ac:dyDescent="0.25">
      <c r="A2" s="129">
        <f>IF(COUNTA(B7,C7,D7,F7:Q8)&lt;&gt;0,1,2)</f>
        <v>1</v>
      </c>
      <c r="B2" s="135" t="s">
        <v>630</v>
      </c>
    </row>
    <row r="3" spans="1:20" x14ac:dyDescent="0.25">
      <c r="C3" s="132"/>
    </row>
    <row r="4" spans="1:20" ht="15.9" thickBot="1" x14ac:dyDescent="0.3"/>
    <row r="5" spans="1:20" ht="25.5" customHeight="1" x14ac:dyDescent="0.25">
      <c r="B5" s="553" t="s">
        <v>617</v>
      </c>
      <c r="C5" s="555" t="s">
        <v>618</v>
      </c>
      <c r="D5" s="556" t="s">
        <v>619</v>
      </c>
      <c r="E5" s="288"/>
      <c r="F5" s="557" t="s">
        <v>620</v>
      </c>
      <c r="G5" s="558"/>
      <c r="H5" s="558"/>
      <c r="I5" s="558"/>
      <c r="J5" s="558"/>
      <c r="K5" s="558"/>
      <c r="L5" s="558"/>
      <c r="M5" s="558"/>
      <c r="N5" s="558"/>
      <c r="O5" s="558"/>
      <c r="P5" s="558"/>
      <c r="Q5" s="558"/>
      <c r="R5" s="559" t="s">
        <v>621</v>
      </c>
      <c r="S5" s="561" t="s">
        <v>622</v>
      </c>
      <c r="T5" s="546" t="s">
        <v>623</v>
      </c>
    </row>
    <row r="6" spans="1:20" ht="21" customHeight="1" x14ac:dyDescent="0.25">
      <c r="B6" s="554"/>
      <c r="C6" s="555"/>
      <c r="D6" s="556"/>
      <c r="E6" s="288"/>
      <c r="F6" s="289">
        <v>4</v>
      </c>
      <c r="G6" s="289">
        <v>5</v>
      </c>
      <c r="H6" s="289">
        <v>6</v>
      </c>
      <c r="I6" s="289">
        <v>7</v>
      </c>
      <c r="J6" s="289">
        <v>8</v>
      </c>
      <c r="K6" s="289">
        <v>9</v>
      </c>
      <c r="L6" s="289">
        <v>10</v>
      </c>
      <c r="M6" s="289">
        <v>11</v>
      </c>
      <c r="N6" s="289">
        <v>12</v>
      </c>
      <c r="O6" s="289">
        <v>1</v>
      </c>
      <c r="P6" s="289">
        <v>2</v>
      </c>
      <c r="Q6" s="290">
        <v>3</v>
      </c>
      <c r="R6" s="560"/>
      <c r="S6" s="562"/>
      <c r="T6" s="546"/>
    </row>
    <row r="7" spans="1:20" ht="18.75" customHeight="1" x14ac:dyDescent="0.25">
      <c r="B7" s="547" t="s">
        <v>531</v>
      </c>
      <c r="C7" s="549">
        <v>1</v>
      </c>
      <c r="D7" s="549">
        <v>1</v>
      </c>
      <c r="E7" s="291" t="s">
        <v>624</v>
      </c>
      <c r="F7" s="292">
        <v>34</v>
      </c>
      <c r="G7" s="292">
        <v>67</v>
      </c>
      <c r="H7" s="292">
        <v>33</v>
      </c>
      <c r="I7" s="293">
        <v>27</v>
      </c>
      <c r="J7" s="292">
        <v>24</v>
      </c>
      <c r="K7" s="292">
        <v>27</v>
      </c>
      <c r="L7" s="292">
        <v>35</v>
      </c>
      <c r="M7" s="292">
        <v>28</v>
      </c>
      <c r="N7" s="292">
        <v>58</v>
      </c>
      <c r="O7" s="292">
        <v>66</v>
      </c>
      <c r="P7" s="292">
        <v>73</v>
      </c>
      <c r="Q7" s="294">
        <v>37</v>
      </c>
      <c r="R7" s="295">
        <f>IF(AND(COUNT(F7:Q7)=COUNT(F8:Q8),SUM(F7:Q7)&lt;&gt;0),SUM(F7:Q7),"")</f>
        <v>509</v>
      </c>
      <c r="S7" s="296">
        <f>IF(AND(R7="",R8=""),"",R7/R8)</f>
        <v>1.3945205479452054</v>
      </c>
      <c r="T7" s="297">
        <v>1.43</v>
      </c>
    </row>
    <row r="8" spans="1:20" ht="18.75" customHeight="1" x14ac:dyDescent="0.25">
      <c r="B8" s="548"/>
      <c r="C8" s="550"/>
      <c r="D8" s="550"/>
      <c r="E8" s="298" t="s">
        <v>625</v>
      </c>
      <c r="F8" s="299">
        <v>30</v>
      </c>
      <c r="G8" s="299">
        <v>31</v>
      </c>
      <c r="H8" s="299">
        <v>30</v>
      </c>
      <c r="I8" s="299">
        <v>31</v>
      </c>
      <c r="J8" s="299">
        <v>31</v>
      </c>
      <c r="K8" s="299">
        <v>30</v>
      </c>
      <c r="L8" s="299">
        <v>31</v>
      </c>
      <c r="M8" s="299">
        <v>30</v>
      </c>
      <c r="N8" s="299">
        <v>31</v>
      </c>
      <c r="O8" s="299">
        <v>31</v>
      </c>
      <c r="P8" s="299">
        <v>28</v>
      </c>
      <c r="Q8" s="300">
        <v>31</v>
      </c>
      <c r="R8" s="301">
        <f>IF(AND(COUNT(F7:Q7)=COUNT(F8:Q8),SUM(F8:Q8)&lt;&gt;0),SUM(F8:Q8),"")</f>
        <v>365</v>
      </c>
      <c r="S8" s="302"/>
      <c r="T8" s="303"/>
    </row>
    <row r="9" spans="1:20" ht="18.75" customHeight="1" thickBot="1" x14ac:dyDescent="0.3">
      <c r="B9" s="304" t="s">
        <v>628</v>
      </c>
      <c r="C9" s="551"/>
      <c r="D9" s="551"/>
      <c r="E9" s="305" t="s">
        <v>627</v>
      </c>
      <c r="F9" s="306">
        <f t="shared" ref="F9:Q9" si="0">IF(AND(F7="",F8=""),"",IF(AND(F7=0,F8=0),0,F7/F8))</f>
        <v>1.1333333333333333</v>
      </c>
      <c r="G9" s="306">
        <f t="shared" si="0"/>
        <v>2.161290322580645</v>
      </c>
      <c r="H9" s="306">
        <f t="shared" si="0"/>
        <v>1.1000000000000001</v>
      </c>
      <c r="I9" s="306">
        <f t="shared" si="0"/>
        <v>0.87096774193548387</v>
      </c>
      <c r="J9" s="306">
        <f t="shared" si="0"/>
        <v>0.77419354838709675</v>
      </c>
      <c r="K9" s="306">
        <f t="shared" si="0"/>
        <v>0.9</v>
      </c>
      <c r="L9" s="306">
        <f t="shared" si="0"/>
        <v>1.1290322580645162</v>
      </c>
      <c r="M9" s="306">
        <f t="shared" si="0"/>
        <v>0.93333333333333335</v>
      </c>
      <c r="N9" s="306">
        <f t="shared" si="0"/>
        <v>1.8709677419354838</v>
      </c>
      <c r="O9" s="306">
        <f t="shared" si="0"/>
        <v>2.129032258064516</v>
      </c>
      <c r="P9" s="306">
        <f t="shared" si="0"/>
        <v>2.6071428571428572</v>
      </c>
      <c r="Q9" s="307">
        <f t="shared" si="0"/>
        <v>1.1935483870967742</v>
      </c>
      <c r="R9" s="308"/>
      <c r="S9" s="309"/>
      <c r="T9" s="310"/>
    </row>
    <row r="10" spans="1:20" ht="18.75" customHeight="1" thickTop="1" x14ac:dyDescent="0.25">
      <c r="B10" s="548"/>
      <c r="C10" s="550"/>
      <c r="D10" s="552"/>
      <c r="E10" s="311" t="s">
        <v>624</v>
      </c>
      <c r="F10" s="292"/>
      <c r="G10" s="292"/>
      <c r="H10" s="292"/>
      <c r="I10" s="292"/>
      <c r="J10" s="292"/>
      <c r="K10" s="292"/>
      <c r="L10" s="292"/>
      <c r="M10" s="292"/>
      <c r="N10" s="292"/>
      <c r="O10" s="292"/>
      <c r="P10" s="292"/>
      <c r="Q10" s="294"/>
      <c r="R10" s="312" t="str">
        <f>IF(AND(COUNT(F10:Q10)=COUNT(F11:Q11),SUM(F10:Q10)&lt;&gt;0),SUM(F10:Q10),"")</f>
        <v/>
      </c>
      <c r="S10" s="313" t="str">
        <f>IF(AND(R10="",R11=""),"",R10/R11)</f>
        <v/>
      </c>
      <c r="T10" s="297"/>
    </row>
    <row r="11" spans="1:20" ht="18.75" customHeight="1" x14ac:dyDescent="0.25">
      <c r="B11" s="548"/>
      <c r="C11" s="550"/>
      <c r="D11" s="550"/>
      <c r="E11" s="298" t="s">
        <v>625</v>
      </c>
      <c r="F11" s="299"/>
      <c r="G11" s="299"/>
      <c r="H11" s="299"/>
      <c r="I11" s="299"/>
      <c r="J11" s="299"/>
      <c r="K11" s="299"/>
      <c r="L11" s="299"/>
      <c r="M11" s="299"/>
      <c r="N11" s="299"/>
      <c r="O11" s="299"/>
      <c r="P11" s="299"/>
      <c r="Q11" s="300"/>
      <c r="R11" s="301" t="str">
        <f>IF(AND(COUNT(F10:Q10)=COUNT(F11:Q11),SUM(F11:Q11)&lt;&gt;0),SUM(F11:Q11),"")</f>
        <v/>
      </c>
      <c r="S11" s="302"/>
      <c r="T11" s="303"/>
    </row>
    <row r="12" spans="1:20" ht="18.75" customHeight="1" thickBot="1" x14ac:dyDescent="0.3">
      <c r="B12" s="304" t="s">
        <v>628</v>
      </c>
      <c r="C12" s="551"/>
      <c r="D12" s="551"/>
      <c r="E12" s="305" t="s">
        <v>627</v>
      </c>
      <c r="F12" s="306" t="str">
        <f t="shared" ref="F12:Q12" si="1">IF(AND(F10="",F11=""),"",IF(AND(F10=0,F11=0),0,F10/F11))</f>
        <v/>
      </c>
      <c r="G12" s="306" t="str">
        <f t="shared" si="1"/>
        <v/>
      </c>
      <c r="H12" s="306" t="str">
        <f t="shared" si="1"/>
        <v/>
      </c>
      <c r="I12" s="306" t="str">
        <f t="shared" si="1"/>
        <v/>
      </c>
      <c r="J12" s="306" t="str">
        <f t="shared" si="1"/>
        <v/>
      </c>
      <c r="K12" s="306" t="str">
        <f t="shared" si="1"/>
        <v/>
      </c>
      <c r="L12" s="306" t="str">
        <f t="shared" si="1"/>
        <v/>
      </c>
      <c r="M12" s="306" t="str">
        <f t="shared" si="1"/>
        <v/>
      </c>
      <c r="N12" s="306" t="str">
        <f t="shared" si="1"/>
        <v/>
      </c>
      <c r="O12" s="306" t="str">
        <f t="shared" si="1"/>
        <v/>
      </c>
      <c r="P12" s="306" t="str">
        <f t="shared" si="1"/>
        <v/>
      </c>
      <c r="Q12" s="307" t="str">
        <f t="shared" si="1"/>
        <v/>
      </c>
      <c r="R12" s="314"/>
      <c r="S12" s="315"/>
      <c r="T12" s="310"/>
    </row>
    <row r="13" spans="1:20" ht="18.75" customHeight="1" thickTop="1" x14ac:dyDescent="0.25">
      <c r="B13" s="548"/>
      <c r="C13" s="563"/>
      <c r="D13" s="563"/>
      <c r="E13" s="316" t="s">
        <v>624</v>
      </c>
      <c r="F13" s="292"/>
      <c r="G13" s="292"/>
      <c r="H13" s="292"/>
      <c r="I13" s="292"/>
      <c r="J13" s="292"/>
      <c r="K13" s="292"/>
      <c r="L13" s="292"/>
      <c r="M13" s="292"/>
      <c r="N13" s="292"/>
      <c r="O13" s="292"/>
      <c r="P13" s="292"/>
      <c r="Q13" s="294"/>
      <c r="R13" s="312" t="str">
        <f>IF(AND(COUNT(F13:Q13)=COUNT(F14:Q14),SUM(F13:Q13)&lt;&gt;0),SUM(F13:Q13),"")</f>
        <v/>
      </c>
      <c r="S13" s="313" t="str">
        <f>IF(AND(R13="",R14=""),"",R13/R14)</f>
        <v/>
      </c>
      <c r="T13" s="317"/>
    </row>
    <row r="14" spans="1:20" ht="18.75" customHeight="1" x14ac:dyDescent="0.25">
      <c r="B14" s="548"/>
      <c r="C14" s="548"/>
      <c r="D14" s="548"/>
      <c r="E14" s="298" t="s">
        <v>625</v>
      </c>
      <c r="F14" s="299"/>
      <c r="G14" s="299"/>
      <c r="H14" s="299"/>
      <c r="I14" s="299"/>
      <c r="J14" s="299"/>
      <c r="K14" s="299"/>
      <c r="L14" s="299"/>
      <c r="M14" s="299"/>
      <c r="N14" s="299"/>
      <c r="O14" s="299"/>
      <c r="P14" s="299"/>
      <c r="Q14" s="300"/>
      <c r="R14" s="301" t="str">
        <f>IF(AND(COUNT(F13:Q13)=COUNT(F14:Q14),SUM(F14:Q14)&lt;&gt;0),SUM(F14:Q14),"")</f>
        <v/>
      </c>
      <c r="S14" s="302"/>
      <c r="T14" s="303"/>
    </row>
    <row r="15" spans="1:20" ht="18.75" customHeight="1" thickBot="1" x14ac:dyDescent="0.3">
      <c r="B15" s="304" t="s">
        <v>628</v>
      </c>
      <c r="C15" s="564"/>
      <c r="D15" s="564"/>
      <c r="E15" s="305" t="s">
        <v>627</v>
      </c>
      <c r="F15" s="306" t="str">
        <f t="shared" ref="F15:Q15" si="2">IF(AND(F13="",F14=""),"",IF(AND(F13=0,F14=0),0,F13/F14))</f>
        <v/>
      </c>
      <c r="G15" s="306" t="str">
        <f t="shared" si="2"/>
        <v/>
      </c>
      <c r="H15" s="306" t="str">
        <f t="shared" si="2"/>
        <v/>
      </c>
      <c r="I15" s="306" t="str">
        <f t="shared" si="2"/>
        <v/>
      </c>
      <c r="J15" s="306" t="str">
        <f t="shared" si="2"/>
        <v/>
      </c>
      <c r="K15" s="306" t="str">
        <f t="shared" si="2"/>
        <v/>
      </c>
      <c r="L15" s="306" t="str">
        <f t="shared" si="2"/>
        <v/>
      </c>
      <c r="M15" s="306" t="str">
        <f t="shared" si="2"/>
        <v/>
      </c>
      <c r="N15" s="306" t="str">
        <f t="shared" si="2"/>
        <v/>
      </c>
      <c r="O15" s="306" t="str">
        <f t="shared" si="2"/>
        <v/>
      </c>
      <c r="P15" s="306" t="str">
        <f t="shared" si="2"/>
        <v/>
      </c>
      <c r="Q15" s="307" t="str">
        <f t="shared" si="2"/>
        <v/>
      </c>
      <c r="R15" s="318"/>
      <c r="S15" s="319"/>
      <c r="T15" s="320"/>
    </row>
    <row r="16" spans="1:20" ht="18.75" customHeight="1" thickTop="1" x14ac:dyDescent="0.25">
      <c r="B16" s="548"/>
      <c r="C16" s="548"/>
      <c r="D16" s="563"/>
      <c r="E16" s="311" t="s">
        <v>624</v>
      </c>
      <c r="F16" s="292"/>
      <c r="G16" s="292"/>
      <c r="H16" s="292"/>
      <c r="I16" s="292"/>
      <c r="J16" s="292"/>
      <c r="K16" s="292"/>
      <c r="L16" s="292"/>
      <c r="M16" s="292"/>
      <c r="N16" s="292"/>
      <c r="O16" s="292"/>
      <c r="P16" s="292"/>
      <c r="Q16" s="294"/>
      <c r="R16" s="312" t="str">
        <f>IF(AND(COUNT(F16:Q16)=COUNT(F17:Q17),SUM(F16:Q16)&lt;&gt;0),SUM(F16:Q16),"")</f>
        <v/>
      </c>
      <c r="S16" s="313" t="str">
        <f>IF(AND(R16="",R17=""),"",R16/R17)</f>
        <v/>
      </c>
      <c r="T16" s="317"/>
    </row>
    <row r="17" spans="2:20" ht="18.75" customHeight="1" x14ac:dyDescent="0.25">
      <c r="B17" s="548"/>
      <c r="C17" s="548"/>
      <c r="D17" s="548"/>
      <c r="E17" s="298" t="s">
        <v>625</v>
      </c>
      <c r="F17" s="299"/>
      <c r="G17" s="299"/>
      <c r="H17" s="299"/>
      <c r="I17" s="299"/>
      <c r="J17" s="299"/>
      <c r="K17" s="299"/>
      <c r="L17" s="299"/>
      <c r="M17" s="299"/>
      <c r="N17" s="299"/>
      <c r="O17" s="299"/>
      <c r="P17" s="299"/>
      <c r="Q17" s="300"/>
      <c r="R17" s="301" t="str">
        <f>IF(AND(COUNT(F16:Q16)=COUNT(F17:Q17),SUM(F17:Q17)&lt;&gt;0),SUM(F17:Q17),"")</f>
        <v/>
      </c>
      <c r="S17" s="302"/>
      <c r="T17" s="321"/>
    </row>
    <row r="18" spans="2:20" ht="18.75" customHeight="1" thickBot="1" x14ac:dyDescent="0.3">
      <c r="B18" s="304" t="s">
        <v>628</v>
      </c>
      <c r="C18" s="564"/>
      <c r="D18" s="564"/>
      <c r="E18" s="305" t="s">
        <v>627</v>
      </c>
      <c r="F18" s="306" t="str">
        <f t="shared" ref="F18:Q18" si="3">IF(AND(F16="",F17=""),"",IF(AND(F16=0,F17=0),0,F16/F17))</f>
        <v/>
      </c>
      <c r="G18" s="306" t="str">
        <f t="shared" si="3"/>
        <v/>
      </c>
      <c r="H18" s="306" t="str">
        <f t="shared" si="3"/>
        <v/>
      </c>
      <c r="I18" s="306" t="str">
        <f t="shared" si="3"/>
        <v/>
      </c>
      <c r="J18" s="306" t="str">
        <f t="shared" si="3"/>
        <v/>
      </c>
      <c r="K18" s="306" t="str">
        <f t="shared" si="3"/>
        <v/>
      </c>
      <c r="L18" s="306" t="str">
        <f t="shared" si="3"/>
        <v/>
      </c>
      <c r="M18" s="306" t="str">
        <f t="shared" si="3"/>
        <v/>
      </c>
      <c r="N18" s="306" t="str">
        <f t="shared" si="3"/>
        <v/>
      </c>
      <c r="O18" s="306" t="str">
        <f t="shared" si="3"/>
        <v/>
      </c>
      <c r="P18" s="306" t="str">
        <f t="shared" si="3"/>
        <v/>
      </c>
      <c r="Q18" s="307" t="str">
        <f t="shared" si="3"/>
        <v/>
      </c>
      <c r="R18" s="314"/>
      <c r="S18" s="315"/>
      <c r="T18" s="320"/>
    </row>
    <row r="19" spans="2:20" ht="33" customHeight="1" thickTop="1" thickBot="1" x14ac:dyDescent="0.3">
      <c r="B19" s="322"/>
      <c r="C19" s="323"/>
      <c r="D19" s="323"/>
      <c r="E19" s="324" t="s">
        <v>629</v>
      </c>
      <c r="F19" s="325">
        <f>IF(AND(F9="",F12="",F15="",F18=""),"",IF(OR(ISNUMBER(F9),ISNUMBER(F12),ISNUMBER(F15),ISNUMBER(F18)),SUM(F9,F12,F15,F18)))</f>
        <v>1.1333333333333333</v>
      </c>
      <c r="G19" s="325">
        <f t="shared" ref="G19:Q19" si="4">IF(AND(G9="",G12="",G15="",G18=""),"",IF(OR(ISNUMBER(G9),ISNUMBER(G12),ISNUMBER(G15),ISNUMBER(G18)),SUM(G9,G12,G15,G18)))</f>
        <v>2.161290322580645</v>
      </c>
      <c r="H19" s="325">
        <f t="shared" si="4"/>
        <v>1.1000000000000001</v>
      </c>
      <c r="I19" s="325">
        <f t="shared" si="4"/>
        <v>0.87096774193548387</v>
      </c>
      <c r="J19" s="325">
        <f t="shared" si="4"/>
        <v>0.77419354838709675</v>
      </c>
      <c r="K19" s="325">
        <f t="shared" si="4"/>
        <v>0.9</v>
      </c>
      <c r="L19" s="325">
        <f t="shared" si="4"/>
        <v>1.1290322580645162</v>
      </c>
      <c r="M19" s="325">
        <f t="shared" si="4"/>
        <v>0.93333333333333335</v>
      </c>
      <c r="N19" s="325">
        <f t="shared" si="4"/>
        <v>1.8709677419354838</v>
      </c>
      <c r="O19" s="325">
        <f t="shared" si="4"/>
        <v>2.129032258064516</v>
      </c>
      <c r="P19" s="325">
        <f t="shared" si="4"/>
        <v>2.6071428571428572</v>
      </c>
      <c r="Q19" s="325">
        <f t="shared" si="4"/>
        <v>1.1935483870967742</v>
      </c>
      <c r="R19" s="326">
        <f>IF(COUNT(R7,R10,R13,R16)&lt;&gt;0,SUM(R7,R10,R13,R16),"")</f>
        <v>509</v>
      </c>
      <c r="S19" s="327">
        <f>IF(COUNT(S7,S10,S13,S16)&lt;&gt;0,SUM(S7,S10,S13,S16),"")</f>
        <v>1.3945205479452054</v>
      </c>
      <c r="T19" s="321"/>
    </row>
  </sheetData>
  <sheetProtection insertColumns="0" insertRows="0"/>
  <mergeCells count="19">
    <mergeCell ref="B13:B14"/>
    <mergeCell ref="C13:C15"/>
    <mergeCell ref="D13:D15"/>
    <mergeCell ref="B16:B17"/>
    <mergeCell ref="C16:C18"/>
    <mergeCell ref="D16:D18"/>
    <mergeCell ref="T5:T6"/>
    <mergeCell ref="B7:B8"/>
    <mergeCell ref="C7:C9"/>
    <mergeCell ref="D7:D9"/>
    <mergeCell ref="B10:B11"/>
    <mergeCell ref="C10:C12"/>
    <mergeCell ref="D10:D12"/>
    <mergeCell ref="B5:B6"/>
    <mergeCell ref="C5:C6"/>
    <mergeCell ref="D5:D6"/>
    <mergeCell ref="F5:Q5"/>
    <mergeCell ref="R5:R6"/>
    <mergeCell ref="S5:S6"/>
  </mergeCells>
  <phoneticPr fontId="4"/>
  <dataValidations count="2">
    <dataValidation type="whole" allowBlank="1" showInputMessage="1" showErrorMessage="1" sqref="F8:Q8 F14:Q14 F11:Q11 F17:Q17" xr:uid="{8FBE48DA-0442-41DE-BCE3-536ADC20D6AF}">
      <formula1>0</formula1>
      <formula2>100000</formula2>
    </dataValidation>
    <dataValidation type="decimal" allowBlank="1" showInputMessage="1" showErrorMessage="1" sqref="F7:Q7 F13:Q13 F10:Q10 F16:Q16" xr:uid="{F32E0FEE-5910-43DC-BEEF-5021321A8858}">
      <formula1>0</formula1>
      <formula2>10000000</formula2>
    </dataValidation>
  </dataValidations>
  <pageMargins left="0.7" right="0.7" top="0.75" bottom="0.75" header="0.3" footer="0.3"/>
  <pageSetup paperSize="9" scale="8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heetViews>
  <sheetFormatPr defaultRowHeight="13.3" x14ac:dyDescent="0.25"/>
  <cols>
    <col min="1" max="1" width="8.460937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pageSetUpPr fitToPage="1"/>
  </sheetPr>
  <dimension ref="A1:G55"/>
  <sheetViews>
    <sheetView zoomScaleNormal="100" zoomScaleSheetLayoutView="100" workbookViewId="0">
      <selection activeCell="B28" sqref="B28"/>
    </sheetView>
  </sheetViews>
  <sheetFormatPr defaultColWidth="8.69140625" defaultRowHeight="15.45" outlineLevelRow="1" outlineLevelCol="1" x14ac:dyDescent="0.25"/>
  <cols>
    <col min="1" max="1" width="8.4609375" style="39" customWidth="1"/>
    <col min="2" max="2" width="66.23046875" style="39" customWidth="1"/>
    <col min="3" max="3" width="5.69140625" style="39" customWidth="1"/>
    <col min="4" max="4" width="7" style="37" hidden="1" customWidth="1" outlineLevel="1"/>
    <col min="5" max="5" width="7.69140625" style="48" hidden="1" customWidth="1" outlineLevel="1"/>
    <col min="6" max="6" width="53.69140625" style="37" hidden="1" customWidth="1" outlineLevel="1"/>
    <col min="7" max="7" width="8.69140625" style="39" collapsed="1"/>
    <col min="8" max="16384" width="8.69140625" style="39"/>
  </cols>
  <sheetData>
    <row r="1" spans="1:6" ht="24.75" customHeight="1" x14ac:dyDescent="0.25">
      <c r="A1" s="393" t="s">
        <v>58</v>
      </c>
      <c r="B1" s="393"/>
      <c r="C1" s="38"/>
      <c r="D1" s="394" t="s">
        <v>59</v>
      </c>
      <c r="E1" s="395"/>
      <c r="F1" s="396"/>
    </row>
    <row r="2" spans="1:6" ht="15" customHeight="1" x14ac:dyDescent="0.25">
      <c r="A2" s="397" t="s">
        <v>60</v>
      </c>
      <c r="B2" s="398"/>
      <c r="D2" s="117" t="s">
        <v>61</v>
      </c>
      <c r="E2" s="33"/>
      <c r="F2" s="33"/>
    </row>
    <row r="3" spans="1:6" ht="15" customHeight="1" x14ac:dyDescent="0.25">
      <c r="A3" s="118" t="s">
        <v>62</v>
      </c>
      <c r="B3" s="30" t="s">
        <v>63</v>
      </c>
      <c r="D3" s="32"/>
      <c r="E3" s="40"/>
      <c r="F3" s="33"/>
    </row>
    <row r="4" spans="1:6" x14ac:dyDescent="0.25">
      <c r="A4" s="118" t="s">
        <v>67</v>
      </c>
      <c r="B4" s="119" t="s">
        <v>66</v>
      </c>
      <c r="D4" s="41"/>
      <c r="E4" s="42" t="s">
        <v>68</v>
      </c>
      <c r="F4" s="31" t="s">
        <v>69</v>
      </c>
    </row>
    <row r="5" spans="1:6" x14ac:dyDescent="0.25">
      <c r="A5" s="118" t="s">
        <v>70</v>
      </c>
      <c r="B5" s="119" t="s">
        <v>71</v>
      </c>
      <c r="D5" s="41"/>
      <c r="E5" s="42" t="s">
        <v>72</v>
      </c>
      <c r="F5" s="31" t="s">
        <v>73</v>
      </c>
    </row>
    <row r="6" spans="1:6" x14ac:dyDescent="0.25">
      <c r="A6" s="118" t="s">
        <v>74</v>
      </c>
      <c r="B6" s="119" t="s">
        <v>75</v>
      </c>
      <c r="D6" s="41"/>
      <c r="E6" s="42" t="s">
        <v>76</v>
      </c>
      <c r="F6" s="31" t="s">
        <v>77</v>
      </c>
    </row>
    <row r="7" spans="1:6" x14ac:dyDescent="0.25">
      <c r="A7" s="118" t="s">
        <v>78</v>
      </c>
      <c r="B7" s="119" t="s">
        <v>77</v>
      </c>
      <c r="D7" s="41"/>
      <c r="E7" s="42" t="s">
        <v>79</v>
      </c>
      <c r="F7" s="31" t="s">
        <v>80</v>
      </c>
    </row>
    <row r="8" spans="1:6" x14ac:dyDescent="0.25">
      <c r="A8" s="118" t="s">
        <v>81</v>
      </c>
      <c r="B8" s="119" t="s">
        <v>82</v>
      </c>
      <c r="D8" s="41"/>
      <c r="E8" s="42" t="s">
        <v>83</v>
      </c>
      <c r="F8" s="31" t="s">
        <v>84</v>
      </c>
    </row>
    <row r="9" spans="1:6" x14ac:dyDescent="0.25">
      <c r="A9" s="118" t="s">
        <v>85</v>
      </c>
      <c r="B9" s="119" t="s">
        <v>86</v>
      </c>
      <c r="D9" s="41"/>
      <c r="E9" s="42"/>
      <c r="F9" s="31"/>
    </row>
    <row r="10" spans="1:6" x14ac:dyDescent="0.25">
      <c r="D10" s="41"/>
      <c r="E10" s="42" t="s">
        <v>87</v>
      </c>
      <c r="F10" s="31" t="s">
        <v>88</v>
      </c>
    </row>
    <row r="11" spans="1:6" hidden="1" outlineLevel="1" x14ac:dyDescent="0.25">
      <c r="A11" s="32" t="s">
        <v>89</v>
      </c>
      <c r="B11" s="33"/>
      <c r="D11" s="32" t="s">
        <v>90</v>
      </c>
      <c r="E11" s="43"/>
      <c r="F11" s="33"/>
    </row>
    <row r="12" spans="1:6" hidden="1" outlineLevel="1" x14ac:dyDescent="0.25">
      <c r="A12" s="118" t="s">
        <v>67</v>
      </c>
      <c r="B12" s="119" t="s">
        <v>91</v>
      </c>
      <c r="D12" s="41"/>
      <c r="E12" s="44" t="s">
        <v>92</v>
      </c>
      <c r="F12" s="34" t="s">
        <v>93</v>
      </c>
    </row>
    <row r="13" spans="1:6" hidden="1" outlineLevel="1" x14ac:dyDescent="0.25">
      <c r="A13" s="118" t="s">
        <v>70</v>
      </c>
      <c r="B13" s="119" t="s">
        <v>84</v>
      </c>
      <c r="D13" s="41"/>
      <c r="E13" s="44" t="s">
        <v>94</v>
      </c>
      <c r="F13" s="34" t="s">
        <v>95</v>
      </c>
    </row>
    <row r="14" spans="1:6" hidden="1" outlineLevel="1" x14ac:dyDescent="0.25">
      <c r="A14" s="118" t="s">
        <v>74</v>
      </c>
      <c r="B14" s="119" t="s">
        <v>96</v>
      </c>
      <c r="D14" s="41"/>
      <c r="E14" s="44" t="s">
        <v>97</v>
      </c>
      <c r="F14" s="34" t="s">
        <v>98</v>
      </c>
    </row>
    <row r="15" spans="1:6" hidden="1" outlineLevel="1" x14ac:dyDescent="0.25">
      <c r="A15" s="118" t="s">
        <v>78</v>
      </c>
      <c r="B15" s="119" t="s">
        <v>99</v>
      </c>
      <c r="D15" s="41"/>
      <c r="E15" s="44" t="s">
        <v>100</v>
      </c>
      <c r="F15" s="34" t="s">
        <v>101</v>
      </c>
    </row>
    <row r="16" spans="1:6" hidden="1" outlineLevel="1" x14ac:dyDescent="0.25">
      <c r="A16" s="118" t="s">
        <v>81</v>
      </c>
      <c r="B16" s="119" t="s">
        <v>102</v>
      </c>
      <c r="D16" s="41"/>
      <c r="E16" s="44" t="s">
        <v>103</v>
      </c>
      <c r="F16" s="34" t="s">
        <v>104</v>
      </c>
    </row>
    <row r="17" spans="1:6" hidden="1" outlineLevel="1" x14ac:dyDescent="0.25">
      <c r="A17" s="118" t="s">
        <v>85</v>
      </c>
      <c r="B17" s="119" t="s">
        <v>105</v>
      </c>
      <c r="D17" s="41"/>
      <c r="E17" s="44" t="s">
        <v>106</v>
      </c>
      <c r="F17" s="34" t="s">
        <v>107</v>
      </c>
    </row>
    <row r="18" spans="1:6" hidden="1" outlineLevel="1" x14ac:dyDescent="0.25">
      <c r="A18" s="118" t="s">
        <v>108</v>
      </c>
      <c r="B18" s="119" t="s">
        <v>109</v>
      </c>
      <c r="D18" s="32" t="s">
        <v>110</v>
      </c>
      <c r="E18" s="43"/>
      <c r="F18" s="33"/>
    </row>
    <row r="19" spans="1:6" hidden="1" outlineLevel="1" x14ac:dyDescent="0.25">
      <c r="A19" s="118" t="s">
        <v>111</v>
      </c>
      <c r="B19" s="119" t="s">
        <v>112</v>
      </c>
      <c r="D19" s="41"/>
      <c r="E19" s="44" t="s">
        <v>113</v>
      </c>
      <c r="F19" s="34" t="s">
        <v>114</v>
      </c>
    </row>
    <row r="20" spans="1:6" hidden="1" outlineLevel="1" x14ac:dyDescent="0.25">
      <c r="A20" s="118" t="s">
        <v>115</v>
      </c>
      <c r="B20" s="119" t="s">
        <v>116</v>
      </c>
      <c r="D20" s="41"/>
      <c r="E20" s="44" t="s">
        <v>117</v>
      </c>
      <c r="F20" s="34" t="s">
        <v>118</v>
      </c>
    </row>
    <row r="21" spans="1:6" hidden="1" outlineLevel="1" x14ac:dyDescent="0.25">
      <c r="A21" s="118" t="s">
        <v>119</v>
      </c>
      <c r="B21" s="119" t="s">
        <v>120</v>
      </c>
      <c r="D21" s="41"/>
      <c r="E21" s="44" t="s">
        <v>121</v>
      </c>
      <c r="F21" s="34" t="s">
        <v>122</v>
      </c>
    </row>
    <row r="22" spans="1:6" hidden="1" outlineLevel="1" x14ac:dyDescent="0.25">
      <c r="A22" s="118" t="s">
        <v>123</v>
      </c>
      <c r="B22" s="119" t="s">
        <v>124</v>
      </c>
      <c r="D22" s="41"/>
      <c r="E22" s="44" t="s">
        <v>125</v>
      </c>
      <c r="F22" s="34" t="s">
        <v>126</v>
      </c>
    </row>
    <row r="23" spans="1:6" hidden="1" outlineLevel="1" x14ac:dyDescent="0.25">
      <c r="A23" s="118" t="s">
        <v>127</v>
      </c>
      <c r="B23" s="119" t="s">
        <v>128</v>
      </c>
      <c r="D23" s="41"/>
      <c r="E23" s="44" t="s">
        <v>129</v>
      </c>
      <c r="F23" s="34" t="s">
        <v>130</v>
      </c>
    </row>
    <row r="24" spans="1:6" hidden="1" outlineLevel="1" x14ac:dyDescent="0.25">
      <c r="A24" s="118" t="s">
        <v>131</v>
      </c>
      <c r="B24" s="119" t="s">
        <v>132</v>
      </c>
      <c r="D24" s="41"/>
      <c r="E24" s="44" t="s">
        <v>133</v>
      </c>
      <c r="F24" s="34" t="s">
        <v>134</v>
      </c>
    </row>
    <row r="25" spans="1:6" hidden="1" outlineLevel="1" x14ac:dyDescent="0.25">
      <c r="A25" s="118" t="s">
        <v>135</v>
      </c>
      <c r="B25" s="119" t="s">
        <v>136</v>
      </c>
      <c r="D25" s="41"/>
      <c r="E25" s="44" t="s">
        <v>137</v>
      </c>
      <c r="F25" s="34" t="s">
        <v>138</v>
      </c>
    </row>
    <row r="26" spans="1:6" hidden="1" outlineLevel="1" x14ac:dyDescent="0.25">
      <c r="A26" s="118" t="s">
        <v>139</v>
      </c>
      <c r="B26" s="119" t="s">
        <v>140</v>
      </c>
      <c r="D26" s="41"/>
      <c r="E26" s="44" t="s">
        <v>141</v>
      </c>
      <c r="F26" s="34" t="s">
        <v>142</v>
      </c>
    </row>
    <row r="27" spans="1:6" hidden="1" outlineLevel="1" x14ac:dyDescent="0.25">
      <c r="A27" s="118" t="s">
        <v>143</v>
      </c>
      <c r="B27" s="119" t="s">
        <v>144</v>
      </c>
      <c r="D27" s="32" t="s">
        <v>145</v>
      </c>
      <c r="E27" s="43"/>
      <c r="F27" s="33"/>
    </row>
    <row r="28" spans="1:6" collapsed="1" x14ac:dyDescent="0.25">
      <c r="B28" s="45"/>
      <c r="D28" s="41"/>
      <c r="E28" s="42" t="s">
        <v>146</v>
      </c>
      <c r="F28" s="31" t="s">
        <v>147</v>
      </c>
    </row>
    <row r="29" spans="1:6" collapsed="1" x14ac:dyDescent="0.25">
      <c r="A29" s="35"/>
      <c r="D29" s="41"/>
      <c r="E29" s="42" t="s">
        <v>148</v>
      </c>
      <c r="F29" s="31" t="s">
        <v>149</v>
      </c>
    </row>
    <row r="30" spans="1:6" x14ac:dyDescent="0.25">
      <c r="D30" s="41"/>
      <c r="E30" s="42" t="s">
        <v>150</v>
      </c>
      <c r="F30" s="31" t="s">
        <v>151</v>
      </c>
    </row>
    <row r="31" spans="1:6" x14ac:dyDescent="0.25">
      <c r="D31" s="41"/>
      <c r="E31" s="42" t="s">
        <v>152</v>
      </c>
      <c r="F31" s="31" t="s">
        <v>116</v>
      </c>
    </row>
    <row r="32" spans="1:6" x14ac:dyDescent="0.25">
      <c r="D32" s="41"/>
      <c r="E32" s="42" t="s">
        <v>153</v>
      </c>
      <c r="F32" s="31" t="s">
        <v>120</v>
      </c>
    </row>
    <row r="33" spans="4:6" x14ac:dyDescent="0.25">
      <c r="D33" s="41"/>
      <c r="E33" s="42" t="s">
        <v>154</v>
      </c>
      <c r="F33" s="31" t="s">
        <v>155</v>
      </c>
    </row>
    <row r="34" spans="4:6" x14ac:dyDescent="0.25">
      <c r="D34" s="41"/>
      <c r="E34" s="42" t="s">
        <v>156</v>
      </c>
      <c r="F34" s="31" t="s">
        <v>157</v>
      </c>
    </row>
    <row r="35" spans="4:6" x14ac:dyDescent="0.25">
      <c r="D35" s="41"/>
      <c r="E35" s="42" t="s">
        <v>158</v>
      </c>
      <c r="F35" s="31" t="s">
        <v>159</v>
      </c>
    </row>
    <row r="36" spans="4:6" x14ac:dyDescent="0.25">
      <c r="D36" s="41"/>
      <c r="E36" s="42" t="s">
        <v>160</v>
      </c>
      <c r="F36" s="31" t="s">
        <v>161</v>
      </c>
    </row>
    <row r="37" spans="4:6" x14ac:dyDescent="0.25">
      <c r="D37" s="41"/>
      <c r="E37" s="42" t="s">
        <v>162</v>
      </c>
      <c r="F37" s="31" t="s">
        <v>163</v>
      </c>
    </row>
    <row r="38" spans="4:6" x14ac:dyDescent="0.25">
      <c r="D38" s="41"/>
      <c r="E38" s="42" t="s">
        <v>164</v>
      </c>
      <c r="F38" s="31" t="s">
        <v>165</v>
      </c>
    </row>
    <row r="39" spans="4:6" x14ac:dyDescent="0.25">
      <c r="D39" s="32" t="s">
        <v>166</v>
      </c>
      <c r="E39" s="43"/>
      <c r="F39" s="33"/>
    </row>
    <row r="40" spans="4:6" x14ac:dyDescent="0.25">
      <c r="D40" s="41"/>
      <c r="E40" s="42" t="s">
        <v>167</v>
      </c>
      <c r="F40" s="31" t="s">
        <v>86</v>
      </c>
    </row>
    <row r="41" spans="4:6" x14ac:dyDescent="0.25">
      <c r="D41" s="41"/>
      <c r="E41" s="44" t="s">
        <v>168</v>
      </c>
      <c r="F41" s="34" t="s">
        <v>169</v>
      </c>
    </row>
    <row r="42" spans="4:6" x14ac:dyDescent="0.25">
      <c r="D42" s="41"/>
      <c r="E42" s="44" t="s">
        <v>170</v>
      </c>
      <c r="F42" s="34" t="s">
        <v>171</v>
      </c>
    </row>
    <row r="43" spans="4:6" x14ac:dyDescent="0.25">
      <c r="D43" s="41"/>
      <c r="E43" s="44" t="s">
        <v>172</v>
      </c>
      <c r="F43" s="34" t="s">
        <v>173</v>
      </c>
    </row>
    <row r="44" spans="4:6" x14ac:dyDescent="0.25">
      <c r="D44" s="41"/>
      <c r="E44" s="44" t="s">
        <v>174</v>
      </c>
      <c r="F44" s="34" t="s">
        <v>175</v>
      </c>
    </row>
    <row r="45" spans="4:6" x14ac:dyDescent="0.25">
      <c r="D45" s="41"/>
      <c r="E45" s="44" t="s">
        <v>176</v>
      </c>
      <c r="F45" s="34" t="s">
        <v>177</v>
      </c>
    </row>
    <row r="46" spans="4:6" x14ac:dyDescent="0.25">
      <c r="D46" s="41"/>
      <c r="E46" s="44" t="s">
        <v>178</v>
      </c>
      <c r="F46" s="34" t="s">
        <v>179</v>
      </c>
    </row>
    <row r="47" spans="4:6" x14ac:dyDescent="0.25">
      <c r="D47" s="32" t="s">
        <v>180</v>
      </c>
      <c r="E47" s="43"/>
      <c r="F47" s="33"/>
    </row>
    <row r="48" spans="4:6" ht="26.25" customHeight="1" x14ac:dyDescent="0.25">
      <c r="D48" s="41"/>
      <c r="E48" s="44" t="s">
        <v>181</v>
      </c>
      <c r="F48" s="34" t="s">
        <v>182</v>
      </c>
    </row>
    <row r="49" spans="4:6" x14ac:dyDescent="0.25">
      <c r="D49" s="41"/>
      <c r="E49" s="44" t="s">
        <v>183</v>
      </c>
      <c r="F49" s="34" t="s">
        <v>184</v>
      </c>
    </row>
    <row r="50" spans="4:6" x14ac:dyDescent="0.25">
      <c r="D50" s="41"/>
      <c r="E50" s="44" t="s">
        <v>185</v>
      </c>
      <c r="F50" s="34" t="s">
        <v>186</v>
      </c>
    </row>
    <row r="51" spans="4:6" x14ac:dyDescent="0.25">
      <c r="D51" s="41"/>
      <c r="E51" s="42" t="s">
        <v>187</v>
      </c>
      <c r="F51" s="31" t="s">
        <v>188</v>
      </c>
    </row>
    <row r="52" spans="4:6" x14ac:dyDescent="0.25">
      <c r="E52" s="46"/>
      <c r="F52" s="36"/>
    </row>
    <row r="53" spans="4:6" x14ac:dyDescent="0.25">
      <c r="E53" s="47"/>
      <c r="F53" s="37" t="s">
        <v>189</v>
      </c>
    </row>
    <row r="55" spans="4:6" x14ac:dyDescent="0.25">
      <c r="D55" s="37" t="s">
        <v>190</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AW22"/>
  <sheetViews>
    <sheetView tabSelected="1" zoomScaleNormal="100" workbookViewId="0">
      <selection activeCell="B8" sqref="B8"/>
    </sheetView>
  </sheetViews>
  <sheetFormatPr defaultColWidth="9" defaultRowHeight="18" x14ac:dyDescent="0.25"/>
  <cols>
    <col min="1" max="1" width="2.69140625" style="29" customWidth="1"/>
    <col min="2" max="2" width="11.69140625" style="29" bestFit="1" customWidth="1"/>
    <col min="3" max="3" width="39.23046875" style="29" customWidth="1"/>
    <col min="4" max="4" width="9" style="29" customWidth="1"/>
    <col min="5" max="6" width="12.69140625" style="29" customWidth="1"/>
    <col min="7" max="7" width="9" style="29" customWidth="1"/>
    <col min="8" max="9" width="9" style="29"/>
    <col min="10" max="10" width="9.69140625" style="29" bestFit="1" customWidth="1"/>
    <col min="11" max="14" width="9" style="29"/>
    <col min="15" max="15" width="11" style="29" customWidth="1"/>
    <col min="16" max="17" width="14.23046875" style="29" bestFit="1" customWidth="1"/>
    <col min="18" max="30" width="9" style="29"/>
    <col min="31" max="31" width="11" style="29" customWidth="1"/>
    <col min="32" max="44" width="9" style="29"/>
    <col min="45" max="45" width="10.23046875" style="29" customWidth="1"/>
    <col min="46" max="46" width="9" style="29"/>
    <col min="47" max="47" width="11" style="29" customWidth="1"/>
    <col min="48" max="16384" width="9" style="29"/>
  </cols>
  <sheetData>
    <row r="1" spans="2:48" s="88" customFormat="1" ht="19.5" customHeight="1" x14ac:dyDescent="0.25">
      <c r="B1" s="87"/>
      <c r="C1" s="98" t="s">
        <v>191</v>
      </c>
    </row>
    <row r="2" spans="2:48" s="88" customFormat="1" ht="16.5" customHeight="1" x14ac:dyDescent="0.25">
      <c r="B2" s="89"/>
      <c r="C2" s="90"/>
    </row>
    <row r="3" spans="2:48" s="88" customFormat="1" ht="33" customHeight="1" x14ac:dyDescent="0.25">
      <c r="B3" s="91" t="s">
        <v>192</v>
      </c>
      <c r="C3" s="137" t="s">
        <v>205</v>
      </c>
    </row>
    <row r="4" spans="2:48" s="88" customFormat="1" ht="35.15" customHeight="1" x14ac:dyDescent="0.25">
      <c r="B4" s="91" t="s">
        <v>193</v>
      </c>
      <c r="C4" s="138" t="s">
        <v>249</v>
      </c>
    </row>
    <row r="8" spans="2:48" ht="19.5" customHeight="1" x14ac:dyDescent="0.25"/>
    <row r="9" spans="2:48" hidden="1" x14ac:dyDescent="0.25"/>
    <row r="10" spans="2:48" hidden="1" x14ac:dyDescent="0.25">
      <c r="B10" s="29" t="s">
        <v>194</v>
      </c>
      <c r="C10" s="29" t="s">
        <v>195</v>
      </c>
      <c r="D10" s="29" t="s">
        <v>196</v>
      </c>
      <c r="E10" s="29" t="s">
        <v>197</v>
      </c>
      <c r="F10" s="29" t="s">
        <v>198</v>
      </c>
      <c r="G10" s="29" t="s">
        <v>199</v>
      </c>
      <c r="H10" s="29" t="s">
        <v>200</v>
      </c>
      <c r="I10" s="29" t="s">
        <v>201</v>
      </c>
      <c r="J10" s="29" t="s">
        <v>202</v>
      </c>
      <c r="K10" s="29" t="s">
        <v>203</v>
      </c>
      <c r="L10" s="29" t="s">
        <v>204</v>
      </c>
      <c r="M10" s="29" t="s">
        <v>205</v>
      </c>
      <c r="N10" s="29" t="s">
        <v>206</v>
      </c>
      <c r="O10" s="29" t="s">
        <v>207</v>
      </c>
      <c r="P10" s="29" t="s">
        <v>208</v>
      </c>
      <c r="Q10" s="29" t="s">
        <v>209</v>
      </c>
      <c r="R10" s="29" t="s">
        <v>210</v>
      </c>
      <c r="S10" s="29" t="s">
        <v>211</v>
      </c>
      <c r="T10" s="29" t="s">
        <v>212</v>
      </c>
      <c r="U10" s="29" t="s">
        <v>213</v>
      </c>
      <c r="V10" s="29" t="s">
        <v>214</v>
      </c>
      <c r="W10" s="29" t="s">
        <v>215</v>
      </c>
      <c r="X10" s="29" t="s">
        <v>216</v>
      </c>
      <c r="Y10" s="29" t="s">
        <v>217</v>
      </c>
      <c r="Z10" s="29" t="s">
        <v>218</v>
      </c>
      <c r="AA10" s="29" t="s">
        <v>219</v>
      </c>
      <c r="AB10" s="29" t="s">
        <v>220</v>
      </c>
      <c r="AC10" s="29" t="s">
        <v>221</v>
      </c>
      <c r="AD10" s="29" t="s">
        <v>222</v>
      </c>
      <c r="AE10" s="29" t="s">
        <v>223</v>
      </c>
      <c r="AF10" s="29" t="s">
        <v>224</v>
      </c>
      <c r="AG10" s="29" t="s">
        <v>225</v>
      </c>
      <c r="AH10" s="29" t="s">
        <v>226</v>
      </c>
      <c r="AI10" s="29" t="s">
        <v>227</v>
      </c>
      <c r="AJ10" s="29" t="s">
        <v>228</v>
      </c>
      <c r="AK10" s="29" t="s">
        <v>229</v>
      </c>
      <c r="AL10" s="29" t="s">
        <v>230</v>
      </c>
      <c r="AM10" s="29" t="s">
        <v>231</v>
      </c>
      <c r="AN10" s="29" t="s">
        <v>232</v>
      </c>
      <c r="AO10" s="29" t="s">
        <v>233</v>
      </c>
      <c r="AP10" s="29" t="s">
        <v>234</v>
      </c>
      <c r="AQ10" s="29" t="s">
        <v>235</v>
      </c>
      <c r="AR10" s="29" t="s">
        <v>236</v>
      </c>
      <c r="AS10" s="29" t="s">
        <v>237</v>
      </c>
      <c r="AT10" s="29" t="s">
        <v>238</v>
      </c>
      <c r="AU10" s="29" t="s">
        <v>239</v>
      </c>
      <c r="AV10" s="29" t="s">
        <v>240</v>
      </c>
    </row>
    <row r="11" spans="2:48" hidden="1" x14ac:dyDescent="0.25">
      <c r="B11" s="29" t="s">
        <v>241</v>
      </c>
      <c r="C11" s="29" t="s">
        <v>242</v>
      </c>
      <c r="D11" s="29" t="s">
        <v>243</v>
      </c>
      <c r="E11" s="29" t="s">
        <v>244</v>
      </c>
      <c r="F11" s="29" t="s">
        <v>245</v>
      </c>
      <c r="G11" s="29" t="s">
        <v>246</v>
      </c>
      <c r="H11" s="29" t="s">
        <v>247</v>
      </c>
      <c r="I11" s="29" t="s">
        <v>248</v>
      </c>
      <c r="J11" s="29" t="s">
        <v>248</v>
      </c>
      <c r="K11" s="29" t="s">
        <v>248</v>
      </c>
      <c r="L11" s="29" t="s">
        <v>248</v>
      </c>
      <c r="M11" s="29" t="s">
        <v>249</v>
      </c>
      <c r="N11" s="29" t="s">
        <v>249</v>
      </c>
      <c r="O11" s="29" t="s">
        <v>249</v>
      </c>
      <c r="P11" s="29" t="s">
        <v>250</v>
      </c>
      <c r="Q11" s="29" t="s">
        <v>251</v>
      </c>
      <c r="R11" s="29" t="s">
        <v>252</v>
      </c>
      <c r="S11" s="29" t="s">
        <v>253</v>
      </c>
      <c r="T11" s="29" t="s">
        <v>254</v>
      </c>
      <c r="U11" s="29" t="s">
        <v>255</v>
      </c>
      <c r="V11" s="29" t="s">
        <v>256</v>
      </c>
      <c r="W11" s="29" t="s">
        <v>257</v>
      </c>
      <c r="X11" s="29" t="s">
        <v>256</v>
      </c>
      <c r="Y11" s="29" t="s">
        <v>258</v>
      </c>
      <c r="Z11" s="29" t="s">
        <v>259</v>
      </c>
      <c r="AA11" s="29" t="s">
        <v>260</v>
      </c>
      <c r="AB11" s="29" t="s">
        <v>261</v>
      </c>
      <c r="AC11" s="29" t="s">
        <v>262</v>
      </c>
      <c r="AD11" s="29" t="s">
        <v>263</v>
      </c>
      <c r="AE11" s="29" t="s">
        <v>264</v>
      </c>
      <c r="AF11" s="29" t="s">
        <v>265</v>
      </c>
      <c r="AG11" s="29" t="s">
        <v>266</v>
      </c>
      <c r="AH11" s="29" t="s">
        <v>267</v>
      </c>
      <c r="AI11" s="29" t="s">
        <v>268</v>
      </c>
      <c r="AJ11" s="29" t="s">
        <v>269</v>
      </c>
      <c r="AK11" s="29" t="s">
        <v>270</v>
      </c>
      <c r="AL11" s="29" t="s">
        <v>271</v>
      </c>
      <c r="AM11" s="29" t="s">
        <v>272</v>
      </c>
      <c r="AN11" s="29" t="s">
        <v>273</v>
      </c>
      <c r="AO11" s="29" t="s">
        <v>274</v>
      </c>
      <c r="AP11" s="29" t="s">
        <v>274</v>
      </c>
      <c r="AQ11" s="29" t="s">
        <v>275</v>
      </c>
      <c r="AR11" s="29" t="s">
        <v>276</v>
      </c>
      <c r="AS11" s="29" t="s">
        <v>277</v>
      </c>
      <c r="AT11" s="29" t="s">
        <v>278</v>
      </c>
      <c r="AU11" s="29" t="s">
        <v>279</v>
      </c>
      <c r="AV11" s="29" t="s">
        <v>280</v>
      </c>
    </row>
    <row r="12" spans="2:48" hidden="1" x14ac:dyDescent="0.25">
      <c r="B12" s="29" t="s">
        <v>281</v>
      </c>
      <c r="C12" s="29" t="s">
        <v>282</v>
      </c>
      <c r="E12" s="29" t="s">
        <v>283</v>
      </c>
      <c r="G12" s="29" t="s">
        <v>284</v>
      </c>
      <c r="H12" s="29" t="s">
        <v>285</v>
      </c>
      <c r="M12" s="29" t="s">
        <v>286</v>
      </c>
      <c r="O12" s="29" t="s">
        <v>287</v>
      </c>
      <c r="P12" s="29" t="s">
        <v>288</v>
      </c>
      <c r="R12" s="29" t="s">
        <v>289</v>
      </c>
      <c r="W12" s="29" t="s">
        <v>290</v>
      </c>
      <c r="X12" s="29" t="s">
        <v>291</v>
      </c>
      <c r="AC12" s="29" t="s">
        <v>292</v>
      </c>
      <c r="AL12" s="29" t="s">
        <v>293</v>
      </c>
    </row>
    <row r="13" spans="2:48" hidden="1" x14ac:dyDescent="0.25">
      <c r="B13" s="29" t="s">
        <v>294</v>
      </c>
      <c r="C13" s="29" t="s">
        <v>295</v>
      </c>
      <c r="E13" s="29" t="s">
        <v>296</v>
      </c>
      <c r="H13" s="29" t="s">
        <v>297</v>
      </c>
      <c r="O13" s="29" t="s">
        <v>298</v>
      </c>
      <c r="P13" s="29" t="s">
        <v>299</v>
      </c>
      <c r="W13" s="29" t="s">
        <v>300</v>
      </c>
      <c r="X13" s="29" t="s">
        <v>301</v>
      </c>
      <c r="AC13" s="29" t="s">
        <v>302</v>
      </c>
    </row>
    <row r="14" spans="2:48" hidden="1" x14ac:dyDescent="0.25">
      <c r="E14" s="29" t="s">
        <v>303</v>
      </c>
      <c r="P14" s="29" t="s">
        <v>304</v>
      </c>
      <c r="AC14" s="29" t="s">
        <v>261</v>
      </c>
    </row>
    <row r="15" spans="2:48" hidden="1" x14ac:dyDescent="0.25">
      <c r="P15" s="29" t="s">
        <v>305</v>
      </c>
    </row>
    <row r="16" spans="2:48" hidden="1" x14ac:dyDescent="0.25"/>
    <row r="17" spans="2:49" hidden="1" x14ac:dyDescent="0.25">
      <c r="B17" s="29" t="s">
        <v>194</v>
      </c>
      <c r="D17" s="29" t="s">
        <v>195</v>
      </c>
      <c r="E17" s="29" t="s">
        <v>196</v>
      </c>
      <c r="F17" s="29" t="s">
        <v>197</v>
      </c>
      <c r="G17" s="29" t="s">
        <v>198</v>
      </c>
      <c r="H17" s="29" t="s">
        <v>199</v>
      </c>
      <c r="I17" s="29" t="s">
        <v>200</v>
      </c>
      <c r="J17" s="29" t="s">
        <v>201</v>
      </c>
      <c r="K17" s="29" t="s">
        <v>202</v>
      </c>
      <c r="L17" s="29" t="s">
        <v>203</v>
      </c>
      <c r="M17" s="29" t="s">
        <v>204</v>
      </c>
      <c r="N17" s="29" t="s">
        <v>205</v>
      </c>
      <c r="O17" s="29" t="s">
        <v>206</v>
      </c>
      <c r="P17" s="29" t="s">
        <v>207</v>
      </c>
      <c r="Q17" s="29" t="s">
        <v>208</v>
      </c>
      <c r="R17" s="29" t="s">
        <v>209</v>
      </c>
      <c r="S17" s="29" t="s">
        <v>210</v>
      </c>
      <c r="T17" s="29" t="s">
        <v>211</v>
      </c>
      <c r="U17" s="29" t="s">
        <v>212</v>
      </c>
      <c r="V17" s="29" t="s">
        <v>213</v>
      </c>
      <c r="W17" s="29" t="s">
        <v>214</v>
      </c>
      <c r="X17" s="29" t="s">
        <v>215</v>
      </c>
      <c r="Y17" s="29" t="s">
        <v>216</v>
      </c>
      <c r="Z17" s="29" t="s">
        <v>217</v>
      </c>
      <c r="AA17" s="29" t="s">
        <v>218</v>
      </c>
      <c r="AB17" s="29" t="s">
        <v>219</v>
      </c>
      <c r="AC17" s="29" t="s">
        <v>220</v>
      </c>
      <c r="AD17" s="29" t="s">
        <v>221</v>
      </c>
      <c r="AE17" s="29" t="s">
        <v>222</v>
      </c>
      <c r="AF17" s="29" t="s">
        <v>223</v>
      </c>
      <c r="AG17" s="29" t="s">
        <v>224</v>
      </c>
      <c r="AH17" s="29" t="s">
        <v>225</v>
      </c>
      <c r="AI17" s="29" t="s">
        <v>226</v>
      </c>
      <c r="AJ17" s="29" t="s">
        <v>227</v>
      </c>
      <c r="AK17" s="29" t="s">
        <v>228</v>
      </c>
      <c r="AL17" s="29" t="s">
        <v>229</v>
      </c>
      <c r="AM17" s="29" t="s">
        <v>230</v>
      </c>
      <c r="AN17" s="29" t="s">
        <v>231</v>
      </c>
      <c r="AO17" s="29" t="s">
        <v>232</v>
      </c>
      <c r="AP17" s="29" t="s">
        <v>233</v>
      </c>
      <c r="AQ17" s="29" t="s">
        <v>234</v>
      </c>
      <c r="AR17" s="29" t="s">
        <v>235</v>
      </c>
      <c r="AS17" s="29" t="s">
        <v>236</v>
      </c>
      <c r="AT17" s="29" t="s">
        <v>237</v>
      </c>
      <c r="AU17" s="29" t="s">
        <v>238</v>
      </c>
      <c r="AV17" s="29" t="s">
        <v>239</v>
      </c>
      <c r="AW17" s="29" t="s">
        <v>240</v>
      </c>
    </row>
    <row r="18" spans="2:49" hidden="1" x14ac:dyDescent="0.25">
      <c r="B18" s="29" t="s">
        <v>241</v>
      </c>
      <c r="D18" s="29" t="s">
        <v>242</v>
      </c>
      <c r="E18" s="29" t="s">
        <v>243</v>
      </c>
      <c r="F18" s="29" t="s">
        <v>244</v>
      </c>
      <c r="G18" s="29" t="s">
        <v>245</v>
      </c>
      <c r="H18" s="29" t="s">
        <v>246</v>
      </c>
      <c r="I18" s="29" t="s">
        <v>247</v>
      </c>
      <c r="J18" s="101" t="s">
        <v>248</v>
      </c>
      <c r="K18" s="101" t="s">
        <v>248</v>
      </c>
      <c r="L18" s="101" t="s">
        <v>248</v>
      </c>
      <c r="M18" s="101" t="s">
        <v>248</v>
      </c>
      <c r="N18" s="101" t="s">
        <v>249</v>
      </c>
      <c r="O18" s="101" t="s">
        <v>249</v>
      </c>
      <c r="P18" s="101" t="s">
        <v>249</v>
      </c>
      <c r="Q18" s="29" t="s">
        <v>250</v>
      </c>
      <c r="R18" s="29" t="s">
        <v>251</v>
      </c>
      <c r="S18" s="29" t="s">
        <v>252</v>
      </c>
      <c r="T18" s="29" t="s">
        <v>253</v>
      </c>
      <c r="U18" s="29" t="s">
        <v>254</v>
      </c>
      <c r="V18" s="29" t="s">
        <v>255</v>
      </c>
      <c r="W18" s="101" t="s">
        <v>256</v>
      </c>
      <c r="X18" s="29" t="s">
        <v>257</v>
      </c>
      <c r="Y18" s="101" t="s">
        <v>256</v>
      </c>
      <c r="Z18" s="101" t="s">
        <v>258</v>
      </c>
      <c r="AA18" s="29" t="s">
        <v>259</v>
      </c>
      <c r="AB18" s="29" t="s">
        <v>260</v>
      </c>
      <c r="AC18" s="29" t="s">
        <v>261</v>
      </c>
      <c r="AD18" s="29" t="s">
        <v>262</v>
      </c>
      <c r="AE18" s="29" t="s">
        <v>263</v>
      </c>
      <c r="AF18" s="29" t="s">
        <v>264</v>
      </c>
      <c r="AG18" s="29" t="s">
        <v>265</v>
      </c>
      <c r="AH18" s="29" t="s">
        <v>266</v>
      </c>
      <c r="AI18" s="29" t="s">
        <v>267</v>
      </c>
      <c r="AJ18" s="29" t="s">
        <v>268</v>
      </c>
      <c r="AK18" s="29" t="s">
        <v>269</v>
      </c>
      <c r="AL18" s="29" t="s">
        <v>270</v>
      </c>
      <c r="AM18" s="29" t="s">
        <v>271</v>
      </c>
      <c r="AN18" s="29" t="s">
        <v>272</v>
      </c>
      <c r="AO18" s="29" t="s">
        <v>273</v>
      </c>
      <c r="AP18" s="101" t="s">
        <v>274</v>
      </c>
      <c r="AQ18" s="101" t="s">
        <v>274</v>
      </c>
      <c r="AR18" s="29" t="s">
        <v>275</v>
      </c>
      <c r="AS18" s="29" t="s">
        <v>276</v>
      </c>
      <c r="AT18" s="29" t="s">
        <v>277</v>
      </c>
      <c r="AU18" s="29" t="s">
        <v>278</v>
      </c>
      <c r="AV18" s="29" t="s">
        <v>279</v>
      </c>
      <c r="AW18" s="29" t="s">
        <v>280</v>
      </c>
    </row>
    <row r="19" spans="2:49" hidden="1" x14ac:dyDescent="0.25">
      <c r="B19" s="29" t="s">
        <v>281</v>
      </c>
      <c r="D19" s="29" t="s">
        <v>282</v>
      </c>
      <c r="F19" s="29" t="s">
        <v>283</v>
      </c>
      <c r="H19" s="29" t="s">
        <v>284</v>
      </c>
      <c r="I19" s="29" t="s">
        <v>285</v>
      </c>
      <c r="N19" s="29" t="s">
        <v>286</v>
      </c>
      <c r="P19" s="29" t="s">
        <v>287</v>
      </c>
      <c r="Q19" s="29" t="s">
        <v>288</v>
      </c>
      <c r="S19" s="29" t="s">
        <v>289</v>
      </c>
      <c r="X19" s="29" t="s">
        <v>290</v>
      </c>
      <c r="Y19" s="29" t="s">
        <v>291</v>
      </c>
      <c r="AD19" s="29" t="s">
        <v>292</v>
      </c>
      <c r="AM19" s="29" t="s">
        <v>293</v>
      </c>
    </row>
    <row r="20" spans="2:49" hidden="1" x14ac:dyDescent="0.25">
      <c r="B20" s="29" t="s">
        <v>294</v>
      </c>
      <c r="D20" s="29" t="s">
        <v>295</v>
      </c>
      <c r="F20" s="29" t="s">
        <v>296</v>
      </c>
      <c r="I20" s="29" t="s">
        <v>297</v>
      </c>
      <c r="P20" s="29" t="s">
        <v>298</v>
      </c>
      <c r="Q20" s="29" t="s">
        <v>299</v>
      </c>
      <c r="X20" s="29" t="s">
        <v>300</v>
      </c>
      <c r="Y20" s="29" t="s">
        <v>301</v>
      </c>
      <c r="AD20" s="29" t="s">
        <v>302</v>
      </c>
    </row>
    <row r="21" spans="2:49" hidden="1" x14ac:dyDescent="0.25">
      <c r="F21" s="29" t="s">
        <v>303</v>
      </c>
      <c r="Q21" s="29" t="s">
        <v>304</v>
      </c>
      <c r="AD21" s="29" t="s">
        <v>261</v>
      </c>
    </row>
    <row r="22" spans="2:49" ht="22.5" customHeight="1" x14ac:dyDescent="0.25">
      <c r="Q22" s="29" t="s">
        <v>305</v>
      </c>
    </row>
  </sheetData>
  <phoneticPr fontId="4"/>
  <dataValidations count="2">
    <dataValidation type="list" allowBlank="1" showInputMessage="1" showErrorMessage="1" sqref="C3" xr:uid="{B8ED2460-71B6-4403-A84F-6081744CAC66}">
      <formula1>$B$10:$AW$10</formula1>
    </dataValidation>
    <dataValidation type="list" allowBlank="1" showInputMessage="1" showErrorMessage="1" errorTitle="ご注意" error="プルダウンリストからご選択ください。" sqref="C4" xr:uid="{616C024F-BC9A-4627-8A4A-5EB6DAE7E831}">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IN41"/>
  <sheetViews>
    <sheetView topLeftCell="B1" zoomScaleNormal="100" workbookViewId="0">
      <selection activeCell="I18" sqref="I18"/>
    </sheetView>
  </sheetViews>
  <sheetFormatPr defaultColWidth="9" defaultRowHeight="14.15" x14ac:dyDescent="0.25"/>
  <cols>
    <col min="1" max="1" width="2.23046875" style="96" hidden="1" customWidth="1"/>
    <col min="2" max="2" width="7.4609375" style="16" customWidth="1"/>
    <col min="3" max="3" width="21.4609375" style="16" customWidth="1"/>
    <col min="4" max="6" width="26.4609375" style="16" customWidth="1"/>
    <col min="7" max="16384" width="9" style="16"/>
  </cols>
  <sheetData>
    <row r="1" spans="1:248" ht="18" x14ac:dyDescent="0.25">
      <c r="B1" s="84" t="s">
        <v>330</v>
      </c>
    </row>
    <row r="2" spans="1:248" s="19" customFormat="1" x14ac:dyDescent="0.25">
      <c r="A2" s="96"/>
      <c r="B2" s="17"/>
      <c r="C2" s="18"/>
      <c r="D2" s="18"/>
    </row>
    <row r="3" spans="1:248" ht="16.5" customHeight="1" x14ac:dyDescent="0.25">
      <c r="B3" s="399" t="s">
        <v>193</v>
      </c>
      <c r="C3" s="400"/>
      <c r="D3" s="401" t="str">
        <f>IF(ｼｰﾄ0!C4="","",ｼｰﾄ0!C3 &amp; (ｼｰﾄ0!C4))</f>
        <v>千葉県関東平野南部</v>
      </c>
      <c r="E3" s="401"/>
      <c r="F3" s="401"/>
      <c r="IN3" s="19">
        <v>1</v>
      </c>
    </row>
    <row r="4" spans="1:248" ht="54" customHeight="1" x14ac:dyDescent="0.25">
      <c r="B4" s="399" t="s">
        <v>331</v>
      </c>
      <c r="C4" s="400"/>
      <c r="D4" s="139" t="s">
        <v>332</v>
      </c>
      <c r="E4" s="120" t="s">
        <v>333</v>
      </c>
      <c r="F4" s="140" t="s">
        <v>334</v>
      </c>
    </row>
    <row r="5" spans="1:248" ht="26.15" customHeight="1" x14ac:dyDescent="0.25">
      <c r="B5" s="402" t="s">
        <v>335</v>
      </c>
      <c r="C5" s="402"/>
      <c r="D5" s="146" t="s">
        <v>527</v>
      </c>
      <c r="E5" s="146" t="s">
        <v>529</v>
      </c>
      <c r="F5" s="147" t="s">
        <v>542</v>
      </c>
    </row>
    <row r="6" spans="1:248" ht="26.15" customHeight="1" x14ac:dyDescent="0.25">
      <c r="B6" s="403" t="s">
        <v>336</v>
      </c>
      <c r="C6" s="403"/>
      <c r="D6" s="148" t="s">
        <v>528</v>
      </c>
      <c r="E6" s="148" t="s">
        <v>530</v>
      </c>
      <c r="F6" s="149" t="s">
        <v>547</v>
      </c>
    </row>
    <row r="7" spans="1:248" ht="25.2" customHeight="1" x14ac:dyDescent="0.25">
      <c r="B7" s="407" t="s">
        <v>337</v>
      </c>
      <c r="C7" s="407"/>
      <c r="D7" s="148" t="s">
        <v>205</v>
      </c>
      <c r="E7" s="148" t="s">
        <v>531</v>
      </c>
      <c r="F7" s="149" t="s">
        <v>548</v>
      </c>
    </row>
    <row r="8" spans="1:248" ht="27" customHeight="1" x14ac:dyDescent="0.25">
      <c r="B8" s="408" t="s">
        <v>338</v>
      </c>
      <c r="C8" s="409"/>
      <c r="D8" s="148" t="s">
        <v>543</v>
      </c>
      <c r="E8" s="148" t="s">
        <v>544</v>
      </c>
      <c r="F8" s="148" t="s">
        <v>550</v>
      </c>
    </row>
    <row r="9" spans="1:248" ht="26.25" customHeight="1" x14ac:dyDescent="0.25">
      <c r="B9" s="410" t="s">
        <v>339</v>
      </c>
      <c r="C9" s="411"/>
      <c r="D9" s="148" t="s">
        <v>543</v>
      </c>
      <c r="E9" s="150" t="s">
        <v>546</v>
      </c>
      <c r="F9" s="149" t="s">
        <v>549</v>
      </c>
    </row>
    <row r="10" spans="1:248" ht="30" customHeight="1" x14ac:dyDescent="0.25">
      <c r="B10" s="410" t="s">
        <v>340</v>
      </c>
      <c r="C10" s="412"/>
      <c r="D10" s="141"/>
      <c r="E10" s="151" t="s">
        <v>545</v>
      </c>
      <c r="F10" s="141"/>
    </row>
    <row r="11" spans="1:248" ht="29.25" customHeight="1" x14ac:dyDescent="0.25">
      <c r="B11" s="413" t="s">
        <v>341</v>
      </c>
      <c r="C11" s="142" t="s">
        <v>342</v>
      </c>
      <c r="D11" s="152">
        <v>215.27</v>
      </c>
      <c r="E11" s="152">
        <v>51.21</v>
      </c>
      <c r="F11" s="153">
        <v>21.31</v>
      </c>
    </row>
    <row r="12" spans="1:248" ht="30" customHeight="1" x14ac:dyDescent="0.25">
      <c r="B12" s="413"/>
      <c r="C12" s="143" t="s">
        <v>343</v>
      </c>
      <c r="D12" s="144"/>
      <c r="E12" s="152">
        <v>11.99</v>
      </c>
      <c r="F12" s="144"/>
    </row>
    <row r="13" spans="1:248" ht="30.75" customHeight="1" x14ac:dyDescent="0.25">
      <c r="B13" s="413"/>
      <c r="C13" s="142" t="s">
        <v>344</v>
      </c>
      <c r="D13" s="144"/>
      <c r="E13" s="144"/>
      <c r="F13" s="153">
        <v>1.85</v>
      </c>
    </row>
    <row r="14" spans="1:248" ht="19.5" customHeight="1" x14ac:dyDescent="0.25">
      <c r="B14" s="414"/>
      <c r="C14" s="121" t="s">
        <v>345</v>
      </c>
      <c r="D14" s="155">
        <v>0.39</v>
      </c>
      <c r="E14" s="155">
        <v>1.88</v>
      </c>
      <c r="F14" s="155">
        <v>1.98</v>
      </c>
    </row>
    <row r="15" spans="1:248" ht="19.5" customHeight="1" x14ac:dyDescent="0.25">
      <c r="B15" s="414"/>
      <c r="C15" s="121" t="s">
        <v>346</v>
      </c>
      <c r="D15" s="155">
        <v>-0.21</v>
      </c>
      <c r="E15" s="155">
        <v>2.4</v>
      </c>
      <c r="F15" s="155">
        <v>1.88</v>
      </c>
    </row>
    <row r="16" spans="1:248" ht="19.5" customHeight="1" x14ac:dyDescent="0.25">
      <c r="B16" s="414"/>
      <c r="C16" s="121" t="s">
        <v>347</v>
      </c>
      <c r="D16" s="155">
        <v>-0.1</v>
      </c>
      <c r="E16" s="155">
        <v>1.1499999999999999</v>
      </c>
      <c r="F16" s="155">
        <v>1.1000000000000001</v>
      </c>
    </row>
    <row r="17" spans="1:6" ht="19.5" customHeight="1" x14ac:dyDescent="0.25">
      <c r="B17" s="414"/>
      <c r="C17" s="121" t="s">
        <v>348</v>
      </c>
      <c r="D17" s="155">
        <v>-0.11</v>
      </c>
      <c r="E17" s="155">
        <v>2.63</v>
      </c>
      <c r="F17" s="155">
        <v>2.09</v>
      </c>
    </row>
    <row r="18" spans="1:6" ht="19.5" customHeight="1" x14ac:dyDescent="0.25">
      <c r="B18" s="414"/>
      <c r="C18" s="121" t="s">
        <v>349</v>
      </c>
      <c r="D18" s="155">
        <v>0.11</v>
      </c>
      <c r="E18" s="155">
        <v>2.3199999999999998</v>
      </c>
      <c r="F18" s="155">
        <v>2.2599999999999998</v>
      </c>
    </row>
    <row r="19" spans="1:6" ht="19.5" customHeight="1" x14ac:dyDescent="0.25">
      <c r="B19" s="414"/>
      <c r="C19" s="154" t="s">
        <v>350</v>
      </c>
      <c r="D19" s="155">
        <v>-0.31</v>
      </c>
      <c r="E19" s="155">
        <v>2.4700000000000002</v>
      </c>
      <c r="F19" s="155">
        <v>2.2000000000000002</v>
      </c>
    </row>
    <row r="20" spans="1:6" ht="19.5" customHeight="1" x14ac:dyDescent="0.25">
      <c r="B20" s="414"/>
      <c r="C20" s="154" t="s">
        <v>351</v>
      </c>
      <c r="D20" s="155">
        <v>-0.93</v>
      </c>
      <c r="E20" s="155">
        <v>1.53</v>
      </c>
      <c r="F20" s="155">
        <v>1.5</v>
      </c>
    </row>
    <row r="21" spans="1:6" ht="19.5" customHeight="1" x14ac:dyDescent="0.25">
      <c r="B21" s="414"/>
      <c r="C21" s="154" t="s">
        <v>352</v>
      </c>
      <c r="D21" s="155">
        <v>0.45</v>
      </c>
      <c r="E21" s="155">
        <v>2.46</v>
      </c>
      <c r="F21" s="155">
        <v>1.94</v>
      </c>
    </row>
    <row r="22" spans="1:6" ht="19.5" customHeight="1" x14ac:dyDescent="0.25">
      <c r="B22" s="414"/>
      <c r="C22" s="154" t="s">
        <v>353</v>
      </c>
      <c r="D22" s="155">
        <v>0.15</v>
      </c>
      <c r="E22" s="155">
        <v>3.77</v>
      </c>
      <c r="F22" s="155">
        <v>3.37</v>
      </c>
    </row>
    <row r="23" spans="1:6" ht="19.5" customHeight="1" x14ac:dyDescent="0.25">
      <c r="B23" s="415"/>
      <c r="C23" s="154" t="s">
        <v>354</v>
      </c>
      <c r="D23" s="155">
        <v>-0.34</v>
      </c>
      <c r="E23" s="155">
        <v>1.76</v>
      </c>
      <c r="F23" s="155">
        <v>1.85</v>
      </c>
    </row>
    <row r="24" spans="1:6" s="94" customFormat="1" ht="12" customHeight="1" x14ac:dyDescent="0.25">
      <c r="A24" s="97"/>
      <c r="C24" s="145" t="s">
        <v>355</v>
      </c>
      <c r="D24" s="416" t="s">
        <v>525</v>
      </c>
      <c r="E24" s="417"/>
      <c r="F24" s="418"/>
    </row>
    <row r="25" spans="1:6" s="94" customFormat="1" ht="12" customHeight="1" x14ac:dyDescent="0.25">
      <c r="A25" s="97"/>
      <c r="C25" s="23"/>
      <c r="D25" s="419" t="s">
        <v>526</v>
      </c>
      <c r="E25" s="417"/>
      <c r="F25" s="420"/>
    </row>
    <row r="26" spans="1:6" s="94" customFormat="1" ht="12" customHeight="1" x14ac:dyDescent="0.25">
      <c r="A26" s="97"/>
      <c r="C26" s="13"/>
      <c r="D26" s="419"/>
      <c r="E26" s="417"/>
      <c r="F26" s="420"/>
    </row>
    <row r="27" spans="1:6" s="94" customFormat="1" ht="12" customHeight="1" x14ac:dyDescent="0.25">
      <c r="A27" s="97"/>
      <c r="D27" s="421"/>
      <c r="E27" s="417"/>
      <c r="F27" s="420"/>
    </row>
    <row r="28" spans="1:6" s="94" customFormat="1" ht="12" customHeight="1" x14ac:dyDescent="0.25">
      <c r="A28" s="97"/>
      <c r="D28" s="404"/>
      <c r="E28" s="405"/>
      <c r="F28" s="406"/>
    </row>
    <row r="29" spans="1:6" s="94" customFormat="1" x14ac:dyDescent="0.25">
      <c r="A29" s="97"/>
    </row>
    <row r="30" spans="1:6" s="94" customFormat="1" x14ac:dyDescent="0.25">
      <c r="A30" s="97"/>
    </row>
    <row r="31" spans="1:6" s="94" customFormat="1" x14ac:dyDescent="0.25">
      <c r="A31" s="97"/>
    </row>
    <row r="32" spans="1:6" s="94" customFormat="1" x14ac:dyDescent="0.25">
      <c r="A32" s="97"/>
    </row>
    <row r="33" spans="1:3" s="94" customFormat="1" x14ac:dyDescent="0.25">
      <c r="A33" s="97"/>
    </row>
    <row r="34" spans="1:3" s="94" customFormat="1" x14ac:dyDescent="0.25">
      <c r="A34" s="97"/>
    </row>
    <row r="35" spans="1:3" s="94" customFormat="1" x14ac:dyDescent="0.25">
      <c r="A35" s="97"/>
    </row>
    <row r="40" spans="1:3" x14ac:dyDescent="0.25">
      <c r="C40" s="95"/>
    </row>
    <row r="41" spans="1:3" x14ac:dyDescent="0.25">
      <c r="C41" s="95"/>
    </row>
  </sheetData>
  <sheetProtection formatCells="0"/>
  <mergeCells count="15">
    <mergeCell ref="D28:F28"/>
    <mergeCell ref="B7:C7"/>
    <mergeCell ref="B8:C8"/>
    <mergeCell ref="B9:C9"/>
    <mergeCell ref="B10:C10"/>
    <mergeCell ref="B11:B23"/>
    <mergeCell ref="D24:F24"/>
    <mergeCell ref="D25:F25"/>
    <mergeCell ref="D26:F26"/>
    <mergeCell ref="D27:F27"/>
    <mergeCell ref="B3:C3"/>
    <mergeCell ref="D3:F3"/>
    <mergeCell ref="B4:C4"/>
    <mergeCell ref="B5:C5"/>
    <mergeCell ref="B6:C6"/>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A514B049-C2F6-41BE-AA6B-3180F659C368}">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DDDADF75-B1B0-43F8-BBB3-9DC2FE09C767}">
      <formula1>2</formula1>
      <formula2>3</formula2>
    </dataValidation>
    <dataValidation allowBlank="1" showInputMessage="1" showErrorMessage="1" promptTitle="記入例と同じ形式で記載してください。英数半角大文字" prompt="_x000a_記入例_x000a_　　　　　H28～R2_x000a_          H24～H28_x000a_" sqref="E9" xr:uid="{8DDC4A02-9933-4310-8395-D6A615F4EBC4}"/>
    <dataValidation allowBlank="1" showInputMessage="1" showErrorMessage="1" promptTitle="記入例と同じ形式で記載してください。英数半角大文字" prompt="記入例_x000a_　　　　　S50～R2_x000a_          H2～R1_x000a_" sqref="D9" xr:uid="{5FF5E16E-DC65-4931-91E3-A2FEECA043DD}"/>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C185FE9B-C959-45CB-BB19-FEF6FA90AA6C}">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8B9CAA74-8311-420A-A31B-7B12FF94101E}">
      <formula1>D12=ROUNDDOWN(D12,2)</formula1>
    </dataValidation>
    <dataValidation type="custom" allowBlank="1" showInputMessage="1" showErrorMessage="1" errorTitle="ご注意" error="沈下量の数値は、小数点第２位までご記入ください。_x000a__x000a_12.56  19.08_x000a_5.03    14.10" sqref="F13 D11:F11 E12" xr:uid="{0B8273E0-FC8A-4A00-AE04-D28BA3E1DDE5}">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B5C2A3AF-0D96-44E0-B920-3659C62F2492}">
      <formula1>D14=ROUNDDOWN(D14,2)</formula1>
    </dataValidation>
  </dataValidations>
  <pageMargins left="0.70866141732283472" right="0.55118110236220474" top="0.70866141732283472" bottom="0.6692913385826772"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L25"/>
  <sheetViews>
    <sheetView topLeftCell="B1" zoomScale="110" zoomScaleNormal="110" zoomScaleSheetLayoutView="100" workbookViewId="0">
      <selection activeCell="O14" sqref="O14"/>
    </sheetView>
  </sheetViews>
  <sheetFormatPr defaultColWidth="9" defaultRowHeight="14.15" x14ac:dyDescent="0.25"/>
  <cols>
    <col min="1" max="1" width="2.4609375" style="13" hidden="1" customWidth="1"/>
    <col min="2" max="2" width="6.69140625" style="13" customWidth="1"/>
    <col min="3" max="3" width="14.23046875" style="13" customWidth="1"/>
    <col min="4" max="12" width="21.4609375" style="13" customWidth="1"/>
    <col min="13" max="16384" width="9" style="13"/>
  </cols>
  <sheetData>
    <row r="1" spans="1:12" ht="18" x14ac:dyDescent="0.25">
      <c r="B1" s="83" t="s">
        <v>356</v>
      </c>
    </row>
    <row r="2" spans="1:12" x14ac:dyDescent="0.25">
      <c r="A2" s="20">
        <f>IF(COUNTA(D4:G21)&lt;&gt;0,1,2)</f>
        <v>1</v>
      </c>
      <c r="B2" s="14" t="s">
        <v>193</v>
      </c>
      <c r="D2" s="14"/>
      <c r="E2" s="15"/>
      <c r="F2" s="15"/>
      <c r="G2" s="15"/>
    </row>
    <row r="3" spans="1:12" ht="18.75" customHeight="1" x14ac:dyDescent="0.25">
      <c r="B3" s="422" t="str">
        <f>IF(ｼｰﾄ0!C4="","",ｼｰﾄ0!C3   &amp; (ｼｰﾄ0!C4) )</f>
        <v>千葉県関東平野南部</v>
      </c>
      <c r="C3" s="422"/>
      <c r="D3" s="156"/>
      <c r="E3" s="156"/>
      <c r="F3" s="156"/>
      <c r="G3" s="156"/>
    </row>
    <row r="4" spans="1:12" ht="27" customHeight="1" x14ac:dyDescent="0.25">
      <c r="B4" s="423" t="s">
        <v>357</v>
      </c>
      <c r="C4" s="424"/>
      <c r="D4" s="157" t="s">
        <v>480</v>
      </c>
      <c r="E4" s="157" t="s">
        <v>481</v>
      </c>
      <c r="F4" s="157" t="s">
        <v>482</v>
      </c>
      <c r="G4" s="157" t="s">
        <v>483</v>
      </c>
      <c r="H4" s="157" t="s">
        <v>484</v>
      </c>
      <c r="I4" s="157" t="s">
        <v>485</v>
      </c>
      <c r="J4" s="157" t="s">
        <v>486</v>
      </c>
      <c r="K4" s="157" t="s">
        <v>487</v>
      </c>
      <c r="L4" s="157" t="s">
        <v>488</v>
      </c>
    </row>
    <row r="5" spans="1:12" ht="27" customHeight="1" x14ac:dyDescent="0.25">
      <c r="B5" s="423" t="s">
        <v>358</v>
      </c>
      <c r="C5" s="424"/>
      <c r="D5" s="158" t="s">
        <v>489</v>
      </c>
      <c r="E5" s="158" t="s">
        <v>490</v>
      </c>
      <c r="F5" s="158" t="s">
        <v>491</v>
      </c>
      <c r="G5" s="158" t="s">
        <v>492</v>
      </c>
      <c r="H5" s="158" t="s">
        <v>493</v>
      </c>
      <c r="I5" s="158" t="s">
        <v>494</v>
      </c>
      <c r="J5" s="158" t="s">
        <v>495</v>
      </c>
      <c r="K5" s="158" t="s">
        <v>496</v>
      </c>
      <c r="L5" s="158" t="s">
        <v>497</v>
      </c>
    </row>
    <row r="6" spans="1:12" ht="27" customHeight="1" x14ac:dyDescent="0.25">
      <c r="B6" s="423" t="s">
        <v>359</v>
      </c>
      <c r="C6" s="424"/>
      <c r="D6" s="158">
        <v>1.2</v>
      </c>
      <c r="E6" s="158">
        <v>1.58</v>
      </c>
      <c r="F6" s="158">
        <v>4.8760000000000003</v>
      </c>
      <c r="G6" s="158">
        <v>29.16</v>
      </c>
      <c r="H6" s="158">
        <v>2.69</v>
      </c>
      <c r="I6" s="158">
        <v>4.5599999999999996</v>
      </c>
      <c r="J6" s="158">
        <v>7.72</v>
      </c>
      <c r="K6" s="158">
        <v>8.6</v>
      </c>
      <c r="L6" s="158">
        <v>25.99</v>
      </c>
    </row>
    <row r="7" spans="1:12" ht="27" customHeight="1" x14ac:dyDescent="0.25">
      <c r="B7" s="423" t="s">
        <v>360</v>
      </c>
      <c r="C7" s="424"/>
      <c r="D7" s="158" t="s">
        <v>498</v>
      </c>
      <c r="E7" s="158" t="s">
        <v>499</v>
      </c>
      <c r="F7" s="158" t="s">
        <v>500</v>
      </c>
      <c r="G7" s="158" t="s">
        <v>501</v>
      </c>
      <c r="H7" s="158" t="s">
        <v>502</v>
      </c>
      <c r="I7" s="158" t="s">
        <v>503</v>
      </c>
      <c r="J7" s="158" t="s">
        <v>504</v>
      </c>
      <c r="K7" s="158" t="s">
        <v>505</v>
      </c>
      <c r="L7" s="158" t="s">
        <v>506</v>
      </c>
    </row>
    <row r="8" spans="1:12" ht="27" customHeight="1" x14ac:dyDescent="0.25">
      <c r="B8" s="423" t="s">
        <v>337</v>
      </c>
      <c r="C8" s="424"/>
      <c r="D8" s="158" t="s">
        <v>507</v>
      </c>
      <c r="E8" s="158" t="s">
        <v>507</v>
      </c>
      <c r="F8" s="158" t="s">
        <v>306</v>
      </c>
      <c r="G8" s="158" t="s">
        <v>508</v>
      </c>
      <c r="H8" s="158" t="s">
        <v>509</v>
      </c>
      <c r="I8" s="158" t="s">
        <v>507</v>
      </c>
      <c r="J8" s="158" t="s">
        <v>507</v>
      </c>
      <c r="K8" s="158" t="s">
        <v>507</v>
      </c>
      <c r="L8" s="158" t="s">
        <v>205</v>
      </c>
    </row>
    <row r="9" spans="1:12" ht="27" customHeight="1" x14ac:dyDescent="0.25">
      <c r="B9" s="423" t="s">
        <v>361</v>
      </c>
      <c r="C9" s="424"/>
      <c r="D9" s="158"/>
      <c r="E9" s="158"/>
      <c r="F9" s="158"/>
      <c r="G9" s="158"/>
      <c r="H9" s="158"/>
      <c r="I9" s="158"/>
      <c r="J9" s="158"/>
      <c r="K9" s="158"/>
      <c r="L9" s="158"/>
    </row>
    <row r="10" spans="1:12" ht="27" customHeight="1" x14ac:dyDescent="0.25">
      <c r="B10" s="423" t="s">
        <v>362</v>
      </c>
      <c r="C10" s="424"/>
      <c r="D10" s="158" t="s">
        <v>510</v>
      </c>
      <c r="E10" s="158" t="s">
        <v>511</v>
      </c>
      <c r="F10" s="158" t="s">
        <v>512</v>
      </c>
      <c r="G10" s="158" t="s">
        <v>513</v>
      </c>
      <c r="H10" s="158" t="s">
        <v>514</v>
      </c>
      <c r="I10" s="158" t="s">
        <v>515</v>
      </c>
      <c r="J10" s="158" t="s">
        <v>516</v>
      </c>
      <c r="K10" s="158" t="s">
        <v>517</v>
      </c>
      <c r="L10" s="158" t="s">
        <v>510</v>
      </c>
    </row>
    <row r="11" spans="1:12" ht="27" customHeight="1" x14ac:dyDescent="0.25">
      <c r="B11" s="432" t="s">
        <v>363</v>
      </c>
      <c r="C11" s="433"/>
      <c r="D11" s="158"/>
      <c r="E11" s="159"/>
      <c r="F11" s="158">
        <v>-2.2200000000000002</v>
      </c>
      <c r="G11" s="159">
        <v>-3.87</v>
      </c>
      <c r="H11" s="158"/>
      <c r="I11" s="159"/>
      <c r="J11" s="159"/>
      <c r="K11" s="159"/>
      <c r="L11" s="158"/>
    </row>
    <row r="12" spans="1:12" ht="18.75" customHeight="1" x14ac:dyDescent="0.25">
      <c r="B12" s="434" t="s">
        <v>364</v>
      </c>
      <c r="C12" s="157" t="s">
        <v>365</v>
      </c>
      <c r="D12" s="159">
        <v>-4.04</v>
      </c>
      <c r="E12" s="159">
        <v>-5.2</v>
      </c>
      <c r="F12" s="159">
        <v>2.94</v>
      </c>
      <c r="G12" s="160">
        <v>2.86</v>
      </c>
      <c r="H12" s="159" t="s">
        <v>532</v>
      </c>
      <c r="I12" s="159">
        <v>0.15</v>
      </c>
      <c r="J12" s="159">
        <v>5.4</v>
      </c>
      <c r="K12" s="159">
        <v>6.24</v>
      </c>
      <c r="L12" s="159">
        <v>-1.81</v>
      </c>
    </row>
    <row r="13" spans="1:12" ht="18.75" customHeight="1" x14ac:dyDescent="0.25">
      <c r="B13" s="435"/>
      <c r="C13" s="157" t="s">
        <v>346</v>
      </c>
      <c r="D13" s="159">
        <v>-3.83</v>
      </c>
      <c r="E13" s="159">
        <v>-4.6399999999999997</v>
      </c>
      <c r="F13" s="159">
        <v>3.08</v>
      </c>
      <c r="G13" s="160">
        <v>2.99</v>
      </c>
      <c r="H13" s="159" t="s">
        <v>518</v>
      </c>
      <c r="I13" s="159">
        <v>0.15</v>
      </c>
      <c r="J13" s="159">
        <v>5.71</v>
      </c>
      <c r="K13" s="159">
        <v>6.45</v>
      </c>
      <c r="L13" s="159">
        <v>-0.2</v>
      </c>
    </row>
    <row r="14" spans="1:12" ht="18.75" customHeight="1" x14ac:dyDescent="0.25">
      <c r="B14" s="435"/>
      <c r="C14" s="157" t="s">
        <v>347</v>
      </c>
      <c r="D14" s="159">
        <v>-3.73</v>
      </c>
      <c r="E14" s="159">
        <v>-4.78</v>
      </c>
      <c r="F14" s="159">
        <v>3.05</v>
      </c>
      <c r="G14" s="160">
        <v>3.03</v>
      </c>
      <c r="H14" s="159" t="s">
        <v>518</v>
      </c>
      <c r="I14" s="159">
        <v>-0.02</v>
      </c>
      <c r="J14" s="159">
        <v>5.48</v>
      </c>
      <c r="K14" s="159">
        <v>6.2</v>
      </c>
      <c r="L14" s="159">
        <v>-2.44</v>
      </c>
    </row>
    <row r="15" spans="1:12" ht="18.75" customHeight="1" x14ac:dyDescent="0.25">
      <c r="B15" s="435"/>
      <c r="C15" s="157" t="s">
        <v>348</v>
      </c>
      <c r="D15" s="159">
        <v>-3.67</v>
      </c>
      <c r="E15" s="159">
        <v>-4.6500000000000004</v>
      </c>
      <c r="F15" s="159">
        <v>3.18</v>
      </c>
      <c r="G15" s="160">
        <v>3.2</v>
      </c>
      <c r="H15" s="159" t="s">
        <v>518</v>
      </c>
      <c r="I15" s="159">
        <v>0.24</v>
      </c>
      <c r="J15" s="159">
        <v>5.55</v>
      </c>
      <c r="K15" s="159">
        <v>6.12</v>
      </c>
      <c r="L15" s="159">
        <v>-2.42</v>
      </c>
    </row>
    <row r="16" spans="1:12" ht="18.75" customHeight="1" x14ac:dyDescent="0.25">
      <c r="B16" s="436" t="s">
        <v>366</v>
      </c>
      <c r="C16" s="121" t="s">
        <v>367</v>
      </c>
      <c r="D16" s="159">
        <v>-3.68</v>
      </c>
      <c r="E16" s="159">
        <v>-4.67</v>
      </c>
      <c r="F16" s="159">
        <v>3.29</v>
      </c>
      <c r="G16" s="160">
        <v>3.23</v>
      </c>
      <c r="H16" s="159" t="s">
        <v>518</v>
      </c>
      <c r="I16" s="159">
        <v>0.28999999999999998</v>
      </c>
      <c r="J16" s="159">
        <v>5.71</v>
      </c>
      <c r="K16" s="159">
        <v>6.01</v>
      </c>
      <c r="L16" s="159">
        <v>-1.81</v>
      </c>
    </row>
    <row r="17" spans="2:12" ht="18.75" customHeight="1" x14ac:dyDescent="0.25">
      <c r="B17" s="436"/>
      <c r="C17" s="121" t="s">
        <v>350</v>
      </c>
      <c r="D17" s="159">
        <v>-3.27</v>
      </c>
      <c r="E17" s="159">
        <v>-3.89</v>
      </c>
      <c r="F17" s="159">
        <v>3.85</v>
      </c>
      <c r="G17" s="160">
        <v>4.41</v>
      </c>
      <c r="H17" s="159" t="s">
        <v>518</v>
      </c>
      <c r="I17" s="159">
        <v>0.38</v>
      </c>
      <c r="J17" s="159">
        <v>6.01</v>
      </c>
      <c r="K17" s="159">
        <v>6.67</v>
      </c>
      <c r="L17" s="159">
        <v>0.02</v>
      </c>
    </row>
    <row r="18" spans="2:12" ht="18.75" customHeight="1" x14ac:dyDescent="0.25">
      <c r="B18" s="436"/>
      <c r="C18" s="121" t="s">
        <v>351</v>
      </c>
      <c r="D18" s="159">
        <v>-2.9000000000000004</v>
      </c>
      <c r="E18" s="159">
        <v>-3.49</v>
      </c>
      <c r="F18" s="159">
        <v>3.754</v>
      </c>
      <c r="G18" s="160">
        <v>4.34</v>
      </c>
      <c r="H18" s="159" t="s">
        <v>518</v>
      </c>
      <c r="I18" s="159">
        <v>0.61</v>
      </c>
      <c r="J18" s="159">
        <v>6</v>
      </c>
      <c r="K18" s="159">
        <v>6.65</v>
      </c>
      <c r="L18" s="159">
        <v>0.26</v>
      </c>
    </row>
    <row r="19" spans="2:12" ht="18.75" customHeight="1" x14ac:dyDescent="0.25">
      <c r="B19" s="436"/>
      <c r="C19" s="121" t="s">
        <v>352</v>
      </c>
      <c r="D19" s="159">
        <v>-2.62</v>
      </c>
      <c r="E19" s="159">
        <v>-3.02</v>
      </c>
      <c r="F19" s="159">
        <v>3.92</v>
      </c>
      <c r="G19" s="160">
        <v>3.73</v>
      </c>
      <c r="H19" s="159" t="s">
        <v>518</v>
      </c>
      <c r="I19" s="159">
        <v>0.98</v>
      </c>
      <c r="J19" s="159">
        <v>6.05</v>
      </c>
      <c r="K19" s="159">
        <v>6.68</v>
      </c>
      <c r="L19" s="159">
        <v>0.49</v>
      </c>
    </row>
    <row r="20" spans="2:12" ht="18.75" customHeight="1" x14ac:dyDescent="0.25">
      <c r="B20" s="436"/>
      <c r="C20" s="121" t="s">
        <v>353</v>
      </c>
      <c r="D20" s="159">
        <v>-2.4875000000000003</v>
      </c>
      <c r="E20" s="159">
        <v>-2.8</v>
      </c>
      <c r="F20" s="159">
        <v>3.84</v>
      </c>
      <c r="G20" s="160">
        <v>3.52</v>
      </c>
      <c r="H20" s="159" t="s">
        <v>518</v>
      </c>
      <c r="I20" s="160">
        <v>0.96583333333333332</v>
      </c>
      <c r="J20" s="159">
        <v>6.05</v>
      </c>
      <c r="K20" s="160">
        <v>6.4483333333333333</v>
      </c>
      <c r="L20" s="159">
        <v>0.34416666666666657</v>
      </c>
    </row>
    <row r="21" spans="2:12" ht="18.75" customHeight="1" x14ac:dyDescent="0.25">
      <c r="B21" s="437"/>
      <c r="C21" s="121" t="s">
        <v>354</v>
      </c>
      <c r="D21" s="159">
        <v>-2.48</v>
      </c>
      <c r="E21" s="159">
        <v>-2.8</v>
      </c>
      <c r="F21" s="159">
        <v>3.89</v>
      </c>
      <c r="G21" s="160">
        <v>3.81</v>
      </c>
      <c r="H21" s="159" t="s">
        <v>518</v>
      </c>
      <c r="I21" s="159">
        <v>0.97</v>
      </c>
      <c r="J21" s="159">
        <v>6.05</v>
      </c>
      <c r="K21" s="159">
        <v>6.43</v>
      </c>
      <c r="L21" s="159">
        <v>0.32</v>
      </c>
    </row>
    <row r="22" spans="2:12" ht="15" customHeight="1" x14ac:dyDescent="0.25">
      <c r="B22" s="15"/>
      <c r="C22" s="161" t="s">
        <v>368</v>
      </c>
      <c r="D22" s="425" t="s">
        <v>369</v>
      </c>
      <c r="E22" s="426"/>
      <c r="F22" s="426"/>
      <c r="G22" s="426"/>
      <c r="H22" s="426"/>
      <c r="I22" s="426"/>
      <c r="J22" s="426"/>
      <c r="K22" s="426"/>
      <c r="L22" s="426"/>
    </row>
    <row r="23" spans="2:12" ht="15" customHeight="1" x14ac:dyDescent="0.25">
      <c r="B23" s="15"/>
      <c r="C23" s="15"/>
      <c r="D23" s="427" t="s">
        <v>519</v>
      </c>
      <c r="E23" s="428"/>
      <c r="F23" s="428"/>
      <c r="G23" s="428"/>
      <c r="H23" s="428"/>
      <c r="I23" s="428"/>
      <c r="J23" s="428"/>
      <c r="K23" s="428"/>
      <c r="L23" s="429"/>
    </row>
    <row r="24" spans="2:12" x14ac:dyDescent="0.25">
      <c r="B24" s="15"/>
      <c r="C24" s="15"/>
      <c r="D24" s="430"/>
      <c r="E24" s="431"/>
      <c r="F24" s="431"/>
      <c r="G24" s="431"/>
      <c r="H24" s="431"/>
      <c r="I24" s="431"/>
      <c r="J24" s="431"/>
      <c r="K24" s="431"/>
      <c r="L24" s="431"/>
    </row>
    <row r="25" spans="2:12" x14ac:dyDescent="0.25">
      <c r="B25" s="15"/>
      <c r="C25" s="15"/>
      <c r="D25" s="430"/>
      <c r="E25" s="431"/>
      <c r="F25" s="431"/>
      <c r="G25" s="431"/>
      <c r="H25" s="431"/>
      <c r="I25" s="431"/>
      <c r="J25" s="431"/>
      <c r="K25" s="431"/>
      <c r="L25" s="431"/>
    </row>
  </sheetData>
  <sheetProtection insertColumns="0"/>
  <mergeCells count="15">
    <mergeCell ref="D22:L22"/>
    <mergeCell ref="D23:L23"/>
    <mergeCell ref="D24:L24"/>
    <mergeCell ref="D25:L25"/>
    <mergeCell ref="B8:C8"/>
    <mergeCell ref="B9:C9"/>
    <mergeCell ref="B10:C10"/>
    <mergeCell ref="B11:C11"/>
    <mergeCell ref="B12:B15"/>
    <mergeCell ref="B16:B21"/>
    <mergeCell ref="B3:C3"/>
    <mergeCell ref="B4:C4"/>
    <mergeCell ref="B5:C5"/>
    <mergeCell ref="B6:C6"/>
    <mergeCell ref="B7:C7"/>
  </mergeCells>
  <phoneticPr fontId="4"/>
  <pageMargins left="0.70866141732283472" right="0.55118110236220474" top="0.70866141732283472" bottom="0.6692913385826772" header="0.51181102362204722" footer="0.51181102362204722"/>
  <pageSetup paperSize="8"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94"/>
  <sheetViews>
    <sheetView topLeftCell="B1" zoomScale="80" zoomScaleNormal="80" workbookViewId="0">
      <selection activeCell="N10" sqref="N10"/>
    </sheetView>
  </sheetViews>
  <sheetFormatPr defaultColWidth="9" defaultRowHeight="14.15" x14ac:dyDescent="0.25"/>
  <cols>
    <col min="1" max="1" width="2.4609375" style="26" hidden="1" customWidth="1"/>
    <col min="2" max="2" width="16.4609375" style="20" customWidth="1"/>
    <col min="3" max="3" width="12.69140625" style="20" customWidth="1"/>
    <col min="4" max="4" width="10.4609375" style="20" customWidth="1"/>
    <col min="5" max="8" width="8.69140625" style="20" customWidth="1"/>
    <col min="9" max="12" width="12" style="20" customWidth="1"/>
    <col min="13" max="16384" width="9" style="20"/>
  </cols>
  <sheetData>
    <row r="1" spans="1:18" s="13" customFormat="1" ht="18" x14ac:dyDescent="0.25">
      <c r="B1" s="83" t="s">
        <v>370</v>
      </c>
    </row>
    <row r="2" spans="1:18" s="13" customFormat="1" x14ac:dyDescent="0.25">
      <c r="A2" s="21">
        <v>2</v>
      </c>
      <c r="C2" s="14"/>
      <c r="D2" s="14"/>
      <c r="E2" s="22"/>
      <c r="F2" s="22"/>
      <c r="G2" s="22"/>
      <c r="H2" s="22"/>
    </row>
    <row r="3" spans="1:18" s="13" customFormat="1" x14ac:dyDescent="0.25">
      <c r="A3" s="21">
        <f>IF(COUNTA(B8:L67)&lt;&gt;0,1,2)</f>
        <v>1</v>
      </c>
      <c r="B3" s="14" t="s">
        <v>371</v>
      </c>
      <c r="C3" s="23"/>
      <c r="D3" s="14"/>
      <c r="E3" s="22"/>
      <c r="F3" s="22"/>
      <c r="G3" s="22"/>
      <c r="H3" s="22"/>
    </row>
    <row r="4" spans="1:18" s="13" customFormat="1" ht="14.6" thickBot="1" x14ac:dyDescent="0.3">
      <c r="A4" s="21"/>
      <c r="B4" s="428" t="str">
        <f>IF(ｼｰﾄ0!C4="","",ｼｰﾄ0!C3   &amp; (ｼｰﾄ0!C4) )</f>
        <v>千葉県関東平野南部</v>
      </c>
      <c r="C4" s="428"/>
      <c r="D4" s="14"/>
      <c r="E4" s="22"/>
      <c r="F4" s="22"/>
      <c r="G4" s="22"/>
      <c r="H4" s="22"/>
    </row>
    <row r="5" spans="1:18" ht="48.65" customHeight="1" x14ac:dyDescent="0.25">
      <c r="A5" s="24"/>
      <c r="B5" s="446" t="s">
        <v>631</v>
      </c>
      <c r="C5" s="449" t="s">
        <v>372</v>
      </c>
      <c r="D5" s="162"/>
      <c r="E5" s="452" t="s">
        <v>373</v>
      </c>
      <c r="F5" s="453"/>
      <c r="G5" s="453"/>
      <c r="H5" s="454"/>
      <c r="I5" s="461" t="s">
        <v>632</v>
      </c>
      <c r="J5" s="462"/>
      <c r="K5" s="463" t="s">
        <v>633</v>
      </c>
      <c r="L5" s="464"/>
    </row>
    <row r="6" spans="1:18" ht="37.5" customHeight="1" x14ac:dyDescent="0.25">
      <c r="A6" s="24"/>
      <c r="B6" s="447"/>
      <c r="C6" s="450"/>
      <c r="D6" s="455" t="s">
        <v>374</v>
      </c>
      <c r="E6" s="457" t="s">
        <v>34</v>
      </c>
      <c r="F6" s="459" t="s">
        <v>35</v>
      </c>
      <c r="G6" s="459" t="s">
        <v>36</v>
      </c>
      <c r="H6" s="455" t="s">
        <v>375</v>
      </c>
      <c r="I6" s="163" t="s">
        <v>376</v>
      </c>
      <c r="J6" s="164" t="s">
        <v>377</v>
      </c>
      <c r="K6" s="163" t="s">
        <v>378</v>
      </c>
      <c r="L6" s="165" t="s">
        <v>379</v>
      </c>
    </row>
    <row r="7" spans="1:18" ht="29.15" customHeight="1" thickBot="1" x14ac:dyDescent="0.3">
      <c r="A7" s="24"/>
      <c r="B7" s="448"/>
      <c r="C7" s="451"/>
      <c r="D7" s="456"/>
      <c r="E7" s="458"/>
      <c r="F7" s="460"/>
      <c r="G7" s="460"/>
      <c r="H7" s="456"/>
      <c r="I7" s="166" t="s">
        <v>380</v>
      </c>
      <c r="J7" s="167" t="s">
        <v>381</v>
      </c>
      <c r="K7" s="168" t="s">
        <v>382</v>
      </c>
      <c r="L7" s="169" t="s">
        <v>383</v>
      </c>
    </row>
    <row r="8" spans="1:18" ht="19.5" customHeight="1" thickTop="1" x14ac:dyDescent="0.25">
      <c r="A8" s="25" t="str">
        <f>IF(COUNTIF(E8:E67,"/")&gt;=1,1,"")</f>
        <v/>
      </c>
      <c r="B8" s="177" t="s">
        <v>310</v>
      </c>
      <c r="C8" s="178">
        <v>103.5</v>
      </c>
      <c r="D8" s="178"/>
      <c r="E8" s="179" t="s">
        <v>537</v>
      </c>
      <c r="F8" s="179" t="s">
        <v>537</v>
      </c>
      <c r="G8" s="179" t="s">
        <v>537</v>
      </c>
      <c r="H8" s="179" t="s">
        <v>537</v>
      </c>
      <c r="I8" s="179"/>
      <c r="J8" s="179" t="s">
        <v>386</v>
      </c>
      <c r="K8" s="179" t="s">
        <v>387</v>
      </c>
      <c r="L8" s="179"/>
    </row>
    <row r="9" spans="1:18" ht="19.5" customHeight="1" x14ac:dyDescent="0.25">
      <c r="A9" s="25">
        <f>IF(COUNTIF(E8:E67,"-")&gt;=1,2,"")</f>
        <v>2</v>
      </c>
      <c r="B9" s="177" t="s">
        <v>314</v>
      </c>
      <c r="C9" s="178">
        <v>114.9</v>
      </c>
      <c r="D9" s="178"/>
      <c r="E9" s="179" t="s">
        <v>537</v>
      </c>
      <c r="F9" s="179" t="s">
        <v>537</v>
      </c>
      <c r="G9" s="179" t="s">
        <v>537</v>
      </c>
      <c r="H9" s="179" t="s">
        <v>537</v>
      </c>
      <c r="I9" s="180"/>
      <c r="J9" s="181" t="s">
        <v>386</v>
      </c>
      <c r="K9" s="181" t="s">
        <v>387</v>
      </c>
      <c r="L9" s="181"/>
    </row>
    <row r="10" spans="1:18" ht="19.5" customHeight="1" x14ac:dyDescent="0.25">
      <c r="A10" s="25" t="str">
        <f>IF(COUNTIF(E8:E67,"#")&gt;=1,4,"")</f>
        <v/>
      </c>
      <c r="B10" s="177" t="s">
        <v>316</v>
      </c>
      <c r="C10" s="178">
        <v>35.299999999999997</v>
      </c>
      <c r="D10" s="178"/>
      <c r="E10" s="179" t="s">
        <v>537</v>
      </c>
      <c r="F10" s="179" t="s">
        <v>537</v>
      </c>
      <c r="G10" s="179" t="s">
        <v>537</v>
      </c>
      <c r="H10" s="179" t="s">
        <v>537</v>
      </c>
      <c r="I10" s="180"/>
      <c r="J10" s="181" t="s">
        <v>386</v>
      </c>
      <c r="K10" s="181" t="s">
        <v>387</v>
      </c>
      <c r="L10" s="181"/>
    </row>
    <row r="11" spans="1:18" ht="19.5" customHeight="1" x14ac:dyDescent="0.25">
      <c r="A11" s="24"/>
      <c r="B11" s="177" t="s">
        <v>318</v>
      </c>
      <c r="C11" s="178">
        <v>43.2</v>
      </c>
      <c r="D11" s="178"/>
      <c r="E11" s="179" t="s">
        <v>537</v>
      </c>
      <c r="F11" s="179" t="s">
        <v>537</v>
      </c>
      <c r="G11" s="179" t="s">
        <v>537</v>
      </c>
      <c r="H11" s="179" t="s">
        <v>537</v>
      </c>
      <c r="I11" s="180"/>
      <c r="J11" s="181"/>
      <c r="K11" s="181" t="s">
        <v>387</v>
      </c>
      <c r="L11" s="181"/>
    </row>
    <row r="12" spans="1:18" ht="19.5" customHeight="1" x14ac:dyDescent="0.25">
      <c r="A12" s="25">
        <f>IF(COUNTIF(F8:F67,"-")&gt;=1,2,"")</f>
        <v>2</v>
      </c>
      <c r="B12" s="177" t="s">
        <v>533</v>
      </c>
      <c r="C12" s="178">
        <v>61.3</v>
      </c>
      <c r="D12" s="178"/>
      <c r="E12" s="179" t="s">
        <v>537</v>
      </c>
      <c r="F12" s="179" t="s">
        <v>537</v>
      </c>
      <c r="G12" s="179" t="s">
        <v>537</v>
      </c>
      <c r="H12" s="179" t="s">
        <v>537</v>
      </c>
      <c r="I12" s="180"/>
      <c r="J12" s="181" t="s">
        <v>386</v>
      </c>
      <c r="K12" s="181"/>
      <c r="L12" s="181"/>
    </row>
    <row r="13" spans="1:18" ht="19.5" customHeight="1" x14ac:dyDescent="0.25">
      <c r="A13" s="25" t="str">
        <f>IF(COUNTIF(F8:F67,"/")&gt;=1,1,"")</f>
        <v/>
      </c>
      <c r="B13" s="177" t="s">
        <v>322</v>
      </c>
      <c r="C13" s="178">
        <v>17.3</v>
      </c>
      <c r="D13" s="178">
        <v>2</v>
      </c>
      <c r="E13" s="179" t="s">
        <v>537</v>
      </c>
      <c r="F13" s="179" t="s">
        <v>537</v>
      </c>
      <c r="G13" s="179" t="s">
        <v>537</v>
      </c>
      <c r="H13" s="179" t="s">
        <v>537</v>
      </c>
      <c r="I13" s="180"/>
      <c r="J13" s="181"/>
      <c r="K13" s="181" t="s">
        <v>387</v>
      </c>
      <c r="L13" s="181"/>
      <c r="R13" s="20" t="s">
        <v>384</v>
      </c>
    </row>
    <row r="14" spans="1:18" ht="19.5" customHeight="1" x14ac:dyDescent="0.25">
      <c r="A14" s="25" t="str">
        <f>IF(COUNTIF(F8:F67,"#")&gt;=1,4,"")</f>
        <v/>
      </c>
      <c r="B14" s="177" t="s">
        <v>319</v>
      </c>
      <c r="C14" s="178">
        <v>21.1</v>
      </c>
      <c r="D14" s="178"/>
      <c r="E14" s="179" t="s">
        <v>537</v>
      </c>
      <c r="F14" s="179" t="s">
        <v>537</v>
      </c>
      <c r="G14" s="179" t="s">
        <v>537</v>
      </c>
      <c r="H14" s="179" t="s">
        <v>537</v>
      </c>
      <c r="I14" s="180"/>
      <c r="J14" s="181"/>
      <c r="K14" s="181" t="s">
        <v>387</v>
      </c>
      <c r="L14" s="181"/>
    </row>
    <row r="15" spans="1:18" ht="19.5" customHeight="1" x14ac:dyDescent="0.25">
      <c r="A15" s="24"/>
      <c r="B15" s="177" t="s">
        <v>307</v>
      </c>
      <c r="C15" s="178">
        <v>57.5</v>
      </c>
      <c r="D15" s="178">
        <v>6</v>
      </c>
      <c r="E15" s="179" t="s">
        <v>537</v>
      </c>
      <c r="F15" s="179" t="s">
        <v>537</v>
      </c>
      <c r="G15" s="179" t="s">
        <v>537</v>
      </c>
      <c r="H15" s="179" t="s">
        <v>537</v>
      </c>
      <c r="I15" s="180"/>
      <c r="J15" s="181"/>
      <c r="K15" s="181" t="s">
        <v>387</v>
      </c>
      <c r="L15" s="181"/>
    </row>
    <row r="16" spans="1:18" ht="19.5" customHeight="1" x14ac:dyDescent="0.25">
      <c r="A16" s="25" t="str">
        <f>IF(COUNTIF(G8:G67,"/")&gt;=1,1,"")</f>
        <v/>
      </c>
      <c r="B16" s="177" t="s">
        <v>308</v>
      </c>
      <c r="C16" s="178">
        <v>85.7</v>
      </c>
      <c r="D16" s="178">
        <v>1</v>
      </c>
      <c r="E16" s="179" t="s">
        <v>537</v>
      </c>
      <c r="F16" s="179" t="s">
        <v>537</v>
      </c>
      <c r="G16" s="179" t="s">
        <v>537</v>
      </c>
      <c r="H16" s="179" t="s">
        <v>537</v>
      </c>
      <c r="I16" s="180"/>
      <c r="J16" s="181"/>
      <c r="K16" s="181" t="s">
        <v>387</v>
      </c>
      <c r="L16" s="181"/>
    </row>
    <row r="17" spans="1:12" ht="19.5" customHeight="1" x14ac:dyDescent="0.25">
      <c r="A17" s="25">
        <f>IF(COUNTIF(G8:G67,"-")&gt;=1,2,"")</f>
        <v>2</v>
      </c>
      <c r="B17" s="177" t="s">
        <v>313</v>
      </c>
      <c r="C17" s="178">
        <v>21</v>
      </c>
      <c r="D17" s="178"/>
      <c r="E17" s="179" t="s">
        <v>537</v>
      </c>
      <c r="F17" s="179" t="s">
        <v>537</v>
      </c>
      <c r="G17" s="179" t="s">
        <v>537</v>
      </c>
      <c r="H17" s="179" t="s">
        <v>537</v>
      </c>
      <c r="I17" s="180"/>
      <c r="J17" s="181"/>
      <c r="K17" s="181" t="s">
        <v>387</v>
      </c>
      <c r="L17" s="181"/>
    </row>
    <row r="18" spans="1:12" ht="19.5" customHeight="1" x14ac:dyDescent="0.25">
      <c r="A18" s="25" t="str">
        <f>IF(COUNTIF(G8:G67,"#")&gt;=1,4,"")</f>
        <v/>
      </c>
      <c r="B18" s="177" t="s">
        <v>317</v>
      </c>
      <c r="C18" s="178">
        <v>51.3</v>
      </c>
      <c r="D18" s="178"/>
      <c r="E18" s="179" t="s">
        <v>537</v>
      </c>
      <c r="F18" s="179" t="s">
        <v>537</v>
      </c>
      <c r="G18" s="179" t="s">
        <v>537</v>
      </c>
      <c r="H18" s="179" t="s">
        <v>537</v>
      </c>
      <c r="I18" s="180"/>
      <c r="J18" s="181"/>
      <c r="K18" s="181" t="s">
        <v>387</v>
      </c>
      <c r="L18" s="181"/>
    </row>
    <row r="19" spans="1:12" ht="19.5" customHeight="1" x14ac:dyDescent="0.25">
      <c r="A19" s="24"/>
      <c r="B19" s="177" t="s">
        <v>306</v>
      </c>
      <c r="C19" s="178">
        <v>271.7</v>
      </c>
      <c r="D19" s="178"/>
      <c r="E19" s="179">
        <v>2.1</v>
      </c>
      <c r="F19" s="179" t="s">
        <v>537</v>
      </c>
      <c r="G19" s="179" t="s">
        <v>537</v>
      </c>
      <c r="H19" s="179" t="s">
        <v>537</v>
      </c>
      <c r="I19" s="180"/>
      <c r="J19" s="181"/>
      <c r="K19" s="181" t="s">
        <v>387</v>
      </c>
      <c r="L19" s="181"/>
    </row>
    <row r="20" spans="1:12" ht="19.5" customHeight="1" x14ac:dyDescent="0.25">
      <c r="A20" s="25" t="str">
        <f>IF(COUNTIF(H8:H67,"/")&gt;=1,1,"")</f>
        <v/>
      </c>
      <c r="B20" s="177" t="s">
        <v>323</v>
      </c>
      <c r="C20" s="178">
        <v>34.700000000000003</v>
      </c>
      <c r="D20" s="178"/>
      <c r="E20" s="179" t="s">
        <v>537</v>
      </c>
      <c r="F20" s="179" t="s">
        <v>537</v>
      </c>
      <c r="G20" s="179" t="s">
        <v>537</v>
      </c>
      <c r="H20" s="179" t="s">
        <v>537</v>
      </c>
      <c r="I20" s="180"/>
      <c r="J20" s="181"/>
      <c r="K20" s="181" t="s">
        <v>387</v>
      </c>
      <c r="L20" s="181"/>
    </row>
    <row r="21" spans="1:12" ht="19.5" customHeight="1" x14ac:dyDescent="0.25">
      <c r="A21" s="25">
        <f>IF(COUNTIF(H8:H67,"-")&gt;=1,2,"")</f>
        <v>2</v>
      </c>
      <c r="B21" s="177" t="s">
        <v>315</v>
      </c>
      <c r="C21" s="178">
        <v>263.8</v>
      </c>
      <c r="D21" s="178"/>
      <c r="E21" s="179">
        <v>1.7</v>
      </c>
      <c r="F21" s="179" t="s">
        <v>537</v>
      </c>
      <c r="G21" s="179" t="s">
        <v>537</v>
      </c>
      <c r="H21" s="179" t="s">
        <v>537</v>
      </c>
      <c r="I21" s="180"/>
      <c r="J21" s="181"/>
      <c r="K21" s="181" t="s">
        <v>387</v>
      </c>
      <c r="L21" s="181"/>
    </row>
    <row r="22" spans="1:12" ht="19.5" customHeight="1" x14ac:dyDescent="0.25">
      <c r="A22" s="25" t="str">
        <f>IF(COUNTIF(H8:H67,"#")&gt;=1,4,"")</f>
        <v/>
      </c>
      <c r="B22" s="177" t="s">
        <v>329</v>
      </c>
      <c r="C22" s="178">
        <v>47.2</v>
      </c>
      <c r="D22" s="178"/>
      <c r="E22" s="179" t="s">
        <v>537</v>
      </c>
      <c r="F22" s="179" t="s">
        <v>537</v>
      </c>
      <c r="G22" s="179" t="s">
        <v>537</v>
      </c>
      <c r="H22" s="179" t="s">
        <v>537</v>
      </c>
      <c r="I22" s="180"/>
      <c r="J22" s="181"/>
      <c r="K22" s="181" t="s">
        <v>387</v>
      </c>
      <c r="L22" s="181"/>
    </row>
    <row r="23" spans="1:12" ht="19.5" customHeight="1" x14ac:dyDescent="0.25">
      <c r="B23" s="177" t="s">
        <v>324</v>
      </c>
      <c r="C23" s="178">
        <v>85.3</v>
      </c>
      <c r="D23" s="178"/>
      <c r="E23" s="179" t="s">
        <v>537</v>
      </c>
      <c r="F23" s="179" t="s">
        <v>537</v>
      </c>
      <c r="G23" s="179" t="s">
        <v>537</v>
      </c>
      <c r="H23" s="179" t="s">
        <v>537</v>
      </c>
      <c r="I23" s="180"/>
      <c r="J23" s="181"/>
      <c r="K23" s="181" t="s">
        <v>387</v>
      </c>
      <c r="L23" s="181"/>
    </row>
    <row r="24" spans="1:12" ht="19.5" customHeight="1" x14ac:dyDescent="0.25">
      <c r="B24" s="177" t="s">
        <v>309</v>
      </c>
      <c r="C24" s="178">
        <v>95.1</v>
      </c>
      <c r="D24" s="178"/>
      <c r="E24" s="179" t="s">
        <v>537</v>
      </c>
      <c r="F24" s="179" t="s">
        <v>537</v>
      </c>
      <c r="G24" s="179" t="s">
        <v>537</v>
      </c>
      <c r="H24" s="179" t="s">
        <v>537</v>
      </c>
      <c r="I24" s="180"/>
      <c r="J24" s="181"/>
      <c r="K24" s="181" t="s">
        <v>387</v>
      </c>
      <c r="L24" s="181"/>
    </row>
    <row r="25" spans="1:12" ht="19.5" customHeight="1" x14ac:dyDescent="0.25">
      <c r="B25" s="177" t="s">
        <v>320</v>
      </c>
      <c r="C25" s="178">
        <v>50.2</v>
      </c>
      <c r="D25" s="178"/>
      <c r="E25" s="179" t="s">
        <v>537</v>
      </c>
      <c r="F25" s="179" t="s">
        <v>537</v>
      </c>
      <c r="G25" s="179" t="s">
        <v>537</v>
      </c>
      <c r="H25" s="179" t="s">
        <v>537</v>
      </c>
      <c r="I25" s="180"/>
      <c r="J25" s="181"/>
      <c r="K25" s="181" t="s">
        <v>387</v>
      </c>
      <c r="L25" s="181"/>
    </row>
    <row r="26" spans="1:12" ht="19.5" customHeight="1" x14ac:dyDescent="0.25">
      <c r="B26" s="177" t="s">
        <v>321</v>
      </c>
      <c r="C26" s="178">
        <v>33.700000000000003</v>
      </c>
      <c r="D26" s="178"/>
      <c r="E26" s="179" t="s">
        <v>537</v>
      </c>
      <c r="F26" s="179" t="s">
        <v>537</v>
      </c>
      <c r="G26" s="179" t="s">
        <v>537</v>
      </c>
      <c r="H26" s="179" t="s">
        <v>537</v>
      </c>
      <c r="I26" s="180"/>
      <c r="J26" s="181"/>
      <c r="K26" s="181" t="s">
        <v>387</v>
      </c>
      <c r="L26" s="181"/>
    </row>
    <row r="27" spans="1:12" ht="19.5" customHeight="1" x14ac:dyDescent="0.25">
      <c r="B27" s="177" t="s">
        <v>327</v>
      </c>
      <c r="C27" s="178">
        <v>32.5</v>
      </c>
      <c r="D27" s="178"/>
      <c r="E27" s="179" t="s">
        <v>537</v>
      </c>
      <c r="F27" s="179" t="s">
        <v>537</v>
      </c>
      <c r="G27" s="179" t="s">
        <v>537</v>
      </c>
      <c r="H27" s="179" t="s">
        <v>537</v>
      </c>
      <c r="I27" s="180"/>
      <c r="J27" s="181"/>
      <c r="K27" s="181" t="s">
        <v>387</v>
      </c>
      <c r="L27" s="181"/>
    </row>
    <row r="28" spans="1:12" ht="19.5" customHeight="1" x14ac:dyDescent="0.25">
      <c r="B28" s="177" t="s">
        <v>311</v>
      </c>
      <c r="C28" s="178">
        <v>157.19999999999999</v>
      </c>
      <c r="D28" s="178"/>
      <c r="E28" s="179">
        <v>5.5</v>
      </c>
      <c r="F28" s="179" t="s">
        <v>537</v>
      </c>
      <c r="G28" s="179" t="s">
        <v>537</v>
      </c>
      <c r="H28" s="179" t="s">
        <v>537</v>
      </c>
      <c r="I28" s="180"/>
      <c r="J28" s="181"/>
      <c r="K28" s="181" t="s">
        <v>387</v>
      </c>
      <c r="L28" s="181"/>
    </row>
    <row r="29" spans="1:12" ht="19.5" customHeight="1" x14ac:dyDescent="0.25">
      <c r="B29" s="177" t="s">
        <v>325</v>
      </c>
      <c r="C29" s="178">
        <v>123.8</v>
      </c>
      <c r="D29" s="178"/>
      <c r="E29" s="179" t="s">
        <v>537</v>
      </c>
      <c r="F29" s="179" t="s">
        <v>537</v>
      </c>
      <c r="G29" s="179" t="s">
        <v>537</v>
      </c>
      <c r="H29" s="179" t="s">
        <v>537</v>
      </c>
      <c r="I29" s="180"/>
      <c r="J29" s="181"/>
      <c r="K29" s="181" t="s">
        <v>387</v>
      </c>
      <c r="L29" s="181"/>
    </row>
    <row r="30" spans="1:12" ht="19.5" customHeight="1" x14ac:dyDescent="0.25">
      <c r="B30" s="177" t="s">
        <v>534</v>
      </c>
      <c r="C30" s="178">
        <v>35.4</v>
      </c>
      <c r="D30" s="178"/>
      <c r="E30" s="179" t="s">
        <v>537</v>
      </c>
      <c r="F30" s="179" t="s">
        <v>537</v>
      </c>
      <c r="G30" s="179" t="s">
        <v>537</v>
      </c>
      <c r="H30" s="179" t="s">
        <v>537</v>
      </c>
      <c r="I30" s="180"/>
      <c r="J30" s="181"/>
      <c r="K30" s="181" t="s">
        <v>387</v>
      </c>
      <c r="L30" s="181"/>
    </row>
    <row r="31" spans="1:12" ht="19.5" customHeight="1" x14ac:dyDescent="0.25">
      <c r="B31" s="177" t="s">
        <v>312</v>
      </c>
      <c r="C31" s="178">
        <v>103.6</v>
      </c>
      <c r="D31" s="178"/>
      <c r="E31" s="179">
        <v>10.8</v>
      </c>
      <c r="F31" s="179" t="s">
        <v>537</v>
      </c>
      <c r="G31" s="179" t="s">
        <v>537</v>
      </c>
      <c r="H31" s="179" t="s">
        <v>537</v>
      </c>
      <c r="I31" s="180"/>
      <c r="J31" s="181"/>
      <c r="K31" s="181" t="s">
        <v>387</v>
      </c>
      <c r="L31" s="181"/>
    </row>
    <row r="32" spans="1:12" ht="19.5" customHeight="1" x14ac:dyDescent="0.25">
      <c r="B32" s="177" t="s">
        <v>326</v>
      </c>
      <c r="C32" s="178">
        <v>19</v>
      </c>
      <c r="D32" s="178"/>
      <c r="E32" s="179">
        <v>3.9</v>
      </c>
      <c r="F32" s="179" t="s">
        <v>537</v>
      </c>
      <c r="G32" s="179" t="s">
        <v>537</v>
      </c>
      <c r="H32" s="179" t="s">
        <v>537</v>
      </c>
      <c r="I32" s="180"/>
      <c r="J32" s="181"/>
      <c r="K32" s="181" t="s">
        <v>387</v>
      </c>
      <c r="L32" s="181"/>
    </row>
    <row r="33" spans="2:12" ht="19.5" customHeight="1" x14ac:dyDescent="0.25">
      <c r="B33" s="177" t="s">
        <v>535</v>
      </c>
      <c r="C33" s="178">
        <v>53.9</v>
      </c>
      <c r="D33" s="178"/>
      <c r="E33" s="179">
        <v>32.6</v>
      </c>
      <c r="F33" s="179" t="s">
        <v>537</v>
      </c>
      <c r="G33" s="179" t="s">
        <v>537</v>
      </c>
      <c r="H33" s="179" t="s">
        <v>537</v>
      </c>
      <c r="I33" s="180"/>
      <c r="J33" s="181"/>
      <c r="K33" s="181" t="s">
        <v>387</v>
      </c>
      <c r="L33" s="181"/>
    </row>
    <row r="34" spans="2:12" ht="19.5" customHeight="1" x14ac:dyDescent="0.25">
      <c r="B34" s="177" t="s">
        <v>328</v>
      </c>
      <c r="C34" s="178">
        <v>43.5</v>
      </c>
      <c r="D34" s="178"/>
      <c r="E34" s="179">
        <v>2.7</v>
      </c>
      <c r="F34" s="179" t="s">
        <v>537</v>
      </c>
      <c r="G34" s="179" t="s">
        <v>537</v>
      </c>
      <c r="H34" s="179" t="s">
        <v>537</v>
      </c>
      <c r="I34" s="180"/>
      <c r="J34" s="181"/>
      <c r="K34" s="181" t="s">
        <v>387</v>
      </c>
      <c r="L34" s="181"/>
    </row>
    <row r="35" spans="2:12" ht="19.5" customHeight="1" x14ac:dyDescent="0.25">
      <c r="B35" s="177" t="s">
        <v>536</v>
      </c>
      <c r="C35" s="178">
        <v>74.900000000000006</v>
      </c>
      <c r="D35" s="178"/>
      <c r="E35" s="179">
        <v>20.399999999999999</v>
      </c>
      <c r="F35" s="179" t="s">
        <v>537</v>
      </c>
      <c r="G35" s="179" t="s">
        <v>537</v>
      </c>
      <c r="H35" s="179" t="s">
        <v>537</v>
      </c>
      <c r="I35" s="180"/>
      <c r="J35" s="181"/>
      <c r="K35" s="181" t="s">
        <v>387</v>
      </c>
      <c r="L35" s="181"/>
    </row>
    <row r="36" spans="2:12" ht="19.5" customHeight="1" x14ac:dyDescent="0.25">
      <c r="B36" s="177"/>
      <c r="C36" s="178"/>
      <c r="D36" s="178"/>
      <c r="E36" s="179"/>
      <c r="F36" s="179"/>
      <c r="G36" s="179"/>
      <c r="H36" s="179"/>
      <c r="I36" s="180"/>
      <c r="J36" s="181"/>
      <c r="K36" s="181"/>
      <c r="L36" s="181"/>
    </row>
    <row r="37" spans="2:12" ht="19.5" customHeight="1" x14ac:dyDescent="0.25">
      <c r="B37" s="177"/>
      <c r="C37" s="178"/>
      <c r="D37" s="178"/>
      <c r="E37" s="179"/>
      <c r="F37" s="179"/>
      <c r="G37" s="179"/>
      <c r="H37" s="179"/>
      <c r="I37" s="180"/>
      <c r="J37" s="181"/>
      <c r="K37" s="181"/>
      <c r="L37" s="181"/>
    </row>
    <row r="38" spans="2:12" ht="19.5" hidden="1" customHeight="1" x14ac:dyDescent="0.25">
      <c r="B38" s="177"/>
      <c r="C38" s="178"/>
      <c r="D38" s="178"/>
      <c r="E38" s="179"/>
      <c r="F38" s="179"/>
      <c r="G38" s="179"/>
      <c r="H38" s="179"/>
      <c r="I38" s="180"/>
      <c r="J38" s="181"/>
      <c r="K38" s="181"/>
      <c r="L38" s="181"/>
    </row>
    <row r="39" spans="2:12" ht="19.5" hidden="1" customHeight="1" x14ac:dyDescent="0.25">
      <c r="B39" s="177"/>
      <c r="C39" s="178"/>
      <c r="D39" s="178"/>
      <c r="E39" s="179"/>
      <c r="F39" s="179"/>
      <c r="G39" s="179"/>
      <c r="H39" s="179"/>
      <c r="I39" s="180"/>
      <c r="J39" s="181"/>
      <c r="K39" s="181"/>
      <c r="L39" s="181"/>
    </row>
    <row r="40" spans="2:12" ht="19.5" hidden="1" customHeight="1" x14ac:dyDescent="0.25">
      <c r="B40" s="177"/>
      <c r="C40" s="178"/>
      <c r="D40" s="178"/>
      <c r="E40" s="179"/>
      <c r="F40" s="179"/>
      <c r="G40" s="179"/>
      <c r="H40" s="179"/>
      <c r="I40" s="180"/>
      <c r="J40" s="181"/>
      <c r="K40" s="181"/>
      <c r="L40" s="181"/>
    </row>
    <row r="41" spans="2:12" ht="19.5" hidden="1" customHeight="1" x14ac:dyDescent="0.25">
      <c r="B41" s="177"/>
      <c r="C41" s="178"/>
      <c r="D41" s="178"/>
      <c r="E41" s="179"/>
      <c r="F41" s="179"/>
      <c r="G41" s="179"/>
      <c r="H41" s="179"/>
      <c r="I41" s="180"/>
      <c r="J41" s="181"/>
      <c r="K41" s="181"/>
      <c r="L41" s="181"/>
    </row>
    <row r="42" spans="2:12" ht="19.5" hidden="1" customHeight="1" x14ac:dyDescent="0.25">
      <c r="B42" s="177"/>
      <c r="C42" s="178"/>
      <c r="D42" s="178"/>
      <c r="E42" s="179"/>
      <c r="F42" s="179"/>
      <c r="G42" s="179"/>
      <c r="H42" s="179"/>
      <c r="I42" s="180"/>
      <c r="J42" s="181"/>
      <c r="K42" s="181"/>
      <c r="L42" s="181"/>
    </row>
    <row r="43" spans="2:12" ht="19.5" hidden="1" customHeight="1" x14ac:dyDescent="0.25">
      <c r="B43" s="177"/>
      <c r="C43" s="178"/>
      <c r="D43" s="178"/>
      <c r="E43" s="179"/>
      <c r="F43" s="179"/>
      <c r="G43" s="179"/>
      <c r="H43" s="179"/>
      <c r="I43" s="180"/>
      <c r="J43" s="181"/>
      <c r="K43" s="181"/>
      <c r="L43" s="181"/>
    </row>
    <row r="44" spans="2:12" ht="19.5" hidden="1" customHeight="1" x14ac:dyDescent="0.25">
      <c r="B44" s="177"/>
      <c r="C44" s="178"/>
      <c r="D44" s="178"/>
      <c r="E44" s="179"/>
      <c r="F44" s="179"/>
      <c r="G44" s="179"/>
      <c r="H44" s="179"/>
      <c r="I44" s="180"/>
      <c r="J44" s="181"/>
      <c r="K44" s="181"/>
      <c r="L44" s="181"/>
    </row>
    <row r="45" spans="2:12" ht="19.5" hidden="1" customHeight="1" x14ac:dyDescent="0.25">
      <c r="B45" s="177"/>
      <c r="C45" s="178"/>
      <c r="D45" s="178"/>
      <c r="E45" s="179"/>
      <c r="F45" s="179"/>
      <c r="G45" s="179"/>
      <c r="H45" s="179"/>
      <c r="I45" s="180"/>
      <c r="J45" s="181"/>
      <c r="K45" s="181"/>
      <c r="L45" s="181"/>
    </row>
    <row r="46" spans="2:12" ht="19.5" hidden="1" customHeight="1" x14ac:dyDescent="0.25">
      <c r="B46" s="177"/>
      <c r="C46" s="178"/>
      <c r="D46" s="178"/>
      <c r="E46" s="179"/>
      <c r="F46" s="179"/>
      <c r="G46" s="179"/>
      <c r="H46" s="179"/>
      <c r="I46" s="180"/>
      <c r="J46" s="181"/>
      <c r="K46" s="181"/>
      <c r="L46" s="181"/>
    </row>
    <row r="47" spans="2:12" ht="19.5" hidden="1" customHeight="1" x14ac:dyDescent="0.25">
      <c r="B47" s="177"/>
      <c r="C47" s="178"/>
      <c r="D47" s="178"/>
      <c r="E47" s="179"/>
      <c r="F47" s="179"/>
      <c r="G47" s="179"/>
      <c r="H47" s="179"/>
      <c r="I47" s="180"/>
      <c r="J47" s="181"/>
      <c r="K47" s="181"/>
      <c r="L47" s="181"/>
    </row>
    <row r="48" spans="2:12" ht="19.5" hidden="1" customHeight="1" x14ac:dyDescent="0.25">
      <c r="B48" s="177"/>
      <c r="C48" s="178"/>
      <c r="D48" s="178"/>
      <c r="E48" s="179"/>
      <c r="F48" s="179"/>
      <c r="G48" s="179"/>
      <c r="H48" s="179"/>
      <c r="I48" s="180"/>
      <c r="J48" s="181"/>
      <c r="K48" s="181"/>
      <c r="L48" s="181"/>
    </row>
    <row r="49" spans="2:12" ht="19.5" hidden="1" customHeight="1" x14ac:dyDescent="0.25">
      <c r="B49" s="177"/>
      <c r="C49" s="178"/>
      <c r="D49" s="178"/>
      <c r="E49" s="179"/>
      <c r="F49" s="179"/>
      <c r="G49" s="179"/>
      <c r="H49" s="179"/>
      <c r="I49" s="180"/>
      <c r="J49" s="181"/>
      <c r="K49" s="181"/>
      <c r="L49" s="181"/>
    </row>
    <row r="50" spans="2:12" ht="19.5" hidden="1" customHeight="1" x14ac:dyDescent="0.25">
      <c r="B50" s="177"/>
      <c r="C50" s="178"/>
      <c r="D50" s="178"/>
      <c r="E50" s="179"/>
      <c r="F50" s="179"/>
      <c r="G50" s="179"/>
      <c r="H50" s="179"/>
      <c r="I50" s="180"/>
      <c r="J50" s="181"/>
      <c r="K50" s="181"/>
      <c r="L50" s="181"/>
    </row>
    <row r="51" spans="2:12" ht="19.5" hidden="1" customHeight="1" x14ac:dyDescent="0.25">
      <c r="B51" s="177"/>
      <c r="C51" s="178"/>
      <c r="D51" s="178"/>
      <c r="E51" s="179"/>
      <c r="F51" s="179"/>
      <c r="G51" s="179"/>
      <c r="H51" s="179"/>
      <c r="I51" s="180"/>
      <c r="J51" s="181"/>
      <c r="K51" s="181"/>
      <c r="L51" s="181"/>
    </row>
    <row r="52" spans="2:12" ht="19.5" hidden="1" customHeight="1" x14ac:dyDescent="0.25">
      <c r="B52" s="177"/>
      <c r="C52" s="178"/>
      <c r="D52" s="178"/>
      <c r="E52" s="179"/>
      <c r="F52" s="179"/>
      <c r="G52" s="179"/>
      <c r="H52" s="179"/>
      <c r="I52" s="180"/>
      <c r="J52" s="181"/>
      <c r="K52" s="181"/>
      <c r="L52" s="181"/>
    </row>
    <row r="53" spans="2:12" ht="19.5" hidden="1" customHeight="1" x14ac:dyDescent="0.25">
      <c r="B53" s="177"/>
      <c r="C53" s="178"/>
      <c r="D53" s="178"/>
      <c r="E53" s="179"/>
      <c r="F53" s="179"/>
      <c r="G53" s="179"/>
      <c r="H53" s="179"/>
      <c r="I53" s="180"/>
      <c r="J53" s="181"/>
      <c r="K53" s="181"/>
      <c r="L53" s="181"/>
    </row>
    <row r="54" spans="2:12" ht="19.5" hidden="1" customHeight="1" x14ac:dyDescent="0.25">
      <c r="B54" s="177"/>
      <c r="C54" s="178"/>
      <c r="D54" s="178"/>
      <c r="E54" s="179"/>
      <c r="F54" s="179"/>
      <c r="G54" s="179"/>
      <c r="H54" s="179"/>
      <c r="I54" s="180"/>
      <c r="J54" s="181"/>
      <c r="K54" s="181"/>
      <c r="L54" s="181"/>
    </row>
    <row r="55" spans="2:12" ht="19.5" hidden="1" customHeight="1" x14ac:dyDescent="0.25">
      <c r="B55" s="177"/>
      <c r="C55" s="178"/>
      <c r="D55" s="178"/>
      <c r="E55" s="179"/>
      <c r="F55" s="179"/>
      <c r="G55" s="179"/>
      <c r="H55" s="179"/>
      <c r="I55" s="180"/>
      <c r="J55" s="181"/>
      <c r="K55" s="181"/>
      <c r="L55" s="181"/>
    </row>
    <row r="56" spans="2:12" ht="19.5" hidden="1" customHeight="1" x14ac:dyDescent="0.25">
      <c r="B56" s="177"/>
      <c r="C56" s="178"/>
      <c r="D56" s="178"/>
      <c r="E56" s="179"/>
      <c r="F56" s="179"/>
      <c r="G56" s="179"/>
      <c r="H56" s="179"/>
      <c r="I56" s="180"/>
      <c r="J56" s="181"/>
      <c r="K56" s="181"/>
      <c r="L56" s="181"/>
    </row>
    <row r="57" spans="2:12" ht="19.5" hidden="1" customHeight="1" x14ac:dyDescent="0.25">
      <c r="B57" s="177"/>
      <c r="C57" s="178"/>
      <c r="D57" s="178"/>
      <c r="E57" s="179"/>
      <c r="F57" s="179"/>
      <c r="G57" s="179"/>
      <c r="H57" s="179"/>
      <c r="I57" s="180"/>
      <c r="J57" s="181"/>
      <c r="K57" s="181"/>
      <c r="L57" s="181"/>
    </row>
    <row r="58" spans="2:12" ht="19.5" hidden="1" customHeight="1" x14ac:dyDescent="0.25">
      <c r="B58" s="177"/>
      <c r="C58" s="178"/>
      <c r="D58" s="178"/>
      <c r="E58" s="179"/>
      <c r="F58" s="179"/>
      <c r="G58" s="179"/>
      <c r="H58" s="179"/>
      <c r="I58" s="180"/>
      <c r="J58" s="181"/>
      <c r="K58" s="181"/>
      <c r="L58" s="181"/>
    </row>
    <row r="59" spans="2:12" ht="19.5" hidden="1" customHeight="1" x14ac:dyDescent="0.25">
      <c r="B59" s="177"/>
      <c r="C59" s="178"/>
      <c r="D59" s="178"/>
      <c r="E59" s="179"/>
      <c r="F59" s="179"/>
      <c r="G59" s="179"/>
      <c r="H59" s="179"/>
      <c r="I59" s="180"/>
      <c r="J59" s="181"/>
      <c r="K59" s="181"/>
      <c r="L59" s="181"/>
    </row>
    <row r="60" spans="2:12" ht="19.5" hidden="1" customHeight="1" x14ac:dyDescent="0.25">
      <c r="B60" s="177"/>
      <c r="C60" s="178"/>
      <c r="D60" s="178"/>
      <c r="E60" s="179"/>
      <c r="F60" s="179"/>
      <c r="G60" s="179"/>
      <c r="H60" s="179"/>
      <c r="I60" s="180"/>
      <c r="J60" s="181"/>
      <c r="K60" s="181"/>
      <c r="L60" s="181"/>
    </row>
    <row r="61" spans="2:12" ht="19.5" hidden="1" customHeight="1" x14ac:dyDescent="0.25">
      <c r="B61" s="177"/>
      <c r="C61" s="178"/>
      <c r="D61" s="178"/>
      <c r="E61" s="179"/>
      <c r="F61" s="179"/>
      <c r="G61" s="179"/>
      <c r="H61" s="179"/>
      <c r="I61" s="180"/>
      <c r="J61" s="181"/>
      <c r="K61" s="181"/>
      <c r="L61" s="181"/>
    </row>
    <row r="62" spans="2:12" ht="19.5" hidden="1" customHeight="1" x14ac:dyDescent="0.25">
      <c r="B62" s="177"/>
      <c r="C62" s="178"/>
      <c r="D62" s="178"/>
      <c r="E62" s="179"/>
      <c r="F62" s="179"/>
      <c r="G62" s="179"/>
      <c r="H62" s="179"/>
      <c r="I62" s="180"/>
      <c r="J62" s="181"/>
      <c r="K62" s="181"/>
      <c r="L62" s="181"/>
    </row>
    <row r="63" spans="2:12" ht="19.5" hidden="1" customHeight="1" x14ac:dyDescent="0.25">
      <c r="B63" s="177"/>
      <c r="C63" s="178"/>
      <c r="D63" s="178"/>
      <c r="E63" s="179"/>
      <c r="F63" s="179"/>
      <c r="G63" s="179"/>
      <c r="H63" s="179"/>
      <c r="I63" s="180"/>
      <c r="J63" s="181"/>
      <c r="K63" s="181"/>
      <c r="L63" s="181"/>
    </row>
    <row r="64" spans="2:12" ht="19.5" hidden="1" customHeight="1" x14ac:dyDescent="0.25">
      <c r="B64" s="177"/>
      <c r="C64" s="178"/>
      <c r="D64" s="178"/>
      <c r="E64" s="179"/>
      <c r="F64" s="179"/>
      <c r="G64" s="179"/>
      <c r="H64" s="179"/>
      <c r="I64" s="180"/>
      <c r="J64" s="181"/>
      <c r="K64" s="181"/>
      <c r="L64" s="181"/>
    </row>
    <row r="65" spans="2:13" ht="19.5" hidden="1" customHeight="1" x14ac:dyDescent="0.25">
      <c r="B65" s="177"/>
      <c r="C65" s="178"/>
      <c r="D65" s="178"/>
      <c r="E65" s="179"/>
      <c r="F65" s="179"/>
      <c r="G65" s="179"/>
      <c r="H65" s="179"/>
      <c r="I65" s="180"/>
      <c r="J65" s="181"/>
      <c r="K65" s="181"/>
      <c r="L65" s="181"/>
    </row>
    <row r="66" spans="2:13" ht="19.5" customHeight="1" x14ac:dyDescent="0.25">
      <c r="B66" s="177"/>
      <c r="C66" s="178"/>
      <c r="D66" s="178"/>
      <c r="E66" s="179"/>
      <c r="F66" s="179"/>
      <c r="G66" s="179"/>
      <c r="H66" s="179"/>
      <c r="I66" s="180"/>
      <c r="J66" s="181"/>
      <c r="K66" s="181"/>
      <c r="L66" s="181"/>
    </row>
    <row r="67" spans="2:13" ht="19.5" customHeight="1" x14ac:dyDescent="0.25">
      <c r="B67" s="177"/>
      <c r="C67" s="178"/>
      <c r="D67" s="178"/>
      <c r="E67" s="179"/>
      <c r="F67" s="179"/>
      <c r="G67" s="179"/>
      <c r="H67" s="179"/>
      <c r="I67" s="180"/>
      <c r="J67" s="181"/>
      <c r="K67" s="181"/>
      <c r="L67" s="181"/>
    </row>
    <row r="68" spans="2:13" ht="37.5" customHeight="1" x14ac:dyDescent="0.25">
      <c r="B68" s="182"/>
      <c r="C68" s="170">
        <f>IF(COUNTA(C8:C67)&lt;&gt;0,SUM(C8:C67),"")</f>
        <v>2137.6</v>
      </c>
      <c r="D68" s="170">
        <f>IF(COUNTA(D8:D67)&lt;&gt;0,SUM(D8:D67),"")</f>
        <v>9</v>
      </c>
      <c r="E68" s="170">
        <f>IF(COUNT(E8:E67)&gt;=1,SUM(E8:E67),IF(SUM(A8:A10)=1,"/",IF(SUM(A8:A10)=2,"-",IF(SUM(A8:A10)=4,"#",IF(SUM(A8:A10)=3,"/ -",IF(SUM(A8:A10)=5,"/ #",IF(SUM(A8:A10)=6,"- #",IF(SUM(A8:A10)=7,"/ - #",""))))))))</f>
        <v>79.7</v>
      </c>
      <c r="F68" s="170" t="str">
        <f>IF(COUNT(F8:F67)&gt;=1,SUM(F8:F67),IF(SUM(A12:A14)=1,"/",IF(SUM(A12:A14)=2,"-",IF(SUM(A12:A14)=4,"#",IF(SUM(A12:A14)=3,"/ -",IF(SUM(A12:A14)=5,"/ #",IF(SUM(A12:A14)=6,"- #",IF(SUM(A12:A14)=7,"/ - #",""))))))))</f>
        <v>-</v>
      </c>
      <c r="G68" s="170" t="str">
        <f>IF(COUNT(G8:G67)&gt;=1,SUM(G8:G67),IF(SUM(A16:A18)=1,"/",IF(SUM(A16:A18)=2,"-",IF(SUM(A16:A18)=4,"#",IF(SUM(A16:A18)=3,"/ -",IF(SUM(A16:A18)=5,"/ #",IF(SUM(A16:A18)=6,"- #",IF(SUM(A16:A18)=7,"/ - #",""))))))))</f>
        <v>-</v>
      </c>
      <c r="H68" s="170" t="str">
        <f>IF(COUNT(H8:H67)&gt;=1,SUM(H8:H67),IF(SUM(A20:A22)=1,"/",IF(SUM(A20:A22)=2,"-",IF(SUM(A20:A22)=4,"#",IF(SUM(A20:A22)=3,"/ -",IF(SUM(A20:A22)=5,"/ #",IF(SUM(A20:A22)=6,"- #",IF(SUM(A20:A22)=7,"/ - #",""))))))))</f>
        <v>-</v>
      </c>
      <c r="I68" s="439" t="str">
        <f>IF($I$80=0,"",VLOOKUP($I$80,$K$80:$L$94,2,FALSE))</f>
        <v xml:space="preserve">◆ □ </v>
      </c>
      <c r="J68" s="439"/>
      <c r="K68" s="439"/>
      <c r="L68" s="439"/>
    </row>
    <row r="69" spans="2:13" x14ac:dyDescent="0.25">
      <c r="B69" s="171"/>
      <c r="C69" s="172" t="s">
        <v>368</v>
      </c>
      <c r="D69" s="173"/>
      <c r="E69" s="173"/>
      <c r="F69" s="173"/>
      <c r="G69" s="173"/>
      <c r="H69" s="174"/>
    </row>
    <row r="70" spans="2:13" x14ac:dyDescent="0.25">
      <c r="B70" s="175"/>
      <c r="C70" s="440"/>
      <c r="D70" s="441"/>
      <c r="E70" s="441"/>
      <c r="F70" s="441"/>
      <c r="G70" s="441"/>
      <c r="H70" s="442"/>
    </row>
    <row r="71" spans="2:13" x14ac:dyDescent="0.25">
      <c r="B71" s="176"/>
      <c r="C71" s="440"/>
      <c r="D71" s="441"/>
      <c r="E71" s="441"/>
      <c r="F71" s="441"/>
      <c r="G71" s="441"/>
      <c r="H71" s="442"/>
    </row>
    <row r="72" spans="2:13" x14ac:dyDescent="0.25">
      <c r="B72" s="176"/>
      <c r="C72" s="443"/>
      <c r="D72" s="444"/>
      <c r="E72" s="444"/>
      <c r="F72" s="444"/>
      <c r="G72" s="444"/>
      <c r="H72" s="445"/>
    </row>
    <row r="78" spans="2:13" hidden="1" x14ac:dyDescent="0.25"/>
    <row r="79" spans="2:13" hidden="1" x14ac:dyDescent="0.25">
      <c r="E79" s="122" t="s">
        <v>385</v>
      </c>
      <c r="F79" s="122" t="s">
        <v>386</v>
      </c>
      <c r="G79" s="122" t="s">
        <v>387</v>
      </c>
      <c r="H79" s="123" t="s">
        <v>388</v>
      </c>
      <c r="I79" s="27"/>
      <c r="J79" s="27"/>
      <c r="K79" s="27"/>
      <c r="L79" s="27"/>
      <c r="M79" s="27"/>
    </row>
    <row r="80" spans="2:13" hidden="1" x14ac:dyDescent="0.25">
      <c r="E80" s="124">
        <f>IF(COUNTA($I$8:$I$67)=0,0,1)</f>
        <v>0</v>
      </c>
      <c r="F80" s="124">
        <f>IF(COUNTA($J$8:$J$67)=0,0,2)</f>
        <v>2</v>
      </c>
      <c r="G80" s="124">
        <f>IF(COUNTA($K$8:$K$67)=0,0,4)</f>
        <v>4</v>
      </c>
      <c r="H80" s="124">
        <f>IF(COUNTA($L$8:$L$67)=0,0,8)</f>
        <v>0</v>
      </c>
      <c r="I80" s="124">
        <f>SUM($E$80:$H$80)</f>
        <v>6</v>
      </c>
      <c r="J80" s="27"/>
      <c r="K80" s="124">
        <v>1</v>
      </c>
      <c r="L80" s="438" t="s">
        <v>380</v>
      </c>
      <c r="M80" s="438"/>
    </row>
    <row r="81" spans="5:13" hidden="1" x14ac:dyDescent="0.25">
      <c r="E81" s="124"/>
      <c r="F81" s="124"/>
      <c r="G81" s="124"/>
      <c r="H81" s="124"/>
      <c r="I81" s="124"/>
      <c r="J81" s="27"/>
      <c r="K81" s="124">
        <v>2</v>
      </c>
      <c r="L81" s="438" t="s">
        <v>381</v>
      </c>
      <c r="M81" s="438"/>
    </row>
    <row r="82" spans="5:13" hidden="1" x14ac:dyDescent="0.25">
      <c r="E82" s="124"/>
      <c r="F82" s="124"/>
      <c r="G82" s="124"/>
      <c r="H82" s="124"/>
      <c r="I82" s="124"/>
      <c r="J82" s="27"/>
      <c r="K82" s="124">
        <v>3</v>
      </c>
      <c r="L82" s="438" t="s">
        <v>389</v>
      </c>
      <c r="M82" s="438"/>
    </row>
    <row r="83" spans="5:13" hidden="1" x14ac:dyDescent="0.25">
      <c r="E83" s="124"/>
      <c r="F83" s="124"/>
      <c r="G83" s="124"/>
      <c r="H83" s="124"/>
      <c r="I83" s="124"/>
      <c r="J83" s="27"/>
      <c r="K83" s="124">
        <v>4</v>
      </c>
      <c r="L83" s="438" t="s">
        <v>382</v>
      </c>
      <c r="M83" s="438"/>
    </row>
    <row r="84" spans="5:13" hidden="1" x14ac:dyDescent="0.25">
      <c r="E84" s="124"/>
      <c r="F84" s="124"/>
      <c r="G84" s="124"/>
      <c r="H84" s="124"/>
      <c r="I84" s="124"/>
      <c r="J84" s="27"/>
      <c r="K84" s="124">
        <v>5</v>
      </c>
      <c r="L84" s="438" t="s">
        <v>390</v>
      </c>
      <c r="M84" s="438"/>
    </row>
    <row r="85" spans="5:13" hidden="1" x14ac:dyDescent="0.25">
      <c r="E85" s="124"/>
      <c r="F85" s="124"/>
      <c r="G85" s="124"/>
      <c r="H85" s="124"/>
      <c r="I85" s="124"/>
      <c r="J85" s="27"/>
      <c r="K85" s="124">
        <v>6</v>
      </c>
      <c r="L85" s="438" t="s">
        <v>391</v>
      </c>
      <c r="M85" s="438"/>
    </row>
    <row r="86" spans="5:13" hidden="1" x14ac:dyDescent="0.25">
      <c r="E86" s="124"/>
      <c r="F86" s="124"/>
      <c r="G86" s="124"/>
      <c r="H86" s="124"/>
      <c r="I86" s="124"/>
      <c r="J86" s="27"/>
      <c r="K86" s="124">
        <v>7</v>
      </c>
      <c r="L86" s="438" t="s">
        <v>392</v>
      </c>
      <c r="M86" s="438"/>
    </row>
    <row r="87" spans="5:13" hidden="1" x14ac:dyDescent="0.25">
      <c r="E87" s="124"/>
      <c r="F87" s="124"/>
      <c r="G87" s="124"/>
      <c r="H87" s="124"/>
      <c r="I87" s="124"/>
      <c r="J87" s="27"/>
      <c r="K87" s="124">
        <v>8</v>
      </c>
      <c r="L87" s="438" t="s">
        <v>383</v>
      </c>
      <c r="M87" s="438"/>
    </row>
    <row r="88" spans="5:13" hidden="1" x14ac:dyDescent="0.25">
      <c r="E88" s="124"/>
      <c r="F88" s="124"/>
      <c r="G88" s="124"/>
      <c r="H88" s="124"/>
      <c r="I88" s="124"/>
      <c r="J88" s="27"/>
      <c r="K88" s="124">
        <v>9</v>
      </c>
      <c r="L88" s="438" t="s">
        <v>393</v>
      </c>
      <c r="M88" s="438"/>
    </row>
    <row r="89" spans="5:13" hidden="1" x14ac:dyDescent="0.25">
      <c r="E89" s="124"/>
      <c r="F89" s="124"/>
      <c r="G89" s="124"/>
      <c r="H89" s="124"/>
      <c r="I89" s="124"/>
      <c r="J89" s="27"/>
      <c r="K89" s="124">
        <v>10</v>
      </c>
      <c r="L89" s="438" t="s">
        <v>394</v>
      </c>
      <c r="M89" s="438"/>
    </row>
    <row r="90" spans="5:13" hidden="1" x14ac:dyDescent="0.25">
      <c r="E90" s="124"/>
      <c r="F90" s="124"/>
      <c r="G90" s="124"/>
      <c r="H90" s="124"/>
      <c r="I90" s="124"/>
      <c r="J90" s="27"/>
      <c r="K90" s="124">
        <v>11</v>
      </c>
      <c r="L90" s="438" t="s">
        <v>395</v>
      </c>
      <c r="M90" s="438"/>
    </row>
    <row r="91" spans="5:13" hidden="1" x14ac:dyDescent="0.25">
      <c r="E91" s="124"/>
      <c r="F91" s="124"/>
      <c r="G91" s="124"/>
      <c r="H91" s="124"/>
      <c r="I91" s="124"/>
      <c r="J91" s="27"/>
      <c r="K91" s="124">
        <v>12</v>
      </c>
      <c r="L91" s="438" t="s">
        <v>396</v>
      </c>
      <c r="M91" s="438"/>
    </row>
    <row r="92" spans="5:13" hidden="1" x14ac:dyDescent="0.25">
      <c r="E92" s="124"/>
      <c r="F92" s="124"/>
      <c r="G92" s="124"/>
      <c r="H92" s="124"/>
      <c r="I92" s="124"/>
      <c r="J92" s="27"/>
      <c r="K92" s="124">
        <v>13</v>
      </c>
      <c r="L92" s="438" t="s">
        <v>397</v>
      </c>
      <c r="M92" s="438"/>
    </row>
    <row r="93" spans="5:13" hidden="1" x14ac:dyDescent="0.25">
      <c r="E93" s="124"/>
      <c r="F93" s="124"/>
      <c r="G93" s="124"/>
      <c r="H93" s="124"/>
      <c r="I93" s="124"/>
      <c r="J93" s="27"/>
      <c r="K93" s="124">
        <v>14</v>
      </c>
      <c r="L93" s="438" t="s">
        <v>398</v>
      </c>
      <c r="M93" s="438"/>
    </row>
    <row r="94" spans="5:13" hidden="1" x14ac:dyDescent="0.25">
      <c r="E94" s="124"/>
      <c r="F94" s="124"/>
      <c r="G94" s="124"/>
      <c r="H94" s="124"/>
      <c r="I94" s="124"/>
      <c r="J94" s="27"/>
      <c r="K94" s="124">
        <v>15</v>
      </c>
      <c r="L94" s="438" t="s">
        <v>399</v>
      </c>
      <c r="M94" s="438"/>
    </row>
  </sheetData>
  <mergeCells count="30">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FD3F2473-F21A-4132-8133-8D6E1D3C4E22}">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A28E421-C28B-4E06-8551-4C2436F074CF}">
      <formula1>C8=ROUNDDOWN(C8,1)</formula1>
    </dataValidation>
    <dataValidation type="list" errorStyle="warning" allowBlank="1" showInputMessage="1" showErrorMessage="1" error="記号以外の文字は事情がある場合以外、入力しないでください。" sqref="L8:L67" xr:uid="{872C40C7-42CB-412F-B186-F767CBC283AB}">
      <formula1>"◇　"</formula1>
    </dataValidation>
    <dataValidation type="list" errorStyle="warning" allowBlank="1" showInputMessage="1" showErrorMessage="1" error="記号以外の文字は事情がある場合以外、入力しないでください。" sqref="K8:K67" xr:uid="{3E5290DE-B76F-45A5-84B8-1ABD83F7C5B3}">
      <formula1>"□"</formula1>
    </dataValidation>
    <dataValidation type="list" errorStyle="warning" allowBlank="1" showInputMessage="1" showErrorMessage="1" error="記号以外の文字は事情がある場合以外、入力しないでください。" sqref="J8:J67" xr:uid="{8B6A69C8-A187-4195-BBC8-DC7805038A7B}">
      <formula1>"◆"</formula1>
    </dataValidation>
    <dataValidation type="list" errorStyle="warning" allowBlank="1" showInputMessage="1" showErrorMessage="1" error="記号以外の文字は事情がある場合以外、入力しないでください。" sqref="I8:I67" xr:uid="{4DCBEDA7-5F3E-4185-943B-E05300CDD4B4}">
      <formula1>"■"</formula1>
    </dataValidation>
  </dataValidations>
  <pageMargins left="0.70866141732283472" right="0.55118110236220474" top="0.70866141732283472" bottom="0.6692913385826772" header="0.51181102362204722" footer="0.51181102362204722"/>
  <pageSetup paperSize="9"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O13"/>
  <sheetViews>
    <sheetView topLeftCell="B1" zoomScaleNormal="100" workbookViewId="0">
      <selection activeCell="M2" sqref="M2"/>
    </sheetView>
  </sheetViews>
  <sheetFormatPr defaultColWidth="9" defaultRowHeight="14.15" x14ac:dyDescent="0.25"/>
  <cols>
    <col min="1" max="1" width="2.4609375" style="4" hidden="1" customWidth="1"/>
    <col min="2" max="2" width="13.4609375" style="4" customWidth="1"/>
    <col min="3" max="3" width="10.23046875" style="4" customWidth="1"/>
    <col min="4" max="11" width="8.4609375" style="4" customWidth="1"/>
    <col min="12" max="12" width="11.23046875" style="4" customWidth="1"/>
    <col min="13" max="13" width="31.23046875" style="4" customWidth="1"/>
    <col min="14" max="15" width="8.4609375" style="4" customWidth="1"/>
    <col min="16" max="16384" width="9" style="4"/>
  </cols>
  <sheetData>
    <row r="1" spans="1:15" ht="18" x14ac:dyDescent="0.25">
      <c r="B1" s="82" t="s">
        <v>400</v>
      </c>
    </row>
    <row r="2" spans="1:15" ht="21" customHeight="1" x14ac:dyDescent="0.25">
      <c r="A2" s="103">
        <v>2</v>
      </c>
    </row>
    <row r="3" spans="1:15" ht="24.65" customHeight="1" x14ac:dyDescent="0.25">
      <c r="A3" s="103">
        <f>IF(COUNTA(C8:L8)&lt;&gt;0,1,2)</f>
        <v>2</v>
      </c>
      <c r="B3" s="5"/>
      <c r="C3" s="6"/>
      <c r="D3" s="5"/>
    </row>
    <row r="4" spans="1:15" s="7" customFormat="1" ht="14.25" customHeight="1" x14ac:dyDescent="0.25">
      <c r="B4" s="465" t="s">
        <v>4</v>
      </c>
      <c r="C4" s="474" t="s">
        <v>401</v>
      </c>
      <c r="D4" s="475"/>
      <c r="E4" s="475"/>
      <c r="F4" s="475"/>
      <c r="G4" s="475"/>
      <c r="H4" s="475"/>
      <c r="I4" s="475"/>
      <c r="J4" s="475"/>
      <c r="K4" s="475"/>
      <c r="L4" s="476"/>
      <c r="M4" s="465" t="s">
        <v>402</v>
      </c>
    </row>
    <row r="5" spans="1:15" s="7" customFormat="1" ht="18" customHeight="1" x14ac:dyDescent="0.25">
      <c r="B5" s="466"/>
      <c r="C5" s="467" t="s">
        <v>403</v>
      </c>
      <c r="D5" s="468"/>
      <c r="E5" s="468"/>
      <c r="F5" s="468"/>
      <c r="G5" s="468"/>
      <c r="H5" s="468"/>
      <c r="I5" s="468"/>
      <c r="J5" s="467" t="s">
        <v>21</v>
      </c>
      <c r="K5" s="468"/>
      <c r="L5" s="469" t="s">
        <v>404</v>
      </c>
      <c r="M5" s="466"/>
    </row>
    <row r="6" spans="1:15" s="7" customFormat="1" ht="18" customHeight="1" x14ac:dyDescent="0.25">
      <c r="B6" s="466"/>
      <c r="C6" s="469" t="s">
        <v>24</v>
      </c>
      <c r="D6" s="471"/>
      <c r="E6" s="469" t="s">
        <v>405</v>
      </c>
      <c r="F6" s="471"/>
      <c r="G6" s="471"/>
      <c r="H6" s="471"/>
      <c r="I6" s="471"/>
      <c r="J6" s="472" t="s">
        <v>406</v>
      </c>
      <c r="K6" s="469" t="s">
        <v>407</v>
      </c>
      <c r="L6" s="470"/>
      <c r="M6" s="466"/>
    </row>
    <row r="7" spans="1:15" s="7" customFormat="1" ht="45" customHeight="1" x14ac:dyDescent="0.25">
      <c r="B7" s="466"/>
      <c r="C7" s="8" t="s">
        <v>408</v>
      </c>
      <c r="D7" s="8" t="s">
        <v>45</v>
      </c>
      <c r="E7" s="8" t="s">
        <v>409</v>
      </c>
      <c r="F7" s="8" t="s">
        <v>47</v>
      </c>
      <c r="G7" s="8" t="s">
        <v>48</v>
      </c>
      <c r="H7" s="8" t="s">
        <v>49</v>
      </c>
      <c r="I7" s="8" t="s">
        <v>50</v>
      </c>
      <c r="J7" s="473"/>
      <c r="K7" s="470"/>
      <c r="L7" s="470"/>
      <c r="M7" s="466"/>
    </row>
    <row r="8" spans="1:15" s="7" customFormat="1" ht="52.5" customHeight="1" x14ac:dyDescent="0.25">
      <c r="B8" s="186" t="str">
        <f>IF(ｼｰﾄ0!C4="","",ｼｰﾄ0!C3&amp;ｼｰﾄ0!C4)</f>
        <v>千葉県関東平野南部</v>
      </c>
      <c r="C8" s="187"/>
      <c r="D8" s="187"/>
      <c r="E8" s="187"/>
      <c r="F8" s="187"/>
      <c r="G8" s="187"/>
      <c r="H8" s="187"/>
      <c r="I8" s="187"/>
      <c r="J8" s="187"/>
      <c r="K8" s="187"/>
      <c r="L8" s="187"/>
      <c r="M8" s="188"/>
      <c r="N8" s="9"/>
      <c r="O8" s="9"/>
    </row>
    <row r="9" spans="1:15" s="7" customFormat="1" ht="14.25" customHeight="1" x14ac:dyDescent="0.25">
      <c r="B9" s="4"/>
      <c r="C9" s="4"/>
      <c r="D9" s="4"/>
      <c r="E9" s="4"/>
      <c r="F9" s="4"/>
      <c r="G9" s="4"/>
      <c r="H9" s="4"/>
      <c r="I9" s="4"/>
      <c r="J9" s="4"/>
      <c r="K9" s="4"/>
      <c r="L9" s="4"/>
      <c r="M9" s="4"/>
      <c r="N9" s="4"/>
      <c r="O9" s="9"/>
    </row>
    <row r="10" spans="1:15" x14ac:dyDescent="0.25">
      <c r="B10" s="10" t="s">
        <v>410</v>
      </c>
      <c r="C10" s="6" t="s">
        <v>411</v>
      </c>
    </row>
    <row r="11" spans="1:15" x14ac:dyDescent="0.25">
      <c r="C11" s="6" t="s">
        <v>412</v>
      </c>
      <c r="D11" s="11"/>
      <c r="E11" s="11"/>
      <c r="F11" s="11"/>
      <c r="G11" s="11"/>
      <c r="H11" s="11"/>
      <c r="I11" s="11"/>
      <c r="J11" s="11"/>
      <c r="K11" s="11"/>
      <c r="L11" s="11"/>
    </row>
    <row r="12" spans="1:15" x14ac:dyDescent="0.25">
      <c r="C12" s="6" t="s">
        <v>413</v>
      </c>
    </row>
    <row r="13" spans="1:15" ht="18" customHeight="1" x14ac:dyDescent="0.25">
      <c r="C13" s="6" t="s">
        <v>414</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I36"/>
  <sheetViews>
    <sheetView topLeftCell="B17" zoomScaleNormal="100" workbookViewId="0">
      <selection activeCell="B21" sqref="A21:XFD21"/>
    </sheetView>
  </sheetViews>
  <sheetFormatPr defaultColWidth="9" defaultRowHeight="14.15" x14ac:dyDescent="0.25"/>
  <cols>
    <col min="1" max="1" width="3" style="14" hidden="1" customWidth="1"/>
    <col min="2" max="2" width="3" style="14" customWidth="1"/>
    <col min="3" max="3" width="13.4609375" style="14" customWidth="1"/>
    <col min="4" max="4" width="18.4609375" style="14" customWidth="1"/>
    <col min="5" max="9" width="15.4609375" style="14" customWidth="1"/>
    <col min="10" max="16384" width="9" style="14"/>
  </cols>
  <sheetData>
    <row r="1" spans="1:9" ht="19.3" x14ac:dyDescent="0.25">
      <c r="C1" s="100" t="s">
        <v>415</v>
      </c>
    </row>
    <row r="2" spans="1:9" x14ac:dyDescent="0.25">
      <c r="A2" s="104">
        <v>2</v>
      </c>
      <c r="B2" s="104"/>
    </row>
    <row r="3" spans="1:9" ht="15" customHeight="1" x14ac:dyDescent="0.25">
      <c r="A3" s="104">
        <f>IF(COUNTA(E7:I14)&lt;&gt;0,1,2)</f>
        <v>1</v>
      </c>
      <c r="B3" s="105" t="s">
        <v>416</v>
      </c>
      <c r="C3" s="12"/>
    </row>
    <row r="4" spans="1:9" s="28" customFormat="1" ht="15" customHeight="1" x14ac:dyDescent="0.25">
      <c r="B4" s="14"/>
      <c r="C4" s="23"/>
      <c r="D4" s="14"/>
      <c r="E4" s="14"/>
      <c r="F4" s="14"/>
      <c r="G4" s="14"/>
      <c r="H4" s="14"/>
      <c r="I4" s="14"/>
    </row>
    <row r="5" spans="1:9" ht="20.7" customHeight="1" x14ac:dyDescent="0.25">
      <c r="C5" s="479" t="s">
        <v>417</v>
      </c>
      <c r="D5" s="478" t="s">
        <v>418</v>
      </c>
      <c r="E5" s="477" t="s">
        <v>419</v>
      </c>
      <c r="F5" s="477"/>
      <c r="G5" s="477"/>
      <c r="H5" s="477"/>
      <c r="I5" s="477"/>
    </row>
    <row r="6" spans="1:9" ht="40.200000000000003" customHeight="1" x14ac:dyDescent="0.25">
      <c r="C6" s="479"/>
      <c r="D6" s="478"/>
      <c r="E6" s="189" t="s">
        <v>420</v>
      </c>
      <c r="F6" s="189" t="s">
        <v>421</v>
      </c>
      <c r="G6" s="189" t="s">
        <v>422</v>
      </c>
      <c r="H6" s="189" t="s">
        <v>423</v>
      </c>
      <c r="I6" s="189" t="s">
        <v>424</v>
      </c>
    </row>
    <row r="7" spans="1:9" ht="28.5" customHeight="1" x14ac:dyDescent="0.25">
      <c r="C7" s="484" t="str">
        <f>IF(OR(ｼｰﾄ0!C4="",ｼｰﾄ0!C3=""),"",ｼｰﾄ0!C3&amp;ｼｰﾄ0!C4)</f>
        <v>千葉県関東平野南部</v>
      </c>
      <c r="D7" s="482" t="s">
        <v>425</v>
      </c>
      <c r="E7" s="197">
        <v>1451.1</v>
      </c>
      <c r="F7" s="197">
        <v>2137.4</v>
      </c>
      <c r="G7" s="198">
        <v>666</v>
      </c>
      <c r="H7" s="199" t="s">
        <v>430</v>
      </c>
      <c r="I7" s="200">
        <v>45658</v>
      </c>
    </row>
    <row r="8" spans="1:9" ht="28.5" customHeight="1" x14ac:dyDescent="0.25">
      <c r="C8" s="485"/>
      <c r="D8" s="483"/>
      <c r="E8" s="197"/>
      <c r="F8" s="197"/>
      <c r="G8" s="198"/>
      <c r="H8" s="199"/>
      <c r="I8" s="200"/>
    </row>
    <row r="9" spans="1:9" ht="28.5" customHeight="1" x14ac:dyDescent="0.25">
      <c r="C9" s="485"/>
      <c r="D9" s="482" t="s">
        <v>426</v>
      </c>
      <c r="E9" s="197"/>
      <c r="F9" s="197"/>
      <c r="G9" s="198"/>
      <c r="H9" s="199"/>
      <c r="I9" s="200"/>
    </row>
    <row r="10" spans="1:9" ht="28.5" customHeight="1" x14ac:dyDescent="0.25">
      <c r="C10" s="485"/>
      <c r="D10" s="481"/>
      <c r="E10" s="197"/>
      <c r="F10" s="197"/>
      <c r="G10" s="198"/>
      <c r="H10" s="199"/>
      <c r="I10" s="200"/>
    </row>
    <row r="11" spans="1:9" ht="28.5" customHeight="1" x14ac:dyDescent="0.25">
      <c r="C11" s="485"/>
      <c r="D11" s="482" t="s">
        <v>427</v>
      </c>
      <c r="E11" s="197"/>
      <c r="F11" s="197"/>
      <c r="G11" s="198"/>
      <c r="H11" s="199"/>
      <c r="I11" s="200"/>
    </row>
    <row r="12" spans="1:9" ht="28.5" customHeight="1" x14ac:dyDescent="0.25">
      <c r="C12" s="485"/>
      <c r="D12" s="483"/>
      <c r="E12" s="197"/>
      <c r="F12" s="197"/>
      <c r="G12" s="198"/>
      <c r="H12" s="199"/>
      <c r="I12" s="200"/>
    </row>
    <row r="13" spans="1:9" ht="28.5" customHeight="1" x14ac:dyDescent="0.25">
      <c r="C13" s="485"/>
      <c r="D13" s="482" t="s">
        <v>428</v>
      </c>
      <c r="E13" s="197"/>
      <c r="F13" s="197"/>
      <c r="G13" s="198"/>
      <c r="H13" s="199"/>
      <c r="I13" s="200"/>
    </row>
    <row r="14" spans="1:9" ht="28.5" customHeight="1" x14ac:dyDescent="0.25">
      <c r="C14" s="486"/>
      <c r="D14" s="481"/>
      <c r="E14" s="197"/>
      <c r="F14" s="197"/>
      <c r="G14" s="198"/>
      <c r="H14" s="199"/>
      <c r="I14" s="200"/>
    </row>
    <row r="15" spans="1:9" ht="28.5" customHeight="1" x14ac:dyDescent="0.25">
      <c r="C15" s="480" t="s">
        <v>429</v>
      </c>
      <c r="D15" s="191" t="s">
        <v>430</v>
      </c>
      <c r="E15" s="201">
        <f>IF(COUNTA(E7:E14)=0,"",SUMIFS(E7:E14,$H$7:$H$14,$D$15))</f>
        <v>1451.1</v>
      </c>
      <c r="F15" s="201">
        <f t="shared" ref="F15:G15" si="0">IF(COUNTA(F7:F14)=0,"",SUMIFS(F7:F14,$H$7:$H$14,$D$15))</f>
        <v>2137.4</v>
      </c>
      <c r="G15" s="202">
        <f t="shared" si="0"/>
        <v>666</v>
      </c>
      <c r="H15" s="192"/>
      <c r="I15" s="192"/>
    </row>
    <row r="16" spans="1:9" ht="28.5" customHeight="1" x14ac:dyDescent="0.25">
      <c r="C16" s="481"/>
      <c r="D16" s="191" t="s">
        <v>431</v>
      </c>
      <c r="E16" s="201">
        <f>IF(COUNTA(E7:E14)=0,"",SUMIFS(E7:E14,$H$7:$H$14,$D$16))</f>
        <v>0</v>
      </c>
      <c r="F16" s="201">
        <f>IF(COUNTA(F7:F14)=0,"",SUMIFS(F7:F14,$H$7:$H$14,$D$16))</f>
        <v>0</v>
      </c>
      <c r="G16" s="202">
        <f>IF(COUNTA(G7:G14)=0,"",SUMIFS(G7:G14,$H$7:$H$14,$D$16))</f>
        <v>0</v>
      </c>
      <c r="H16" s="192"/>
      <c r="I16" s="192"/>
    </row>
    <row r="17" spans="2:8" ht="15" customHeight="1" x14ac:dyDescent="0.25"/>
    <row r="18" spans="2:8" ht="15" customHeight="1" x14ac:dyDescent="0.25">
      <c r="B18" s="193" t="s">
        <v>434</v>
      </c>
      <c r="C18" s="12"/>
    </row>
    <row r="19" spans="2:8" ht="15" customHeight="1" x14ac:dyDescent="0.25">
      <c r="C19" s="23"/>
    </row>
    <row r="20" spans="2:8" x14ac:dyDescent="0.25">
      <c r="C20" s="478" t="s">
        <v>417</v>
      </c>
      <c r="D20" s="482" t="s">
        <v>418</v>
      </c>
      <c r="E20" s="183" t="s">
        <v>435</v>
      </c>
      <c r="F20" s="194"/>
      <c r="G20" s="184"/>
      <c r="H20" s="482" t="s">
        <v>436</v>
      </c>
    </row>
    <row r="21" spans="2:8" ht="42.45" x14ac:dyDescent="0.25">
      <c r="C21" s="478"/>
      <c r="D21" s="483"/>
      <c r="E21" s="189" t="s">
        <v>437</v>
      </c>
      <c r="F21" s="189" t="s">
        <v>438</v>
      </c>
      <c r="G21" s="189" t="s">
        <v>439</v>
      </c>
      <c r="H21" s="483"/>
    </row>
    <row r="22" spans="2:8" ht="28.3" x14ac:dyDescent="0.25">
      <c r="C22" s="484" t="str">
        <f>IF(OR(ｼｰﾄ0!C4="",ｼｰﾄ0!C3=""),"",ｼｰﾄ0!C3&amp;ｼｰﾄ0!C4)</f>
        <v>千葉県関東平野南部</v>
      </c>
      <c r="D22" s="189" t="s">
        <v>440</v>
      </c>
      <c r="E22" s="195">
        <v>98</v>
      </c>
      <c r="F22" s="195"/>
      <c r="G22" s="195">
        <v>49</v>
      </c>
      <c r="H22" s="203">
        <f>IF(COUNTA(E22:G22)=0,"",SUM(E22:G22))</f>
        <v>147</v>
      </c>
    </row>
    <row r="23" spans="2:8" ht="40.5" customHeight="1" x14ac:dyDescent="0.25">
      <c r="C23" s="485"/>
      <c r="D23" s="190" t="s">
        <v>433</v>
      </c>
      <c r="E23" s="195"/>
      <c r="F23" s="195"/>
      <c r="G23" s="195"/>
      <c r="H23" s="203" t="str">
        <f t="shared" ref="H23:H25" si="1">IF(COUNTA(E23:G23)=0,"",SUM(E23:G23))</f>
        <v/>
      </c>
    </row>
    <row r="24" spans="2:8" ht="40.5" customHeight="1" x14ac:dyDescent="0.25">
      <c r="C24" s="485"/>
      <c r="D24" s="189" t="s">
        <v>427</v>
      </c>
      <c r="E24" s="195"/>
      <c r="F24" s="195"/>
      <c r="G24" s="195"/>
      <c r="H24" s="203" t="str">
        <f t="shared" si="1"/>
        <v/>
      </c>
    </row>
    <row r="25" spans="2:8" ht="40.5" customHeight="1" x14ac:dyDescent="0.25">
      <c r="C25" s="486"/>
      <c r="D25" s="190" t="s">
        <v>441</v>
      </c>
      <c r="E25" s="195"/>
      <c r="F25" s="195"/>
      <c r="G25" s="195"/>
      <c r="H25" s="203" t="str">
        <f t="shared" si="1"/>
        <v/>
      </c>
    </row>
    <row r="26" spans="2:8" ht="40.5" customHeight="1" x14ac:dyDescent="0.25">
      <c r="C26" s="399" t="s">
        <v>442</v>
      </c>
      <c r="D26" s="400"/>
      <c r="E26" s="203">
        <f>IF(SUM(E22:E25)=0,"",SUM(E22:E25))</f>
        <v>98</v>
      </c>
      <c r="F26" s="203" t="str">
        <f>IF(SUM(F22:F25)=0,"",SUM(F22:F25))</f>
        <v/>
      </c>
      <c r="G26" s="203">
        <f>IF(SUM(G22:G25)=0,"",SUM(G22:G25))</f>
        <v>49</v>
      </c>
      <c r="H26" s="203">
        <f>IF(SUM(H22:H25)=0,"",SUM(H22:H25))</f>
        <v>147</v>
      </c>
    </row>
    <row r="27" spans="2:8" ht="15" customHeight="1" x14ac:dyDescent="0.25">
      <c r="C27" s="196"/>
      <c r="D27" s="196"/>
      <c r="E27" s="204"/>
      <c r="F27" s="204"/>
      <c r="G27" s="204"/>
      <c r="H27" s="204"/>
    </row>
    <row r="28" spans="2:8" ht="15" customHeight="1" x14ac:dyDescent="0.25">
      <c r="C28" s="23"/>
    </row>
    <row r="29" spans="2:8" x14ac:dyDescent="0.25">
      <c r="C29" s="487" t="s">
        <v>432</v>
      </c>
      <c r="D29" s="482" t="s">
        <v>418</v>
      </c>
      <c r="E29" s="183" t="s">
        <v>435</v>
      </c>
      <c r="F29" s="194"/>
      <c r="G29" s="184"/>
      <c r="H29" s="482" t="s">
        <v>436</v>
      </c>
    </row>
    <row r="30" spans="2:8" ht="12" customHeight="1" x14ac:dyDescent="0.25">
      <c r="C30" s="487"/>
      <c r="D30" s="483"/>
      <c r="E30" s="189" t="s">
        <v>437</v>
      </c>
      <c r="F30" s="189" t="s">
        <v>438</v>
      </c>
      <c r="G30" s="189" t="s">
        <v>439</v>
      </c>
      <c r="H30" s="483"/>
    </row>
    <row r="31" spans="2:8" ht="28.3" x14ac:dyDescent="0.25">
      <c r="C31" s="488" t="s">
        <v>538</v>
      </c>
      <c r="D31" s="189" t="s">
        <v>440</v>
      </c>
      <c r="E31" s="195">
        <v>1</v>
      </c>
      <c r="F31" s="195"/>
      <c r="G31" s="195">
        <v>2</v>
      </c>
      <c r="H31" s="203">
        <f>IF(COUNTA(E31:G31)=0,"",SUM(E31:G31))</f>
        <v>3</v>
      </c>
    </row>
    <row r="32" spans="2:8" ht="40.5" customHeight="1" x14ac:dyDescent="0.25">
      <c r="C32" s="489"/>
      <c r="D32" s="190" t="s">
        <v>433</v>
      </c>
      <c r="E32" s="195"/>
      <c r="F32" s="195"/>
      <c r="G32" s="195"/>
      <c r="H32" s="203" t="str">
        <f t="shared" ref="H32:H33" si="2">IF(COUNTA(E32:G32)=0,"",SUM(E32:G32))</f>
        <v/>
      </c>
    </row>
    <row r="33" spans="3:8" ht="40.5" customHeight="1" x14ac:dyDescent="0.25">
      <c r="C33" s="489"/>
      <c r="D33" s="189" t="s">
        <v>427</v>
      </c>
      <c r="E33" s="195"/>
      <c r="F33" s="195"/>
      <c r="G33" s="195"/>
      <c r="H33" s="203" t="str">
        <f t="shared" si="2"/>
        <v/>
      </c>
    </row>
    <row r="34" spans="3:8" ht="40.5" customHeight="1" x14ac:dyDescent="0.25">
      <c r="C34" s="490"/>
      <c r="D34" s="190" t="s">
        <v>441</v>
      </c>
      <c r="E34" s="195"/>
      <c r="F34" s="195"/>
      <c r="G34" s="195"/>
      <c r="H34" s="203" t="str">
        <f>IF(COUNTA(E34:G34)=0,"",SUM(E34:G34))</f>
        <v/>
      </c>
    </row>
    <row r="35" spans="3:8" ht="40.5" customHeight="1" x14ac:dyDescent="0.25">
      <c r="C35" s="399" t="s">
        <v>442</v>
      </c>
      <c r="D35" s="400"/>
      <c r="E35" s="203">
        <f>IF(SUM(E31:E34)=0,"",SUM(E31:E34))</f>
        <v>1</v>
      </c>
      <c r="F35" s="203" t="str">
        <f>IF(SUM(F31:F34)=0,"",SUM(F31:F34))</f>
        <v/>
      </c>
      <c r="G35" s="203">
        <f>IF(SUM(G31:G34)=0,"",SUM(G31:G34))</f>
        <v>2</v>
      </c>
      <c r="H35" s="203">
        <f>IF(SUM(H31:H34)=0,"",SUM(H31:H34))</f>
        <v>3</v>
      </c>
    </row>
    <row r="36" spans="3:8" ht="53.25" customHeight="1" x14ac:dyDescent="0.25"/>
  </sheetData>
  <mergeCells count="19">
    <mergeCell ref="C35:D35"/>
    <mergeCell ref="C29:C30"/>
    <mergeCell ref="D29:D30"/>
    <mergeCell ref="H29:H30"/>
    <mergeCell ref="C31:C34"/>
    <mergeCell ref="H20:H21"/>
    <mergeCell ref="C26:D26"/>
    <mergeCell ref="C20:C21"/>
    <mergeCell ref="D20:D21"/>
    <mergeCell ref="C22:C25"/>
    <mergeCell ref="E5:I5"/>
    <mergeCell ref="D5:D6"/>
    <mergeCell ref="C5:C6"/>
    <mergeCell ref="C15:C16"/>
    <mergeCell ref="D7:D8"/>
    <mergeCell ref="D9:D10"/>
    <mergeCell ref="D11:D12"/>
    <mergeCell ref="D13:D14"/>
    <mergeCell ref="C7:C14"/>
  </mergeCells>
  <phoneticPr fontId="5"/>
  <conditionalFormatting sqref="H7">
    <cfRule type="colorScale" priority="1">
      <colorScale>
        <cfvo type="min"/>
        <cfvo type="max"/>
        <color rgb="FFFF7128"/>
        <color rgb="FFFFEF9C"/>
      </colorScale>
    </cfRule>
  </conditionalFormatting>
  <dataValidations count="9">
    <dataValidation type="list" allowBlank="1" showInputMessage="1" showErrorMessage="1" sqref="H7:H14" xr:uid="{00000000-0002-0000-0900-000000000000}">
      <formula1>$D$15:$D$16</formula1>
    </dataValidation>
    <dataValidation allowBlank="1" showInputMessage="1" showErrorMessage="1" prompt="水準点数は数値だけをご記入ください。_x000a__x000a_" sqref="G7:G14" xr:uid="{00000000-0002-0000-0900-000001000000}"/>
    <dataValidation allowBlank="1" showInputMessage="1" showErrorMessage="1" prompt="測量距離は数値だけをご記入ください。_x000a_" sqref="E7:E14" xr:uid="{00000000-0002-0000-0900-000002000000}"/>
    <dataValidation allowBlank="1" showInputMessage="1" showErrorMessage="1" prompt="測量面積は数値だけをご記入ください。_x000a__x000a__x000a_" sqref="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24 E33" xr:uid="{00000000-0002-0000-0900-000005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34:G34 E25:G25" xr:uid="{00000000-0002-0000-0900-000004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32:G32 E23:G23"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33:G33 F24:G24"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31:G31 E22:G22" xr:uid="{00000000-0002-0000-0900-000008000000}"/>
  </dataValidations>
  <pageMargins left="0.70866141732283472" right="0.55118110236220474" top="0.70866141732283472" bottom="0.6692913385826772" header="0.51181102362204722" footer="0.51181102362204722"/>
  <pageSetup paperSize="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pageSetUpPr fitToPage="1"/>
  </sheetPr>
  <dimension ref="A1:U72"/>
  <sheetViews>
    <sheetView topLeftCell="E65" zoomScaleNormal="100" workbookViewId="0">
      <selection activeCell="U10" sqref="U10"/>
    </sheetView>
  </sheetViews>
  <sheetFormatPr defaultColWidth="9" defaultRowHeight="14.15" x14ac:dyDescent="0.25"/>
  <cols>
    <col min="1" max="1" width="8.4609375" style="20" hidden="1" customWidth="1"/>
    <col min="2" max="2" width="7.4609375" style="13" customWidth="1"/>
    <col min="3" max="3" width="5.69140625" style="92" customWidth="1"/>
    <col min="4" max="4" width="11.4609375" style="13" customWidth="1"/>
    <col min="5" max="5" width="8.4609375" style="93" bestFit="1" customWidth="1"/>
    <col min="6" max="6" width="7.61328125" style="13" bestFit="1" customWidth="1"/>
    <col min="7" max="7" width="10.69140625" style="13" customWidth="1"/>
    <col min="8" max="8" width="7.921875" style="93" customWidth="1"/>
    <col min="9" max="9" width="8.3828125" style="13" customWidth="1"/>
    <col min="10" max="10" width="10.69140625" style="13" customWidth="1"/>
    <col min="11" max="11" width="6.61328125" style="93" customWidth="1"/>
    <col min="12" max="12" width="6.69140625" style="13" customWidth="1"/>
    <col min="13" max="13" width="10.69140625" style="13" customWidth="1"/>
    <col min="14" max="14" width="6.3828125" style="93" customWidth="1"/>
    <col min="15" max="15" width="6.61328125" style="13" customWidth="1"/>
    <col min="16" max="16" width="10.69140625" style="13" customWidth="1"/>
    <col min="17" max="17" width="6.3828125" style="93" customWidth="1"/>
    <col min="18" max="18" width="7" style="13" customWidth="1"/>
    <col min="19" max="19" width="10.69140625" style="13" customWidth="1"/>
    <col min="20" max="20" width="7.4609375" style="13" customWidth="1"/>
    <col min="21" max="32" width="5.4609375" style="13" customWidth="1"/>
    <col min="33" max="16384" width="9" style="13"/>
  </cols>
  <sheetData>
    <row r="1" spans="1:21" ht="18" x14ac:dyDescent="0.25">
      <c r="B1" s="83" t="s">
        <v>443</v>
      </c>
    </row>
    <row r="2" spans="1:21" x14ac:dyDescent="0.25">
      <c r="A2" s="20">
        <v>2</v>
      </c>
    </row>
    <row r="3" spans="1:21" x14ac:dyDescent="0.25">
      <c r="A3" s="20">
        <f>IF(COUNTA(E7:S11)&lt;&gt;0,1,2)</f>
        <v>1</v>
      </c>
      <c r="D3" s="23"/>
    </row>
    <row r="4" spans="1:21" ht="20.149999999999999" customHeight="1" x14ac:dyDescent="0.25">
      <c r="B4" s="494" t="s">
        <v>193</v>
      </c>
      <c r="C4" s="506" t="s">
        <v>444</v>
      </c>
      <c r="D4" s="503" t="s">
        <v>445</v>
      </c>
      <c r="E4" s="205" t="s">
        <v>446</v>
      </c>
      <c r="F4" s="206"/>
      <c r="G4" s="207"/>
      <c r="H4" s="205" t="s">
        <v>447</v>
      </c>
      <c r="I4" s="206"/>
      <c r="J4" s="207"/>
      <c r="K4" s="208" t="s">
        <v>448</v>
      </c>
      <c r="L4" s="206"/>
      <c r="M4" s="207"/>
      <c r="N4" s="208" t="s">
        <v>449</v>
      </c>
      <c r="O4" s="208"/>
      <c r="P4" s="208"/>
      <c r="Q4" s="208" t="s">
        <v>450</v>
      </c>
      <c r="R4" s="208"/>
      <c r="S4" s="208"/>
    </row>
    <row r="5" spans="1:21" ht="25.5" customHeight="1" x14ac:dyDescent="0.25">
      <c r="A5" s="20" t="s">
        <v>451</v>
      </c>
      <c r="B5" s="495"/>
      <c r="C5" s="506"/>
      <c r="D5" s="504"/>
      <c r="E5" s="209" t="s">
        <v>452</v>
      </c>
      <c r="F5" s="210" t="s">
        <v>453</v>
      </c>
      <c r="G5" s="211"/>
      <c r="H5" s="209" t="s">
        <v>452</v>
      </c>
      <c r="I5" s="210" t="s">
        <v>453</v>
      </c>
      <c r="J5" s="211"/>
      <c r="K5" s="209" t="s">
        <v>452</v>
      </c>
      <c r="L5" s="210" t="s">
        <v>453</v>
      </c>
      <c r="M5" s="211"/>
      <c r="N5" s="209" t="s">
        <v>452</v>
      </c>
      <c r="O5" s="210" t="s">
        <v>453</v>
      </c>
      <c r="P5" s="211"/>
      <c r="Q5" s="209" t="s">
        <v>452</v>
      </c>
      <c r="R5" s="210" t="s">
        <v>453</v>
      </c>
      <c r="S5" s="212"/>
    </row>
    <row r="6" spans="1:21" ht="27.75" customHeight="1" x14ac:dyDescent="0.25">
      <c r="B6" s="496"/>
      <c r="C6" s="506"/>
      <c r="D6" s="505"/>
      <c r="E6" s="213" t="s">
        <v>454</v>
      </c>
      <c r="F6" s="214" t="s">
        <v>455</v>
      </c>
      <c r="G6" s="215" t="s">
        <v>456</v>
      </c>
      <c r="H6" s="213" t="s">
        <v>454</v>
      </c>
      <c r="I6" s="214" t="s">
        <v>457</v>
      </c>
      <c r="J6" s="215" t="s">
        <v>456</v>
      </c>
      <c r="K6" s="213" t="s">
        <v>454</v>
      </c>
      <c r="L6" s="214" t="s">
        <v>457</v>
      </c>
      <c r="M6" s="215" t="s">
        <v>456</v>
      </c>
      <c r="N6" s="213" t="s">
        <v>454</v>
      </c>
      <c r="O6" s="214" t="s">
        <v>457</v>
      </c>
      <c r="P6" s="215" t="s">
        <v>456</v>
      </c>
      <c r="Q6" s="213" t="s">
        <v>454</v>
      </c>
      <c r="R6" s="214" t="s">
        <v>457</v>
      </c>
      <c r="S6" s="215" t="s">
        <v>456</v>
      </c>
    </row>
    <row r="7" spans="1:21" ht="21.75" customHeight="1" x14ac:dyDescent="0.25">
      <c r="B7" s="503" t="str">
        <f>ｼｰﾄ0!$C$4</f>
        <v>関東平野南部</v>
      </c>
      <c r="C7" s="497" t="s">
        <v>520</v>
      </c>
      <c r="D7" s="216" t="s">
        <v>458</v>
      </c>
      <c r="E7" s="229">
        <v>168</v>
      </c>
      <c r="F7" s="230">
        <v>21.122</v>
      </c>
      <c r="G7" s="230">
        <v>7.7306520000000001</v>
      </c>
      <c r="H7" s="229">
        <v>160</v>
      </c>
      <c r="I7" s="230">
        <v>20.451000000000001</v>
      </c>
      <c r="J7" s="230">
        <v>7.4646150000000002</v>
      </c>
      <c r="K7" s="229">
        <v>159</v>
      </c>
      <c r="L7" s="230">
        <v>20.568999999999999</v>
      </c>
      <c r="M7" s="230">
        <v>7.5076849999999995</v>
      </c>
      <c r="N7" s="229">
        <v>153</v>
      </c>
      <c r="O7" s="230">
        <v>19.3</v>
      </c>
      <c r="P7" s="230">
        <v>7.1</v>
      </c>
      <c r="Q7" s="229">
        <v>153</v>
      </c>
      <c r="R7" s="230">
        <v>19.5</v>
      </c>
      <c r="S7" s="230">
        <v>7.1</v>
      </c>
    </row>
    <row r="8" spans="1:21" ht="21.75" customHeight="1" x14ac:dyDescent="0.25">
      <c r="B8" s="504"/>
      <c r="C8" s="520"/>
      <c r="D8" s="216" t="s">
        <v>459</v>
      </c>
      <c r="E8" s="229">
        <v>60</v>
      </c>
      <c r="F8" s="230">
        <v>3.794</v>
      </c>
      <c r="G8" s="230">
        <v>1.3886039999999999</v>
      </c>
      <c r="H8" s="229">
        <v>59</v>
      </c>
      <c r="I8" s="230">
        <v>3.8010000000000002</v>
      </c>
      <c r="J8" s="230">
        <v>1.387365</v>
      </c>
      <c r="K8" s="229">
        <v>64</v>
      </c>
      <c r="L8" s="230">
        <v>3.7989999999999999</v>
      </c>
      <c r="M8" s="230">
        <v>1.3866350000000001</v>
      </c>
      <c r="N8" s="229">
        <v>62</v>
      </c>
      <c r="O8" s="230">
        <v>3.4</v>
      </c>
      <c r="P8" s="230">
        <v>1.2</v>
      </c>
      <c r="Q8" s="229">
        <v>58</v>
      </c>
      <c r="R8" s="230">
        <v>3.2</v>
      </c>
      <c r="S8" s="230">
        <v>1.2</v>
      </c>
    </row>
    <row r="9" spans="1:21" ht="21.75" customHeight="1" x14ac:dyDescent="0.25">
      <c r="B9" s="504"/>
      <c r="C9" s="520"/>
      <c r="D9" s="216" t="s">
        <v>460</v>
      </c>
      <c r="E9" s="229">
        <v>118</v>
      </c>
      <c r="F9" s="230">
        <v>41.968000000000004</v>
      </c>
      <c r="G9" s="230">
        <v>15.360288000000001</v>
      </c>
      <c r="H9" s="229">
        <v>112</v>
      </c>
      <c r="I9" s="230">
        <v>40.901000000000003</v>
      </c>
      <c r="J9" s="230">
        <v>14.928865000000002</v>
      </c>
      <c r="K9" s="229">
        <v>112</v>
      </c>
      <c r="L9" s="230">
        <v>39.417000000000002</v>
      </c>
      <c r="M9" s="230">
        <v>14.387205</v>
      </c>
      <c r="N9" s="229">
        <v>115</v>
      </c>
      <c r="O9" s="230">
        <v>38.5</v>
      </c>
      <c r="P9" s="230">
        <v>14.1</v>
      </c>
      <c r="Q9" s="229">
        <v>116</v>
      </c>
      <c r="R9" s="230">
        <v>38.5</v>
      </c>
      <c r="S9" s="230">
        <v>14.1</v>
      </c>
      <c r="U9" s="99"/>
    </row>
    <row r="10" spans="1:21" ht="21.75" customHeight="1" x14ac:dyDescent="0.25">
      <c r="B10" s="504"/>
      <c r="C10" s="520"/>
      <c r="D10" s="216" t="s">
        <v>461</v>
      </c>
      <c r="E10" s="229">
        <v>228</v>
      </c>
      <c r="F10" s="230">
        <v>22.561</v>
      </c>
      <c r="G10" s="230">
        <v>8.2573259999999991</v>
      </c>
      <c r="H10" s="229">
        <v>218</v>
      </c>
      <c r="I10" s="230">
        <v>20.416</v>
      </c>
      <c r="J10" s="230">
        <v>7.4518399999999998</v>
      </c>
      <c r="K10" s="229">
        <v>198</v>
      </c>
      <c r="L10" s="230">
        <v>18.506</v>
      </c>
      <c r="M10" s="230">
        <v>6.754690000000001</v>
      </c>
      <c r="N10" s="229">
        <v>190</v>
      </c>
      <c r="O10" s="230">
        <v>18.100000000000001</v>
      </c>
      <c r="P10" s="230">
        <v>6.6</v>
      </c>
      <c r="Q10" s="229">
        <v>176</v>
      </c>
      <c r="R10" s="230">
        <v>17.899999999999999</v>
      </c>
      <c r="S10" s="230">
        <v>6.6</v>
      </c>
    </row>
    <row r="11" spans="1:21" ht="21.75" customHeight="1" x14ac:dyDescent="0.25">
      <c r="B11" s="504"/>
      <c r="C11" s="520"/>
      <c r="D11" s="120" t="s">
        <v>462</v>
      </c>
      <c r="E11" s="229">
        <v>37</v>
      </c>
      <c r="F11" s="230">
        <v>2.8279999999999998</v>
      </c>
      <c r="G11" s="230">
        <v>1.035048</v>
      </c>
      <c r="H11" s="229">
        <v>38</v>
      </c>
      <c r="I11" s="230">
        <v>2.6850000000000001</v>
      </c>
      <c r="J11" s="230">
        <v>0.98002499999999992</v>
      </c>
      <c r="K11" s="229">
        <v>39</v>
      </c>
      <c r="L11" s="230">
        <v>3.4710000000000001</v>
      </c>
      <c r="M11" s="230">
        <v>1.266915</v>
      </c>
      <c r="N11" s="229">
        <v>37</v>
      </c>
      <c r="O11" s="230">
        <v>3.9</v>
      </c>
      <c r="P11" s="230">
        <v>1.4</v>
      </c>
      <c r="Q11" s="229">
        <v>41</v>
      </c>
      <c r="R11" s="230">
        <v>4.0999999999999996</v>
      </c>
      <c r="S11" s="230">
        <v>1.5</v>
      </c>
    </row>
    <row r="12" spans="1:21" ht="26.25" customHeight="1" x14ac:dyDescent="0.25">
      <c r="B12" s="505"/>
      <c r="C12" s="521"/>
      <c r="D12" s="120" t="s">
        <v>463</v>
      </c>
      <c r="E12" s="231">
        <f t="shared" ref="E12:P12" si="0">IF(COUNT(E7:E11)&gt;=1,SUM(E7:E11),"")</f>
        <v>611</v>
      </c>
      <c r="F12" s="232">
        <f t="shared" si="0"/>
        <v>92.272999999999996</v>
      </c>
      <c r="G12" s="232">
        <f t="shared" si="0"/>
        <v>33.771917999999999</v>
      </c>
      <c r="H12" s="231">
        <f t="shared" si="0"/>
        <v>587</v>
      </c>
      <c r="I12" s="233">
        <f t="shared" si="0"/>
        <v>88.254000000000005</v>
      </c>
      <c r="J12" s="233">
        <f t="shared" si="0"/>
        <v>32.212710000000001</v>
      </c>
      <c r="K12" s="231">
        <f t="shared" si="0"/>
        <v>572</v>
      </c>
      <c r="L12" s="233">
        <f t="shared" si="0"/>
        <v>85.762</v>
      </c>
      <c r="M12" s="233">
        <f t="shared" si="0"/>
        <v>31.303130000000003</v>
      </c>
      <c r="N12" s="231">
        <f t="shared" si="0"/>
        <v>557</v>
      </c>
      <c r="O12" s="233">
        <f t="shared" si="0"/>
        <v>83.200000000000017</v>
      </c>
      <c r="P12" s="233">
        <f t="shared" si="0"/>
        <v>30.4</v>
      </c>
      <c r="Q12" s="231">
        <f t="shared" ref="Q12:S12" si="1">IF(COUNT(Q7:Q11)&gt;=1,SUM(Q7:Q11),"")</f>
        <v>544</v>
      </c>
      <c r="R12" s="233">
        <f t="shared" ref="R12" si="2">IF(COUNT(R7:R11)&gt;=1,SUM(R7:R11),"")</f>
        <v>83.199999999999989</v>
      </c>
      <c r="S12" s="233">
        <f t="shared" si="1"/>
        <v>30.5</v>
      </c>
    </row>
    <row r="13" spans="1:21" ht="21.75" customHeight="1" x14ac:dyDescent="0.25">
      <c r="B13" s="503" t="str">
        <f>ｼｰﾄ0!$C$4</f>
        <v>関東平野南部</v>
      </c>
      <c r="C13" s="508" t="s">
        <v>521</v>
      </c>
      <c r="D13" s="216" t="s">
        <v>458</v>
      </c>
      <c r="E13" s="120">
        <v>52</v>
      </c>
      <c r="F13" s="230">
        <v>6.2489999999999997</v>
      </c>
      <c r="G13" s="230">
        <v>2.287134</v>
      </c>
      <c r="H13" s="120">
        <v>52</v>
      </c>
      <c r="I13" s="230">
        <v>6.3440000000000003</v>
      </c>
      <c r="J13" s="230">
        <v>2.3155600000000001</v>
      </c>
      <c r="K13" s="120">
        <v>49</v>
      </c>
      <c r="L13" s="230">
        <v>6.41</v>
      </c>
      <c r="M13" s="230">
        <v>2.3396500000000002</v>
      </c>
      <c r="N13" s="120">
        <v>49</v>
      </c>
      <c r="O13" s="230">
        <v>6.4</v>
      </c>
      <c r="P13" s="230">
        <v>2.2999999999999998</v>
      </c>
      <c r="Q13" s="234">
        <v>48</v>
      </c>
      <c r="R13" s="230">
        <v>5.9</v>
      </c>
      <c r="S13" s="230">
        <v>2.2000000000000002</v>
      </c>
    </row>
    <row r="14" spans="1:21" ht="21.75" customHeight="1" x14ac:dyDescent="0.25">
      <c r="B14" s="504"/>
      <c r="C14" s="509"/>
      <c r="D14" s="216" t="s">
        <v>459</v>
      </c>
      <c r="E14" s="120">
        <v>14</v>
      </c>
      <c r="F14" s="230">
        <v>0.57599999999999996</v>
      </c>
      <c r="G14" s="230">
        <v>0.21081599999999998</v>
      </c>
      <c r="H14" s="120">
        <v>13</v>
      </c>
      <c r="I14" s="230">
        <v>0.54100000000000004</v>
      </c>
      <c r="J14" s="230">
        <v>0.197465</v>
      </c>
      <c r="K14" s="120">
        <v>13</v>
      </c>
      <c r="L14" s="230">
        <v>0.53</v>
      </c>
      <c r="M14" s="230">
        <v>0.19345000000000001</v>
      </c>
      <c r="N14" s="234">
        <v>14</v>
      </c>
      <c r="O14" s="230">
        <v>0.5</v>
      </c>
      <c r="P14" s="230">
        <v>0.2</v>
      </c>
      <c r="Q14" s="234">
        <v>13</v>
      </c>
      <c r="R14" s="230">
        <v>0.5</v>
      </c>
      <c r="S14" s="230">
        <v>0.2</v>
      </c>
    </row>
    <row r="15" spans="1:21" ht="21.75" customHeight="1" x14ac:dyDescent="0.25">
      <c r="B15" s="504"/>
      <c r="C15" s="509"/>
      <c r="D15" s="216" t="s">
        <v>460</v>
      </c>
      <c r="E15" s="120">
        <v>63</v>
      </c>
      <c r="F15" s="230">
        <v>47.857999999999997</v>
      </c>
      <c r="G15" s="230">
        <v>17.516027999999999</v>
      </c>
      <c r="H15" s="120">
        <v>61</v>
      </c>
      <c r="I15" s="230">
        <v>44.795000000000002</v>
      </c>
      <c r="J15" s="230">
        <v>16.350175</v>
      </c>
      <c r="K15" s="120">
        <v>56</v>
      </c>
      <c r="L15" s="230">
        <v>40.838999999999999</v>
      </c>
      <c r="M15" s="230">
        <v>14.906234999999999</v>
      </c>
      <c r="N15" s="120">
        <v>56</v>
      </c>
      <c r="O15" s="230">
        <v>38.299999999999997</v>
      </c>
      <c r="P15" s="230">
        <v>14</v>
      </c>
      <c r="Q15" s="234">
        <v>57</v>
      </c>
      <c r="R15" s="230">
        <v>37.200000000000003</v>
      </c>
      <c r="S15" s="230">
        <v>13.6</v>
      </c>
    </row>
    <row r="16" spans="1:21" ht="21.75" customHeight="1" x14ac:dyDescent="0.25">
      <c r="B16" s="504"/>
      <c r="C16" s="509"/>
      <c r="D16" s="216" t="s">
        <v>461</v>
      </c>
      <c r="E16" s="120">
        <v>61</v>
      </c>
      <c r="F16" s="230">
        <v>6.077</v>
      </c>
      <c r="G16" s="230">
        <v>2.2241819999999999</v>
      </c>
      <c r="H16" s="120">
        <v>63</v>
      </c>
      <c r="I16" s="230">
        <v>6.9059999999999997</v>
      </c>
      <c r="J16" s="230">
        <v>2.5206900000000001</v>
      </c>
      <c r="K16" s="120">
        <v>61</v>
      </c>
      <c r="L16" s="230">
        <v>8.2650000000000006</v>
      </c>
      <c r="M16" s="230">
        <v>3.0167250000000005</v>
      </c>
      <c r="N16" s="234">
        <v>60</v>
      </c>
      <c r="O16" s="230">
        <v>7.9</v>
      </c>
      <c r="P16" s="230">
        <v>2.9</v>
      </c>
      <c r="Q16" s="234">
        <v>56</v>
      </c>
      <c r="R16" s="230">
        <v>6.4</v>
      </c>
      <c r="S16" s="230">
        <v>2.2999999999999998</v>
      </c>
    </row>
    <row r="17" spans="2:19" ht="21.75" customHeight="1" x14ac:dyDescent="0.25">
      <c r="B17" s="504"/>
      <c r="C17" s="509"/>
      <c r="D17" s="120" t="s">
        <v>462</v>
      </c>
      <c r="E17" s="120">
        <v>7</v>
      </c>
      <c r="F17" s="230">
        <v>0.65100000000000002</v>
      </c>
      <c r="G17" s="230">
        <v>0.23826600000000003</v>
      </c>
      <c r="H17" s="120">
        <v>7</v>
      </c>
      <c r="I17" s="230">
        <v>0.72</v>
      </c>
      <c r="J17" s="230">
        <v>0.26280000000000003</v>
      </c>
      <c r="K17" s="120">
        <v>7</v>
      </c>
      <c r="L17" s="230">
        <v>0.76900000000000002</v>
      </c>
      <c r="M17" s="230">
        <v>0.28068500000000002</v>
      </c>
      <c r="N17" s="234">
        <v>9</v>
      </c>
      <c r="O17" s="230">
        <v>0.8</v>
      </c>
      <c r="P17" s="230">
        <v>0.3</v>
      </c>
      <c r="Q17" s="234">
        <v>9</v>
      </c>
      <c r="R17" s="230">
        <v>0.7</v>
      </c>
      <c r="S17" s="230">
        <v>0.3</v>
      </c>
    </row>
    <row r="18" spans="2:19" ht="26.25" customHeight="1" x14ac:dyDescent="0.25">
      <c r="B18" s="505"/>
      <c r="C18" s="510"/>
      <c r="D18" s="120" t="s">
        <v>464</v>
      </c>
      <c r="E18" s="231">
        <f t="shared" ref="E18:P18" si="3">IF(COUNT(E13:E17)&gt;=1,SUM(E13:E17),"")</f>
        <v>197</v>
      </c>
      <c r="F18" s="232">
        <f t="shared" si="3"/>
        <v>61.410999999999994</v>
      </c>
      <c r="G18" s="232">
        <f t="shared" si="3"/>
        <v>22.476425999999996</v>
      </c>
      <c r="H18" s="231">
        <f t="shared" si="3"/>
        <v>196</v>
      </c>
      <c r="I18" s="233">
        <f t="shared" si="3"/>
        <v>59.305999999999997</v>
      </c>
      <c r="J18" s="233">
        <f t="shared" si="3"/>
        <v>21.64669</v>
      </c>
      <c r="K18" s="231">
        <f t="shared" si="3"/>
        <v>186</v>
      </c>
      <c r="L18" s="233">
        <f t="shared" si="3"/>
        <v>56.812999999999995</v>
      </c>
      <c r="M18" s="233">
        <f t="shared" si="3"/>
        <v>20.736744999999999</v>
      </c>
      <c r="N18" s="231">
        <f t="shared" si="3"/>
        <v>188</v>
      </c>
      <c r="O18" s="233">
        <f t="shared" si="3"/>
        <v>53.899999999999991</v>
      </c>
      <c r="P18" s="233">
        <f t="shared" si="3"/>
        <v>19.7</v>
      </c>
      <c r="Q18" s="231">
        <f t="shared" ref="Q18:S18" si="4">IF(COUNT(Q13:Q17)&gt;=1,SUM(Q13:Q17),"")</f>
        <v>183</v>
      </c>
      <c r="R18" s="233">
        <f t="shared" si="4"/>
        <v>50.7</v>
      </c>
      <c r="S18" s="233">
        <f t="shared" si="4"/>
        <v>18.600000000000001</v>
      </c>
    </row>
    <row r="19" spans="2:19" ht="21.75" customHeight="1" x14ac:dyDescent="0.25">
      <c r="B19" s="503" t="str">
        <f>ｼｰﾄ0!$C$4</f>
        <v>関東平野南部</v>
      </c>
      <c r="C19" s="497" t="s">
        <v>522</v>
      </c>
      <c r="D19" s="216" t="s">
        <v>458</v>
      </c>
      <c r="E19" s="120">
        <v>78</v>
      </c>
      <c r="F19" s="230">
        <v>4.9664288797814207</v>
      </c>
      <c r="G19" s="230">
        <v>1.8177129700000001</v>
      </c>
      <c r="H19" s="120">
        <v>70</v>
      </c>
      <c r="I19" s="230">
        <v>5.1770000000000005</v>
      </c>
      <c r="J19" s="230">
        <v>1.8896050000000002</v>
      </c>
      <c r="K19" s="120">
        <v>74</v>
      </c>
      <c r="L19" s="230">
        <v>5.3</v>
      </c>
      <c r="M19" s="230">
        <v>1.9</v>
      </c>
      <c r="N19" s="234">
        <v>67</v>
      </c>
      <c r="O19" s="230">
        <v>5.6</v>
      </c>
      <c r="P19" s="230">
        <v>2</v>
      </c>
      <c r="Q19" s="234">
        <v>63</v>
      </c>
      <c r="R19" s="230">
        <v>4.9000000000000004</v>
      </c>
      <c r="S19" s="230">
        <v>1.8</v>
      </c>
    </row>
    <row r="20" spans="2:19" ht="21.75" customHeight="1" x14ac:dyDescent="0.25">
      <c r="B20" s="504"/>
      <c r="C20" s="498"/>
      <c r="D20" s="216" t="s">
        <v>459</v>
      </c>
      <c r="E20" s="120">
        <v>17</v>
      </c>
      <c r="F20" s="230">
        <v>0.55380183060109289</v>
      </c>
      <c r="G20" s="230">
        <v>0.20269147000000001</v>
      </c>
      <c r="H20" s="120">
        <v>17</v>
      </c>
      <c r="I20" s="230">
        <v>0.53</v>
      </c>
      <c r="J20" s="230">
        <v>0.19345000000000001</v>
      </c>
      <c r="K20" s="120">
        <v>17</v>
      </c>
      <c r="L20" s="230">
        <v>0.5</v>
      </c>
      <c r="M20" s="230">
        <v>0.2</v>
      </c>
      <c r="N20" s="234">
        <v>17</v>
      </c>
      <c r="O20" s="230">
        <v>0.5</v>
      </c>
      <c r="P20" s="230">
        <v>0.2</v>
      </c>
      <c r="Q20" s="234">
        <v>18</v>
      </c>
      <c r="R20" s="230">
        <v>0.5</v>
      </c>
      <c r="S20" s="230">
        <v>0.2</v>
      </c>
    </row>
    <row r="21" spans="2:19" ht="21.75" customHeight="1" x14ac:dyDescent="0.25">
      <c r="B21" s="504"/>
      <c r="C21" s="498"/>
      <c r="D21" s="216" t="s">
        <v>460</v>
      </c>
      <c r="E21" s="120">
        <v>205</v>
      </c>
      <c r="F21" s="230">
        <v>47.800345464480877</v>
      </c>
      <c r="G21" s="230">
        <v>17.49492644</v>
      </c>
      <c r="H21" s="120">
        <v>186</v>
      </c>
      <c r="I21" s="230">
        <v>47.55</v>
      </c>
      <c r="J21" s="230">
        <v>17.35575</v>
      </c>
      <c r="K21" s="120">
        <v>184</v>
      </c>
      <c r="L21" s="230">
        <v>44.6</v>
      </c>
      <c r="M21" s="230">
        <v>16.2</v>
      </c>
      <c r="N21" s="234">
        <v>183</v>
      </c>
      <c r="O21" s="230">
        <v>45</v>
      </c>
      <c r="P21" s="230">
        <v>16.5</v>
      </c>
      <c r="Q21" s="234">
        <v>183</v>
      </c>
      <c r="R21" s="230">
        <v>43.8</v>
      </c>
      <c r="S21" s="230">
        <v>16</v>
      </c>
    </row>
    <row r="22" spans="2:19" ht="21.75" customHeight="1" x14ac:dyDescent="0.25">
      <c r="B22" s="504"/>
      <c r="C22" s="498"/>
      <c r="D22" s="216" t="s">
        <v>461</v>
      </c>
      <c r="E22" s="120">
        <v>490</v>
      </c>
      <c r="F22" s="230">
        <v>31.801111366120217</v>
      </c>
      <c r="G22" s="230">
        <v>11.639206759999999</v>
      </c>
      <c r="H22" s="120">
        <v>479</v>
      </c>
      <c r="I22" s="230">
        <v>37.972999999999999</v>
      </c>
      <c r="J22" s="230">
        <v>13.860145000000001</v>
      </c>
      <c r="K22" s="120">
        <v>491</v>
      </c>
      <c r="L22" s="230">
        <v>34.6</v>
      </c>
      <c r="M22" s="230">
        <v>12.6</v>
      </c>
      <c r="N22" s="234">
        <v>479</v>
      </c>
      <c r="O22" s="230">
        <v>39.9</v>
      </c>
      <c r="P22" s="230">
        <v>14.6</v>
      </c>
      <c r="Q22" s="234">
        <v>474</v>
      </c>
      <c r="R22" s="230">
        <v>35</v>
      </c>
      <c r="S22" s="230">
        <v>12.8</v>
      </c>
    </row>
    <row r="23" spans="2:19" ht="21.75" customHeight="1" x14ac:dyDescent="0.25">
      <c r="B23" s="504"/>
      <c r="C23" s="498"/>
      <c r="D23" s="120" t="s">
        <v>462</v>
      </c>
      <c r="E23" s="120">
        <v>30</v>
      </c>
      <c r="F23" s="230">
        <v>3.5236765846994542</v>
      </c>
      <c r="G23" s="230">
        <v>1.2896656300000002</v>
      </c>
      <c r="H23" s="120">
        <v>38</v>
      </c>
      <c r="I23" s="230">
        <v>1.6</v>
      </c>
      <c r="J23" s="230">
        <v>0.58399999999999996</v>
      </c>
      <c r="K23" s="120">
        <v>38</v>
      </c>
      <c r="L23" s="230">
        <v>1.3</v>
      </c>
      <c r="M23" s="230">
        <v>0.43471500000000002</v>
      </c>
      <c r="N23" s="234">
        <v>38</v>
      </c>
      <c r="O23" s="230">
        <v>1.4</v>
      </c>
      <c r="P23" s="230">
        <v>0.5</v>
      </c>
      <c r="Q23" s="234">
        <v>43</v>
      </c>
      <c r="R23" s="230">
        <v>1.4</v>
      </c>
      <c r="S23" s="230">
        <v>0.5</v>
      </c>
    </row>
    <row r="24" spans="2:19" ht="26.25" customHeight="1" x14ac:dyDescent="0.25">
      <c r="B24" s="505"/>
      <c r="C24" s="499"/>
      <c r="D24" s="120" t="s">
        <v>465</v>
      </c>
      <c r="E24" s="234">
        <f t="shared" ref="E24:P24" si="5">IF(COUNT(E19:E23)&gt;=1,SUM(E19:E23),"")</f>
        <v>820</v>
      </c>
      <c r="F24" s="235">
        <f t="shared" si="5"/>
        <v>88.645364125683059</v>
      </c>
      <c r="G24" s="235">
        <f t="shared" si="5"/>
        <v>32.444203270000003</v>
      </c>
      <c r="H24" s="234">
        <f t="shared" si="5"/>
        <v>790</v>
      </c>
      <c r="I24" s="236">
        <f t="shared" si="5"/>
        <v>92.829999999999984</v>
      </c>
      <c r="J24" s="236">
        <f t="shared" si="5"/>
        <v>33.882950000000008</v>
      </c>
      <c r="K24" s="234">
        <f t="shared" si="5"/>
        <v>804</v>
      </c>
      <c r="L24" s="236">
        <f t="shared" si="5"/>
        <v>86.3</v>
      </c>
      <c r="M24" s="236">
        <f t="shared" si="5"/>
        <v>31.334714999999999</v>
      </c>
      <c r="N24" s="234">
        <f t="shared" si="5"/>
        <v>784</v>
      </c>
      <c r="O24" s="236">
        <f t="shared" si="5"/>
        <v>92.4</v>
      </c>
      <c r="P24" s="236">
        <f t="shared" si="5"/>
        <v>33.799999999999997</v>
      </c>
      <c r="Q24" s="234">
        <f t="shared" ref="Q24:S24" si="6">IF(COUNT(Q19:Q23)&gt;=1,SUM(Q19:Q23),"")</f>
        <v>781</v>
      </c>
      <c r="R24" s="236">
        <f t="shared" si="6"/>
        <v>85.6</v>
      </c>
      <c r="S24" s="236">
        <f t="shared" si="6"/>
        <v>31.3</v>
      </c>
    </row>
    <row r="25" spans="2:19" ht="22.5" customHeight="1" x14ac:dyDescent="0.25">
      <c r="B25" s="503" t="str">
        <f>ｼｰﾄ0!$C$4</f>
        <v>関東平野南部</v>
      </c>
      <c r="C25" s="497" t="s">
        <v>523</v>
      </c>
      <c r="D25" s="216" t="s">
        <v>458</v>
      </c>
      <c r="E25" s="120">
        <v>41</v>
      </c>
      <c r="F25" s="230">
        <v>2.2330000000000001</v>
      </c>
      <c r="G25" s="230">
        <v>0.81727800000000006</v>
      </c>
      <c r="H25" s="120">
        <v>44</v>
      </c>
      <c r="I25" s="230">
        <v>2.2890000000000001</v>
      </c>
      <c r="J25" s="230">
        <v>0.83548500000000003</v>
      </c>
      <c r="K25" s="120">
        <v>39</v>
      </c>
      <c r="L25" s="230">
        <v>2.206</v>
      </c>
      <c r="M25" s="230">
        <v>0.80518999999999996</v>
      </c>
      <c r="N25" s="234">
        <v>36</v>
      </c>
      <c r="O25" s="230">
        <v>2</v>
      </c>
      <c r="P25" s="230">
        <v>0.7</v>
      </c>
      <c r="Q25" s="234">
        <v>37</v>
      </c>
      <c r="R25" s="230">
        <v>2</v>
      </c>
      <c r="S25" s="230">
        <v>0.7</v>
      </c>
    </row>
    <row r="26" spans="2:19" ht="22.5" customHeight="1" x14ac:dyDescent="0.25">
      <c r="B26" s="504"/>
      <c r="C26" s="498"/>
      <c r="D26" s="216" t="s">
        <v>459</v>
      </c>
      <c r="E26" s="120">
        <v>34</v>
      </c>
      <c r="F26" s="230">
        <v>1.6180000000000001</v>
      </c>
      <c r="G26" s="230">
        <v>0.59218799999999994</v>
      </c>
      <c r="H26" s="120">
        <v>31</v>
      </c>
      <c r="I26" s="230">
        <v>1.645</v>
      </c>
      <c r="J26" s="230">
        <v>0.60042499999999999</v>
      </c>
      <c r="K26" s="120">
        <v>31</v>
      </c>
      <c r="L26" s="230">
        <v>1.151</v>
      </c>
      <c r="M26" s="230">
        <v>0.42011500000000002</v>
      </c>
      <c r="N26" s="234">
        <v>31</v>
      </c>
      <c r="O26" s="230">
        <v>1.2</v>
      </c>
      <c r="P26" s="230">
        <v>0.4</v>
      </c>
      <c r="Q26" s="234">
        <v>28</v>
      </c>
      <c r="R26" s="230">
        <v>1</v>
      </c>
      <c r="S26" s="230">
        <v>0.4</v>
      </c>
    </row>
    <row r="27" spans="2:19" ht="22.5" customHeight="1" x14ac:dyDescent="0.25">
      <c r="B27" s="504"/>
      <c r="C27" s="498"/>
      <c r="D27" s="216" t="s">
        <v>460</v>
      </c>
      <c r="E27" s="120">
        <v>72</v>
      </c>
      <c r="F27" s="230">
        <v>27.501999999999999</v>
      </c>
      <c r="G27" s="230">
        <v>10.065732000000001</v>
      </c>
      <c r="H27" s="120">
        <v>75</v>
      </c>
      <c r="I27" s="230">
        <v>25.96</v>
      </c>
      <c r="J27" s="230">
        <v>9.4754000000000005</v>
      </c>
      <c r="K27" s="120">
        <v>74</v>
      </c>
      <c r="L27" s="230">
        <v>24.663</v>
      </c>
      <c r="M27" s="230">
        <v>9.0019950000000009</v>
      </c>
      <c r="N27" s="234">
        <v>70</v>
      </c>
      <c r="O27" s="230">
        <v>23.6</v>
      </c>
      <c r="P27" s="230">
        <v>8.6</v>
      </c>
      <c r="Q27" s="234">
        <v>70</v>
      </c>
      <c r="R27" s="230">
        <v>21.1</v>
      </c>
      <c r="S27" s="230">
        <v>7.7</v>
      </c>
    </row>
    <row r="28" spans="2:19" ht="22.5" customHeight="1" x14ac:dyDescent="0.25">
      <c r="B28" s="504"/>
      <c r="C28" s="498"/>
      <c r="D28" s="216" t="s">
        <v>461</v>
      </c>
      <c r="E28" s="120">
        <v>308</v>
      </c>
      <c r="F28" s="230">
        <v>14.483000000000001</v>
      </c>
      <c r="G28" s="230">
        <v>5.3007780000000002</v>
      </c>
      <c r="H28" s="120">
        <v>307</v>
      </c>
      <c r="I28" s="230">
        <v>16.760000000000002</v>
      </c>
      <c r="J28" s="230">
        <v>6.1174000000000008</v>
      </c>
      <c r="K28" s="120">
        <v>301</v>
      </c>
      <c r="L28" s="230">
        <v>17.331</v>
      </c>
      <c r="M28" s="230">
        <v>6.3258149999999995</v>
      </c>
      <c r="N28" s="234">
        <v>299</v>
      </c>
      <c r="O28" s="230">
        <v>18.600000000000001</v>
      </c>
      <c r="P28" s="230">
        <v>6.8</v>
      </c>
      <c r="Q28" s="234">
        <v>290</v>
      </c>
      <c r="R28" s="230">
        <v>16.5</v>
      </c>
      <c r="S28" s="230">
        <v>6.1</v>
      </c>
    </row>
    <row r="29" spans="2:19" ht="22.5" customHeight="1" x14ac:dyDescent="0.25">
      <c r="B29" s="504"/>
      <c r="C29" s="498"/>
      <c r="D29" s="120" t="s">
        <v>462</v>
      </c>
      <c r="E29" s="120">
        <v>32</v>
      </c>
      <c r="F29" s="230">
        <v>3.4319999999999999</v>
      </c>
      <c r="G29" s="230">
        <v>1.2561120000000001</v>
      </c>
      <c r="H29" s="120">
        <v>30</v>
      </c>
      <c r="I29" s="230">
        <v>3.4809999999999999</v>
      </c>
      <c r="J29" s="230">
        <v>1.2705649999999999</v>
      </c>
      <c r="K29" s="120">
        <v>30</v>
      </c>
      <c r="L29" s="230">
        <v>3.4180000000000001</v>
      </c>
      <c r="M29" s="230">
        <v>1.2475700000000003</v>
      </c>
      <c r="N29" s="234">
        <v>31</v>
      </c>
      <c r="O29" s="230">
        <v>3.4</v>
      </c>
      <c r="P29" s="230">
        <v>1.2</v>
      </c>
      <c r="Q29" s="234">
        <v>34</v>
      </c>
      <c r="R29" s="230">
        <v>3.4</v>
      </c>
      <c r="S29" s="230">
        <v>1.2</v>
      </c>
    </row>
    <row r="30" spans="2:19" ht="25.5" customHeight="1" x14ac:dyDescent="0.25">
      <c r="B30" s="505"/>
      <c r="C30" s="499"/>
      <c r="D30" s="120" t="s">
        <v>466</v>
      </c>
      <c r="E30" s="234">
        <f t="shared" ref="E30:P30" si="7">IF(COUNT(E25:E29)&gt;=1,SUM(E25:E29),"")</f>
        <v>487</v>
      </c>
      <c r="F30" s="235">
        <f t="shared" si="7"/>
        <v>49.268000000000001</v>
      </c>
      <c r="G30" s="235">
        <f t="shared" si="7"/>
        <v>18.032088000000002</v>
      </c>
      <c r="H30" s="234">
        <f t="shared" si="7"/>
        <v>487</v>
      </c>
      <c r="I30" s="236">
        <f t="shared" si="7"/>
        <v>50.135000000000005</v>
      </c>
      <c r="J30" s="236">
        <f t="shared" si="7"/>
        <v>18.299275000000002</v>
      </c>
      <c r="K30" s="234">
        <f t="shared" si="7"/>
        <v>475</v>
      </c>
      <c r="L30" s="236">
        <f t="shared" si="7"/>
        <v>48.768999999999998</v>
      </c>
      <c r="M30" s="236">
        <f t="shared" si="7"/>
        <v>17.800685000000001</v>
      </c>
      <c r="N30" s="234">
        <f t="shared" si="7"/>
        <v>467</v>
      </c>
      <c r="O30" s="236">
        <f t="shared" si="7"/>
        <v>48.800000000000004</v>
      </c>
      <c r="P30" s="236">
        <f t="shared" si="7"/>
        <v>17.7</v>
      </c>
      <c r="Q30" s="234">
        <v>459</v>
      </c>
      <c r="R30" s="236">
        <f t="shared" ref="R30:S30" si="8">IF(COUNT(R25:R29)&gt;=1,SUM(R25:R29),"")</f>
        <v>44</v>
      </c>
      <c r="S30" s="236">
        <f t="shared" si="8"/>
        <v>16.100000000000001</v>
      </c>
    </row>
    <row r="31" spans="2:19" ht="21.75" customHeight="1" x14ac:dyDescent="0.25">
      <c r="B31" s="503" t="str">
        <f>ｼｰﾄ0!$C$4</f>
        <v>関東平野南部</v>
      </c>
      <c r="C31" s="497" t="s">
        <v>524</v>
      </c>
      <c r="D31" s="216" t="s">
        <v>458</v>
      </c>
      <c r="E31" s="120">
        <v>75</v>
      </c>
      <c r="F31" s="230">
        <v>8.3989999999999991</v>
      </c>
      <c r="G31" s="230">
        <v>3.0740339999999997</v>
      </c>
      <c r="H31" s="120">
        <v>75</v>
      </c>
      <c r="I31" s="230">
        <v>8.2530000000000001</v>
      </c>
      <c r="J31" s="230">
        <v>3.0123450000000003</v>
      </c>
      <c r="K31" s="120">
        <v>77</v>
      </c>
      <c r="L31" s="230">
        <v>8.44</v>
      </c>
      <c r="M31" s="230">
        <v>3.0806</v>
      </c>
      <c r="N31" s="234">
        <v>71</v>
      </c>
      <c r="O31" s="230">
        <v>8.6999999999999993</v>
      </c>
      <c r="P31" s="230">
        <v>3.2</v>
      </c>
      <c r="Q31" s="234">
        <v>69</v>
      </c>
      <c r="R31" s="230">
        <v>9</v>
      </c>
      <c r="S31" s="230">
        <v>3.3</v>
      </c>
    </row>
    <row r="32" spans="2:19" ht="21.75" customHeight="1" x14ac:dyDescent="0.25">
      <c r="B32" s="504"/>
      <c r="C32" s="520"/>
      <c r="D32" s="216" t="s">
        <v>459</v>
      </c>
      <c r="E32" s="120">
        <v>68</v>
      </c>
      <c r="F32" s="230">
        <v>3.0230000000000001</v>
      </c>
      <c r="G32" s="230">
        <v>1.1064180000000001</v>
      </c>
      <c r="H32" s="120">
        <v>62</v>
      </c>
      <c r="I32" s="230">
        <v>2.5150000000000001</v>
      </c>
      <c r="J32" s="230">
        <v>0.91797499999999999</v>
      </c>
      <c r="K32" s="120">
        <v>62</v>
      </c>
      <c r="L32" s="230">
        <v>2.645</v>
      </c>
      <c r="M32" s="230">
        <v>0.96542499999999998</v>
      </c>
      <c r="N32" s="234">
        <v>61</v>
      </c>
      <c r="O32" s="230">
        <v>2.8</v>
      </c>
      <c r="P32" s="230">
        <v>1</v>
      </c>
      <c r="Q32" s="234">
        <v>63</v>
      </c>
      <c r="R32" s="230">
        <v>3.6</v>
      </c>
      <c r="S32" s="230">
        <v>1.3</v>
      </c>
    </row>
    <row r="33" spans="2:19" ht="21.75" customHeight="1" x14ac:dyDescent="0.25">
      <c r="B33" s="504"/>
      <c r="C33" s="520"/>
      <c r="D33" s="216" t="s">
        <v>460</v>
      </c>
      <c r="E33" s="120">
        <v>214</v>
      </c>
      <c r="F33" s="230">
        <v>68.947000000000003</v>
      </c>
      <c r="G33" s="230">
        <v>25.234602000000002</v>
      </c>
      <c r="H33" s="120">
        <v>209</v>
      </c>
      <c r="I33" s="230">
        <v>67.001000000000005</v>
      </c>
      <c r="J33" s="230">
        <v>24.455365</v>
      </c>
      <c r="K33" s="120">
        <v>220</v>
      </c>
      <c r="L33" s="230">
        <v>65.834000000000003</v>
      </c>
      <c r="M33" s="230">
        <v>24.029409999999999</v>
      </c>
      <c r="N33" s="234">
        <v>209</v>
      </c>
      <c r="O33" s="230">
        <v>62.5</v>
      </c>
      <c r="P33" s="230">
        <v>22.9</v>
      </c>
      <c r="Q33" s="234">
        <v>212</v>
      </c>
      <c r="R33" s="230">
        <v>62.3</v>
      </c>
      <c r="S33" s="230">
        <v>22.8</v>
      </c>
    </row>
    <row r="34" spans="2:19" ht="21.75" customHeight="1" x14ac:dyDescent="0.25">
      <c r="B34" s="504"/>
      <c r="C34" s="520"/>
      <c r="D34" s="216" t="s">
        <v>461</v>
      </c>
      <c r="E34" s="120">
        <v>291</v>
      </c>
      <c r="F34" s="230">
        <v>14.909000000000001</v>
      </c>
      <c r="G34" s="230">
        <v>5.4566940000000006</v>
      </c>
      <c r="H34" s="120">
        <v>271</v>
      </c>
      <c r="I34" s="230">
        <v>15.455</v>
      </c>
      <c r="J34" s="230">
        <v>5.6410749999999998</v>
      </c>
      <c r="K34" s="120">
        <v>287</v>
      </c>
      <c r="L34" s="230">
        <v>14.855</v>
      </c>
      <c r="M34" s="230">
        <v>5.4220749999999995</v>
      </c>
      <c r="N34" s="234">
        <v>275</v>
      </c>
      <c r="O34" s="230">
        <v>16.899999999999999</v>
      </c>
      <c r="P34" s="230">
        <v>6.2</v>
      </c>
      <c r="Q34" s="234">
        <v>263</v>
      </c>
      <c r="R34" s="230">
        <v>16</v>
      </c>
      <c r="S34" s="230">
        <v>5.8</v>
      </c>
    </row>
    <row r="35" spans="2:19" ht="21.75" customHeight="1" x14ac:dyDescent="0.25">
      <c r="B35" s="504"/>
      <c r="C35" s="520"/>
      <c r="D35" s="120" t="s">
        <v>462</v>
      </c>
      <c r="E35" s="120">
        <v>51</v>
      </c>
      <c r="F35" s="230">
        <v>2.8210000000000002</v>
      </c>
      <c r="G35" s="230">
        <v>1.032486</v>
      </c>
      <c r="H35" s="120">
        <v>60</v>
      </c>
      <c r="I35" s="230">
        <v>3.2440000000000002</v>
      </c>
      <c r="J35" s="230">
        <v>1.1840600000000001</v>
      </c>
      <c r="K35" s="120">
        <v>59</v>
      </c>
      <c r="L35" s="230">
        <v>3.52</v>
      </c>
      <c r="M35" s="230">
        <v>1.2847999999999999</v>
      </c>
      <c r="N35" s="234">
        <v>58</v>
      </c>
      <c r="O35" s="230">
        <v>3.8</v>
      </c>
      <c r="P35" s="230">
        <v>1.4</v>
      </c>
      <c r="Q35" s="234">
        <v>58</v>
      </c>
      <c r="R35" s="230">
        <v>3.5</v>
      </c>
      <c r="S35" s="230">
        <v>1.3</v>
      </c>
    </row>
    <row r="36" spans="2:19" ht="25.5" customHeight="1" x14ac:dyDescent="0.25">
      <c r="B36" s="505"/>
      <c r="C36" s="521"/>
      <c r="D36" s="217" t="s">
        <v>467</v>
      </c>
      <c r="E36" s="234">
        <f t="shared" ref="E36:P36" si="9">IF(COUNT(E31:E35)&gt;=1,SUM(E31:E35),"")</f>
        <v>699</v>
      </c>
      <c r="F36" s="235">
        <f t="shared" si="9"/>
        <v>98.099000000000004</v>
      </c>
      <c r="G36" s="235">
        <f t="shared" si="9"/>
        <v>35.904234000000002</v>
      </c>
      <c r="H36" s="234">
        <f t="shared" si="9"/>
        <v>677</v>
      </c>
      <c r="I36" s="236">
        <f t="shared" si="9"/>
        <v>96.468000000000004</v>
      </c>
      <c r="J36" s="236">
        <f t="shared" si="9"/>
        <v>35.210820000000005</v>
      </c>
      <c r="K36" s="234">
        <f t="shared" si="9"/>
        <v>705</v>
      </c>
      <c r="L36" s="236">
        <f t="shared" si="9"/>
        <v>95.293999999999997</v>
      </c>
      <c r="M36" s="236">
        <f t="shared" si="9"/>
        <v>34.782309999999995</v>
      </c>
      <c r="N36" s="234">
        <f t="shared" si="9"/>
        <v>674</v>
      </c>
      <c r="O36" s="236">
        <f t="shared" si="9"/>
        <v>94.7</v>
      </c>
      <c r="P36" s="236">
        <f t="shared" si="9"/>
        <v>34.699999999999996</v>
      </c>
      <c r="Q36" s="234">
        <f t="shared" ref="Q36:S36" si="10">IF(COUNT(Q31:Q35)&gt;=1,SUM(Q31:Q35),"")</f>
        <v>665</v>
      </c>
      <c r="R36" s="236">
        <f t="shared" si="10"/>
        <v>94.399999999999991</v>
      </c>
      <c r="S36" s="236">
        <f t="shared" si="10"/>
        <v>34.499999999999993</v>
      </c>
    </row>
    <row r="37" spans="2:19" ht="21.75" customHeight="1" x14ac:dyDescent="0.25">
      <c r="B37" s="503" t="str">
        <f>ｼｰﾄ0!$C$4</f>
        <v>関東平野南部</v>
      </c>
      <c r="C37" s="497"/>
      <c r="D37" s="216" t="s">
        <v>458</v>
      </c>
      <c r="E37" s="120"/>
      <c r="F37" s="230"/>
      <c r="G37" s="230"/>
      <c r="H37" s="120"/>
      <c r="I37" s="230"/>
      <c r="J37" s="230"/>
      <c r="K37" s="120"/>
      <c r="L37" s="230"/>
      <c r="M37" s="230"/>
      <c r="N37" s="120"/>
      <c r="O37" s="230"/>
      <c r="P37" s="230"/>
      <c r="Q37" s="234"/>
      <c r="R37" s="230"/>
      <c r="S37" s="230"/>
    </row>
    <row r="38" spans="2:19" ht="21.75" customHeight="1" x14ac:dyDescent="0.25">
      <c r="B38" s="504"/>
      <c r="C38" s="520"/>
      <c r="D38" s="216" t="s">
        <v>459</v>
      </c>
      <c r="E38" s="120"/>
      <c r="F38" s="230"/>
      <c r="G38" s="230"/>
      <c r="H38" s="120"/>
      <c r="I38" s="230"/>
      <c r="J38" s="230"/>
      <c r="K38" s="120"/>
      <c r="L38" s="230"/>
      <c r="M38" s="230"/>
      <c r="N38" s="120"/>
      <c r="O38" s="230"/>
      <c r="P38" s="230"/>
      <c r="Q38" s="234"/>
      <c r="R38" s="230"/>
      <c r="S38" s="230"/>
    </row>
    <row r="39" spans="2:19" ht="21.75" customHeight="1" x14ac:dyDescent="0.25">
      <c r="B39" s="504"/>
      <c r="C39" s="520"/>
      <c r="D39" s="216" t="s">
        <v>460</v>
      </c>
      <c r="E39" s="120"/>
      <c r="F39" s="230"/>
      <c r="G39" s="230"/>
      <c r="H39" s="120"/>
      <c r="I39" s="230"/>
      <c r="J39" s="230"/>
      <c r="K39" s="120"/>
      <c r="L39" s="230"/>
      <c r="M39" s="230"/>
      <c r="N39" s="120"/>
      <c r="O39" s="230"/>
      <c r="P39" s="230"/>
      <c r="Q39" s="234"/>
      <c r="R39" s="230"/>
      <c r="S39" s="230"/>
    </row>
    <row r="40" spans="2:19" ht="21.75" customHeight="1" x14ac:dyDescent="0.25">
      <c r="B40" s="504"/>
      <c r="C40" s="520"/>
      <c r="D40" s="216" t="s">
        <v>461</v>
      </c>
      <c r="E40" s="120"/>
      <c r="F40" s="230"/>
      <c r="G40" s="230"/>
      <c r="H40" s="120"/>
      <c r="I40" s="230"/>
      <c r="J40" s="230"/>
      <c r="K40" s="120"/>
      <c r="L40" s="230"/>
      <c r="M40" s="230"/>
      <c r="N40" s="120"/>
      <c r="O40" s="230"/>
      <c r="P40" s="230"/>
      <c r="Q40" s="234"/>
      <c r="R40" s="230"/>
      <c r="S40" s="230"/>
    </row>
    <row r="41" spans="2:19" ht="21.75" customHeight="1" x14ac:dyDescent="0.25">
      <c r="B41" s="504"/>
      <c r="C41" s="520"/>
      <c r="D41" s="120" t="s">
        <v>462</v>
      </c>
      <c r="E41" s="120"/>
      <c r="F41" s="230"/>
      <c r="G41" s="230"/>
      <c r="H41" s="120"/>
      <c r="I41" s="230"/>
      <c r="J41" s="230"/>
      <c r="K41" s="120"/>
      <c r="L41" s="230"/>
      <c r="M41" s="230"/>
      <c r="N41" s="120"/>
      <c r="O41" s="230"/>
      <c r="P41" s="230"/>
      <c r="Q41" s="234"/>
      <c r="R41" s="230"/>
      <c r="S41" s="230"/>
    </row>
    <row r="42" spans="2:19" ht="25.5" customHeight="1" x14ac:dyDescent="0.25">
      <c r="B42" s="505"/>
      <c r="C42" s="521"/>
      <c r="D42" s="120" t="s">
        <v>468</v>
      </c>
      <c r="E42" s="234" t="str">
        <f t="shared" ref="E42:G42" si="11">IF(COUNT(E37:E41)&gt;=1,SUM(E37:E41),"")</f>
        <v/>
      </c>
      <c r="F42" s="236" t="str">
        <f t="shared" ref="F42" si="12">IF(COUNT(F37:F41)&gt;=1,SUM(F37:F41),"")</f>
        <v/>
      </c>
      <c r="G42" s="236" t="str">
        <f t="shared" si="11"/>
        <v/>
      </c>
      <c r="H42" s="234" t="str">
        <f t="shared" ref="H42:S42" si="13">IF(COUNT(H37:H41)&gt;=1,SUM(H37:H41),"")</f>
        <v/>
      </c>
      <c r="I42" s="235" t="str">
        <f t="shared" si="13"/>
        <v/>
      </c>
      <c r="J42" s="235" t="str">
        <f t="shared" si="13"/>
        <v/>
      </c>
      <c r="K42" s="234" t="str">
        <f t="shared" si="13"/>
        <v/>
      </c>
      <c r="L42" s="236" t="str">
        <f t="shared" si="13"/>
        <v/>
      </c>
      <c r="M42" s="236" t="str">
        <f t="shared" si="13"/>
        <v/>
      </c>
      <c r="N42" s="234" t="str">
        <f t="shared" si="13"/>
        <v/>
      </c>
      <c r="O42" s="236" t="str">
        <f t="shared" si="13"/>
        <v/>
      </c>
      <c r="P42" s="236" t="str">
        <f t="shared" si="13"/>
        <v/>
      </c>
      <c r="Q42" s="234" t="str">
        <f t="shared" si="13"/>
        <v/>
      </c>
      <c r="R42" s="236" t="str">
        <f t="shared" si="13"/>
        <v/>
      </c>
      <c r="S42" s="236" t="str">
        <f t="shared" si="13"/>
        <v/>
      </c>
    </row>
    <row r="43" spans="2:19" ht="21.75" customHeight="1" x14ac:dyDescent="0.25">
      <c r="B43" s="503" t="str">
        <f>ｼｰﾄ0!$C$4</f>
        <v>関東平野南部</v>
      </c>
      <c r="C43" s="497"/>
      <c r="D43" s="216" t="s">
        <v>458</v>
      </c>
      <c r="E43" s="120"/>
      <c r="F43" s="230"/>
      <c r="G43" s="230"/>
      <c r="H43" s="120"/>
      <c r="I43" s="230"/>
      <c r="J43" s="230"/>
      <c r="K43" s="120"/>
      <c r="L43" s="230"/>
      <c r="M43" s="230"/>
      <c r="N43" s="120"/>
      <c r="O43" s="230"/>
      <c r="P43" s="230"/>
      <c r="Q43" s="234"/>
      <c r="R43" s="230"/>
      <c r="S43" s="230"/>
    </row>
    <row r="44" spans="2:19" ht="21.75" customHeight="1" x14ac:dyDescent="0.25">
      <c r="B44" s="504"/>
      <c r="C44" s="498"/>
      <c r="D44" s="216" t="s">
        <v>459</v>
      </c>
      <c r="E44" s="120"/>
      <c r="F44" s="230"/>
      <c r="G44" s="230"/>
      <c r="H44" s="120"/>
      <c r="I44" s="230"/>
      <c r="J44" s="230"/>
      <c r="K44" s="120"/>
      <c r="L44" s="230"/>
      <c r="M44" s="230"/>
      <c r="N44" s="120"/>
      <c r="O44" s="230"/>
      <c r="P44" s="230"/>
      <c r="Q44" s="234"/>
      <c r="R44" s="230"/>
      <c r="S44" s="230"/>
    </row>
    <row r="45" spans="2:19" ht="21.75" customHeight="1" x14ac:dyDescent="0.25">
      <c r="B45" s="504"/>
      <c r="C45" s="498"/>
      <c r="D45" s="216" t="s">
        <v>460</v>
      </c>
      <c r="E45" s="120"/>
      <c r="F45" s="230"/>
      <c r="G45" s="230"/>
      <c r="H45" s="120"/>
      <c r="I45" s="230"/>
      <c r="J45" s="230"/>
      <c r="K45" s="120"/>
      <c r="L45" s="230"/>
      <c r="M45" s="230"/>
      <c r="N45" s="120"/>
      <c r="O45" s="230"/>
      <c r="P45" s="230"/>
      <c r="Q45" s="234"/>
      <c r="R45" s="230"/>
      <c r="S45" s="230"/>
    </row>
    <row r="46" spans="2:19" ht="21.75" customHeight="1" x14ac:dyDescent="0.25">
      <c r="B46" s="504"/>
      <c r="C46" s="498"/>
      <c r="D46" s="216" t="s">
        <v>461</v>
      </c>
      <c r="E46" s="120"/>
      <c r="F46" s="230"/>
      <c r="G46" s="230"/>
      <c r="H46" s="120"/>
      <c r="I46" s="230"/>
      <c r="J46" s="230"/>
      <c r="K46" s="120"/>
      <c r="L46" s="230"/>
      <c r="M46" s="230"/>
      <c r="N46" s="120"/>
      <c r="O46" s="230"/>
      <c r="P46" s="230"/>
      <c r="Q46" s="234"/>
      <c r="R46" s="230"/>
      <c r="S46" s="230"/>
    </row>
    <row r="47" spans="2:19" ht="21.75" customHeight="1" x14ac:dyDescent="0.25">
      <c r="B47" s="504"/>
      <c r="C47" s="498"/>
      <c r="D47" s="120" t="s">
        <v>462</v>
      </c>
      <c r="E47" s="120"/>
      <c r="F47" s="230"/>
      <c r="G47" s="230"/>
      <c r="H47" s="120"/>
      <c r="I47" s="230"/>
      <c r="J47" s="230"/>
      <c r="K47" s="120"/>
      <c r="L47" s="230"/>
      <c r="M47" s="230"/>
      <c r="N47" s="120"/>
      <c r="O47" s="230"/>
      <c r="P47" s="230"/>
      <c r="Q47" s="234"/>
      <c r="R47" s="230"/>
      <c r="S47" s="230"/>
    </row>
    <row r="48" spans="2:19" ht="23.25" customHeight="1" x14ac:dyDescent="0.25">
      <c r="B48" s="505"/>
      <c r="C48" s="499"/>
      <c r="D48" s="120" t="s">
        <v>469</v>
      </c>
      <c r="E48" s="234" t="str">
        <f t="shared" ref="E48:G48" si="14">IF(COUNT(E43:E47)&gt;=1,SUM(E43:E47),"")</f>
        <v/>
      </c>
      <c r="F48" s="236" t="str">
        <f t="shared" ref="F48" si="15">IF(COUNT(F43:F47)&gt;=1,SUM(F43:F47),"")</f>
        <v/>
      </c>
      <c r="G48" s="236" t="str">
        <f t="shared" si="14"/>
        <v/>
      </c>
      <c r="H48" s="234" t="str">
        <f t="shared" ref="H48:S48" si="16">IF(COUNT(H43:H47)&gt;=1,SUM(H43:H47),"")</f>
        <v/>
      </c>
      <c r="I48" s="235" t="str">
        <f t="shared" si="16"/>
        <v/>
      </c>
      <c r="J48" s="235" t="str">
        <f t="shared" si="16"/>
        <v/>
      </c>
      <c r="K48" s="234" t="str">
        <f t="shared" si="16"/>
        <v/>
      </c>
      <c r="L48" s="236" t="str">
        <f t="shared" si="16"/>
        <v/>
      </c>
      <c r="M48" s="236" t="str">
        <f t="shared" si="16"/>
        <v/>
      </c>
      <c r="N48" s="234" t="str">
        <f t="shared" si="16"/>
        <v/>
      </c>
      <c r="O48" s="236" t="str">
        <f t="shared" si="16"/>
        <v/>
      </c>
      <c r="P48" s="236" t="str">
        <f t="shared" si="16"/>
        <v/>
      </c>
      <c r="Q48" s="234" t="str">
        <f t="shared" si="16"/>
        <v/>
      </c>
      <c r="R48" s="236" t="str">
        <f t="shared" si="16"/>
        <v/>
      </c>
      <c r="S48" s="236" t="str">
        <f t="shared" si="16"/>
        <v/>
      </c>
    </row>
    <row r="49" spans="2:19" ht="21.75" customHeight="1" x14ac:dyDescent="0.25">
      <c r="B49" s="503" t="str">
        <f>ｼｰﾄ0!$C$4</f>
        <v>関東平野南部</v>
      </c>
      <c r="C49" s="497"/>
      <c r="D49" s="216" t="s">
        <v>458</v>
      </c>
      <c r="E49" s="120"/>
      <c r="F49" s="230"/>
      <c r="G49" s="230"/>
      <c r="H49" s="120"/>
      <c r="I49" s="230"/>
      <c r="J49" s="230"/>
      <c r="K49" s="229"/>
      <c r="L49" s="230"/>
      <c r="M49" s="230"/>
      <c r="N49" s="229"/>
      <c r="O49" s="230"/>
      <c r="P49" s="230"/>
      <c r="Q49" s="234"/>
      <c r="R49" s="230"/>
      <c r="S49" s="230"/>
    </row>
    <row r="50" spans="2:19" ht="21.75" customHeight="1" x14ac:dyDescent="0.25">
      <c r="B50" s="504"/>
      <c r="C50" s="520"/>
      <c r="D50" s="216" t="s">
        <v>459</v>
      </c>
      <c r="E50" s="120"/>
      <c r="F50" s="230"/>
      <c r="G50" s="230"/>
      <c r="H50" s="120"/>
      <c r="I50" s="230"/>
      <c r="J50" s="230"/>
      <c r="K50" s="229"/>
      <c r="L50" s="230"/>
      <c r="M50" s="230"/>
      <c r="N50" s="229"/>
      <c r="O50" s="230"/>
      <c r="P50" s="230"/>
      <c r="Q50" s="234"/>
      <c r="R50" s="230"/>
      <c r="S50" s="230"/>
    </row>
    <row r="51" spans="2:19" ht="21.75" customHeight="1" x14ac:dyDescent="0.25">
      <c r="B51" s="504"/>
      <c r="C51" s="520"/>
      <c r="D51" s="216" t="s">
        <v>460</v>
      </c>
      <c r="E51" s="120"/>
      <c r="F51" s="230"/>
      <c r="G51" s="230"/>
      <c r="H51" s="120"/>
      <c r="I51" s="230"/>
      <c r="J51" s="230"/>
      <c r="K51" s="229"/>
      <c r="L51" s="230"/>
      <c r="M51" s="230"/>
      <c r="N51" s="229"/>
      <c r="O51" s="230"/>
      <c r="P51" s="230"/>
      <c r="Q51" s="234"/>
      <c r="R51" s="230"/>
      <c r="S51" s="230"/>
    </row>
    <row r="52" spans="2:19" ht="21.75" customHeight="1" x14ac:dyDescent="0.25">
      <c r="B52" s="504"/>
      <c r="C52" s="520"/>
      <c r="D52" s="216" t="s">
        <v>461</v>
      </c>
      <c r="E52" s="120"/>
      <c r="F52" s="230"/>
      <c r="G52" s="230"/>
      <c r="H52" s="120"/>
      <c r="I52" s="230"/>
      <c r="J52" s="230"/>
      <c r="K52" s="229"/>
      <c r="L52" s="230"/>
      <c r="M52" s="230"/>
      <c r="N52" s="229"/>
      <c r="O52" s="230"/>
      <c r="P52" s="230"/>
      <c r="Q52" s="234"/>
      <c r="R52" s="230"/>
      <c r="S52" s="230"/>
    </row>
    <row r="53" spans="2:19" ht="21.75" customHeight="1" x14ac:dyDescent="0.25">
      <c r="B53" s="504"/>
      <c r="C53" s="520"/>
      <c r="D53" s="120" t="s">
        <v>462</v>
      </c>
      <c r="E53" s="120"/>
      <c r="F53" s="230"/>
      <c r="G53" s="230"/>
      <c r="H53" s="120"/>
      <c r="I53" s="230"/>
      <c r="J53" s="230"/>
      <c r="K53" s="229"/>
      <c r="L53" s="230"/>
      <c r="M53" s="230"/>
      <c r="N53" s="229"/>
      <c r="O53" s="230"/>
      <c r="P53" s="230"/>
      <c r="Q53" s="234"/>
      <c r="R53" s="230"/>
      <c r="S53" s="230"/>
    </row>
    <row r="54" spans="2:19" ht="26.25" customHeight="1" thickBot="1" x14ac:dyDescent="0.3">
      <c r="B54" s="507"/>
      <c r="C54" s="522"/>
      <c r="D54" s="218" t="s">
        <v>470</v>
      </c>
      <c r="E54" s="234" t="str">
        <f t="shared" ref="E54:G54" si="17">IF(COUNT(E49:E53)&gt;=1,SUM(E49:E53),"")</f>
        <v/>
      </c>
      <c r="F54" s="236" t="str">
        <f t="shared" ref="F54" si="18">IF(COUNT(F49:F53)&gt;=1,SUM(F49:F53),"")</f>
        <v/>
      </c>
      <c r="G54" s="236" t="str">
        <f t="shared" si="17"/>
        <v/>
      </c>
      <c r="H54" s="234" t="str">
        <f t="shared" ref="H54:S54" si="19">IF(COUNT(H49:H53)&gt;=1,SUM(H49:H53),"")</f>
        <v/>
      </c>
      <c r="I54" s="235" t="str">
        <f>IF(COUNT(I49:I53)&gt;=1,SUM(I49:I53),"")</f>
        <v/>
      </c>
      <c r="J54" s="235" t="str">
        <f t="shared" si="19"/>
        <v/>
      </c>
      <c r="K54" s="234" t="str">
        <f t="shared" si="19"/>
        <v/>
      </c>
      <c r="L54" s="236" t="str">
        <f t="shared" si="19"/>
        <v/>
      </c>
      <c r="M54" s="236" t="str">
        <f t="shared" si="19"/>
        <v/>
      </c>
      <c r="N54" s="234" t="str">
        <f t="shared" si="19"/>
        <v/>
      </c>
      <c r="O54" s="236" t="str">
        <f t="shared" si="19"/>
        <v/>
      </c>
      <c r="P54" s="236" t="str">
        <f t="shared" si="19"/>
        <v/>
      </c>
      <c r="Q54" s="234" t="str">
        <f t="shared" si="19"/>
        <v/>
      </c>
      <c r="R54" s="236" t="str">
        <f t="shared" si="19"/>
        <v/>
      </c>
      <c r="S54" s="236" t="str">
        <f t="shared" si="19"/>
        <v/>
      </c>
    </row>
    <row r="55" spans="2:19" ht="21.75" customHeight="1" thickTop="1" x14ac:dyDescent="0.25">
      <c r="B55" s="500" t="s">
        <v>471</v>
      </c>
      <c r="C55" s="491"/>
      <c r="D55" s="219" t="s">
        <v>458</v>
      </c>
      <c r="E55" s="237">
        <f>IF(COUNT(E7,E13,E19,E25,E31,E37,E43,E49)&gt;=1,SUM(E7,E13,E19,E25,E31,E37,E43,E49),"")</f>
        <v>414</v>
      </c>
      <c r="F55" s="238">
        <f t="shared" ref="F55:S55" si="20">IF(COUNT(F7,F13,F19,F25,F31,F37,F43,F49)&gt;=1,SUM(F7,F13,F19,F25,F31,F37,F43,F49),"")</f>
        <v>42.969428879781418</v>
      </c>
      <c r="G55" s="237">
        <f t="shared" si="20"/>
        <v>15.726810970000001</v>
      </c>
      <c r="H55" s="237">
        <f t="shared" si="20"/>
        <v>401</v>
      </c>
      <c r="I55" s="238">
        <f t="shared" si="20"/>
        <v>42.514000000000003</v>
      </c>
      <c r="J55" s="238">
        <f t="shared" si="20"/>
        <v>15.517609999999999</v>
      </c>
      <c r="K55" s="237">
        <f t="shared" si="20"/>
        <v>398</v>
      </c>
      <c r="L55" s="238">
        <f t="shared" si="20"/>
        <v>42.924999999999997</v>
      </c>
      <c r="M55" s="238">
        <f t="shared" si="20"/>
        <v>15.633125</v>
      </c>
      <c r="N55" s="237">
        <f t="shared" si="20"/>
        <v>376</v>
      </c>
      <c r="O55" s="238">
        <f t="shared" si="20"/>
        <v>42</v>
      </c>
      <c r="P55" s="238">
        <f t="shared" si="20"/>
        <v>15.299999999999997</v>
      </c>
      <c r="Q55" s="237">
        <f t="shared" si="20"/>
        <v>370</v>
      </c>
      <c r="R55" s="238">
        <f t="shared" si="20"/>
        <v>41.3</v>
      </c>
      <c r="S55" s="238">
        <f t="shared" si="20"/>
        <v>15.100000000000001</v>
      </c>
    </row>
    <row r="56" spans="2:19" ht="21.75" customHeight="1" x14ac:dyDescent="0.25">
      <c r="B56" s="501"/>
      <c r="C56" s="492"/>
      <c r="D56" s="216" t="s">
        <v>459</v>
      </c>
      <c r="E56" s="237">
        <f t="shared" ref="E56:S56" si="21">IF(COUNT(E8,E14,E20,E26,E32,E38,E44,E50)&gt;=1,SUM(E8,E14,E20,E26,E32,E38,E44,E50),"")</f>
        <v>193</v>
      </c>
      <c r="F56" s="238">
        <f t="shared" si="21"/>
        <v>9.5648018306010929</v>
      </c>
      <c r="G56" s="237">
        <f t="shared" si="21"/>
        <v>3.5007174700000001</v>
      </c>
      <c r="H56" s="237">
        <f t="shared" si="21"/>
        <v>182</v>
      </c>
      <c r="I56" s="238">
        <f t="shared" si="21"/>
        <v>9.0320000000000018</v>
      </c>
      <c r="J56" s="238">
        <f t="shared" si="21"/>
        <v>3.2966800000000003</v>
      </c>
      <c r="K56" s="237">
        <f t="shared" si="21"/>
        <v>187</v>
      </c>
      <c r="L56" s="238">
        <f t="shared" si="21"/>
        <v>8.625</v>
      </c>
      <c r="M56" s="238">
        <f t="shared" si="21"/>
        <v>3.1656249999999995</v>
      </c>
      <c r="N56" s="237">
        <f t="shared" si="21"/>
        <v>185</v>
      </c>
      <c r="O56" s="238">
        <f t="shared" si="21"/>
        <v>8.4</v>
      </c>
      <c r="P56" s="238">
        <f t="shared" si="21"/>
        <v>3</v>
      </c>
      <c r="Q56" s="237">
        <f t="shared" si="21"/>
        <v>180</v>
      </c>
      <c r="R56" s="238">
        <f t="shared" si="21"/>
        <v>8.8000000000000007</v>
      </c>
      <c r="S56" s="238">
        <f t="shared" si="21"/>
        <v>3.3</v>
      </c>
    </row>
    <row r="57" spans="2:19" ht="21.75" customHeight="1" x14ac:dyDescent="0.25">
      <c r="B57" s="501"/>
      <c r="C57" s="492"/>
      <c r="D57" s="216" t="s">
        <v>460</v>
      </c>
      <c r="E57" s="237">
        <f t="shared" ref="E57:S57" si="22">IF(COUNT(E9,E15,E21,E27,E33,E39,E45,E51)&gt;=1,SUM(E9,E15,E21,E27,E33,E39,E45,E51),"")</f>
        <v>672</v>
      </c>
      <c r="F57" s="238">
        <f t="shared" si="22"/>
        <v>234.07534546448088</v>
      </c>
      <c r="G57" s="237">
        <f t="shared" si="22"/>
        <v>85.671576439999996</v>
      </c>
      <c r="H57" s="237">
        <f t="shared" si="22"/>
        <v>643</v>
      </c>
      <c r="I57" s="238">
        <f t="shared" si="22"/>
        <v>226.20699999999999</v>
      </c>
      <c r="J57" s="238">
        <f t="shared" si="22"/>
        <v>82.565555000000003</v>
      </c>
      <c r="K57" s="237">
        <f t="shared" si="22"/>
        <v>646</v>
      </c>
      <c r="L57" s="238">
        <f t="shared" si="22"/>
        <v>215.35300000000001</v>
      </c>
      <c r="M57" s="238">
        <f t="shared" si="22"/>
        <v>78.524844999999999</v>
      </c>
      <c r="N57" s="237">
        <f t="shared" si="22"/>
        <v>633</v>
      </c>
      <c r="O57" s="238">
        <f t="shared" si="22"/>
        <v>207.9</v>
      </c>
      <c r="P57" s="238">
        <f t="shared" si="22"/>
        <v>76.099999999999994</v>
      </c>
      <c r="Q57" s="237">
        <f t="shared" si="22"/>
        <v>638</v>
      </c>
      <c r="R57" s="238">
        <f t="shared" si="22"/>
        <v>202.89999999999998</v>
      </c>
      <c r="S57" s="238">
        <f t="shared" si="22"/>
        <v>74.2</v>
      </c>
    </row>
    <row r="58" spans="2:19" ht="21.75" customHeight="1" x14ac:dyDescent="0.25">
      <c r="B58" s="501"/>
      <c r="C58" s="492"/>
      <c r="D58" s="216" t="s">
        <v>461</v>
      </c>
      <c r="E58" s="237">
        <f t="shared" ref="E58:S58" si="23">IF(COUNT(E10,E16,E22,E28,E34,E40,E46,E52)&gt;=1,SUM(E10,E16,E22,E28,E34,E40,E46,E52),"")</f>
        <v>1378</v>
      </c>
      <c r="F58" s="238">
        <f t="shared" si="23"/>
        <v>89.831111366120226</v>
      </c>
      <c r="G58" s="237">
        <f t="shared" si="23"/>
        <v>32.878186759999998</v>
      </c>
      <c r="H58" s="237">
        <f t="shared" si="23"/>
        <v>1338</v>
      </c>
      <c r="I58" s="238">
        <f t="shared" si="23"/>
        <v>97.51</v>
      </c>
      <c r="J58" s="238">
        <f t="shared" si="23"/>
        <v>35.591149999999999</v>
      </c>
      <c r="K58" s="237">
        <f t="shared" si="23"/>
        <v>1338</v>
      </c>
      <c r="L58" s="238">
        <f t="shared" si="23"/>
        <v>93.557000000000002</v>
      </c>
      <c r="M58" s="238">
        <f t="shared" si="23"/>
        <v>34.119304999999997</v>
      </c>
      <c r="N58" s="237">
        <f t="shared" si="23"/>
        <v>1303</v>
      </c>
      <c r="O58" s="238">
        <f t="shared" si="23"/>
        <v>101.4</v>
      </c>
      <c r="P58" s="238">
        <f t="shared" si="23"/>
        <v>37.1</v>
      </c>
      <c r="Q58" s="237">
        <f t="shared" si="23"/>
        <v>1259</v>
      </c>
      <c r="R58" s="238">
        <f t="shared" si="23"/>
        <v>91.8</v>
      </c>
      <c r="S58" s="238">
        <f t="shared" si="23"/>
        <v>33.599999999999994</v>
      </c>
    </row>
    <row r="59" spans="2:19" ht="21.75" customHeight="1" x14ac:dyDescent="0.25">
      <c r="B59" s="501"/>
      <c r="C59" s="492"/>
      <c r="D59" s="120" t="s">
        <v>462</v>
      </c>
      <c r="E59" s="237">
        <f t="shared" ref="E59:S59" si="24">IF(COUNT(E11,E17,E23,E29,E35,E41,E47,E53)&gt;=1,SUM(E11,E17,E23,E29,E35,E41,E47,E53),"")</f>
        <v>157</v>
      </c>
      <c r="F59" s="238">
        <f t="shared" si="24"/>
        <v>13.255676584699454</v>
      </c>
      <c r="G59" s="237">
        <f t="shared" si="24"/>
        <v>4.8515776299999995</v>
      </c>
      <c r="H59" s="237">
        <f t="shared" si="24"/>
        <v>173</v>
      </c>
      <c r="I59" s="238">
        <f t="shared" si="24"/>
        <v>11.73</v>
      </c>
      <c r="J59" s="238">
        <f t="shared" si="24"/>
        <v>4.2814499999999995</v>
      </c>
      <c r="K59" s="237">
        <f t="shared" si="24"/>
        <v>173</v>
      </c>
      <c r="L59" s="238">
        <f t="shared" si="24"/>
        <v>12.478</v>
      </c>
      <c r="M59" s="238">
        <f t="shared" si="24"/>
        <v>4.5146850000000001</v>
      </c>
      <c r="N59" s="237">
        <f t="shared" si="24"/>
        <v>173</v>
      </c>
      <c r="O59" s="238">
        <f t="shared" si="24"/>
        <v>13.3</v>
      </c>
      <c r="P59" s="238">
        <f>IF(COUNT(P11,P17,P23,P29,P35,P41,P47,P53)&gt;=1,SUM(P11,P17,P23,P29,P35,P41,P47,P53),"")</f>
        <v>4.8000000000000007</v>
      </c>
      <c r="Q59" s="237">
        <f t="shared" si="24"/>
        <v>185</v>
      </c>
      <c r="R59" s="238">
        <f t="shared" si="24"/>
        <v>13.1</v>
      </c>
      <c r="S59" s="238">
        <f t="shared" si="24"/>
        <v>4.8</v>
      </c>
    </row>
    <row r="60" spans="2:19" ht="32.25" customHeight="1" x14ac:dyDescent="0.25">
      <c r="B60" s="502"/>
      <c r="C60" s="493"/>
      <c r="D60" s="120" t="s">
        <v>472</v>
      </c>
      <c r="E60" s="234">
        <f>SUM(E55:E59)</f>
        <v>2814</v>
      </c>
      <c r="F60" s="236">
        <f t="shared" ref="F60:S60" si="25">SUM(F55:F59)</f>
        <v>389.69636412568309</v>
      </c>
      <c r="G60" s="234">
        <f t="shared" si="25"/>
        <v>142.62886927</v>
      </c>
      <c r="H60" s="234">
        <f t="shared" si="25"/>
        <v>2737</v>
      </c>
      <c r="I60" s="236">
        <f t="shared" si="25"/>
        <v>386.99299999999999</v>
      </c>
      <c r="J60" s="236">
        <f t="shared" si="25"/>
        <v>141.25244500000002</v>
      </c>
      <c r="K60" s="234">
        <f t="shared" si="25"/>
        <v>2742</v>
      </c>
      <c r="L60" s="236">
        <f t="shared" si="25"/>
        <v>372.93800000000005</v>
      </c>
      <c r="M60" s="236">
        <f t="shared" si="25"/>
        <v>135.95758499999999</v>
      </c>
      <c r="N60" s="234">
        <f t="shared" si="25"/>
        <v>2670</v>
      </c>
      <c r="O60" s="236">
        <f t="shared" si="25"/>
        <v>373.00000000000006</v>
      </c>
      <c r="P60" s="236">
        <f t="shared" si="25"/>
        <v>136.30000000000001</v>
      </c>
      <c r="Q60" s="234">
        <f t="shared" si="25"/>
        <v>2632</v>
      </c>
      <c r="R60" s="236">
        <f t="shared" si="25"/>
        <v>357.9</v>
      </c>
      <c r="S60" s="236">
        <f t="shared" si="25"/>
        <v>131</v>
      </c>
    </row>
    <row r="61" spans="2:19" x14ac:dyDescent="0.25">
      <c r="J61" s="220"/>
    </row>
    <row r="62" spans="2:19" ht="43.3" x14ac:dyDescent="0.25">
      <c r="C62" s="92" t="s">
        <v>473</v>
      </c>
      <c r="D62" s="221"/>
      <c r="E62" s="222"/>
      <c r="F62" s="220"/>
      <c r="G62" s="220" t="s">
        <v>474</v>
      </c>
      <c r="H62" s="223" t="s">
        <v>475</v>
      </c>
      <c r="I62" s="224"/>
      <c r="J62" s="224"/>
      <c r="K62" s="223"/>
      <c r="L62" s="220"/>
      <c r="M62" s="225"/>
      <c r="N62" s="518"/>
      <c r="O62" s="518"/>
      <c r="P62" s="519"/>
      <c r="Q62" s="519"/>
      <c r="R62" s="519"/>
      <c r="S62" s="519"/>
    </row>
    <row r="63" spans="2:19" ht="28.5" customHeight="1" x14ac:dyDescent="0.25">
      <c r="D63" s="121" t="s">
        <v>476</v>
      </c>
      <c r="E63" s="239" t="s">
        <v>539</v>
      </c>
      <c r="F63" s="227"/>
      <c r="G63" s="227"/>
      <c r="H63" s="228"/>
      <c r="I63" s="227"/>
      <c r="J63" s="227"/>
      <c r="K63" s="228"/>
      <c r="L63" s="227"/>
      <c r="M63" s="185"/>
      <c r="N63" s="518"/>
      <c r="O63" s="518"/>
      <c r="P63" s="519"/>
      <c r="Q63" s="519"/>
      <c r="R63" s="519"/>
      <c r="S63" s="519"/>
    </row>
    <row r="64" spans="2:19" ht="28.5" customHeight="1" x14ac:dyDescent="0.25">
      <c r="D64" s="121" t="s">
        <v>459</v>
      </c>
      <c r="E64" s="239" t="s">
        <v>540</v>
      </c>
      <c r="F64" s="227"/>
      <c r="G64" s="227"/>
      <c r="H64" s="228"/>
      <c r="I64" s="227"/>
      <c r="J64" s="227"/>
      <c r="K64" s="228"/>
      <c r="L64" s="227"/>
      <c r="M64" s="185"/>
      <c r="N64" s="518"/>
      <c r="O64" s="518"/>
      <c r="P64" s="519"/>
      <c r="Q64" s="519"/>
      <c r="R64" s="519"/>
      <c r="S64" s="519"/>
    </row>
    <row r="65" spans="4:19" ht="28.5" customHeight="1" x14ac:dyDescent="0.25">
      <c r="D65" s="121" t="s">
        <v>460</v>
      </c>
      <c r="E65" s="239" t="s">
        <v>541</v>
      </c>
      <c r="F65" s="227"/>
      <c r="G65" s="227"/>
      <c r="H65" s="228"/>
      <c r="I65" s="227"/>
      <c r="J65" s="227"/>
      <c r="K65" s="228"/>
      <c r="L65" s="227"/>
      <c r="M65" s="185"/>
      <c r="N65" s="518"/>
      <c r="O65" s="518"/>
      <c r="P65" s="519"/>
      <c r="Q65" s="519"/>
      <c r="R65" s="519"/>
      <c r="S65" s="519"/>
    </row>
    <row r="66" spans="4:19" ht="28.5" customHeight="1" x14ac:dyDescent="0.25">
      <c r="D66" s="121" t="s">
        <v>477</v>
      </c>
      <c r="E66" s="239" t="s">
        <v>541</v>
      </c>
      <c r="F66" s="227"/>
      <c r="G66" s="227"/>
      <c r="H66" s="228"/>
      <c r="I66" s="227"/>
      <c r="J66" s="227"/>
      <c r="K66" s="228"/>
      <c r="L66" s="227"/>
      <c r="M66" s="185"/>
      <c r="N66" s="518"/>
      <c r="O66" s="518"/>
      <c r="P66" s="519"/>
      <c r="Q66" s="519"/>
      <c r="R66" s="519"/>
      <c r="S66" s="519"/>
    </row>
    <row r="67" spans="4:19" ht="21" customHeight="1" x14ac:dyDescent="0.25">
      <c r="D67" s="226"/>
    </row>
    <row r="68" spans="4:19" ht="18" customHeight="1" x14ac:dyDescent="0.25">
      <c r="D68" s="13" t="s">
        <v>478</v>
      </c>
    </row>
    <row r="69" spans="4:19" ht="21" customHeight="1" x14ac:dyDescent="0.25">
      <c r="D69" s="407" t="s">
        <v>479</v>
      </c>
      <c r="E69" s="512" t="s">
        <v>551</v>
      </c>
      <c r="F69" s="513"/>
      <c r="G69" s="513"/>
      <c r="H69" s="513"/>
      <c r="I69" s="513"/>
      <c r="J69" s="513"/>
      <c r="K69" s="513"/>
      <c r="L69" s="513"/>
      <c r="M69" s="514"/>
    </row>
    <row r="70" spans="4:19" ht="23.25" customHeight="1" x14ac:dyDescent="0.25">
      <c r="D70" s="511"/>
      <c r="E70" s="512" t="s">
        <v>552</v>
      </c>
      <c r="F70" s="513"/>
      <c r="G70" s="513"/>
      <c r="H70" s="513"/>
      <c r="I70" s="513"/>
      <c r="J70" s="513"/>
      <c r="K70" s="513"/>
      <c r="L70" s="513"/>
      <c r="M70" s="514"/>
    </row>
    <row r="71" spans="4:19" ht="20.25" customHeight="1" x14ac:dyDescent="0.25">
      <c r="D71" s="511"/>
      <c r="E71" s="515"/>
      <c r="F71" s="516"/>
      <c r="G71" s="516"/>
      <c r="H71" s="516"/>
      <c r="I71" s="516"/>
      <c r="J71" s="516"/>
      <c r="K71" s="516"/>
      <c r="L71" s="516"/>
      <c r="M71" s="517"/>
    </row>
    <row r="72" spans="4:19" ht="20.25" customHeight="1" x14ac:dyDescent="0.25">
      <c r="D72" s="402"/>
      <c r="E72" s="515"/>
      <c r="F72" s="516"/>
      <c r="G72" s="516"/>
      <c r="H72" s="516"/>
      <c r="I72" s="516"/>
      <c r="J72" s="516"/>
      <c r="K72" s="516"/>
      <c r="L72" s="516"/>
      <c r="M72" s="517"/>
    </row>
  </sheetData>
  <mergeCells count="31">
    <mergeCell ref="C7:C12"/>
    <mergeCell ref="C49:C54"/>
    <mergeCell ref="C31:C36"/>
    <mergeCell ref="C37:C42"/>
    <mergeCell ref="D4:D6"/>
    <mergeCell ref="D69:D72"/>
    <mergeCell ref="E70:M70"/>
    <mergeCell ref="E71:M71"/>
    <mergeCell ref="E72:M72"/>
    <mergeCell ref="N62:S62"/>
    <mergeCell ref="N63:S63"/>
    <mergeCell ref="N64:S64"/>
    <mergeCell ref="N65:S65"/>
    <mergeCell ref="N66:S66"/>
    <mergeCell ref="E69:M69"/>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s>
  <phoneticPr fontId="4"/>
  <dataValidations count="1">
    <dataValidation type="custom" allowBlank="1" showInputMessage="1" showErrorMessage="1" errorTitle="ご注意" error="採取量は、小数点第１位までご記入ください。" sqref="I49:J53 L49:M53 O49:P53 F49:G53 R7:S11 R31:S35 F37:G41 I37:J41 L37:M41 R13:S17 O37:P41 R37:S41 F43:G47 I43:J47 R19:S23 L43:M47 O43:P47 R43:S47 R49:S53 R25:S29 F7:G11 I7:J11 L7:M11 F13:G17 I13:J17 L13:M17 O7:P11 F19:G23 I19:J23 L19:M23 O19:P23 F25:G29 I25:J29 L25:M29 O25:P29 F31:G35 I31:J35 L31:M35 O31:P35 O13:P17" xr:uid="{22969827-D7C9-4FB2-B996-33F215FA47A7}">
      <formula1>F7=ROUNDDOWN(F7,1)</formula1>
    </dataValidation>
  </dataValidations>
  <pageMargins left="0.70866141732283472" right="0.55118110236220474" top="0.70866141732283472" bottom="0.6692913385826772" header="0.51181102362204722" footer="0.51181102362204722"/>
  <pageSetup paperSize="8" scale="72"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3A4034-6F5F-4689-8398-F5CC705607F4}">
  <ds:schemaRefs>
    <ds:schemaRef ds:uri="http://schemas.microsoft.com/sharepoint/v3/contenttype/forms"/>
  </ds:schemaRefs>
</ds:datastoreItem>
</file>

<file path=customXml/itemProps2.xml><?xml version="1.0" encoding="utf-8"?>
<ds:datastoreItem xmlns:ds="http://schemas.openxmlformats.org/officeDocument/2006/customXml" ds:itemID="{D4C817A0-3894-4D07-B49A-F224644C61AE}">
  <ds:schemaRefs>
    <ds:schemaRef ds:uri="http://purl.org/dc/elements/1.1/"/>
    <ds:schemaRef ds:uri="http://purl.org/dc/terms/"/>
    <ds:schemaRef ds:uri="http://purl.org/dc/dcmitype/"/>
    <ds:schemaRef ds:uri="5e2ed657-5af3-456c-a185-11285960243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e9d33e58-4a70-4799-89b5-fbd48a9ef91c"/>
    <ds:schemaRef ds:uri="http://www.w3.org/XML/1998/namespace"/>
  </ds:schemaRefs>
</ds:datastoreItem>
</file>

<file path=customXml/itemProps3.xml><?xml version="1.0" encoding="utf-8"?>
<ds:datastoreItem xmlns:ds="http://schemas.openxmlformats.org/officeDocument/2006/customXml" ds:itemID="{C8318FCC-CC82-446F-AAAE-B82F32EE9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56</vt:i4>
      </vt:variant>
    </vt:vector>
  </HeadingPairs>
  <TitlesOfParts>
    <vt:vector size="71" baseType="lpstr">
      <vt:lpstr>集計1</vt:lpstr>
      <vt:lpstr>目次</vt:lpstr>
      <vt:lpstr>ｼｰﾄ0</vt:lpstr>
      <vt:lpstr>ｼｰﾄ1</vt:lpstr>
      <vt:lpstr>ｼｰﾄ2</vt:lpstr>
      <vt:lpstr>ｼｰﾄ3</vt:lpstr>
      <vt:lpstr>ｼｰﾄ4(該当なし)</vt:lpstr>
      <vt:lpstr>ｼｰﾄ5</vt:lpstr>
      <vt:lpstr>ｼｰﾄ6</vt:lpstr>
      <vt:lpstr>目次 (2)</vt:lpstr>
      <vt:lpstr>ｼｰﾄ8</vt:lpstr>
      <vt:lpstr>ｼｰﾄ10</vt:lpstr>
      <vt:lpstr>ｼｰﾄ14</vt:lpstr>
      <vt:lpstr>ｼｰﾄ22</vt:lpstr>
      <vt:lpstr>Sheet1</vt:lpstr>
      <vt:lpstr>ｼｰﾄ1!Print_Area</vt:lpstr>
      <vt:lpstr>ｼｰﾄ10!Print_Area</vt:lpstr>
      <vt:lpstr>ｼｰﾄ14!Print_Area</vt:lpstr>
      <vt:lpstr>ｼｰﾄ22!Print_Area</vt:lpstr>
      <vt:lpstr>ｼｰﾄ3!Print_Area</vt:lpstr>
      <vt:lpstr>ｼｰﾄ5!Print_Area</vt:lpstr>
      <vt:lpstr>ｼｰﾄ6!Print_Area</vt:lpstr>
      <vt:lpstr>ｼｰﾄ8!Print_Area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