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42" documentId="13_ncr:1_{0A93077E-FF45-4BF8-866D-AE1A1357E6D0}" xr6:coauthVersionLast="47" xr6:coauthVersionMax="47" xr10:uidLastSave="{1F3D6FC8-D51E-4679-86C5-C81C75404CD5}"/>
  <bookViews>
    <workbookView xWindow="20" yWindow="20" windowWidth="19180" windowHeight="11260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4">ｼｰﾄ2!$A$1:$F$25</definedName>
    <definedName name="_xlnm.Print_Area" localSheetId="5">ｼｰﾄ3!$A$1:$L$72</definedName>
    <definedName name="_xlnm.Print_Area" localSheetId="7">ｼｰﾄ5!$A$1:$I$16</definedName>
    <definedName name="_xlnm.Print_Area" localSheetId="8">ｼｰﾄ6!$A$1:$V$78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07" l="1"/>
  <c r="G64" i="207"/>
  <c r="H64" i="207"/>
  <c r="I64" i="207"/>
  <c r="J64" i="207"/>
  <c r="K64" i="207"/>
  <c r="L64" i="207"/>
  <c r="M64" i="207"/>
  <c r="N64" i="207"/>
  <c r="O64" i="207"/>
  <c r="P64" i="207"/>
  <c r="Q64" i="207"/>
  <c r="R64" i="207"/>
  <c r="S64" i="207"/>
  <c r="F63" i="207"/>
  <c r="G63" i="207"/>
  <c r="H63" i="207"/>
  <c r="I63" i="207"/>
  <c r="J63" i="207"/>
  <c r="K63" i="207"/>
  <c r="L63" i="207"/>
  <c r="M63" i="207"/>
  <c r="N63" i="207"/>
  <c r="O63" i="207"/>
  <c r="P63" i="207"/>
  <c r="Q63" i="207"/>
  <c r="R63" i="207"/>
  <c r="S63" i="207"/>
  <c r="F62" i="207"/>
  <c r="G62" i="207"/>
  <c r="H62" i="207"/>
  <c r="I62" i="207"/>
  <c r="J62" i="207"/>
  <c r="K62" i="207"/>
  <c r="L62" i="207"/>
  <c r="M62" i="207"/>
  <c r="N62" i="207"/>
  <c r="O62" i="207"/>
  <c r="P62" i="207"/>
  <c r="Q62" i="207"/>
  <c r="R62" i="207"/>
  <c r="S62" i="207"/>
  <c r="F61" i="207"/>
  <c r="G61" i="207"/>
  <c r="H61" i="207"/>
  <c r="I61" i="207"/>
  <c r="J61" i="207"/>
  <c r="K61" i="207"/>
  <c r="L61" i="207"/>
  <c r="M61" i="207"/>
  <c r="N61" i="207"/>
  <c r="O61" i="207"/>
  <c r="P61" i="207"/>
  <c r="Q61" i="207"/>
  <c r="R61" i="207"/>
  <c r="S61" i="207"/>
  <c r="F60" i="207"/>
  <c r="G60" i="207"/>
  <c r="H60" i="207"/>
  <c r="I60" i="207"/>
  <c r="J60" i="207"/>
  <c r="K60" i="207"/>
  <c r="L60" i="207"/>
  <c r="M60" i="207"/>
  <c r="N60" i="207"/>
  <c r="O60" i="207"/>
  <c r="P60" i="207"/>
  <c r="Q60" i="207"/>
  <c r="R60" i="207"/>
  <c r="S60" i="207"/>
  <c r="E64" i="207"/>
  <c r="E63" i="207"/>
  <c r="E65" i="207" s="1"/>
  <c r="E60" i="207"/>
  <c r="E62" i="207"/>
  <c r="E61" i="207"/>
  <c r="F17" i="207" l="1"/>
  <c r="G17" i="207"/>
  <c r="H17" i="207"/>
  <c r="I17" i="207"/>
  <c r="J17" i="207"/>
  <c r="K17" i="207"/>
  <c r="L17" i="207"/>
  <c r="M17" i="207"/>
  <c r="N17" i="207"/>
  <c r="O17" i="207"/>
  <c r="P17" i="207"/>
  <c r="Q17" i="207"/>
  <c r="R17" i="207"/>
  <c r="S17" i="207"/>
  <c r="E17" i="207"/>
  <c r="A3" i="126" l="1"/>
  <c r="A3" i="221"/>
  <c r="D11" i="128"/>
  <c r="I59" i="207"/>
  <c r="S59" i="207"/>
  <c r="R59" i="207"/>
  <c r="Q59" i="207"/>
  <c r="P59" i="207"/>
  <c r="O59" i="207"/>
  <c r="N59" i="207"/>
  <c r="M59" i="207"/>
  <c r="L59" i="207"/>
  <c r="K59" i="207"/>
  <c r="J59" i="207"/>
  <c r="H59" i="207"/>
  <c r="G59" i="207"/>
  <c r="F59" i="207"/>
  <c r="E59" i="207"/>
  <c r="S53" i="207"/>
  <c r="R53" i="207"/>
  <c r="Q53" i="207"/>
  <c r="P53" i="207"/>
  <c r="O53" i="207"/>
  <c r="N53" i="207"/>
  <c r="M53" i="207"/>
  <c r="L53" i="207"/>
  <c r="K53" i="207"/>
  <c r="J53" i="207"/>
  <c r="I53" i="207"/>
  <c r="H53" i="207"/>
  <c r="G53" i="207"/>
  <c r="F53" i="207"/>
  <c r="E53" i="207"/>
  <c r="S47" i="207"/>
  <c r="R47" i="207"/>
  <c r="Q47" i="207"/>
  <c r="P47" i="207"/>
  <c r="O47" i="207"/>
  <c r="N47" i="207"/>
  <c r="M47" i="207"/>
  <c r="L47" i="207"/>
  <c r="K47" i="207"/>
  <c r="J47" i="207"/>
  <c r="I47" i="207"/>
  <c r="H47" i="207"/>
  <c r="G47" i="207"/>
  <c r="F47" i="207"/>
  <c r="E47" i="207"/>
  <c r="S41" i="207"/>
  <c r="R41" i="207"/>
  <c r="Q41" i="207"/>
  <c r="P41" i="207"/>
  <c r="O41" i="207"/>
  <c r="N41" i="207"/>
  <c r="M41" i="207"/>
  <c r="L41" i="207"/>
  <c r="K41" i="207"/>
  <c r="J41" i="207"/>
  <c r="I41" i="207"/>
  <c r="H41" i="207"/>
  <c r="G41" i="207"/>
  <c r="F41" i="207"/>
  <c r="E41" i="207"/>
  <c r="S35" i="207"/>
  <c r="R35" i="207"/>
  <c r="Q35" i="207"/>
  <c r="P35" i="207"/>
  <c r="O35" i="207"/>
  <c r="N35" i="207"/>
  <c r="M35" i="207"/>
  <c r="L35" i="207"/>
  <c r="K35" i="207"/>
  <c r="J35" i="207"/>
  <c r="I35" i="207"/>
  <c r="H35" i="207"/>
  <c r="G35" i="207"/>
  <c r="F35" i="207"/>
  <c r="E35" i="207"/>
  <c r="S29" i="207"/>
  <c r="R29" i="207"/>
  <c r="Q29" i="207"/>
  <c r="P29" i="207"/>
  <c r="O29" i="207"/>
  <c r="N29" i="207"/>
  <c r="M29" i="207"/>
  <c r="L29" i="207"/>
  <c r="K29" i="207"/>
  <c r="J29" i="207"/>
  <c r="I29" i="207"/>
  <c r="H29" i="207"/>
  <c r="G29" i="207"/>
  <c r="F29" i="207"/>
  <c r="E29" i="207"/>
  <c r="S23" i="207"/>
  <c r="R23" i="207"/>
  <c r="Q23" i="207"/>
  <c r="P23" i="207"/>
  <c r="O23" i="207"/>
  <c r="N23" i="207"/>
  <c r="M23" i="207"/>
  <c r="L23" i="207"/>
  <c r="K23" i="207"/>
  <c r="J23" i="207"/>
  <c r="I23" i="207"/>
  <c r="H23" i="207"/>
  <c r="G23" i="207"/>
  <c r="F23" i="207"/>
  <c r="E23" i="207"/>
  <c r="AO11" i="128"/>
  <c r="D68" i="221"/>
  <c r="C68" i="221"/>
  <c r="J65" i="207" l="1"/>
  <c r="G65" i="207"/>
  <c r="M65" i="207"/>
  <c r="L65" i="207"/>
  <c r="S65" i="207"/>
  <c r="O65" i="207"/>
  <c r="F65" i="207"/>
  <c r="P65" i="207"/>
  <c r="K65" i="207"/>
  <c r="I65" i="207"/>
  <c r="H65" i="207"/>
  <c r="N65" i="207"/>
  <c r="R65" i="207"/>
  <c r="Q65" i="207"/>
  <c r="B54" i="207"/>
  <c r="B48" i="207"/>
  <c r="B42" i="207"/>
  <c r="B36" i="207"/>
  <c r="B30" i="207"/>
  <c r="B24" i="207"/>
  <c r="B18" i="207"/>
  <c r="B7" i="207"/>
  <c r="A3" i="207"/>
  <c r="G12" i="57"/>
  <c r="AC11" i="128" s="1"/>
  <c r="F12" i="57"/>
  <c r="AB11" i="128" s="1"/>
  <c r="E12" i="57"/>
  <c r="AA11" i="128" s="1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H12" i="57" l="1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<sst xmlns="http://schemas.openxmlformats.org/spreadsheetml/2006/main" count="733" uniqueCount="477">
  <si>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</si>
  <si>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</si>
  <si>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</si>
  <si>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</si>
  <si>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</si>
  <si>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</si>
  <si>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</si>
  <si>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</si>
  <si>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</si>
  <si>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</si>
  <si>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</si>
  <si>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</si>
  <si>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</si>
  <si>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</si>
  <si>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</si>
  <si>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</si>
  <si>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</si>
  <si>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</si>
  <si>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</si>
  <si>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</si>
  <si>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</si>
  <si>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</si>
  <si>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</si>
  <si>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</si>
  <si>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</si>
  <si>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</si>
  <si>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</si>
  <si>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</si>
  <si>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</si>
  <si>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</si>
  <si>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</si>
  <si>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</si>
  <si>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</si>
  <si>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</si>
  <si>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</si>
  <si>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</si>
  <si>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</si>
  <si>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</si>
  <si>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</si>
  <si>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</si>
  <si>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</si>
  <si>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</si>
  <si>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</si>
  <si>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</si>
  <si>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</si>
  <si>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</si>
  <si>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</si>
  <si>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</si>
  <si>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</si>
  <si>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</si>
  <si>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</si>
  <si>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</si>
  <si>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</si>
  <si>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</si>
  <si>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</si>
  <si>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</si>
  <si>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</si>
  <si>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</si>
  <si>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</si>
  <si>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</si>
  <si>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</si>
  <si>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</si>
  <si>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</si>
  <si>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</si>
  <si>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</si>
  <si>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</si>
  <si>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</si>
  <si>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</si>
  <si>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</si>
  <si>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</si>
  <si>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</si>
  <si>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</si>
  <si>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</si>
  <si>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</si>
  <si>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</si>
  <si>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</si>
  <si>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</si>
  <si>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</si>
  <si>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</si>
  <si>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</si>
  <si>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</si>
  <si>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</si>
  <si>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</si>
  <si>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</si>
  <si>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</si>
  <si>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</si>
  <si>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</si>
  <si>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</si>
  <si>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</si>
  <si>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</si>
  <si>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</si>
  <si>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</si>
  <si>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</si>
  <si>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</si>
  <si>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</si>
  <si>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</si>
  <si>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</si>
  <si>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</si>
  <si>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</si>
  <si>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</si>
  <si>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</si>
  <si>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</si>
  <si>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</si>
  <si>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</si>
  <si>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</si>
  <si>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</si>
  <si>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</si>
  <si>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</si>
  <si>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</si>
  <si>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</si>
  <si>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</si>
  <si>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</si>
  <si>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</si>
  <si>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</si>
  <si>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</si>
  <si>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</si>
  <si>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</si>
  <si>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</si>
  <si>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</si>
  <si>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</si>
  <si>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</si>
  <si>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</si>
  <si>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</si>
  <si>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</si>
  <si>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</si>
  <si>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</si>
  <si>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</si>
  <si>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</si>
  <si>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</si>
  <si>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</si>
  <si>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</si>
  <si>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</si>
  <si>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</si>
  <si>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</si>
  <si>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</si>
  <si>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</si>
  <si>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</si>
  <si>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</si>
  <si>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</si>
  <si>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</si>
  <si>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</si>
  <si>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</si>
  <si>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</si>
  <si>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</si>
  <si>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</si>
  <si>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</si>
  <si>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</si>
  <si>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</si>
  <si>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</si>
  <si>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</si>
  <si>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</si>
  <si>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</si>
  <si>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</si>
  <si>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</si>
  <si>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</si>
  <si>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</si>
  <si>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</si>
  <si>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</si>
  <si>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</si>
  <si>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</si>
  <si>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</si>
  <si>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</si>
  <si>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</si>
  <si>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</si>
  <si>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</si>
  <si>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</si>
  <si>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</si>
  <si>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</si>
  <si>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</si>
  <si>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</si>
  <si>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</si>
  <si>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</si>
  <si>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</si>
  <si>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</si>
  <si>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</si>
  <si>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</si>
  <si>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</si>
  <si>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</si>
  <si>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</si>
  <si>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</si>
  <si>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</si>
  <si>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</si>
  <si>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</si>
  <si>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</si>
  <si>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</si>
  <si>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</si>
  <si>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</si>
  <si>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</si>
  <si>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</si>
  <si>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</si>
  <si>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</si>
  <si>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</si>
  <si>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</si>
  <si>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</si>
  <si>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</si>
  <si>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</si>
  <si>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</si>
  <si>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</si>
  <si>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</si>
  <si>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</si>
  <si>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</si>
  <si>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</si>
  <si>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</si>
  <si>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</si>
  <si>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</si>
  <si>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</si>
  <si>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</si>
  <si>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</si>
  <si>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</si>
  <si>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</si>
  <si>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</si>
  <si>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</si>
  <si>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</si>
  <si>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</si>
  <si>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</si>
  <si>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</si>
  <si>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</si>
  <si>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</si>
  <si>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</si>
  <si>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</si>
  <si>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</si>
  <si>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</si>
  <si>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</si>
  <si>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</si>
  <si>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</si>
  <si>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</si>
  <si>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</si>
  <si>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</si>
  <si>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</si>
  <si>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</si>
  <si>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</si>
  <si>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</si>
  <si>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</si>
  <si>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</si>
  <si>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</si>
  <si>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</si>
  <si>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</si>
  <si>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</si>
  <si>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</si>
  <si>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</si>
  <si>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</si>
  <si>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</si>
  <si>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</si>
  <si>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</si>
  <si>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</si>
  <si>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</si>
  <si>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</si>
  <si>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</si>
  <si>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</si>
  <si>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</si>
  <si>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</si>
  <si>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</si>
  <si>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</si>
  <si>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</si>
  <si>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</si>
  <si>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</si>
  <si>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</si>
  <si>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</si>
  <si>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</si>
  <si>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</si>
  <si>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</si>
  <si>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</si>
  <si>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</si>
  <si>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</si>
  <si>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</si>
  <si>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</si>
  <si>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</si>
  <si>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</si>
  <si>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</si>
  <si>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</si>
  <si>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</si>
  <si>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</si>
  <si>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</si>
  <si>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</si>
  <si>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</si>
  <si>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</si>
  <si>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</si>
  <si>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</si>
  <si>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</si>
  <si>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</si>
  <si>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</si>
  <si>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</si>
  <si>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</si>
  <si>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</si>
  <si>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</si>
  <si>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</si>
  <si>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</si>
  <si>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</si>
  <si>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</si>
  <si>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</si>
  <si>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</si>
  <si>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</si>
  <si>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</si>
  <si>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</si>
  <si>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</si>
  <si>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</si>
  <si>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</si>
  <si>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</si>
  <si>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</si>
  <si>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</si>
  <si>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</si>
  <si>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</si>
  <si>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</si>
  <si>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</si>
  <si>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－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</si>
  <si>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</si>
  <si>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</si>
  <si>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</si>
  <si>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</si>
  <si>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</si>
  <si>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</si>
  <si>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</si>
  <si>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</si>
  <si>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</si>
  <si>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</si>
  <si>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</si>
  <si>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</si>
  <si>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</si>
  <si>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</si>
  <si>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</si>
  <si>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</si>
  <si>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</si>
  <si>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</si>
  <si>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</si>
  <si>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</si>
  <si>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</si>
  <si>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</si>
  <si>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</si>
  <si>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</si>
  <si>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</si>
  <si>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</si>
  <si>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</si>
  <si>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</si>
  <si>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</si>
  <si>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</si>
  <si>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</si>
  <si>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</si>
  <si>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</si>
  <si>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</si>
  <si>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</si>
  <si>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</si>
  <si>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</si>
  <si>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</si>
  <si>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</si>
  <si>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</si>
  <si>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</si>
  <si>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</si>
  <si>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（基準面：  ）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</si>
  <si>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</si>
  <si>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</si>
  <si>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</si>
  <si>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</si>
  <si>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</si>
  <si>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</si>
  <si>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</si>
  <si>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</si>
  <si>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</si>
  <si>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</si>
  <si>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</si>
  <si>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</si>
  <si>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</si>
  <si>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</si>
  <si>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</si>
  <si>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</si>
  <si>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</si>
  <si>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</si>
  <si>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</si>
  <si>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</si>
  <si>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</si>
  <si>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</si>
  <si>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</si>
  <si>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</si>
  <si>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</si>
  <si>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</si>
  <si>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</si>
  <si>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</si>
  <si>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</si>
  <si>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</si>
  <si>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</si>
  <si>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</si>
  <si>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</si>
  <si>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</si>
  <si>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</si>
  <si>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</si>
  <si>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</si>
  <si>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</si>
  <si>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</si>
  <si>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</si>
  <si>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</si>
  <si>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</si>
  <si>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</si>
  <si>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</si>
  <si>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</si>
  <si>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</si>
  <si>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</si>
  <si>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</si>
  <si>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</si>
  <si>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</si>
  <si>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</si>
  <si>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</si>
  <si>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</si>
  <si>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</si>
  <si>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</si>
  <si>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</si>
  <si>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</si>
  <si>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</si>
  <si>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</si>
  <si>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</si>
  <si>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</si>
  <si>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</si>
  <si>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</si>
  <si>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</si>
  <si>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</si>
  <si>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</si>
  <si>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</si>
  <si>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</si>
  <si>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</si>
  <si>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</si>
  <si>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</si>
  <si>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</si>
  <si>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</si>
  <si>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</si>
  <si>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</si>
  <si>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</si>
  <si>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</si>
  <si>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</si>
  <si>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</si>
  <si>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</si>
  <si>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</si>
  <si>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</si>
  <si>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</si>
  <si>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</si>
  <si>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</si>
  <si>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</si>
  <si>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</si>
  <si>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</si>
  <si>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</si>
  <si>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</si>
  <si>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</si>
  <si>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</si>
  <si>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</si>
  <si>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</si>
  <si>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</si>
  <si>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</si>
  <si>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「建」</t>
  </si>
  <si>
    <t>（７）</t>
  </si>
  <si>
    <t>鳥取市田園町四丁目</t>
  </si>
  <si>
    <t>鳥取市秋里</t>
  </si>
  <si>
    <t>中国地方整備局</t>
  </si>
  <si>
    <t>S53.7～H16.7</t>
  </si>
  <si>
    <t>S55.7～H16.7</t>
  </si>
  <si>
    <t>H12～H16</t>
  </si>
  <si>
    <t>c</t>
  </si>
  <si>
    <t>建２</t>
  </si>
  <si>
    <t>鳥取市田園町</t>
  </si>
  <si>
    <t>32.5～48.0</t>
  </si>
  <si>
    <t>7.0～8.0</t>
  </si>
  <si>
    <t>被圧</t>
  </si>
  <si>
    <t>不圧</t>
  </si>
  <si>
    <t>S53</t>
  </si>
  <si>
    <t>鳥取市</t>
  </si>
  <si>
    <t>/</t>
  </si>
  <si>
    <t>工業用（製紙除く）</t>
  </si>
  <si>
    <t>工業用（製紙）</t>
  </si>
  <si>
    <t>農業用（畜産除く）</t>
  </si>
  <si>
    <t>農業用（畜産）</t>
  </si>
  <si>
    <t>その他（浴場）</t>
  </si>
  <si>
    <t>その他（一般融雪）</t>
  </si>
  <si>
    <t>その他（公道融雪）</t>
  </si>
  <si>
    <t>その他</t>
  </si>
  <si>
    <t>調査名：</t>
  </si>
  <si>
    <t>県条例による採取量等報告書</t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</si>
  <si>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</si>
  <si>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</si>
  <si>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</si>
  <si>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>地下水位及び地盤収縮観測井戸数（本）</t>
    <rPh sb="0" eb="2">
      <t>チカ</t>
    </rPh>
    <rPh sb="2" eb="4">
      <t>スイイ</t>
    </rPh>
    <rPh sb="4" eb="5">
      <t>オヨ</t>
    </rPh>
    <rPh sb="6" eb="8">
      <t>ジバン</t>
    </rPh>
    <rPh sb="8" eb="10">
      <t>シュウシュク</t>
    </rPh>
    <rPh sb="10" eb="12">
      <t>カンソク</t>
    </rPh>
    <rPh sb="12" eb="14">
      <t>イド</t>
    </rPh>
    <rPh sb="14" eb="15">
      <t>スウ</t>
    </rPh>
    <rPh sb="16" eb="17">
      <t>ホン</t>
    </rPh>
    <phoneticPr fontId="5"/>
  </si>
  <si>
    <t xml:space="preserve">令和６年度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</si>
</sst>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 "/>
    <numFmt numFmtId="177" formatCode="0.00;&quot;▲ &quot;0.00"/>
    <numFmt numFmtId="178" formatCode="0_);[Red]\(0\)"/>
    <numFmt numFmtId="179" formatCode="0.0_ "/>
    <numFmt numFmtId="180" formatCode="0.0_);[Red]\(0.0\)"/>
    <numFmt numFmtId="181" formatCode="0.00_);[Red]\(0.00\)"/>
    <numFmt numFmtId="182" formatCode="0_ "/>
    <numFmt numFmtId="183" formatCode="#,##0.0_);[Red]\(#,##0.0\)"/>
    <numFmt numFmtId="184" formatCode="#,##0.0_ "/>
  </numFmts>
  <fonts count="5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000000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412">
    <xf numFmtId="0" fontId="0" fillId="0" borderId="0" xfId="0">
      <alignment vertical="center"/>
    </xf>
    <xf numFmtId="180" fontId="26" fillId="2" borderId="5" xfId="55" applyNumberFormat="1" applyFont="1" applyFill="1" applyBorder="1" applyAlignment="1">
      <alignment horizontal="center" vertical="center" wrapText="1"/>
    </xf>
    <xf numFmtId="176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5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8" fillId="34" borderId="7" xfId="0" applyFont="1" applyFill="1" applyBorder="1">
      <alignment vertical="center"/>
    </xf>
    <xf numFmtId="0" fontId="38" fillId="0" borderId="5" xfId="0" applyFont="1" applyBorder="1">
      <alignment vertical="center"/>
    </xf>
    <xf numFmtId="0" fontId="38" fillId="0" borderId="7" xfId="0" applyFont="1" applyBorder="1" applyAlignment="1">
      <alignment horizontal="left" vertical="center"/>
    </xf>
    <xf numFmtId="0" fontId="38" fillId="34" borderId="7" xfId="0" applyFont="1" applyFill="1" applyBorder="1" applyAlignment="1">
      <alignment horizontal="left" vertical="center"/>
    </xf>
    <xf numFmtId="0" fontId="38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79" fontId="27" fillId="0" borderId="0" xfId="55" applyNumberFormat="1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5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5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8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6" fillId="0" borderId="0" xfId="0" applyFont="1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179" fontId="26" fillId="0" borderId="0" xfId="0" applyNumberFormat="1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35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2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0" fontId="26" fillId="2" borderId="58" xfId="33" applyNumberFormat="1" applyFont="1" applyFill="1" applyBorder="1" applyAlignment="1" applyProtection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180" fontId="26" fillId="2" borderId="58" xfId="55" applyNumberFormat="1" applyFont="1" applyFill="1" applyBorder="1" applyAlignment="1">
      <alignment horizontal="center" vertical="center" wrapText="1"/>
    </xf>
    <xf numFmtId="0" fontId="38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0" applyFont="1" applyBorder="1" applyAlignment="1" applyProtection="1">
      <alignment horizontal="center" vertical="center" shrinkToFit="1"/>
      <protection locked="0"/>
    </xf>
    <xf numFmtId="0" fontId="26" fillId="0" borderId="58" xfId="0" applyFont="1" applyBorder="1" applyAlignment="1" applyProtection="1">
      <alignment horizontal="center" vertical="center" wrapText="1" shrinkToFi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9" fillId="0" borderId="58" xfId="60" applyFont="1" applyBorder="1" applyAlignment="1" applyProtection="1">
      <alignment horizontal="center" vertical="center"/>
      <protection locked="0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53" fillId="35" borderId="58" xfId="0" applyFont="1" applyFill="1" applyBorder="1" applyAlignment="1" applyProtection="1">
      <alignment horizontal="center" vertical="center" wrapText="1"/>
      <protection locked="0"/>
    </xf>
    <xf numFmtId="0" fontId="52" fillId="35" borderId="58" xfId="0" applyFont="1" applyFill="1" applyBorder="1" applyAlignment="1" applyProtection="1">
      <alignment horizontal="center" vertical="center" wrapText="1"/>
      <protection locked="0"/>
    </xf>
    <xf numFmtId="0" fontId="26" fillId="35" borderId="58" xfId="60" applyFont="1" applyFill="1" applyBorder="1" applyAlignment="1" applyProtection="1">
      <alignment horizontal="center" vertical="center" wrapText="1"/>
      <protection locked="0"/>
    </xf>
    <xf numFmtId="0" fontId="26" fillId="35" borderId="58" xfId="0" applyFont="1" applyFill="1" applyBorder="1" applyAlignment="1" applyProtection="1">
      <alignment horizontal="center" vertical="center" wrapText="1"/>
      <protection locked="0"/>
    </xf>
    <xf numFmtId="0" fontId="26" fillId="35" borderId="4" xfId="60" applyFont="1" applyFill="1" applyBorder="1" applyAlignment="1" applyProtection="1">
      <alignment horizontal="center" vertical="center" wrapText="1"/>
      <protection locked="0"/>
    </xf>
    <xf numFmtId="177" fontId="26" fillId="35" borderId="49" xfId="60" applyNumberFormat="1" applyFont="1" applyFill="1" applyBorder="1" applyProtection="1">
      <alignment vertical="center"/>
      <protection locked="0"/>
    </xf>
    <xf numFmtId="177" fontId="26" fillId="35" borderId="49" xfId="60" applyNumberFormat="1" applyFont="1" applyFill="1" applyBorder="1" applyAlignment="1" applyProtection="1">
      <alignment vertical="center" wrapText="1"/>
      <protection locked="0"/>
    </xf>
    <xf numFmtId="49" fontId="26" fillId="35" borderId="2" xfId="60" applyNumberFormat="1" applyFont="1" applyFill="1" applyBorder="1" applyAlignment="1" applyProtection="1">
      <alignment horizontal="center" vertical="center"/>
      <protection locked="0"/>
    </xf>
    <xf numFmtId="49" fontId="26" fillId="35" borderId="13" xfId="60" applyNumberFormat="1" applyFont="1" applyFill="1" applyBorder="1" applyAlignment="1" applyProtection="1">
      <alignment horizontal="center" vertical="center"/>
      <protection locked="0"/>
    </xf>
    <xf numFmtId="49" fontId="26" fillId="35" borderId="58" xfId="60" applyNumberFormat="1" applyFont="1" applyFill="1" applyBorder="1" applyAlignment="1" applyProtection="1">
      <alignment horizontal="center" vertical="center"/>
      <protection locked="0"/>
    </xf>
    <xf numFmtId="49" fontId="26" fillId="35" borderId="4" xfId="60" applyNumberFormat="1" applyFont="1" applyFill="1" applyBorder="1" applyAlignment="1" applyProtection="1">
      <alignment horizontal="center" vertical="center"/>
      <protection locked="0"/>
    </xf>
    <xf numFmtId="49" fontId="26" fillId="35" borderId="1" xfId="60" applyNumberFormat="1" applyFont="1" applyFill="1" applyBorder="1" applyAlignment="1" applyProtection="1">
      <alignment horizontal="center" vertical="center"/>
      <protection locked="0"/>
    </xf>
    <xf numFmtId="177" fontId="26" fillId="35" borderId="1" xfId="60" applyNumberFormat="1" applyFont="1" applyFill="1" applyBorder="1" applyAlignment="1" applyProtection="1">
      <alignment horizontal="center" vertical="center"/>
      <protection locked="0"/>
    </xf>
    <xf numFmtId="177" fontId="26" fillId="35" borderId="5" xfId="60" applyNumberFormat="1" applyFont="1" applyFill="1" applyBorder="1" applyAlignment="1" applyProtection="1">
      <alignment horizontal="center" vertical="center"/>
      <protection locked="0"/>
    </xf>
    <xf numFmtId="177" fontId="26" fillId="35" borderId="58" xfId="60" applyNumberFormat="1" applyFont="1" applyFill="1" applyBorder="1" applyAlignment="1" applyProtection="1">
      <alignment horizontal="center" vertical="center"/>
      <protection locked="0"/>
    </xf>
    <xf numFmtId="177" fontId="26" fillId="35" borderId="2" xfId="60" applyNumberFormat="1" applyFont="1" applyFill="1" applyBorder="1" applyProtection="1">
      <alignment vertical="center"/>
      <protection locked="0"/>
    </xf>
    <xf numFmtId="49" fontId="26" fillId="35" borderId="0" xfId="58" applyNumberFormat="1" applyFont="1" applyFill="1" applyAlignment="1" applyProtection="1">
      <alignment vertical="center" wrapText="1"/>
      <protection locked="0"/>
    </xf>
    <xf numFmtId="49" fontId="26" fillId="35" borderId="58" xfId="58" applyNumberFormat="1" applyFont="1" applyFill="1" applyBorder="1" applyAlignment="1" applyProtection="1">
      <alignment horizontal="center" vertical="center" wrapText="1"/>
      <protection locked="0"/>
    </xf>
    <xf numFmtId="176" fontId="26" fillId="35" borderId="58" xfId="58" applyNumberFormat="1" applyFont="1" applyFill="1" applyBorder="1" applyAlignment="1" applyProtection="1">
      <alignment horizontal="center" vertical="center" wrapText="1"/>
      <protection locked="0"/>
    </xf>
    <xf numFmtId="176" fontId="26" fillId="35" borderId="58" xfId="58" applyNumberFormat="1" applyFont="1" applyFill="1" applyBorder="1" applyAlignment="1" applyProtection="1">
      <alignment horizontal="right" vertical="center" wrapText="1"/>
      <protection locked="0"/>
    </xf>
    <xf numFmtId="181" fontId="26" fillId="35" borderId="58" xfId="58" applyNumberFormat="1" applyFont="1" applyFill="1" applyBorder="1" applyAlignment="1" applyProtection="1">
      <alignment horizontal="right" vertical="center" wrapText="1"/>
      <protection locked="0"/>
    </xf>
    <xf numFmtId="0" fontId="26" fillId="35" borderId="58" xfId="0" applyFont="1" applyFill="1" applyBorder="1" applyAlignment="1" applyProtection="1">
      <alignment horizontal="center" vertical="center"/>
      <protection locked="0"/>
    </xf>
    <xf numFmtId="0" fontId="26" fillId="35" borderId="0" xfId="58" applyFont="1" applyFill="1" applyProtection="1">
      <alignment vertical="center"/>
      <protection locked="0"/>
    </xf>
    <xf numFmtId="49" fontId="26" fillId="35" borderId="0" xfId="58" applyNumberFormat="1" applyFont="1" applyFill="1" applyAlignment="1" applyProtection="1">
      <alignment horizontal="right" vertical="center"/>
      <protection locked="0"/>
    </xf>
    <xf numFmtId="0" fontId="26" fillId="35" borderId="0" xfId="57" applyFont="1" applyFill="1" applyProtection="1">
      <alignment vertical="center"/>
      <protection locked="0"/>
    </xf>
    <xf numFmtId="0" fontId="26" fillId="35" borderId="0" xfId="59" applyFont="1" applyFill="1" applyProtection="1">
      <alignment vertical="center"/>
      <protection locked="0"/>
    </xf>
    <xf numFmtId="0" fontId="26" fillId="35" borderId="0" xfId="0" applyFont="1" applyFill="1" applyProtection="1">
      <alignment vertical="center"/>
      <protection locked="0"/>
    </xf>
    <xf numFmtId="0" fontId="32" fillId="35" borderId="9" xfId="57" applyFont="1" applyFill="1" applyBorder="1" applyAlignment="1">
      <alignment vertical="center" wrapText="1"/>
    </xf>
    <xf numFmtId="0" fontId="32" fillId="35" borderId="13" xfId="61" applyFont="1" applyFill="1" applyBorder="1" applyAlignment="1">
      <alignment horizontal="center" vertical="center"/>
    </xf>
    <xf numFmtId="0" fontId="32" fillId="35" borderId="55" xfId="61" applyFont="1" applyFill="1" applyBorder="1" applyAlignment="1">
      <alignment horizontal="center" vertical="center"/>
    </xf>
    <xf numFmtId="0" fontId="32" fillId="35" borderId="51" xfId="0" applyFont="1" applyFill="1" applyBorder="1" applyAlignment="1">
      <alignment horizontal="center" vertical="center"/>
    </xf>
    <xf numFmtId="0" fontId="32" fillId="35" borderId="52" xfId="0" applyFont="1" applyFill="1" applyBorder="1" applyAlignment="1">
      <alignment horizontal="center" vertical="center"/>
    </xf>
    <xf numFmtId="0" fontId="32" fillId="35" borderId="56" xfId="0" applyFont="1" applyFill="1" applyBorder="1" applyAlignment="1">
      <alignment horizontal="center" vertical="center"/>
    </xf>
    <xf numFmtId="0" fontId="32" fillId="35" borderId="54" xfId="0" applyFont="1" applyFill="1" applyBorder="1" applyAlignment="1">
      <alignment horizontal="center" vertical="center"/>
    </xf>
    <xf numFmtId="0" fontId="32" fillId="35" borderId="53" xfId="0" applyFont="1" applyFill="1" applyBorder="1" applyAlignment="1">
      <alignment horizontal="center" vertical="center"/>
    </xf>
    <xf numFmtId="179" fontId="43" fillId="35" borderId="58" xfId="58" applyNumberFormat="1" applyFont="1" applyFill="1" applyBorder="1" applyAlignment="1" applyProtection="1">
      <alignment horizontal="center" vertical="center" wrapText="1"/>
      <protection hidden="1"/>
    </xf>
    <xf numFmtId="0" fontId="26" fillId="35" borderId="10" xfId="0" applyFont="1" applyFill="1" applyBorder="1">
      <alignment vertical="center"/>
    </xf>
    <xf numFmtId="49" fontId="26" fillId="35" borderId="0" xfId="58" applyNumberFormat="1" applyFont="1" applyFill="1" applyAlignment="1">
      <alignment horizontal="left" vertical="center"/>
    </xf>
    <xf numFmtId="0" fontId="26" fillId="35" borderId="17" xfId="0" applyFont="1" applyFill="1" applyBorder="1" applyAlignment="1">
      <alignment horizontal="left" vertical="center" wrapText="1"/>
    </xf>
    <xf numFmtId="0" fontId="26" fillId="35" borderId="8" xfId="0" applyFont="1" applyFill="1" applyBorder="1" applyAlignment="1">
      <alignment horizontal="left" vertical="center" wrapText="1"/>
    </xf>
    <xf numFmtId="0" fontId="26" fillId="35" borderId="10" xfId="59" applyFont="1" applyFill="1" applyBorder="1">
      <alignment vertical="center"/>
    </xf>
    <xf numFmtId="0" fontId="26" fillId="35" borderId="0" xfId="59" applyFont="1" applyFill="1">
      <alignment vertical="center"/>
    </xf>
    <xf numFmtId="49" fontId="26" fillId="35" borderId="58" xfId="60" applyNumberFormat="1" applyFont="1" applyFill="1" applyBorder="1" applyAlignment="1" applyProtection="1">
      <alignment horizontal="center" vertical="center" wrapText="1"/>
      <protection locked="0"/>
    </xf>
    <xf numFmtId="180" fontId="26" fillId="35" borderId="58" xfId="60" applyNumberFormat="1" applyFont="1" applyFill="1" applyBorder="1" applyAlignment="1" applyProtection="1">
      <alignment horizontal="center" vertical="center" wrapText="1"/>
      <protection locked="0"/>
    </xf>
    <xf numFmtId="179" fontId="26" fillId="35" borderId="58" xfId="60" applyNumberFormat="1" applyFont="1" applyFill="1" applyBorder="1" applyAlignment="1" applyProtection="1">
      <alignment horizontal="center" vertical="center" wrapText="1"/>
      <protection locked="0"/>
    </xf>
    <xf numFmtId="0" fontId="26" fillId="35" borderId="58" xfId="61" applyFont="1" applyFill="1" applyBorder="1" applyAlignment="1" applyProtection="1">
      <alignment horizontal="center" vertical="center"/>
      <protection locked="0"/>
    </xf>
    <xf numFmtId="0" fontId="26" fillId="35" borderId="58" xfId="61" applyFont="1" applyFill="1" applyBorder="1" applyAlignment="1" applyProtection="1">
      <alignment horizontal="center" vertical="center" wrapText="1"/>
      <protection locked="0"/>
    </xf>
    <xf numFmtId="0" fontId="28" fillId="35" borderId="58" xfId="59" applyFont="1" applyFill="1" applyBorder="1" applyAlignment="1">
      <alignment horizontal="center" vertical="center"/>
    </xf>
    <xf numFmtId="0" fontId="26" fillId="35" borderId="58" xfId="0" applyFont="1" applyFill="1" applyBorder="1" applyAlignment="1" applyProtection="1">
      <alignment horizontal="center" vertical="center" wrapText="1"/>
      <protection hidden="1"/>
    </xf>
    <xf numFmtId="0" fontId="26" fillId="35" borderId="58" xfId="0" applyFont="1" applyFill="1" applyBorder="1" applyAlignment="1" applyProtection="1">
      <alignment horizontal="center" vertical="center" wrapText="1"/>
      <protection locked="0" hidden="1"/>
    </xf>
    <xf numFmtId="0" fontId="26" fillId="35" borderId="58" xfId="57" applyFont="1" applyFill="1" applyBorder="1" applyAlignment="1" applyProtection="1">
      <alignment horizontal="center" vertical="center" wrapText="1"/>
      <protection locked="0" hidden="1"/>
    </xf>
    <xf numFmtId="0" fontId="26" fillId="35" borderId="58" xfId="57" applyFont="1" applyFill="1" applyBorder="1" applyAlignment="1" applyProtection="1">
      <alignment horizontal="center" vertical="center" wrapText="1"/>
      <protection locked="0"/>
    </xf>
    <xf numFmtId="0" fontId="26" fillId="35" borderId="5" xfId="57" applyFont="1" applyFill="1" applyBorder="1" applyAlignment="1" applyProtection="1">
      <alignment horizontal="center" vertical="center"/>
      <protection locked="0"/>
    </xf>
    <xf numFmtId="0" fontId="26" fillId="35" borderId="7" xfId="57" applyFont="1" applyFill="1" applyBorder="1" applyAlignment="1" applyProtection="1">
      <alignment horizontal="center" vertical="center"/>
      <protection locked="0"/>
    </xf>
    <xf numFmtId="0" fontId="26" fillId="35" borderId="4" xfId="57" applyFont="1" applyFill="1" applyBorder="1" applyAlignment="1" applyProtection="1">
      <alignment horizontal="center" vertical="center"/>
      <protection locked="0"/>
    </xf>
    <xf numFmtId="0" fontId="26" fillId="35" borderId="58" xfId="56" applyFont="1" applyFill="1" applyBorder="1" applyAlignment="1" applyProtection="1">
      <alignment horizontal="right" vertical="center"/>
      <protection locked="0"/>
    </xf>
    <xf numFmtId="0" fontId="26" fillId="35" borderId="58" xfId="57" applyFont="1" applyFill="1" applyBorder="1" applyAlignment="1" applyProtection="1">
      <alignment horizontal="center" vertical="center"/>
      <protection locked="0"/>
    </xf>
    <xf numFmtId="0" fontId="26" fillId="38" borderId="58" xfId="0" applyFont="1" applyFill="1" applyBorder="1" applyAlignment="1" applyProtection="1">
      <alignment horizontal="right" vertical="center" wrapText="1"/>
      <protection hidden="1"/>
    </xf>
    <xf numFmtId="0" fontId="26" fillId="35" borderId="58" xfId="0" applyFont="1" applyFill="1" applyBorder="1" applyAlignment="1" applyProtection="1">
      <alignment horizontal="right" vertical="center" wrapText="1"/>
      <protection hidden="1"/>
    </xf>
    <xf numFmtId="0" fontId="26" fillId="35" borderId="5" xfId="0" applyFont="1" applyFill="1" applyBorder="1" applyAlignment="1" applyProtection="1">
      <alignment horizontal="centerContinuous" vertical="center" wrapText="1"/>
      <protection locked="0" hidden="1"/>
    </xf>
    <xf numFmtId="0" fontId="26" fillId="35" borderId="7" xfId="0" applyFont="1" applyFill="1" applyBorder="1" applyAlignment="1" applyProtection="1">
      <alignment horizontal="centerContinuous" vertical="center" wrapText="1"/>
      <protection locked="0" hidden="1"/>
    </xf>
    <xf numFmtId="0" fontId="26" fillId="35" borderId="4" xfId="0" applyFont="1" applyFill="1" applyBorder="1" applyAlignment="1" applyProtection="1">
      <alignment horizontal="centerContinuous" vertical="center" wrapText="1"/>
      <protection locked="0" hidden="1"/>
    </xf>
    <xf numFmtId="0" fontId="26" fillId="35" borderId="58" xfId="0" applyFont="1" applyFill="1" applyBorder="1" applyAlignment="1" applyProtection="1">
      <alignment horizontal="centerContinuous" vertical="center" wrapText="1"/>
      <protection locked="0" hidden="1"/>
    </xf>
    <xf numFmtId="178" fontId="26" fillId="35" borderId="15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35" borderId="2" xfId="0" applyFont="1" applyFill="1" applyBorder="1" applyAlignment="1" applyProtection="1">
      <alignment horizontal="centerContinuous" vertical="center" wrapText="1"/>
      <protection locked="0" hidden="1"/>
    </xf>
    <xf numFmtId="0" fontId="26" fillId="35" borderId="0" xfId="0" applyFont="1" applyFill="1" applyAlignment="1" applyProtection="1">
      <alignment horizontal="centerContinuous" vertical="center"/>
      <protection locked="0"/>
    </xf>
    <xf numFmtId="0" fontId="26" fillId="35" borderId="59" xfId="0" applyFont="1" applyFill="1" applyBorder="1" applyAlignment="1" applyProtection="1">
      <alignment horizontal="centerContinuous" vertical="center"/>
      <protection locked="0"/>
    </xf>
    <xf numFmtId="178" fontId="26" fillId="35" borderId="58" xfId="0" applyNumberFormat="1" applyFont="1" applyFill="1" applyBorder="1" applyAlignment="1" applyProtection="1">
      <alignment horizontal="center" vertical="center" wrapText="1"/>
      <protection locked="0" hidden="1"/>
    </xf>
    <xf numFmtId="0" fontId="26" fillId="35" borderId="0" xfId="0" applyFont="1" applyFill="1" applyAlignment="1" applyProtection="1">
      <alignment horizontal="center" vertical="center" wrapText="1"/>
      <protection locked="0" hidden="1"/>
    </xf>
    <xf numFmtId="0" fontId="26" fillId="35" borderId="6" xfId="0" applyFont="1" applyFill="1" applyBorder="1" applyAlignment="1" applyProtection="1">
      <alignment horizontal="center" vertical="center"/>
      <protection locked="0" hidden="1"/>
    </xf>
    <xf numFmtId="49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2" xfId="0" applyFont="1" applyFill="1" applyBorder="1" applyAlignment="1" applyProtection="1">
      <alignment horizontal="center" vertical="center" wrapText="1"/>
      <protection locked="0"/>
    </xf>
    <xf numFmtId="0" fontId="26" fillId="35" borderId="14" xfId="0" applyFont="1" applyFill="1" applyBorder="1" applyAlignment="1" applyProtection="1">
      <alignment horizontal="center" vertical="center" wrapText="1"/>
      <protection locked="0"/>
    </xf>
    <xf numFmtId="49" fontId="26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0" xfId="0" applyFont="1" applyFill="1" applyAlignment="1" applyProtection="1">
      <alignment vertical="center" textRotation="255"/>
      <protection locked="0"/>
    </xf>
    <xf numFmtId="178" fontId="26" fillId="35" borderId="0" xfId="0" applyNumberFormat="1" applyFont="1" applyFill="1" applyProtection="1">
      <alignment vertical="center"/>
      <protection locked="0"/>
    </xf>
    <xf numFmtId="0" fontId="26" fillId="35" borderId="57" xfId="0" applyFont="1" applyFill="1" applyBorder="1" applyProtection="1">
      <alignment vertical="center"/>
      <protection locked="0"/>
    </xf>
    <xf numFmtId="0" fontId="26" fillId="35" borderId="1" xfId="0" applyFont="1" applyFill="1" applyBorder="1" applyProtection="1">
      <alignment vertical="center"/>
      <protection locked="0"/>
    </xf>
    <xf numFmtId="178" fontId="26" fillId="35" borderId="5" xfId="0" applyNumberFormat="1" applyFont="1" applyFill="1" applyBorder="1" applyProtection="1">
      <alignment vertical="center"/>
      <protection locked="0"/>
    </xf>
    <xf numFmtId="178" fontId="26" fillId="35" borderId="57" xfId="0" applyNumberFormat="1" applyFont="1" applyFill="1" applyBorder="1" applyProtection="1">
      <alignment vertical="center"/>
      <protection locked="0"/>
    </xf>
    <xf numFmtId="0" fontId="26" fillId="35" borderId="17" xfId="0" applyFont="1" applyFill="1" applyBorder="1" applyProtection="1">
      <alignment vertical="center"/>
      <protection locked="0"/>
    </xf>
    <xf numFmtId="0" fontId="26" fillId="35" borderId="4" xfId="0" applyFont="1" applyFill="1" applyBorder="1" applyProtection="1">
      <alignment vertical="center"/>
      <protection locked="0"/>
    </xf>
    <xf numFmtId="0" fontId="26" fillId="35" borderId="0" xfId="0" applyFont="1" applyFill="1" applyAlignment="1" applyProtection="1">
      <alignment horizontal="center" vertical="center"/>
      <protection locked="0"/>
    </xf>
    <xf numFmtId="178" fontId="26" fillId="35" borderId="5" xfId="0" applyNumberFormat="1" applyFont="1" applyFill="1" applyBorder="1" applyAlignment="1" applyProtection="1">
      <alignment horizontal="center" vertical="center" wrapText="1"/>
      <protection locked="0"/>
    </xf>
    <xf numFmtId="0" fontId="26" fillId="35" borderId="57" xfId="0" applyFont="1" applyFill="1" applyBorder="1" applyAlignment="1" applyProtection="1">
      <alignment horizontal="center" vertical="center" wrapText="1"/>
      <protection locked="0"/>
    </xf>
    <xf numFmtId="182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84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78" fontId="26" fillId="35" borderId="58" xfId="0" applyNumberFormat="1" applyFont="1" applyFill="1" applyBorder="1" applyAlignment="1">
      <alignment horizontal="center" vertical="center" wrapText="1"/>
    </xf>
    <xf numFmtId="180" fontId="26" fillId="35" borderId="58" xfId="0" applyNumberFormat="1" applyFont="1" applyFill="1" applyBorder="1" applyAlignment="1">
      <alignment horizontal="center" vertical="center" wrapText="1"/>
    </xf>
    <xf numFmtId="178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83" fontId="26" fillId="35" borderId="58" xfId="0" applyNumberFormat="1" applyFont="1" applyFill="1" applyBorder="1" applyAlignment="1">
      <alignment horizontal="center" vertical="center" wrapText="1"/>
    </xf>
    <xf numFmtId="180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83" fontId="26" fillId="35" borderId="58" xfId="0" applyNumberFormat="1" applyFont="1" applyFill="1" applyBorder="1" applyAlignment="1" applyProtection="1">
      <alignment horizontal="center" vertical="center" wrapText="1"/>
      <protection locked="0"/>
    </xf>
    <xf numFmtId="178" fontId="26" fillId="35" borderId="2" xfId="0" applyNumberFormat="1" applyFont="1" applyFill="1" applyBorder="1" applyAlignment="1" applyProtection="1">
      <alignment horizontal="center" vertical="center" wrapText="1"/>
      <protection locked="0"/>
    </xf>
    <xf numFmtId="180" fontId="26" fillId="35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8" fontId="32" fillId="0" borderId="1" xfId="55" applyNumberFormat="1" applyFont="1" applyBorder="1" applyAlignment="1">
      <alignment horizontal="center" vertical="center" wrapText="1"/>
    </xf>
    <xf numFmtId="178" fontId="32" fillId="0" borderId="3" xfId="55" applyNumberFormat="1" applyFont="1" applyBorder="1" applyAlignment="1">
      <alignment horizontal="center" vertical="center" wrapText="1"/>
    </xf>
    <xf numFmtId="178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178" fontId="27" fillId="0" borderId="1" xfId="55" applyNumberFormat="1" applyFont="1" applyBorder="1" applyAlignment="1">
      <alignment horizontal="center" vertical="center" wrapText="1"/>
    </xf>
    <xf numFmtId="178" fontId="27" fillId="0" borderId="3" xfId="55" applyNumberFormat="1" applyFont="1" applyBorder="1" applyAlignment="1">
      <alignment horizontal="center" vertical="center" wrapText="1"/>
    </xf>
    <xf numFmtId="178" fontId="27" fillId="0" borderId="2" xfId="55" applyNumberFormat="1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/>
    </xf>
    <xf numFmtId="0" fontId="34" fillId="0" borderId="5" xfId="55" applyFont="1" applyBorder="1" applyAlignment="1">
      <alignment horizontal="center" vertical="center"/>
    </xf>
    <xf numFmtId="0" fontId="34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1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6" fillId="0" borderId="5" xfId="57" applyFont="1" applyBorder="1" applyAlignment="1" applyProtection="1">
      <alignment horizontal="center" vertical="center"/>
      <protection locked="0"/>
    </xf>
    <xf numFmtId="0" fontId="26" fillId="0" borderId="4" xfId="57" applyFont="1" applyBorder="1" applyAlignment="1" applyProtection="1">
      <alignment horizontal="center" vertical="center"/>
      <protection locked="0"/>
    </xf>
    <xf numFmtId="0" fontId="26" fillId="35" borderId="58" xfId="57" applyFont="1" applyFill="1" applyBorder="1" applyAlignment="1" applyProtection="1">
      <alignment horizontal="center" vertical="center"/>
      <protection locked="0" hidden="1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35" borderId="11" xfId="0" applyFont="1" applyFill="1" applyBorder="1" applyAlignment="1" applyProtection="1">
      <alignment horizontal="left" vertical="center" wrapText="1"/>
      <protection locked="0"/>
    </xf>
    <xf numFmtId="0" fontId="26" fillId="35" borderId="19" xfId="0" applyFont="1" applyFill="1" applyBorder="1" applyAlignment="1" applyProtection="1">
      <alignment horizontal="left" vertical="center" wrapText="1"/>
      <protection locked="0"/>
    </xf>
    <xf numFmtId="0" fontId="26" fillId="35" borderId="13" xfId="0" applyFont="1" applyFill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49" fontId="26" fillId="0" borderId="21" xfId="60" applyNumberFormat="1" applyFont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Border="1" applyAlignment="1" applyProtection="1">
      <alignment horizontal="center" vertical="center" wrapText="1"/>
      <protection locked="0"/>
    </xf>
    <xf numFmtId="0" fontId="26" fillId="0" borderId="10" xfId="60" applyFont="1" applyBorder="1" applyAlignment="1" applyProtection="1">
      <alignment horizontal="center" vertical="center" textRotation="255"/>
      <protection locked="0"/>
    </xf>
    <xf numFmtId="0" fontId="26" fillId="0" borderId="3" xfId="60" applyFont="1" applyBorder="1" applyAlignment="1" applyProtection="1">
      <alignment horizontal="center" vertical="center" textRotation="255"/>
      <protection locked="0"/>
    </xf>
    <xf numFmtId="0" fontId="26" fillId="0" borderId="2" xfId="60" applyFont="1" applyBorder="1" applyAlignment="1" applyProtection="1">
      <alignment horizontal="center" vertical="center" textRotation="255"/>
      <protection locked="0"/>
    </xf>
    <xf numFmtId="0" fontId="26" fillId="35" borderId="16" xfId="0" applyFont="1" applyFill="1" applyBorder="1" applyAlignment="1" applyProtection="1">
      <alignment horizontal="left" vertical="center" wrapText="1"/>
      <protection locked="0"/>
    </xf>
    <xf numFmtId="0" fontId="26" fillId="35" borderId="0" xfId="0" applyFont="1" applyFill="1" applyAlignment="1" applyProtection="1">
      <alignment horizontal="left" vertical="center" wrapText="1"/>
      <protection locked="0"/>
    </xf>
    <xf numFmtId="0" fontId="26" fillId="35" borderId="8" xfId="0" applyFont="1" applyFill="1" applyBorder="1" applyAlignment="1" applyProtection="1">
      <alignment horizontal="left" vertical="center" wrapText="1"/>
      <protection locked="0"/>
    </xf>
    <xf numFmtId="0" fontId="26" fillId="35" borderId="10" xfId="0" applyFont="1" applyFill="1" applyBorder="1" applyAlignment="1" applyProtection="1">
      <alignment horizontal="left" vertical="center" wrapText="1"/>
      <protection locked="0"/>
    </xf>
    <xf numFmtId="0" fontId="26" fillId="35" borderId="18" xfId="0" applyFont="1" applyFill="1" applyBorder="1" applyAlignment="1" applyProtection="1">
      <alignment horizontal="left" vertical="center" wrapText="1"/>
      <protection locked="0"/>
    </xf>
    <xf numFmtId="0" fontId="26" fillId="35" borderId="10" xfId="60" applyFont="1" applyFill="1" applyBorder="1" applyAlignment="1" applyProtection="1">
      <alignment horizontal="left" vertical="center" wrapText="1"/>
      <protection locked="0"/>
    </xf>
    <xf numFmtId="0" fontId="26" fillId="35" borderId="19" xfId="58" applyFont="1" applyFill="1" applyBorder="1" applyAlignment="1">
      <alignment horizontal="center" vertical="center" wrapText="1"/>
    </xf>
    <xf numFmtId="49" fontId="26" fillId="35" borderId="5" xfId="58" applyNumberFormat="1" applyFont="1" applyFill="1" applyBorder="1" applyAlignment="1" applyProtection="1">
      <alignment horizontal="center" vertical="center" wrapText="1"/>
      <protection locked="0"/>
    </xf>
    <xf numFmtId="49" fontId="26" fillId="35" borderId="4" xfId="58" applyNumberFormat="1" applyFont="1" applyFill="1" applyBorder="1" applyAlignment="1" applyProtection="1">
      <alignment horizontal="center" vertical="center" wrapText="1"/>
      <protection locked="0"/>
    </xf>
    <xf numFmtId="0" fontId="26" fillId="35" borderId="10" xfId="58" applyFont="1" applyFill="1" applyBorder="1" applyAlignment="1" applyProtection="1">
      <alignment horizontal="left" vertical="center" wrapText="1"/>
      <protection locked="0"/>
    </xf>
    <xf numFmtId="0" fontId="26" fillId="35" borderId="11" xfId="58" applyFont="1" applyFill="1" applyBorder="1" applyAlignment="1" applyProtection="1">
      <alignment horizontal="left" vertical="center" wrapText="1"/>
      <protection locked="0"/>
    </xf>
    <xf numFmtId="0" fontId="26" fillId="35" borderId="5" xfId="0" applyFont="1" applyFill="1" applyBorder="1" applyAlignment="1" applyProtection="1">
      <alignment horizontal="center" vertical="center" wrapText="1"/>
      <protection locked="0"/>
    </xf>
    <xf numFmtId="0" fontId="26" fillId="35" borderId="4" xfId="0" applyFont="1" applyFill="1" applyBorder="1" applyAlignment="1" applyProtection="1">
      <alignment horizontal="center" vertical="center" wrapText="1"/>
      <protection locked="0"/>
    </xf>
    <xf numFmtId="0" fontId="26" fillId="35" borderId="1" xfId="58" applyFont="1" applyFill="1" applyBorder="1" applyAlignment="1" applyProtection="1">
      <alignment horizontal="center" textRotation="255"/>
      <protection locked="0"/>
    </xf>
    <xf numFmtId="0" fontId="26" fillId="35" borderId="3" xfId="58" applyFont="1" applyFill="1" applyBorder="1" applyAlignment="1" applyProtection="1">
      <alignment horizontal="center" textRotation="255"/>
      <protection locked="0"/>
    </xf>
    <xf numFmtId="0" fontId="26" fillId="35" borderId="3" xfId="58" applyFont="1" applyFill="1" applyBorder="1" applyAlignment="1" applyProtection="1">
      <alignment horizontal="center" vertical="top"/>
      <protection locked="0"/>
    </xf>
    <xf numFmtId="0" fontId="26" fillId="35" borderId="2" xfId="58" applyFont="1" applyFill="1" applyBorder="1" applyAlignment="1" applyProtection="1">
      <alignment horizontal="center" vertical="top"/>
      <protection locked="0"/>
    </xf>
    <xf numFmtId="49" fontId="26" fillId="35" borderId="16" xfId="58" applyNumberFormat="1" applyFont="1" applyFill="1" applyBorder="1" applyAlignment="1" applyProtection="1">
      <alignment horizontal="left" vertical="center" wrapText="1"/>
      <protection locked="0"/>
    </xf>
    <xf numFmtId="0" fontId="26" fillId="35" borderId="17" xfId="0" applyFont="1" applyFill="1" applyBorder="1" applyAlignment="1" applyProtection="1">
      <alignment horizontal="left" vertical="center" wrapText="1"/>
      <protection locked="0"/>
    </xf>
    <xf numFmtId="0" fontId="26" fillId="0" borderId="58" xfId="61" applyFont="1" applyBorder="1" applyAlignment="1">
      <alignment horizontal="center" vertical="center"/>
    </xf>
    <xf numFmtId="179" fontId="44" fillId="35" borderId="58" xfId="61" applyNumberFormat="1" applyFont="1" applyFill="1" applyBorder="1" applyAlignment="1" applyProtection="1">
      <alignment horizontal="center" vertical="center" wrapText="1"/>
      <protection hidden="1"/>
    </xf>
    <xf numFmtId="0" fontId="26" fillId="35" borderId="10" xfId="59" applyFont="1" applyFill="1" applyBorder="1" applyAlignment="1">
      <alignment horizontal="left" vertical="center" wrapText="1"/>
    </xf>
    <xf numFmtId="0" fontId="26" fillId="35" borderId="0" xfId="0" applyFont="1" applyFill="1" applyAlignment="1">
      <alignment horizontal="left" vertical="center" wrapText="1"/>
    </xf>
    <xf numFmtId="0" fontId="26" fillId="35" borderId="18" xfId="0" applyFont="1" applyFill="1" applyBorder="1" applyAlignment="1">
      <alignment horizontal="left" vertical="center" wrapText="1"/>
    </xf>
    <xf numFmtId="0" fontId="26" fillId="35" borderId="11" xfId="59" applyFont="1" applyFill="1" applyBorder="1" applyAlignment="1">
      <alignment horizontal="left" vertical="center" wrapText="1"/>
    </xf>
    <xf numFmtId="0" fontId="26" fillId="35" borderId="19" xfId="0" applyFont="1" applyFill="1" applyBorder="1" applyAlignment="1">
      <alignment horizontal="left" vertical="center" wrapText="1"/>
    </xf>
    <xf numFmtId="0" fontId="26" fillId="35" borderId="13" xfId="0" applyFont="1" applyFill="1" applyBorder="1" applyAlignment="1">
      <alignment horizontal="left" vertical="center" wrapText="1"/>
    </xf>
    <xf numFmtId="0" fontId="26" fillId="35" borderId="0" xfId="58" applyFont="1" applyFill="1" applyAlignment="1" applyProtection="1">
      <alignment horizontal="left" vertical="center" wrapText="1"/>
      <protection locked="0"/>
    </xf>
    <xf numFmtId="0" fontId="54" fillId="35" borderId="46" xfId="57" applyFont="1" applyFill="1" applyBorder="1" applyAlignment="1">
      <alignment horizontal="left" vertical="center" wrapText="1"/>
    </xf>
    <xf numFmtId="0" fontId="54" fillId="35" borderId="47" xfId="57" applyFont="1" applyFill="1" applyBorder="1" applyAlignment="1">
      <alignment horizontal="left" vertical="center" wrapText="1"/>
    </xf>
    <xf numFmtId="0" fontId="54" fillId="35" borderId="48" xfId="57" applyFont="1" applyFill="1" applyBorder="1" applyAlignment="1">
      <alignment horizontal="left" vertical="center" wrapText="1"/>
    </xf>
    <xf numFmtId="0" fontId="54" fillId="35" borderId="25" xfId="57" applyFont="1" applyFill="1" applyBorder="1" applyAlignment="1">
      <alignment horizontal="center" vertical="top" wrapText="1"/>
    </xf>
    <xf numFmtId="0" fontId="54" fillId="35" borderId="10" xfId="57" applyFont="1" applyFill="1" applyBorder="1" applyAlignment="1">
      <alignment horizontal="center" vertical="top" wrapText="1"/>
    </xf>
    <xf numFmtId="0" fontId="54" fillId="35" borderId="26" xfId="57" applyFont="1" applyFill="1" applyBorder="1" applyAlignment="1">
      <alignment horizontal="center" vertical="top" wrapText="1"/>
    </xf>
    <xf numFmtId="0" fontId="32" fillId="35" borderId="45" xfId="57" applyFont="1" applyFill="1" applyBorder="1" applyAlignment="1">
      <alignment horizontal="center" vertical="center" wrapText="1"/>
    </xf>
    <xf numFmtId="0" fontId="32" fillId="35" borderId="27" xfId="57" applyFont="1" applyFill="1" applyBorder="1" applyAlignment="1">
      <alignment horizontal="center" vertical="center" wrapText="1"/>
    </xf>
    <xf numFmtId="0" fontId="32" fillId="35" borderId="9" xfId="57" applyFont="1" applyFill="1" applyBorder="1" applyAlignment="1">
      <alignment horizontal="center" vertical="center" wrapText="1"/>
    </xf>
    <xf numFmtId="0" fontId="32" fillId="35" borderId="28" xfId="57" applyFont="1" applyFill="1" applyBorder="1" applyAlignment="1">
      <alignment horizontal="center" vertical="center" wrapText="1"/>
    </xf>
    <xf numFmtId="0" fontId="32" fillId="35" borderId="29" xfId="57" applyFont="1" applyFill="1" applyBorder="1" applyAlignment="1">
      <alignment horizontal="center" vertical="center" wrapText="1"/>
    </xf>
    <xf numFmtId="0" fontId="32" fillId="35" borderId="43" xfId="57" applyFont="1" applyFill="1" applyBorder="1" applyAlignment="1">
      <alignment horizontal="center" vertical="center" wrapText="1"/>
    </xf>
    <xf numFmtId="0" fontId="32" fillId="35" borderId="44" xfId="57" applyFont="1" applyFill="1" applyBorder="1" applyAlignment="1">
      <alignment horizontal="center" vertical="center" wrapText="1"/>
    </xf>
    <xf numFmtId="0" fontId="32" fillId="35" borderId="1" xfId="57" applyFont="1" applyFill="1" applyBorder="1" applyAlignment="1">
      <alignment horizontal="center" vertical="center" wrapText="1"/>
    </xf>
    <xf numFmtId="0" fontId="32" fillId="35" borderId="12" xfId="57" applyFont="1" applyFill="1" applyBorder="1" applyAlignment="1">
      <alignment horizontal="center" vertical="center" wrapText="1"/>
    </xf>
    <xf numFmtId="0" fontId="32" fillId="35" borderId="27" xfId="61" applyFont="1" applyFill="1" applyBorder="1" applyAlignment="1">
      <alignment horizontal="center" vertical="center" wrapText="1"/>
    </xf>
    <xf numFmtId="0" fontId="32" fillId="35" borderId="9" xfId="61" applyFont="1" applyFill="1" applyBorder="1" applyAlignment="1">
      <alignment horizontal="center" vertical="center"/>
    </xf>
    <xf numFmtId="0" fontId="32" fillId="35" borderId="27" xfId="0" applyFont="1" applyFill="1" applyBorder="1" applyAlignment="1">
      <alignment horizontal="center" vertical="center" wrapText="1"/>
    </xf>
    <xf numFmtId="0" fontId="32" fillId="35" borderId="50" xfId="0" applyFont="1" applyFill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35" borderId="1" xfId="57" applyFont="1" applyFill="1" applyBorder="1" applyAlignment="1" applyProtection="1">
      <alignment horizontal="center" vertical="center" wrapText="1"/>
      <protection locked="0"/>
    </xf>
    <xf numFmtId="0" fontId="26" fillId="35" borderId="2" xfId="57" applyFont="1" applyFill="1" applyBorder="1" applyAlignment="1" applyProtection="1">
      <alignment horizontal="center" vertical="center" wrapText="1"/>
      <protection locked="0"/>
    </xf>
    <xf numFmtId="0" fontId="26" fillId="35" borderId="5" xfId="57" applyFont="1" applyFill="1" applyBorder="1" applyAlignment="1" applyProtection="1">
      <alignment horizontal="center" vertical="center"/>
      <protection locked="0"/>
    </xf>
    <xf numFmtId="0" fontId="26" fillId="35" borderId="4" xfId="57" applyFont="1" applyFill="1" applyBorder="1" applyAlignment="1" applyProtection="1">
      <alignment horizontal="center" vertical="center"/>
      <protection locked="0"/>
    </xf>
    <xf numFmtId="0" fontId="26" fillId="35" borderId="58" xfId="57" applyFont="1" applyFill="1" applyBorder="1" applyAlignment="1" applyProtection="1">
      <alignment horizontal="center" vertical="center" wrapText="1"/>
      <protection locked="0"/>
    </xf>
    <xf numFmtId="0" fontId="26" fillId="35" borderId="1" xfId="0" applyFont="1" applyFill="1" applyBorder="1" applyAlignment="1" applyProtection="1">
      <alignment horizontal="center" vertical="center"/>
      <protection hidden="1"/>
    </xf>
    <xf numFmtId="0" fontId="26" fillId="35" borderId="3" xfId="0" applyFont="1" applyFill="1" applyBorder="1" applyAlignment="1" applyProtection="1">
      <alignment horizontal="center" vertical="center"/>
      <protection hidden="1"/>
    </xf>
    <xf numFmtId="0" fontId="26" fillId="35" borderId="2" xfId="0" applyFont="1" applyFill="1" applyBorder="1" applyAlignment="1" applyProtection="1">
      <alignment horizontal="center" vertical="center"/>
      <protection hidden="1"/>
    </xf>
    <xf numFmtId="0" fontId="26" fillId="35" borderId="40" xfId="0" applyFont="1" applyFill="1" applyBorder="1" applyAlignment="1" applyProtection="1">
      <alignment horizontal="center" vertical="center"/>
      <protection locked="0"/>
    </xf>
    <xf numFmtId="0" fontId="26" fillId="35" borderId="41" xfId="0" applyFont="1" applyFill="1" applyBorder="1" applyAlignment="1" applyProtection="1">
      <alignment horizontal="center" vertical="center"/>
      <protection locked="0"/>
    </xf>
    <xf numFmtId="0" fontId="26" fillId="35" borderId="20" xfId="0" applyFont="1" applyFill="1" applyBorder="1" applyAlignment="1" applyProtection="1">
      <alignment horizontal="center" vertical="center"/>
      <protection locked="0"/>
    </xf>
    <xf numFmtId="0" fontId="26" fillId="35" borderId="1" xfId="0" applyFont="1" applyFill="1" applyBorder="1" applyAlignment="1" applyProtection="1">
      <alignment horizontal="center" vertical="center" textRotation="255"/>
      <protection locked="0" hidden="1"/>
    </xf>
    <xf numFmtId="0" fontId="26" fillId="35" borderId="3" xfId="0" applyFont="1" applyFill="1" applyBorder="1" applyAlignment="1" applyProtection="1">
      <alignment horizontal="center" vertical="center" textRotation="255"/>
      <protection locked="0" hidden="1"/>
    </xf>
    <xf numFmtId="0" fontId="26" fillId="35" borderId="2" xfId="0" applyFont="1" applyFill="1" applyBorder="1" applyAlignment="1" applyProtection="1">
      <alignment horizontal="center" vertical="center" textRotation="255"/>
      <protection locked="0" hidden="1"/>
    </xf>
    <xf numFmtId="0" fontId="26" fillId="35" borderId="1" xfId="0" applyFont="1" applyFill="1" applyBorder="1" applyAlignment="1" applyProtection="1">
      <alignment horizontal="center" vertical="center" textRotation="255" wrapText="1"/>
      <protection locked="0"/>
    </xf>
    <xf numFmtId="0" fontId="26" fillId="35" borderId="3" xfId="0" applyFont="1" applyFill="1" applyBorder="1" applyAlignment="1" applyProtection="1">
      <alignment horizontal="center" vertical="center" textRotation="255" wrapText="1"/>
      <protection locked="0"/>
    </xf>
    <xf numFmtId="0" fontId="26" fillId="35" borderId="2" xfId="0" applyFont="1" applyFill="1" applyBorder="1" applyAlignment="1" applyProtection="1">
      <alignment horizontal="center" vertical="center" textRotation="255" wrapText="1"/>
      <protection locked="0"/>
    </xf>
    <xf numFmtId="0" fontId="26" fillId="35" borderId="39" xfId="0" applyFont="1" applyFill="1" applyBorder="1" applyAlignment="1" applyProtection="1">
      <alignment horizontal="center" vertical="center"/>
      <protection locked="0"/>
    </xf>
    <xf numFmtId="0" fontId="26" fillId="35" borderId="18" xfId="0" applyFont="1" applyFill="1" applyBorder="1" applyAlignment="1" applyProtection="1">
      <alignment horizontal="center" vertical="center"/>
      <protection locked="0"/>
    </xf>
    <xf numFmtId="0" fontId="26" fillId="35" borderId="13" xfId="0" applyFont="1" applyFill="1" applyBorder="1" applyAlignment="1" applyProtection="1">
      <alignment horizontal="center" vertical="center"/>
      <protection locked="0"/>
    </xf>
    <xf numFmtId="0" fontId="26" fillId="35" borderId="1" xfId="0" applyFont="1" applyFill="1" applyBorder="1" applyAlignment="1" applyProtection="1">
      <alignment horizontal="center" vertical="center" wrapText="1"/>
      <protection locked="0" hidden="1"/>
    </xf>
    <xf numFmtId="0" fontId="26" fillId="35" borderId="3" xfId="0" applyFont="1" applyFill="1" applyBorder="1" applyAlignment="1" applyProtection="1">
      <alignment horizontal="center" vertical="center" wrapText="1"/>
      <protection locked="0" hidden="1"/>
    </xf>
    <xf numFmtId="0" fontId="26" fillId="35" borderId="2" xfId="0" applyFont="1" applyFill="1" applyBorder="1" applyAlignment="1" applyProtection="1">
      <alignment horizontal="center" vertical="center" wrapText="1"/>
      <protection locked="0" hidden="1"/>
    </xf>
    <xf numFmtId="0" fontId="26" fillId="35" borderId="58" xfId="0" applyFont="1" applyFill="1" applyBorder="1" applyAlignment="1" applyProtection="1">
      <alignment horizontal="center" vertical="center" textRotation="255" wrapText="1"/>
      <protection locked="0" hidden="1"/>
    </xf>
    <xf numFmtId="0" fontId="26" fillId="35" borderId="12" xfId="0" applyFont="1" applyFill="1" applyBorder="1" applyAlignment="1" applyProtection="1">
      <alignment horizontal="center" vertical="center" wrapText="1"/>
      <protection locked="0" hidden="1"/>
    </xf>
    <xf numFmtId="0" fontId="26" fillId="35" borderId="1" xfId="0" applyFont="1" applyFill="1" applyBorder="1" applyAlignment="1" applyProtection="1">
      <alignment horizontal="center" vertical="center" textRotation="255"/>
      <protection locked="0"/>
    </xf>
    <xf numFmtId="0" fontId="0" fillId="35" borderId="3" xfId="0" applyFill="1" applyBorder="1" applyAlignment="1" applyProtection="1">
      <alignment horizontal="center" vertical="center" textRotation="255"/>
      <protection locked="0"/>
    </xf>
    <xf numFmtId="0" fontId="0" fillId="35" borderId="2" xfId="0" applyFill="1" applyBorder="1" applyAlignment="1" applyProtection="1">
      <alignment horizontal="center" vertical="center" textRotation="255"/>
      <protection locked="0"/>
    </xf>
    <xf numFmtId="0" fontId="26" fillId="35" borderId="1" xfId="0" applyFont="1" applyFill="1" applyBorder="1" applyAlignment="1" applyProtection="1">
      <alignment horizontal="center" vertical="center"/>
      <protection locked="0"/>
    </xf>
    <xf numFmtId="0" fontId="26" fillId="35" borderId="3" xfId="0" applyFont="1" applyFill="1" applyBorder="1" applyAlignment="1" applyProtection="1">
      <alignment horizontal="center" vertical="center"/>
      <protection locked="0"/>
    </xf>
    <xf numFmtId="0" fontId="26" fillId="35" borderId="2" xfId="0" applyFont="1" applyFill="1" applyBorder="1" applyAlignment="1" applyProtection="1">
      <alignment horizontal="center" vertical="center"/>
      <protection locked="0"/>
    </xf>
    <xf numFmtId="0" fontId="26" fillId="35" borderId="5" xfId="0" applyFont="1" applyFill="1" applyBorder="1" applyAlignment="1" applyProtection="1">
      <alignment horizontal="left" vertical="center" wrapText="1"/>
      <protection locked="0"/>
    </xf>
    <xf numFmtId="0" fontId="26" fillId="35" borderId="57" xfId="0" applyFont="1" applyFill="1" applyBorder="1" applyAlignment="1" applyProtection="1">
      <alignment horizontal="left" vertical="center" wrapText="1"/>
      <protection locked="0"/>
    </xf>
    <xf numFmtId="0" fontId="26" fillId="35" borderId="4" xfId="0" applyFont="1" applyFill="1" applyBorder="1" applyAlignment="1" applyProtection="1">
      <alignment horizontal="left" vertical="center" wrapText="1"/>
      <protection locked="0"/>
    </xf>
    <xf numFmtId="0" fontId="26" fillId="35" borderId="0" xfId="0" applyFont="1" applyFill="1" applyAlignment="1" applyProtection="1">
      <alignment horizontal="center" vertical="center" wrapText="1"/>
      <protection locked="0"/>
    </xf>
    <xf numFmtId="0" fontId="26" fillId="35" borderId="0" xfId="0" applyFont="1" applyFill="1" applyAlignment="1" applyProtection="1">
      <alignment horizontal="center" vertical="center"/>
      <protection locked="0"/>
    </xf>
    <xf numFmtId="178" fontId="26" fillId="35" borderId="57" xfId="0" applyNumberFormat="1" applyFont="1" applyFill="1" applyBorder="1" applyAlignment="1" applyProtection="1">
      <alignment horizontal="center" vertical="center" wrapText="1"/>
      <protection locked="0"/>
    </xf>
    <xf numFmtId="178" fontId="26" fillId="3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35" borderId="3" xfId="0" applyFill="1" applyBorder="1" applyAlignment="1" applyProtection="1">
      <alignment horizontal="center" vertical="center" textRotation="255" wrapText="1"/>
      <protection locked="0"/>
    </xf>
    <xf numFmtId="0" fontId="0" fillId="35" borderId="2" xfId="0" applyFill="1" applyBorder="1" applyAlignment="1" applyProtection="1">
      <alignment horizontal="center" vertical="center" textRotation="255" wrapText="1"/>
      <protection locked="0"/>
    </xf>
    <xf numFmtId="0" fontId="0" fillId="35" borderId="12" xfId="0" applyFill="1" applyBorder="1" applyAlignment="1" applyProtection="1">
      <alignment horizontal="center" vertical="center" textRotation="255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357187</xdr:colOff>
      <xdr:row>4</xdr:row>
      <xdr:rowOff>452438</xdr:rowOff>
    </xdr:from>
    <xdr:to>
      <xdr:col>19</xdr:col>
      <xdr:colOff>592455</xdr:colOff>
      <xdr:row>6</xdr:row>
      <xdr:rowOff>182563</xdr:rowOff>
    </xdr:to>
    <xdr:sp macro="" textlink="">
      <xdr:nvSpPr>
        <xdr:cNvPr id="6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985250" y="1230313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258050" y="254000"/>
          <a:ext cx="1333500" cy="368300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C16" sqref="C16"/>
    </sheetView>
  </sheetViews>
  <sheetFormatPr defaultColWidth="9" defaultRowHeight="17.5" x14ac:dyDescent="0.2"/>
  <cols>
    <col min="1" max="1" width="8.54296875" style="50" customWidth="1"/>
    <col min="2" max="3" width="9" style="50"/>
    <col min="4" max="4" width="9.81640625" style="58" customWidth="1"/>
    <col min="5" max="5" width="10.81640625" style="50" customWidth="1"/>
    <col min="6" max="6" width="8.81640625" style="50" customWidth="1"/>
    <col min="7" max="21" width="8.1796875" style="50" customWidth="1"/>
    <col min="22" max="22" width="8.1796875" style="54" customWidth="1"/>
    <col min="23" max="23" width="12.1796875" style="54" customWidth="1"/>
    <col min="24" max="24" width="11" style="54" customWidth="1"/>
    <col min="25" max="25" width="15.1796875" style="54" customWidth="1"/>
    <col min="26" max="26" width="13.453125" style="50" customWidth="1"/>
    <col min="27" max="29" width="8.81640625" style="50" customWidth="1"/>
    <col min="30" max="39" width="10.54296875" style="50" customWidth="1"/>
    <col min="40" max="41" width="11" style="50" customWidth="1"/>
    <col min="42" max="16384" width="9" style="50"/>
  </cols>
  <sheetData>
    <row r="1" spans="1:43" ht="22.5" x14ac:dyDescent="0.2">
      <c r="B1" s="86" t="s">
        <v>0</v>
      </c>
      <c r="C1" s="51"/>
      <c r="D1" s="52"/>
      <c r="E1" s="51"/>
      <c r="F1" s="51"/>
      <c r="G1" s="51"/>
      <c r="H1" s="51"/>
      <c r="I1" s="51"/>
      <c r="J1" s="51" t="s">
        <v>1</v>
      </c>
      <c r="L1" s="53"/>
      <c r="M1" s="53"/>
      <c r="N1" s="53"/>
      <c r="O1" s="283"/>
      <c r="P1" s="284"/>
      <c r="Q1" s="281"/>
      <c r="R1" s="282"/>
      <c r="S1" s="282"/>
      <c r="T1" s="282"/>
      <c r="U1" s="282"/>
    </row>
    <row r="2" spans="1:43" ht="51.65" customHeight="1" x14ac:dyDescent="0.2">
      <c r="A2" s="261" t="s">
        <v>2</v>
      </c>
      <c r="B2" s="269" t="s">
        <v>3</v>
      </c>
      <c r="C2" s="269" t="s">
        <v>4</v>
      </c>
      <c r="D2" s="234" t="s">
        <v>476</v>
      </c>
      <c r="E2" s="279" t="s">
        <v>5</v>
      </c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66" t="s">
        <v>6</v>
      </c>
      <c r="X2" s="67"/>
      <c r="Y2" s="108" t="s">
        <v>7</v>
      </c>
      <c r="Z2" s="279" t="s">
        <v>8</v>
      </c>
      <c r="AA2" s="278"/>
      <c r="AB2" s="278"/>
      <c r="AC2" s="280"/>
      <c r="AD2" s="226" t="s">
        <v>9</v>
      </c>
      <c r="AE2" s="278"/>
      <c r="AF2" s="278"/>
      <c r="AG2" s="278"/>
      <c r="AH2" s="278"/>
      <c r="AI2" s="278"/>
      <c r="AJ2" s="278"/>
      <c r="AK2" s="278"/>
      <c r="AL2" s="278"/>
      <c r="AM2" s="278"/>
      <c r="AN2" s="269" t="s">
        <v>4</v>
      </c>
      <c r="AO2" s="269" t="s">
        <v>3</v>
      </c>
    </row>
    <row r="3" spans="1:43" ht="14.25" customHeight="1" x14ac:dyDescent="0.2">
      <c r="A3" s="262"/>
      <c r="B3" s="270"/>
      <c r="C3" s="270"/>
      <c r="D3" s="264"/>
      <c r="E3" s="237" t="s">
        <v>10</v>
      </c>
      <c r="F3" s="68"/>
      <c r="G3" s="237" t="s">
        <v>11</v>
      </c>
      <c r="H3" s="266"/>
      <c r="I3" s="266"/>
      <c r="J3" s="266"/>
      <c r="K3" s="237" t="s">
        <v>12</v>
      </c>
      <c r="L3" s="266"/>
      <c r="M3" s="266"/>
      <c r="N3" s="266"/>
      <c r="O3" s="237" t="s">
        <v>13</v>
      </c>
      <c r="P3" s="266"/>
      <c r="Q3" s="266"/>
      <c r="R3" s="266"/>
      <c r="S3" s="237" t="s">
        <v>14</v>
      </c>
      <c r="T3" s="266"/>
      <c r="U3" s="266"/>
      <c r="V3" s="266"/>
      <c r="W3" s="257" t="s">
        <v>15</v>
      </c>
      <c r="X3" s="257" t="s">
        <v>16</v>
      </c>
      <c r="Y3" s="69" t="s">
        <v>17</v>
      </c>
      <c r="Z3" s="239" t="s">
        <v>18</v>
      </c>
      <c r="AA3" s="242" t="s">
        <v>19</v>
      </c>
      <c r="AB3" s="243"/>
      <c r="AC3" s="244"/>
      <c r="AD3" s="226" t="s">
        <v>20</v>
      </c>
      <c r="AE3" s="227"/>
      <c r="AF3" s="227"/>
      <c r="AG3" s="227"/>
      <c r="AH3" s="227"/>
      <c r="AI3" s="227"/>
      <c r="AJ3" s="227"/>
      <c r="AK3" s="226" t="s">
        <v>21</v>
      </c>
      <c r="AL3" s="227"/>
      <c r="AM3" s="224" t="s">
        <v>22</v>
      </c>
      <c r="AN3" s="270"/>
      <c r="AO3" s="270"/>
    </row>
    <row r="4" spans="1:43" ht="35.5" customHeight="1" x14ac:dyDescent="0.2">
      <c r="A4" s="262"/>
      <c r="B4" s="270"/>
      <c r="C4" s="270"/>
      <c r="D4" s="264"/>
      <c r="E4" s="238"/>
      <c r="F4" s="70"/>
      <c r="G4" s="267"/>
      <c r="H4" s="268"/>
      <c r="I4" s="268"/>
      <c r="J4" s="268"/>
      <c r="K4" s="267"/>
      <c r="L4" s="268"/>
      <c r="M4" s="268"/>
      <c r="N4" s="268"/>
      <c r="O4" s="267"/>
      <c r="P4" s="268"/>
      <c r="Q4" s="268"/>
      <c r="R4" s="268"/>
      <c r="S4" s="267"/>
      <c r="T4" s="268"/>
      <c r="U4" s="268"/>
      <c r="V4" s="268"/>
      <c r="W4" s="258"/>
      <c r="X4" s="258"/>
      <c r="Y4" s="71" t="s">
        <v>23</v>
      </c>
      <c r="Z4" s="240"/>
      <c r="AA4" s="245"/>
      <c r="AB4" s="246"/>
      <c r="AC4" s="247"/>
      <c r="AD4" s="271" t="s">
        <v>24</v>
      </c>
      <c r="AE4" s="272"/>
      <c r="AF4" s="271" t="s">
        <v>25</v>
      </c>
      <c r="AG4" s="272"/>
      <c r="AH4" s="272"/>
      <c r="AI4" s="272"/>
      <c r="AJ4" s="272"/>
      <c r="AK4" s="224" t="s">
        <v>26</v>
      </c>
      <c r="AL4" s="224" t="s">
        <v>27</v>
      </c>
      <c r="AM4" s="225"/>
      <c r="AN4" s="270"/>
      <c r="AO4" s="270"/>
    </row>
    <row r="5" spans="1:43" ht="11.5" customHeight="1" x14ac:dyDescent="0.2">
      <c r="A5" s="262"/>
      <c r="B5" s="270"/>
      <c r="C5" s="270"/>
      <c r="D5" s="264"/>
      <c r="E5" s="238"/>
      <c r="F5" s="285" t="s">
        <v>28</v>
      </c>
      <c r="G5" s="234" t="s">
        <v>29</v>
      </c>
      <c r="H5" s="234" t="s">
        <v>30</v>
      </c>
      <c r="I5" s="231" t="s">
        <v>31</v>
      </c>
      <c r="J5" s="234" t="s">
        <v>32</v>
      </c>
      <c r="K5" s="234" t="s">
        <v>29</v>
      </c>
      <c r="L5" s="234" t="s">
        <v>30</v>
      </c>
      <c r="M5" s="231" t="s">
        <v>31</v>
      </c>
      <c r="N5" s="234" t="s">
        <v>32</v>
      </c>
      <c r="O5" s="234" t="s">
        <v>29</v>
      </c>
      <c r="P5" s="234" t="s">
        <v>33</v>
      </c>
      <c r="Q5" s="231" t="s">
        <v>31</v>
      </c>
      <c r="R5" s="234" t="s">
        <v>32</v>
      </c>
      <c r="S5" s="237" t="s">
        <v>34</v>
      </c>
      <c r="T5" s="237" t="s">
        <v>35</v>
      </c>
      <c r="U5" s="237" t="s">
        <v>36</v>
      </c>
      <c r="V5" s="228" t="s">
        <v>37</v>
      </c>
      <c r="W5" s="72"/>
      <c r="X5" s="73"/>
      <c r="Y5" s="74"/>
      <c r="Z5" s="241"/>
      <c r="AA5" s="248"/>
      <c r="AB5" s="249"/>
      <c r="AC5" s="250"/>
      <c r="AD5" s="273"/>
      <c r="AE5" s="274"/>
      <c r="AF5" s="273"/>
      <c r="AG5" s="274"/>
      <c r="AH5" s="274"/>
      <c r="AI5" s="274"/>
      <c r="AJ5" s="274"/>
      <c r="AK5" s="225"/>
      <c r="AL5" s="225"/>
      <c r="AM5" s="225"/>
      <c r="AN5" s="270"/>
      <c r="AO5" s="270"/>
    </row>
    <row r="6" spans="1:43" ht="19.5" customHeight="1" x14ac:dyDescent="0.2">
      <c r="A6" s="262"/>
      <c r="B6" s="270"/>
      <c r="C6" s="270"/>
      <c r="D6" s="264"/>
      <c r="E6" s="238"/>
      <c r="F6" s="286"/>
      <c r="G6" s="235"/>
      <c r="H6" s="235"/>
      <c r="I6" s="232"/>
      <c r="J6" s="235"/>
      <c r="K6" s="235"/>
      <c r="L6" s="235"/>
      <c r="M6" s="232"/>
      <c r="N6" s="235"/>
      <c r="O6" s="235"/>
      <c r="P6" s="288"/>
      <c r="Q6" s="232"/>
      <c r="R6" s="235"/>
      <c r="S6" s="238"/>
      <c r="T6" s="238"/>
      <c r="U6" s="238"/>
      <c r="V6" s="229"/>
      <c r="W6" s="259" t="s">
        <v>38</v>
      </c>
      <c r="X6" s="259" t="s">
        <v>38</v>
      </c>
      <c r="Y6" s="75" t="s">
        <v>39</v>
      </c>
      <c r="Z6" s="254" t="s">
        <v>40</v>
      </c>
      <c r="AA6" s="275" t="s">
        <v>41</v>
      </c>
      <c r="AB6" s="231" t="s">
        <v>42</v>
      </c>
      <c r="AC6" s="251" t="s">
        <v>43</v>
      </c>
      <c r="AD6" s="224" t="s">
        <v>44</v>
      </c>
      <c r="AE6" s="224" t="s">
        <v>45</v>
      </c>
      <c r="AF6" s="224" t="s">
        <v>46</v>
      </c>
      <c r="AG6" s="224" t="s">
        <v>47</v>
      </c>
      <c r="AH6" s="224" t="s">
        <v>48</v>
      </c>
      <c r="AI6" s="224" t="s">
        <v>49</v>
      </c>
      <c r="AJ6" s="224" t="s">
        <v>50</v>
      </c>
      <c r="AK6" s="225"/>
      <c r="AL6" s="225"/>
      <c r="AM6" s="225"/>
      <c r="AN6" s="270"/>
      <c r="AO6" s="270"/>
    </row>
    <row r="7" spans="1:43" ht="13.5" customHeight="1" x14ac:dyDescent="0.2">
      <c r="A7" s="262"/>
      <c r="B7" s="270"/>
      <c r="C7" s="270"/>
      <c r="D7" s="264"/>
      <c r="E7" s="238"/>
      <c r="F7" s="286"/>
      <c r="G7" s="235"/>
      <c r="H7" s="235"/>
      <c r="I7" s="232"/>
      <c r="J7" s="235"/>
      <c r="K7" s="235"/>
      <c r="L7" s="235"/>
      <c r="M7" s="232"/>
      <c r="N7" s="235"/>
      <c r="O7" s="235"/>
      <c r="P7" s="288"/>
      <c r="Q7" s="232"/>
      <c r="R7" s="235"/>
      <c r="S7" s="238"/>
      <c r="T7" s="238"/>
      <c r="U7" s="238"/>
      <c r="V7" s="229"/>
      <c r="W7" s="259"/>
      <c r="X7" s="259"/>
      <c r="Y7" s="76" t="s">
        <v>51</v>
      </c>
      <c r="Z7" s="255"/>
      <c r="AA7" s="276"/>
      <c r="AB7" s="232"/>
      <c r="AC7" s="252"/>
      <c r="AD7" s="225"/>
      <c r="AE7" s="225"/>
      <c r="AF7" s="225"/>
      <c r="AG7" s="225"/>
      <c r="AH7" s="225"/>
      <c r="AI7" s="225"/>
      <c r="AJ7" s="225"/>
      <c r="AK7" s="225"/>
      <c r="AL7" s="225"/>
      <c r="AM7" s="225"/>
      <c r="AN7" s="270"/>
      <c r="AO7" s="270"/>
    </row>
    <row r="8" spans="1:43" ht="18" customHeight="1" x14ac:dyDescent="0.2">
      <c r="A8" s="262"/>
      <c r="B8" s="270"/>
      <c r="C8" s="270"/>
      <c r="D8" s="264"/>
      <c r="E8" s="238"/>
      <c r="F8" s="286"/>
      <c r="G8" s="235"/>
      <c r="H8" s="235"/>
      <c r="I8" s="232"/>
      <c r="J8" s="235"/>
      <c r="K8" s="235"/>
      <c r="L8" s="235"/>
      <c r="M8" s="232"/>
      <c r="N8" s="235"/>
      <c r="O8" s="235"/>
      <c r="P8" s="235" t="s">
        <v>52</v>
      </c>
      <c r="Q8" s="232"/>
      <c r="R8" s="235"/>
      <c r="S8" s="238"/>
      <c r="T8" s="238"/>
      <c r="U8" s="238"/>
      <c r="V8" s="229"/>
      <c r="W8" s="259"/>
      <c r="X8" s="259"/>
      <c r="Y8" s="76" t="s">
        <v>53</v>
      </c>
      <c r="Z8" s="255"/>
      <c r="AA8" s="276"/>
      <c r="AB8" s="232"/>
      <c r="AC8" s="252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70"/>
      <c r="AO8" s="270"/>
    </row>
    <row r="9" spans="1:43" ht="15.65" customHeight="1" x14ac:dyDescent="0.2">
      <c r="A9" s="262"/>
      <c r="B9" s="270"/>
      <c r="C9" s="270"/>
      <c r="D9" s="265"/>
      <c r="E9" s="238"/>
      <c r="F9" s="287"/>
      <c r="G9" s="236"/>
      <c r="H9" s="236"/>
      <c r="I9" s="233"/>
      <c r="J9" s="236"/>
      <c r="K9" s="236"/>
      <c r="L9" s="236"/>
      <c r="M9" s="233"/>
      <c r="N9" s="236"/>
      <c r="O9" s="236"/>
      <c r="P9" s="236"/>
      <c r="Q9" s="233"/>
      <c r="R9" s="236"/>
      <c r="S9" s="238"/>
      <c r="T9" s="238"/>
      <c r="U9" s="238"/>
      <c r="V9" s="230"/>
      <c r="W9" s="260"/>
      <c r="X9" s="260"/>
      <c r="Y9" s="77"/>
      <c r="Z9" s="256"/>
      <c r="AA9" s="277"/>
      <c r="AB9" s="233"/>
      <c r="AC9" s="253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70"/>
      <c r="AO9" s="270"/>
    </row>
    <row r="10" spans="1:43" ht="63" customHeight="1" x14ac:dyDescent="0.2">
      <c r="A10" s="263"/>
      <c r="B10" s="109"/>
      <c r="C10" s="109"/>
      <c r="D10" s="110"/>
      <c r="E10" s="110"/>
      <c r="F10" s="109"/>
      <c r="G10" s="78" t="s">
        <v>54</v>
      </c>
      <c r="H10" s="79"/>
      <c r="I10" s="79"/>
      <c r="J10" s="80"/>
      <c r="K10" s="78" t="s">
        <v>54</v>
      </c>
      <c r="L10" s="79"/>
      <c r="M10" s="79"/>
      <c r="N10" s="80"/>
      <c r="O10" s="111" t="s">
        <v>54</v>
      </c>
      <c r="P10" s="112"/>
      <c r="Q10" s="112"/>
      <c r="R10" s="112"/>
      <c r="S10" s="111" t="s">
        <v>55</v>
      </c>
      <c r="T10" s="112"/>
      <c r="U10" s="112"/>
      <c r="V10" s="112"/>
      <c r="W10" s="113"/>
      <c r="X10" s="113"/>
      <c r="Y10" s="81"/>
      <c r="Z10" s="82"/>
      <c r="AA10" s="82"/>
      <c r="AB10" s="82"/>
      <c r="AC10" s="82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</row>
    <row r="11" spans="1:43" s="58" customFormat="1" ht="44.5" customHeight="1" x14ac:dyDescent="0.2">
      <c r="A11" s="114"/>
      <c r="B11" s="115" t="str">
        <f>IF(ｼｰﾄ0!C3="","",ｼｰﾄ0!C3)</f>
        <v>鳥取県</v>
      </c>
      <c r="C11" s="115" t="str">
        <f>IF(ｼｰﾄ0!C4="","",ｼｰﾄ0!C4)</f>
        <v>鳥取平野</v>
      </c>
      <c r="D11" s="115" t="str">
        <f>IF(OR(ｼｰﾄ1!D23&lt;&gt;"",ｼｰﾄ1!E23&lt;&gt;"",ｼｰﾄ1!F23&lt;&gt;""),"○","")</f>
        <v/>
      </c>
      <c r="E11" s="116">
        <f>IF(ｼｰﾄ3!C68&lt;&gt;"",ｼｰﾄ3!C68,"")</f>
        <v>10</v>
      </c>
      <c r="F11" s="116" t="str">
        <f>IF(ｼｰﾄ3!D68&lt;&gt;"",ｼｰﾄ3!D68,"")</f>
        <v/>
      </c>
      <c r="G11" s="117">
        <f>IF(ｼｰﾄ1!D11&lt;&gt;"",ｼｰﾄ1!D11,"")</f>
        <v>38.340000000000003</v>
      </c>
      <c r="H11" s="118" t="str">
        <f>IF(ｼｰﾄ1!D9&lt;&gt;"",ｼｰﾄ1!D9,"")</f>
        <v>S53.7～H16.7</v>
      </c>
      <c r="I11" s="118" t="str">
        <f>IF(ｼｰﾄ1!D5&lt;&gt;"",ｼｰﾄ1!D5,"")</f>
        <v>「建」</v>
      </c>
      <c r="J11" s="118" t="str">
        <f>IF(ｼｰﾄ1!D6&lt;&gt;"",ｼｰﾄ1!D6,"")</f>
        <v>鳥取市田園町四丁目</v>
      </c>
      <c r="K11" s="117" t="str">
        <f>IF(ｼｰﾄ1!E12&lt;&gt;"",ｼｰﾄ1!E12,"")</f>
        <v/>
      </c>
      <c r="L11" s="118" t="str">
        <f>IF(ｼｰﾄ1!E9&lt;&gt;"",ｼｰﾄ1!E9,"")</f>
        <v/>
      </c>
      <c r="M11" s="118" t="str">
        <f>IF(ｼｰﾄ1!E5&lt;&gt;"",ｼｰﾄ1!E5,"")</f>
        <v/>
      </c>
      <c r="N11" s="118" t="str">
        <f>IF(ｼｰﾄ1!E6&lt;&gt;"",ｼｰﾄ1!E6,"")</f>
        <v/>
      </c>
      <c r="O11" s="117">
        <f>IF(ｼｰﾄ1!F13&lt;&gt;"",ｼｰﾄ1!F13,"")</f>
        <v>0.9</v>
      </c>
      <c r="P11" s="118" t="str">
        <f>IF(ｼｰﾄ1!F9&lt;&gt;"",ｼｰﾄ1!F9,"")</f>
        <v>H12～H16</v>
      </c>
      <c r="Q11" s="118" t="str">
        <f>IF(ｼｰﾄ1!F5&lt;&gt;"",ｼｰﾄ1!F5,"")</f>
        <v>（７）</v>
      </c>
      <c r="R11" s="118" t="str">
        <f>IF(ｼｰﾄ1!F6&lt;&gt;"",ｼｰﾄ1!F6,"")</f>
        <v>鳥取市秋里</v>
      </c>
      <c r="S11" s="118" t="str">
        <f>IF(ｼｰﾄ3!E68&lt;&gt;"",ｼｰﾄ3!E68,"")</f>
        <v>/</v>
      </c>
      <c r="T11" s="118" t="str">
        <f>IF(ｼｰﾄ3!F68&lt;&gt;"",ｼｰﾄ3!F68,"")</f>
        <v>/</v>
      </c>
      <c r="U11" s="118" t="str">
        <f>IF(ｼｰﾄ3!G68&lt;&gt;"",ｼｰﾄ3!G68,"")</f>
        <v>/</v>
      </c>
      <c r="V11" s="118" t="str">
        <f>IF(ｼｰﾄ3!H68&lt;&gt;"",ｼｰﾄ3!H68,"")</f>
        <v>/</v>
      </c>
      <c r="W11" s="1"/>
      <c r="X11" s="1"/>
      <c r="Y11" s="1" t="str">
        <f>IF(ｼｰﾄ3!I68&lt;&gt;"",ｼｰﾄ3!I68,"")</f>
        <v>□</v>
      </c>
      <c r="Z11" s="2" t="e">
        <f>IF(ｼｰﾄ5!#REF!&lt;&gt;"",ｼｰﾄ5!#REF!,"")</f>
        <v>#REF!</v>
      </c>
      <c r="AA11" s="3">
        <f>IF(ｼｰﾄ5!E12="","",ｼｰﾄ5!E12)</f>
        <v>7</v>
      </c>
      <c r="AB11" s="3" t="str">
        <f>IF(ｼｰﾄ5!F12="","",ｼｰﾄ5!F12)</f>
        <v/>
      </c>
      <c r="AC11" s="3" t="str">
        <f>IF(ｼｰﾄ5!G12="","",ｼｰﾄ5!G12)</f>
        <v/>
      </c>
      <c r="AD11" s="115" t="str">
        <f>IF(ｼｰﾄ4!C8="","",ｼｰﾄ4!C8)</f>
        <v/>
      </c>
      <c r="AE11" s="115" t="str">
        <f>IF(ｼｰﾄ4!D8="","",ｼｰﾄ4!D8)</f>
        <v/>
      </c>
      <c r="AF11" s="115" t="str">
        <f>IF(ｼｰﾄ4!E8="","",ｼｰﾄ4!E8)</f>
        <v/>
      </c>
      <c r="AG11" s="115" t="str">
        <f>IF(ｼｰﾄ4!F8="","",ｼｰﾄ4!F8)</f>
        <v/>
      </c>
      <c r="AH11" s="115" t="str">
        <f>IF(ｼｰﾄ4!G8="","",ｼｰﾄ4!G8)</f>
        <v/>
      </c>
      <c r="AI11" s="115" t="str">
        <f>IF(ｼｰﾄ4!H8="","",ｼｰﾄ4!H8)</f>
        <v/>
      </c>
      <c r="AJ11" s="115" t="str">
        <f>IF(ｼｰﾄ4!I8="","",ｼｰﾄ4!I8)</f>
        <v/>
      </c>
      <c r="AK11" s="115" t="str">
        <f>IF(ｼｰﾄ4!J8="","",ｼｰﾄ4!J8)</f>
        <v/>
      </c>
      <c r="AL11" s="115" t="str">
        <f>IF(ｼｰﾄ4!K8="","",ｼｰﾄ4!K8)</f>
        <v/>
      </c>
      <c r="AM11" s="115" t="str">
        <f>IF(ｼｰﾄ4!L8="","",ｼｰﾄ4!L8)</f>
        <v/>
      </c>
      <c r="AN11" s="115" t="str">
        <f>IF(ｼｰﾄ0!C4="","",ｼｰﾄ0!C4)</f>
        <v>鳥取平野</v>
      </c>
      <c r="AO11" s="115" t="str">
        <f>IF(ｼｰﾄ0!C3="","",ｼｰﾄ0!C3)</f>
        <v>鳥取県</v>
      </c>
      <c r="AP11" s="57"/>
      <c r="AQ11" s="57"/>
    </row>
    <row r="12" spans="1:43" x14ac:dyDescent="0.2"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87"/>
      <c r="T12" s="87"/>
      <c r="U12" s="87"/>
      <c r="V12" s="87"/>
      <c r="W12" s="87"/>
      <c r="X12" s="87"/>
      <c r="Y12" s="87"/>
    </row>
    <row r="13" spans="1:43" ht="19" x14ac:dyDescent="0.2">
      <c r="B13" s="59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56"/>
      <c r="U13" s="56"/>
      <c r="V13" s="104"/>
      <c r="W13" s="104"/>
      <c r="X13" s="104"/>
      <c r="Y13" s="104"/>
    </row>
    <row r="14" spans="1:43" s="60" customFormat="1" ht="19" x14ac:dyDescent="0.2">
      <c r="D14" s="58"/>
      <c r="K14" s="59"/>
      <c r="L14" s="59"/>
      <c r="M14" s="59"/>
      <c r="N14" s="59"/>
      <c r="O14" s="59"/>
      <c r="P14" s="59"/>
      <c r="Q14" s="59"/>
      <c r="R14" s="61"/>
      <c r="S14" s="61"/>
      <c r="V14" s="62"/>
      <c r="W14" s="62"/>
      <c r="X14" s="62"/>
      <c r="Y14" s="62"/>
      <c r="AE14" s="61"/>
      <c r="AF14" s="61"/>
    </row>
    <row r="15" spans="1:43" s="60" customFormat="1" ht="32" x14ac:dyDescent="0.2">
      <c r="D15" s="58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V15" s="62"/>
      <c r="W15" s="62"/>
      <c r="X15" s="62"/>
      <c r="Y15" s="62"/>
      <c r="AE15" s="63" t="s">
        <v>56</v>
      </c>
      <c r="AF15" s="61"/>
    </row>
    <row r="16" spans="1:43" s="60" customFormat="1" x14ac:dyDescent="0.2">
      <c r="D16" s="58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V16" s="62"/>
      <c r="W16" s="62"/>
      <c r="X16" s="62"/>
      <c r="Y16" s="62"/>
    </row>
    <row r="17" spans="4:25" s="60" customFormat="1" x14ac:dyDescent="0.2">
      <c r="D17" s="58"/>
      <c r="V17" s="62"/>
      <c r="W17" s="62"/>
      <c r="X17" s="62"/>
      <c r="Y17" s="62"/>
    </row>
    <row r="18" spans="4:25" s="60" customFormat="1" x14ac:dyDescent="0.2">
      <c r="D18" s="58"/>
      <c r="V18" s="62"/>
      <c r="W18" s="62"/>
      <c r="X18" s="62"/>
      <c r="Y18" s="62"/>
    </row>
    <row r="19" spans="4:25" s="60" customFormat="1" x14ac:dyDescent="0.2">
      <c r="D19" s="58"/>
      <c r="V19" s="62"/>
      <c r="W19" s="62"/>
      <c r="X19" s="62"/>
      <c r="Y19" s="62"/>
    </row>
    <row r="20" spans="4:25" s="60" customFormat="1" ht="32.5" customHeight="1" x14ac:dyDescent="0.2">
      <c r="D20" s="58"/>
      <c r="V20" s="62"/>
      <c r="W20" s="62"/>
      <c r="X20" s="62"/>
      <c r="Y20" s="62"/>
    </row>
    <row r="21" spans="4:25" s="60" customFormat="1" x14ac:dyDescent="0.2">
      <c r="D21" s="58"/>
      <c r="V21" s="62"/>
      <c r="W21" s="62"/>
      <c r="X21" s="62"/>
      <c r="Y21" s="62"/>
    </row>
    <row r="22" spans="4:25" s="60" customFormat="1" x14ac:dyDescent="0.2">
      <c r="D22" s="58"/>
      <c r="V22" s="62"/>
      <c r="W22" s="62"/>
      <c r="X22" s="62"/>
      <c r="Y22" s="62"/>
    </row>
    <row r="23" spans="4:25" s="60" customFormat="1" x14ac:dyDescent="0.2">
      <c r="D23" s="58"/>
      <c r="V23" s="62"/>
      <c r="W23" s="62"/>
      <c r="X23" s="62"/>
      <c r="Y23" s="62"/>
    </row>
    <row r="24" spans="4:25" s="60" customFormat="1" x14ac:dyDescent="0.2">
      <c r="D24" s="58"/>
      <c r="V24" s="62"/>
      <c r="W24" s="62"/>
      <c r="X24" s="62"/>
      <c r="Y24" s="62"/>
    </row>
    <row r="25" spans="4:25" s="60" customFormat="1" x14ac:dyDescent="0.2">
      <c r="D25" s="58"/>
      <c r="V25" s="62"/>
      <c r="W25" s="62"/>
      <c r="X25" s="62"/>
      <c r="Y25" s="62"/>
    </row>
    <row r="26" spans="4:25" s="60" customFormat="1" x14ac:dyDescent="0.2">
      <c r="D26" s="58"/>
      <c r="V26" s="62"/>
      <c r="W26" s="62"/>
      <c r="X26" s="62"/>
      <c r="Y26" s="62"/>
    </row>
    <row r="27" spans="4:25" s="60" customFormat="1" x14ac:dyDescent="0.2">
      <c r="D27" s="58"/>
      <c r="V27" s="62"/>
      <c r="W27" s="62"/>
      <c r="X27" s="62"/>
      <c r="Y27" s="62"/>
    </row>
    <row r="32" spans="4:25" ht="19" x14ac:dyDescent="0.2"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6"/>
    </row>
    <row r="33" spans="6:19" ht="19" x14ac:dyDescent="0.2"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56"/>
    </row>
    <row r="34" spans="6:19" ht="19" x14ac:dyDescent="0.2"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56"/>
    </row>
    <row r="35" spans="6:19" ht="19" x14ac:dyDescent="0.2"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56"/>
    </row>
    <row r="36" spans="6:19" ht="19" x14ac:dyDescent="0.2"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56"/>
    </row>
    <row r="37" spans="6:19" ht="19" x14ac:dyDescent="0.2"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52" spans="29:29" x14ac:dyDescent="0.2">
      <c r="AC52" s="50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" x14ac:dyDescent="0.2"/>
  <cols>
    <col min="1" max="1" width="8.5429687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81640625" defaultRowHeight="16" outlineLevelRow="1" outlineLevelCol="1" x14ac:dyDescent="0.2"/>
  <cols>
    <col min="1" max="1" width="8.54296875" style="40" customWidth="1"/>
    <col min="2" max="2" width="66.1796875" style="40" customWidth="1"/>
    <col min="3" max="3" width="5.81640625" style="40" customWidth="1"/>
    <col min="4" max="4" width="7" style="38" hidden="1" customWidth="1" outlineLevel="1"/>
    <col min="5" max="5" width="7.81640625" style="49" hidden="1" customWidth="1" outlineLevel="1"/>
    <col min="6" max="6" width="53.81640625" style="38" hidden="1" customWidth="1" outlineLevel="1"/>
    <col min="7" max="7" width="8.81640625" style="40" collapsed="1"/>
    <col min="8" max="16384" width="8.81640625" style="40"/>
  </cols>
  <sheetData>
    <row r="1" spans="1:6" ht="24.75" customHeight="1" x14ac:dyDescent="0.2">
      <c r="A1" s="289" t="s">
        <v>58</v>
      </c>
      <c r="B1" s="289"/>
      <c r="C1" s="39"/>
      <c r="D1" s="290" t="s">
        <v>59</v>
      </c>
      <c r="E1" s="291"/>
      <c r="F1" s="292"/>
    </row>
    <row r="2" spans="1:6" ht="15" customHeight="1" x14ac:dyDescent="0.2">
      <c r="A2" s="293" t="s">
        <v>60</v>
      </c>
      <c r="B2" s="294"/>
      <c r="D2" s="119" t="s">
        <v>61</v>
      </c>
      <c r="E2" s="34"/>
      <c r="F2" s="34"/>
    </row>
    <row r="3" spans="1:6" ht="15" customHeight="1" x14ac:dyDescent="0.2">
      <c r="A3" s="120" t="s">
        <v>62</v>
      </c>
      <c r="B3" s="31" t="s">
        <v>63</v>
      </c>
      <c r="D3" s="33"/>
      <c r="E3" s="41"/>
      <c r="F3" s="34"/>
    </row>
    <row r="4" spans="1:6" x14ac:dyDescent="0.2">
      <c r="A4" s="120" t="s">
        <v>65</v>
      </c>
      <c r="B4" s="121" t="s">
        <v>64</v>
      </c>
      <c r="D4" s="42"/>
      <c r="E4" s="43" t="s">
        <v>66</v>
      </c>
      <c r="F4" s="32" t="s">
        <v>67</v>
      </c>
    </row>
    <row r="5" spans="1:6" x14ac:dyDescent="0.2">
      <c r="A5" s="120" t="s">
        <v>68</v>
      </c>
      <c r="B5" s="121" t="s">
        <v>69</v>
      </c>
      <c r="D5" s="42"/>
      <c r="E5" s="43" t="s">
        <v>70</v>
      </c>
      <c r="F5" s="32" t="s">
        <v>71</v>
      </c>
    </row>
    <row r="6" spans="1:6" x14ac:dyDescent="0.2">
      <c r="A6" s="120" t="s">
        <v>72</v>
      </c>
      <c r="B6" s="121" t="s">
        <v>73</v>
      </c>
      <c r="D6" s="42"/>
      <c r="E6" s="43" t="s">
        <v>74</v>
      </c>
      <c r="F6" s="32" t="s">
        <v>75</v>
      </c>
    </row>
    <row r="7" spans="1:6" x14ac:dyDescent="0.2">
      <c r="A7" s="120" t="s">
        <v>76</v>
      </c>
      <c r="B7" s="121" t="s">
        <v>75</v>
      </c>
      <c r="D7" s="42"/>
      <c r="E7" s="43" t="s">
        <v>77</v>
      </c>
      <c r="F7" s="32" t="s">
        <v>78</v>
      </c>
    </row>
    <row r="8" spans="1:6" x14ac:dyDescent="0.2">
      <c r="A8" s="120" t="s">
        <v>79</v>
      </c>
      <c r="B8" s="121" t="s">
        <v>80</v>
      </c>
      <c r="D8" s="42"/>
      <c r="E8" s="43" t="s">
        <v>81</v>
      </c>
      <c r="F8" s="32" t="s">
        <v>82</v>
      </c>
    </row>
    <row r="9" spans="1:6" x14ac:dyDescent="0.2">
      <c r="A9" s="120" t="s">
        <v>83</v>
      </c>
      <c r="B9" s="121" t="s">
        <v>84</v>
      </c>
      <c r="D9" s="42"/>
      <c r="E9" s="43"/>
      <c r="F9" s="32"/>
    </row>
    <row r="10" spans="1:6" x14ac:dyDescent="0.2">
      <c r="D10" s="42"/>
      <c r="E10" s="43" t="s">
        <v>85</v>
      </c>
      <c r="F10" s="32" t="s">
        <v>86</v>
      </c>
    </row>
    <row r="11" spans="1:6" hidden="1" outlineLevel="1" x14ac:dyDescent="0.2">
      <c r="A11" s="33" t="s">
        <v>87</v>
      </c>
      <c r="B11" s="34"/>
      <c r="D11" s="33" t="s">
        <v>88</v>
      </c>
      <c r="E11" s="44"/>
      <c r="F11" s="34"/>
    </row>
    <row r="12" spans="1:6" hidden="1" outlineLevel="1" x14ac:dyDescent="0.2">
      <c r="A12" s="120" t="s">
        <v>65</v>
      </c>
      <c r="B12" s="121" t="s">
        <v>89</v>
      </c>
      <c r="D12" s="42"/>
      <c r="E12" s="45" t="s">
        <v>90</v>
      </c>
      <c r="F12" s="35" t="s">
        <v>91</v>
      </c>
    </row>
    <row r="13" spans="1:6" hidden="1" outlineLevel="1" x14ac:dyDescent="0.2">
      <c r="A13" s="120" t="s">
        <v>68</v>
      </c>
      <c r="B13" s="121" t="s">
        <v>82</v>
      </c>
      <c r="D13" s="42"/>
      <c r="E13" s="45" t="s">
        <v>92</v>
      </c>
      <c r="F13" s="35" t="s">
        <v>93</v>
      </c>
    </row>
    <row r="14" spans="1:6" hidden="1" outlineLevel="1" x14ac:dyDescent="0.2">
      <c r="A14" s="120" t="s">
        <v>72</v>
      </c>
      <c r="B14" s="121" t="s">
        <v>94</v>
      </c>
      <c r="D14" s="42"/>
      <c r="E14" s="45" t="s">
        <v>95</v>
      </c>
      <c r="F14" s="35" t="s">
        <v>96</v>
      </c>
    </row>
    <row r="15" spans="1:6" hidden="1" outlineLevel="1" x14ac:dyDescent="0.2">
      <c r="A15" s="120" t="s">
        <v>76</v>
      </c>
      <c r="B15" s="121" t="s">
        <v>97</v>
      </c>
      <c r="D15" s="42"/>
      <c r="E15" s="45" t="s">
        <v>98</v>
      </c>
      <c r="F15" s="35" t="s">
        <v>99</v>
      </c>
    </row>
    <row r="16" spans="1:6" hidden="1" outlineLevel="1" x14ac:dyDescent="0.2">
      <c r="A16" s="120" t="s">
        <v>79</v>
      </c>
      <c r="B16" s="121" t="s">
        <v>100</v>
      </c>
      <c r="D16" s="42"/>
      <c r="E16" s="45" t="s">
        <v>101</v>
      </c>
      <c r="F16" s="35" t="s">
        <v>102</v>
      </c>
    </row>
    <row r="17" spans="1:6" hidden="1" outlineLevel="1" x14ac:dyDescent="0.2">
      <c r="A17" s="120" t="s">
        <v>83</v>
      </c>
      <c r="B17" s="121" t="s">
        <v>103</v>
      </c>
      <c r="D17" s="42"/>
      <c r="E17" s="45" t="s">
        <v>104</v>
      </c>
      <c r="F17" s="35" t="s">
        <v>105</v>
      </c>
    </row>
    <row r="18" spans="1:6" hidden="1" outlineLevel="1" x14ac:dyDescent="0.2">
      <c r="A18" s="120" t="s">
        <v>106</v>
      </c>
      <c r="B18" s="121" t="s">
        <v>107</v>
      </c>
      <c r="D18" s="33" t="s">
        <v>108</v>
      </c>
      <c r="E18" s="44"/>
      <c r="F18" s="34"/>
    </row>
    <row r="19" spans="1:6" hidden="1" outlineLevel="1" x14ac:dyDescent="0.2">
      <c r="A19" s="120" t="s">
        <v>109</v>
      </c>
      <c r="B19" s="121" t="s">
        <v>110</v>
      </c>
      <c r="D19" s="42"/>
      <c r="E19" s="45" t="s">
        <v>111</v>
      </c>
      <c r="F19" s="35" t="s">
        <v>112</v>
      </c>
    </row>
    <row r="20" spans="1:6" hidden="1" outlineLevel="1" x14ac:dyDescent="0.2">
      <c r="A20" s="120" t="s">
        <v>113</v>
      </c>
      <c r="B20" s="121" t="s">
        <v>114</v>
      </c>
      <c r="D20" s="42"/>
      <c r="E20" s="45" t="s">
        <v>115</v>
      </c>
      <c r="F20" s="35" t="s">
        <v>116</v>
      </c>
    </row>
    <row r="21" spans="1:6" hidden="1" outlineLevel="1" x14ac:dyDescent="0.2">
      <c r="A21" s="120" t="s">
        <v>117</v>
      </c>
      <c r="B21" s="121" t="s">
        <v>118</v>
      </c>
      <c r="D21" s="42"/>
      <c r="E21" s="45" t="s">
        <v>119</v>
      </c>
      <c r="F21" s="35" t="s">
        <v>120</v>
      </c>
    </row>
    <row r="22" spans="1:6" hidden="1" outlineLevel="1" x14ac:dyDescent="0.2">
      <c r="A22" s="120" t="s">
        <v>121</v>
      </c>
      <c r="B22" s="121" t="s">
        <v>122</v>
      </c>
      <c r="D22" s="42"/>
      <c r="E22" s="45" t="s">
        <v>123</v>
      </c>
      <c r="F22" s="35" t="s">
        <v>124</v>
      </c>
    </row>
    <row r="23" spans="1:6" hidden="1" outlineLevel="1" x14ac:dyDescent="0.2">
      <c r="A23" s="120" t="s">
        <v>125</v>
      </c>
      <c r="B23" s="121" t="s">
        <v>126</v>
      </c>
      <c r="D23" s="42"/>
      <c r="E23" s="45" t="s">
        <v>127</v>
      </c>
      <c r="F23" s="35" t="s">
        <v>128</v>
      </c>
    </row>
    <row r="24" spans="1:6" hidden="1" outlineLevel="1" x14ac:dyDescent="0.2">
      <c r="A24" s="120" t="s">
        <v>129</v>
      </c>
      <c r="B24" s="121" t="s">
        <v>130</v>
      </c>
      <c r="D24" s="42"/>
      <c r="E24" s="45" t="s">
        <v>131</v>
      </c>
      <c r="F24" s="35" t="s">
        <v>132</v>
      </c>
    </row>
    <row r="25" spans="1:6" hidden="1" outlineLevel="1" x14ac:dyDescent="0.2">
      <c r="A25" s="120" t="s">
        <v>133</v>
      </c>
      <c r="B25" s="121" t="s">
        <v>134</v>
      </c>
      <c r="D25" s="42"/>
      <c r="E25" s="45" t="s">
        <v>135</v>
      </c>
      <c r="F25" s="35" t="s">
        <v>136</v>
      </c>
    </row>
    <row r="26" spans="1:6" hidden="1" outlineLevel="1" x14ac:dyDescent="0.2">
      <c r="A26" s="120" t="s">
        <v>137</v>
      </c>
      <c r="B26" s="121" t="s">
        <v>138</v>
      </c>
      <c r="D26" s="42"/>
      <c r="E26" s="45" t="s">
        <v>139</v>
      </c>
      <c r="F26" s="35" t="s">
        <v>140</v>
      </c>
    </row>
    <row r="27" spans="1:6" hidden="1" outlineLevel="1" x14ac:dyDescent="0.2">
      <c r="A27" s="120" t="s">
        <v>141</v>
      </c>
      <c r="B27" s="121" t="s">
        <v>142</v>
      </c>
      <c r="D27" s="33" t="s">
        <v>143</v>
      </c>
      <c r="E27" s="44"/>
      <c r="F27" s="34"/>
    </row>
    <row r="28" spans="1:6" collapsed="1" x14ac:dyDescent="0.2">
      <c r="B28" s="46"/>
      <c r="D28" s="42"/>
      <c r="E28" s="43" t="s">
        <v>144</v>
      </c>
      <c r="F28" s="32" t="s">
        <v>145</v>
      </c>
    </row>
    <row r="29" spans="1:6" collapsed="1" x14ac:dyDescent="0.2">
      <c r="A29" s="36"/>
      <c r="D29" s="42"/>
      <c r="E29" s="43" t="s">
        <v>146</v>
      </c>
      <c r="F29" s="32" t="s">
        <v>147</v>
      </c>
    </row>
    <row r="30" spans="1:6" x14ac:dyDescent="0.2">
      <c r="D30" s="42"/>
      <c r="E30" s="43" t="s">
        <v>148</v>
      </c>
      <c r="F30" s="32" t="s">
        <v>149</v>
      </c>
    </row>
    <row r="31" spans="1:6" x14ac:dyDescent="0.2">
      <c r="D31" s="42"/>
      <c r="E31" s="43" t="s">
        <v>150</v>
      </c>
      <c r="F31" s="32" t="s">
        <v>114</v>
      </c>
    </row>
    <row r="32" spans="1:6" x14ac:dyDescent="0.2">
      <c r="D32" s="42"/>
      <c r="E32" s="43" t="s">
        <v>151</v>
      </c>
      <c r="F32" s="32" t="s">
        <v>118</v>
      </c>
    </row>
    <row r="33" spans="4:6" x14ac:dyDescent="0.2">
      <c r="D33" s="42"/>
      <c r="E33" s="43" t="s">
        <v>152</v>
      </c>
      <c r="F33" s="32" t="s">
        <v>153</v>
      </c>
    </row>
    <row r="34" spans="4:6" x14ac:dyDescent="0.2">
      <c r="D34" s="42"/>
      <c r="E34" s="43" t="s">
        <v>154</v>
      </c>
      <c r="F34" s="32" t="s">
        <v>155</v>
      </c>
    </row>
    <row r="35" spans="4:6" x14ac:dyDescent="0.2">
      <c r="D35" s="42"/>
      <c r="E35" s="43" t="s">
        <v>156</v>
      </c>
      <c r="F35" s="32" t="s">
        <v>157</v>
      </c>
    </row>
    <row r="36" spans="4:6" x14ac:dyDescent="0.2">
      <c r="D36" s="42"/>
      <c r="E36" s="43" t="s">
        <v>158</v>
      </c>
      <c r="F36" s="32" t="s">
        <v>159</v>
      </c>
    </row>
    <row r="37" spans="4:6" x14ac:dyDescent="0.2">
      <c r="D37" s="42"/>
      <c r="E37" s="43" t="s">
        <v>160</v>
      </c>
      <c r="F37" s="32" t="s">
        <v>161</v>
      </c>
    </row>
    <row r="38" spans="4:6" x14ac:dyDescent="0.2">
      <c r="D38" s="42"/>
      <c r="E38" s="43" t="s">
        <v>162</v>
      </c>
      <c r="F38" s="32" t="s">
        <v>163</v>
      </c>
    </row>
    <row r="39" spans="4:6" x14ac:dyDescent="0.2">
      <c r="D39" s="33" t="s">
        <v>164</v>
      </c>
      <c r="E39" s="44"/>
      <c r="F39" s="34"/>
    </row>
    <row r="40" spans="4:6" x14ac:dyDescent="0.2">
      <c r="D40" s="42"/>
      <c r="E40" s="43" t="s">
        <v>165</v>
      </c>
      <c r="F40" s="32" t="s">
        <v>84</v>
      </c>
    </row>
    <row r="41" spans="4:6" x14ac:dyDescent="0.2">
      <c r="D41" s="42"/>
      <c r="E41" s="45" t="s">
        <v>166</v>
      </c>
      <c r="F41" s="35" t="s">
        <v>167</v>
      </c>
    </row>
    <row r="42" spans="4:6" x14ac:dyDescent="0.2">
      <c r="D42" s="42"/>
      <c r="E42" s="45" t="s">
        <v>168</v>
      </c>
      <c r="F42" s="35" t="s">
        <v>169</v>
      </c>
    </row>
    <row r="43" spans="4:6" x14ac:dyDescent="0.2">
      <c r="D43" s="42"/>
      <c r="E43" s="45" t="s">
        <v>170</v>
      </c>
      <c r="F43" s="35" t="s">
        <v>171</v>
      </c>
    </row>
    <row r="44" spans="4:6" x14ac:dyDescent="0.2">
      <c r="D44" s="42"/>
      <c r="E44" s="45" t="s">
        <v>172</v>
      </c>
      <c r="F44" s="35" t="s">
        <v>173</v>
      </c>
    </row>
    <row r="45" spans="4:6" x14ac:dyDescent="0.2">
      <c r="D45" s="42"/>
      <c r="E45" s="45" t="s">
        <v>174</v>
      </c>
      <c r="F45" s="35" t="s">
        <v>175</v>
      </c>
    </row>
    <row r="46" spans="4:6" x14ac:dyDescent="0.2">
      <c r="D46" s="42"/>
      <c r="E46" s="45" t="s">
        <v>176</v>
      </c>
      <c r="F46" s="35" t="s">
        <v>177</v>
      </c>
    </row>
    <row r="47" spans="4:6" x14ac:dyDescent="0.2">
      <c r="D47" s="33" t="s">
        <v>178</v>
      </c>
      <c r="E47" s="44"/>
      <c r="F47" s="34"/>
    </row>
    <row r="48" spans="4:6" ht="26.25" customHeight="1" x14ac:dyDescent="0.2">
      <c r="D48" s="42"/>
      <c r="E48" s="45" t="s">
        <v>179</v>
      </c>
      <c r="F48" s="35" t="s">
        <v>180</v>
      </c>
    </row>
    <row r="49" spans="4:6" x14ac:dyDescent="0.2">
      <c r="D49" s="42"/>
      <c r="E49" s="45" t="s">
        <v>181</v>
      </c>
      <c r="F49" s="35" t="s">
        <v>182</v>
      </c>
    </row>
    <row r="50" spans="4:6" x14ac:dyDescent="0.2">
      <c r="D50" s="42"/>
      <c r="E50" s="45" t="s">
        <v>183</v>
      </c>
      <c r="F50" s="35" t="s">
        <v>184</v>
      </c>
    </row>
    <row r="51" spans="4:6" x14ac:dyDescent="0.2">
      <c r="D51" s="42"/>
      <c r="E51" s="43" t="s">
        <v>185</v>
      </c>
      <c r="F51" s="32" t="s">
        <v>186</v>
      </c>
    </row>
    <row r="52" spans="4:6" x14ac:dyDescent="0.2">
      <c r="E52" s="47"/>
      <c r="F52" s="37"/>
    </row>
    <row r="53" spans="4:6" x14ac:dyDescent="0.2">
      <c r="E53" s="48"/>
      <c r="F53" s="38" t="s">
        <v>187</v>
      </c>
    </row>
    <row r="55" spans="4:6" x14ac:dyDescent="0.2">
      <c r="D55" s="38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topLeftCell="B1" zoomScale="80" zoomScaleNormal="80" zoomScaleSheetLayoutView="100" workbookViewId="0">
      <selection activeCell="E25" sqref="E25"/>
    </sheetView>
  </sheetViews>
  <sheetFormatPr defaultColWidth="9" defaultRowHeight="17.5" x14ac:dyDescent="0.2"/>
  <cols>
    <col min="1" max="1" width="2.81640625" style="30" customWidth="1"/>
    <col min="2" max="2" width="11.81640625" style="30" bestFit="1" customWidth="1"/>
    <col min="3" max="3" width="39.1796875" style="30" customWidth="1"/>
    <col min="4" max="4" width="9" style="30" customWidth="1"/>
    <col min="5" max="6" width="12.81640625" style="30" customWidth="1"/>
    <col min="7" max="7" width="9" style="30" customWidth="1"/>
    <col min="8" max="9" width="9" style="30"/>
    <col min="10" max="10" width="9.81640625" style="30" bestFit="1" customWidth="1"/>
    <col min="11" max="14" width="9" style="30"/>
    <col min="15" max="15" width="11" style="30" customWidth="1"/>
    <col min="16" max="17" width="14.1796875" style="30" bestFit="1" customWidth="1"/>
    <col min="18" max="30" width="9" style="30"/>
    <col min="31" max="31" width="11" style="30" customWidth="1"/>
    <col min="32" max="44" width="9" style="30"/>
    <col min="45" max="45" width="10.1796875" style="30" customWidth="1"/>
    <col min="46" max="46" width="9" style="30"/>
    <col min="47" max="47" width="11" style="30" customWidth="1"/>
    <col min="48" max="16384" width="9" style="30"/>
  </cols>
  <sheetData>
    <row r="1" spans="2:48" s="89" customFormat="1" ht="19.5" customHeight="1" x14ac:dyDescent="0.2">
      <c r="B1" s="88"/>
      <c r="C1" s="100" t="s">
        <v>189</v>
      </c>
    </row>
    <row r="2" spans="2:48" s="89" customFormat="1" ht="16.5" customHeight="1" x14ac:dyDescent="0.2">
      <c r="B2" s="90"/>
      <c r="C2" s="91"/>
    </row>
    <row r="3" spans="2:48" s="89" customFormat="1" ht="33" customHeight="1" x14ac:dyDescent="0.2">
      <c r="B3" s="92" t="s">
        <v>190</v>
      </c>
      <c r="C3" s="129" t="s">
        <v>222</v>
      </c>
    </row>
    <row r="4" spans="2:48" s="89" customFormat="1" ht="35.15" customHeight="1" x14ac:dyDescent="0.2">
      <c r="B4" s="92" t="s">
        <v>191</v>
      </c>
      <c r="C4" s="130" t="s">
        <v>263</v>
      </c>
    </row>
    <row r="8" spans="2:48" ht="19.5" customHeight="1" x14ac:dyDescent="0.2"/>
    <row r="9" spans="2:48" hidden="1" x14ac:dyDescent="0.2"/>
    <row r="10" spans="2:48" hidden="1" x14ac:dyDescent="0.2">
      <c r="B10" s="30" t="s">
        <v>192</v>
      </c>
      <c r="C10" s="30" t="s">
        <v>193</v>
      </c>
      <c r="D10" s="30" t="s">
        <v>194</v>
      </c>
      <c r="E10" s="30" t="s">
        <v>195</v>
      </c>
      <c r="F10" s="30" t="s">
        <v>196</v>
      </c>
      <c r="G10" s="30" t="s">
        <v>197</v>
      </c>
      <c r="H10" s="30" t="s">
        <v>198</v>
      </c>
      <c r="I10" s="30" t="s">
        <v>199</v>
      </c>
      <c r="J10" s="30" t="s">
        <v>200</v>
      </c>
      <c r="K10" s="30" t="s">
        <v>201</v>
      </c>
      <c r="L10" s="30" t="s">
        <v>202</v>
      </c>
      <c r="M10" s="30" t="s">
        <v>203</v>
      </c>
      <c r="N10" s="30" t="s">
        <v>204</v>
      </c>
      <c r="O10" s="30" t="s">
        <v>205</v>
      </c>
      <c r="P10" s="30" t="s">
        <v>206</v>
      </c>
      <c r="Q10" s="30" t="s">
        <v>207</v>
      </c>
      <c r="R10" s="30" t="s">
        <v>208</v>
      </c>
      <c r="S10" s="30" t="s">
        <v>209</v>
      </c>
      <c r="T10" s="30" t="s">
        <v>210</v>
      </c>
      <c r="U10" s="30" t="s">
        <v>211</v>
      </c>
      <c r="V10" s="30" t="s">
        <v>212</v>
      </c>
      <c r="W10" s="30" t="s">
        <v>213</v>
      </c>
      <c r="X10" s="30" t="s">
        <v>214</v>
      </c>
      <c r="Y10" s="30" t="s">
        <v>215</v>
      </c>
      <c r="Z10" s="30" t="s">
        <v>216</v>
      </c>
      <c r="AA10" s="30" t="s">
        <v>217</v>
      </c>
      <c r="AB10" s="30" t="s">
        <v>218</v>
      </c>
      <c r="AC10" s="30" t="s">
        <v>219</v>
      </c>
      <c r="AD10" s="30" t="s">
        <v>220</v>
      </c>
      <c r="AE10" s="30" t="s">
        <v>221</v>
      </c>
      <c r="AF10" s="30" t="s">
        <v>222</v>
      </c>
      <c r="AG10" s="30" t="s">
        <v>223</v>
      </c>
      <c r="AH10" s="30" t="s">
        <v>224</v>
      </c>
      <c r="AI10" s="30" t="s">
        <v>225</v>
      </c>
      <c r="AJ10" s="30" t="s">
        <v>226</v>
      </c>
      <c r="AK10" s="30" t="s">
        <v>227</v>
      </c>
      <c r="AL10" s="30" t="s">
        <v>228</v>
      </c>
      <c r="AM10" s="30" t="s">
        <v>229</v>
      </c>
      <c r="AN10" s="30" t="s">
        <v>230</v>
      </c>
      <c r="AO10" s="30" t="s">
        <v>231</v>
      </c>
      <c r="AP10" s="30" t="s">
        <v>232</v>
      </c>
      <c r="AQ10" s="30" t="s">
        <v>233</v>
      </c>
      <c r="AR10" s="30" t="s">
        <v>234</v>
      </c>
      <c r="AS10" s="30" t="s">
        <v>235</v>
      </c>
      <c r="AT10" s="30" t="s">
        <v>236</v>
      </c>
      <c r="AU10" s="30" t="s">
        <v>237</v>
      </c>
      <c r="AV10" s="30" t="s">
        <v>238</v>
      </c>
    </row>
    <row r="11" spans="2:48" hidden="1" x14ac:dyDescent="0.2">
      <c r="B11" s="30" t="s">
        <v>239</v>
      </c>
      <c r="C11" s="30" t="s">
        <v>240</v>
      </c>
      <c r="D11" s="30" t="s">
        <v>241</v>
      </c>
      <c r="E11" s="30" t="s">
        <v>242</v>
      </c>
      <c r="F11" s="30" t="s">
        <v>243</v>
      </c>
      <c r="G11" s="30" t="s">
        <v>244</v>
      </c>
      <c r="H11" s="30" t="s">
        <v>245</v>
      </c>
      <c r="I11" s="30" t="s">
        <v>246</v>
      </c>
      <c r="J11" s="30" t="s">
        <v>246</v>
      </c>
      <c r="K11" s="30" t="s">
        <v>246</v>
      </c>
      <c r="L11" s="30" t="s">
        <v>246</v>
      </c>
      <c r="M11" s="30" t="s">
        <v>247</v>
      </c>
      <c r="N11" s="30" t="s">
        <v>247</v>
      </c>
      <c r="O11" s="30" t="s">
        <v>247</v>
      </c>
      <c r="P11" s="30" t="s">
        <v>248</v>
      </c>
      <c r="Q11" s="30" t="s">
        <v>249</v>
      </c>
      <c r="R11" s="30" t="s">
        <v>250</v>
      </c>
      <c r="S11" s="30" t="s">
        <v>251</v>
      </c>
      <c r="T11" s="30" t="s">
        <v>252</v>
      </c>
      <c r="U11" s="30" t="s">
        <v>253</v>
      </c>
      <c r="V11" s="30" t="s">
        <v>254</v>
      </c>
      <c r="W11" s="30" t="s">
        <v>255</v>
      </c>
      <c r="X11" s="30" t="s">
        <v>254</v>
      </c>
      <c r="Y11" s="30" t="s">
        <v>256</v>
      </c>
      <c r="Z11" s="30" t="s">
        <v>257</v>
      </c>
      <c r="AA11" s="30" t="s">
        <v>258</v>
      </c>
      <c r="AB11" s="30" t="s">
        <v>259</v>
      </c>
      <c r="AC11" s="30" t="s">
        <v>260</v>
      </c>
      <c r="AD11" s="30" t="s">
        <v>261</v>
      </c>
      <c r="AE11" s="30" t="s">
        <v>262</v>
      </c>
      <c r="AF11" s="30" t="s">
        <v>263</v>
      </c>
      <c r="AG11" s="30" t="s">
        <v>264</v>
      </c>
      <c r="AH11" s="30" t="s">
        <v>265</v>
      </c>
      <c r="AI11" s="30" t="s">
        <v>266</v>
      </c>
      <c r="AJ11" s="30" t="s">
        <v>267</v>
      </c>
      <c r="AK11" s="30" t="s">
        <v>268</v>
      </c>
      <c r="AL11" s="30" t="s">
        <v>269</v>
      </c>
      <c r="AM11" s="30" t="s">
        <v>270</v>
      </c>
      <c r="AN11" s="30" t="s">
        <v>271</v>
      </c>
      <c r="AO11" s="30" t="s">
        <v>272</v>
      </c>
      <c r="AP11" s="30" t="s">
        <v>272</v>
      </c>
      <c r="AQ11" s="30" t="s">
        <v>273</v>
      </c>
      <c r="AR11" s="30" t="s">
        <v>274</v>
      </c>
      <c r="AS11" s="30" t="s">
        <v>275</v>
      </c>
      <c r="AT11" s="30" t="s">
        <v>276</v>
      </c>
      <c r="AU11" s="30" t="s">
        <v>277</v>
      </c>
      <c r="AV11" s="30" t="s">
        <v>278</v>
      </c>
    </row>
    <row r="12" spans="2:48" hidden="1" x14ac:dyDescent="0.2">
      <c r="B12" s="30" t="s">
        <v>279</v>
      </c>
      <c r="C12" s="30" t="s">
        <v>280</v>
      </c>
      <c r="E12" s="30" t="s">
        <v>281</v>
      </c>
      <c r="G12" s="30" t="s">
        <v>282</v>
      </c>
      <c r="H12" s="30" t="s">
        <v>283</v>
      </c>
      <c r="M12" s="30" t="s">
        <v>284</v>
      </c>
      <c r="O12" s="30" t="s">
        <v>285</v>
      </c>
      <c r="P12" s="30" t="s">
        <v>286</v>
      </c>
      <c r="R12" s="30" t="s">
        <v>287</v>
      </c>
      <c r="W12" s="30" t="s">
        <v>288</v>
      </c>
      <c r="X12" s="30" t="s">
        <v>289</v>
      </c>
      <c r="AC12" s="30" t="s">
        <v>290</v>
      </c>
      <c r="AL12" s="30" t="s">
        <v>291</v>
      </c>
    </row>
    <row r="13" spans="2:48" hidden="1" x14ac:dyDescent="0.2">
      <c r="B13" s="30" t="s">
        <v>292</v>
      </c>
      <c r="C13" s="30" t="s">
        <v>293</v>
      </c>
      <c r="E13" s="30" t="s">
        <v>294</v>
      </c>
      <c r="H13" s="30" t="s">
        <v>295</v>
      </c>
      <c r="O13" s="30" t="s">
        <v>296</v>
      </c>
      <c r="P13" s="30" t="s">
        <v>297</v>
      </c>
      <c r="W13" s="30" t="s">
        <v>298</v>
      </c>
      <c r="X13" s="30" t="s">
        <v>299</v>
      </c>
      <c r="AC13" s="30" t="s">
        <v>300</v>
      </c>
    </row>
    <row r="14" spans="2:48" hidden="1" x14ac:dyDescent="0.2">
      <c r="E14" s="30" t="s">
        <v>301</v>
      </c>
      <c r="P14" s="30" t="s">
        <v>302</v>
      </c>
      <c r="AC14" s="30" t="s">
        <v>259</v>
      </c>
    </row>
    <row r="15" spans="2:48" hidden="1" x14ac:dyDescent="0.2">
      <c r="P15" s="30" t="s">
        <v>303</v>
      </c>
    </row>
    <row r="16" spans="2:48" hidden="1" x14ac:dyDescent="0.2"/>
    <row r="17" spans="2:49" hidden="1" x14ac:dyDescent="0.2">
      <c r="B17" s="30" t="s">
        <v>192</v>
      </c>
      <c r="D17" s="30" t="s">
        <v>193</v>
      </c>
      <c r="E17" s="30" t="s">
        <v>194</v>
      </c>
      <c r="F17" s="30" t="s">
        <v>195</v>
      </c>
      <c r="G17" s="30" t="s">
        <v>196</v>
      </c>
      <c r="H17" s="30" t="s">
        <v>197</v>
      </c>
      <c r="I17" s="30" t="s">
        <v>198</v>
      </c>
      <c r="J17" s="30" t="s">
        <v>199</v>
      </c>
      <c r="K17" s="30" t="s">
        <v>200</v>
      </c>
      <c r="L17" s="30" t="s">
        <v>201</v>
      </c>
      <c r="M17" s="30" t="s">
        <v>202</v>
      </c>
      <c r="N17" s="30" t="s">
        <v>203</v>
      </c>
      <c r="O17" s="30" t="s">
        <v>204</v>
      </c>
      <c r="P17" s="30" t="s">
        <v>205</v>
      </c>
      <c r="Q17" s="30" t="s">
        <v>206</v>
      </c>
      <c r="R17" s="30" t="s">
        <v>207</v>
      </c>
      <c r="S17" s="30" t="s">
        <v>208</v>
      </c>
      <c r="T17" s="30" t="s">
        <v>209</v>
      </c>
      <c r="U17" s="30" t="s">
        <v>210</v>
      </c>
      <c r="V17" s="30" t="s">
        <v>211</v>
      </c>
      <c r="W17" s="30" t="s">
        <v>212</v>
      </c>
      <c r="X17" s="30" t="s">
        <v>213</v>
      </c>
      <c r="Y17" s="30" t="s">
        <v>214</v>
      </c>
      <c r="Z17" s="30" t="s">
        <v>215</v>
      </c>
      <c r="AA17" s="30" t="s">
        <v>216</v>
      </c>
      <c r="AB17" s="30" t="s">
        <v>217</v>
      </c>
      <c r="AC17" s="30" t="s">
        <v>218</v>
      </c>
      <c r="AD17" s="30" t="s">
        <v>219</v>
      </c>
      <c r="AE17" s="30" t="s">
        <v>220</v>
      </c>
      <c r="AF17" s="30" t="s">
        <v>221</v>
      </c>
      <c r="AG17" s="30" t="s">
        <v>222</v>
      </c>
      <c r="AH17" s="30" t="s">
        <v>223</v>
      </c>
      <c r="AI17" s="30" t="s">
        <v>224</v>
      </c>
      <c r="AJ17" s="30" t="s">
        <v>225</v>
      </c>
      <c r="AK17" s="30" t="s">
        <v>226</v>
      </c>
      <c r="AL17" s="30" t="s">
        <v>227</v>
      </c>
      <c r="AM17" s="30" t="s">
        <v>228</v>
      </c>
      <c r="AN17" s="30" t="s">
        <v>229</v>
      </c>
      <c r="AO17" s="30" t="s">
        <v>230</v>
      </c>
      <c r="AP17" s="30" t="s">
        <v>231</v>
      </c>
      <c r="AQ17" s="30" t="s">
        <v>232</v>
      </c>
      <c r="AR17" s="30" t="s">
        <v>233</v>
      </c>
      <c r="AS17" s="30" t="s">
        <v>234</v>
      </c>
      <c r="AT17" s="30" t="s">
        <v>235</v>
      </c>
      <c r="AU17" s="30" t="s">
        <v>236</v>
      </c>
      <c r="AV17" s="30" t="s">
        <v>237</v>
      </c>
      <c r="AW17" s="30" t="s">
        <v>238</v>
      </c>
    </row>
    <row r="18" spans="2:49" hidden="1" x14ac:dyDescent="0.2">
      <c r="B18" s="30" t="s">
        <v>239</v>
      </c>
      <c r="D18" s="30" t="s">
        <v>240</v>
      </c>
      <c r="E18" s="30" t="s">
        <v>241</v>
      </c>
      <c r="F18" s="30" t="s">
        <v>242</v>
      </c>
      <c r="G18" s="30" t="s">
        <v>243</v>
      </c>
      <c r="H18" s="30" t="s">
        <v>244</v>
      </c>
      <c r="I18" s="30" t="s">
        <v>245</v>
      </c>
      <c r="J18" s="103" t="s">
        <v>246</v>
      </c>
      <c r="K18" s="103" t="s">
        <v>246</v>
      </c>
      <c r="L18" s="103" t="s">
        <v>246</v>
      </c>
      <c r="M18" s="103" t="s">
        <v>246</v>
      </c>
      <c r="N18" s="103" t="s">
        <v>247</v>
      </c>
      <c r="O18" s="103" t="s">
        <v>247</v>
      </c>
      <c r="P18" s="103" t="s">
        <v>247</v>
      </c>
      <c r="Q18" s="30" t="s">
        <v>248</v>
      </c>
      <c r="R18" s="30" t="s">
        <v>249</v>
      </c>
      <c r="S18" s="30" t="s">
        <v>250</v>
      </c>
      <c r="T18" s="30" t="s">
        <v>251</v>
      </c>
      <c r="U18" s="30" t="s">
        <v>252</v>
      </c>
      <c r="V18" s="30" t="s">
        <v>253</v>
      </c>
      <c r="W18" s="103" t="s">
        <v>254</v>
      </c>
      <c r="X18" s="30" t="s">
        <v>255</v>
      </c>
      <c r="Y18" s="103" t="s">
        <v>254</v>
      </c>
      <c r="Z18" s="103" t="s">
        <v>256</v>
      </c>
      <c r="AA18" s="30" t="s">
        <v>257</v>
      </c>
      <c r="AB18" s="30" t="s">
        <v>258</v>
      </c>
      <c r="AC18" s="30" t="s">
        <v>259</v>
      </c>
      <c r="AD18" s="30" t="s">
        <v>260</v>
      </c>
      <c r="AE18" s="30" t="s">
        <v>261</v>
      </c>
      <c r="AF18" s="30" t="s">
        <v>262</v>
      </c>
      <c r="AG18" s="30" t="s">
        <v>263</v>
      </c>
      <c r="AH18" s="30" t="s">
        <v>264</v>
      </c>
      <c r="AI18" s="30" t="s">
        <v>265</v>
      </c>
      <c r="AJ18" s="30" t="s">
        <v>266</v>
      </c>
      <c r="AK18" s="30" t="s">
        <v>267</v>
      </c>
      <c r="AL18" s="30" t="s">
        <v>268</v>
      </c>
      <c r="AM18" s="30" t="s">
        <v>269</v>
      </c>
      <c r="AN18" s="30" t="s">
        <v>270</v>
      </c>
      <c r="AO18" s="30" t="s">
        <v>271</v>
      </c>
      <c r="AP18" s="103" t="s">
        <v>272</v>
      </c>
      <c r="AQ18" s="103" t="s">
        <v>272</v>
      </c>
      <c r="AR18" s="30" t="s">
        <v>273</v>
      </c>
      <c r="AS18" s="30" t="s">
        <v>274</v>
      </c>
      <c r="AT18" s="30" t="s">
        <v>275</v>
      </c>
      <c r="AU18" s="30" t="s">
        <v>276</v>
      </c>
      <c r="AV18" s="30" t="s">
        <v>277</v>
      </c>
      <c r="AW18" s="30" t="s">
        <v>278</v>
      </c>
    </row>
    <row r="19" spans="2:49" hidden="1" x14ac:dyDescent="0.2">
      <c r="B19" s="30" t="s">
        <v>279</v>
      </c>
      <c r="D19" s="30" t="s">
        <v>280</v>
      </c>
      <c r="F19" s="30" t="s">
        <v>281</v>
      </c>
      <c r="H19" s="30" t="s">
        <v>282</v>
      </c>
      <c r="I19" s="30" t="s">
        <v>283</v>
      </c>
      <c r="N19" s="30" t="s">
        <v>284</v>
      </c>
      <c r="P19" s="30" t="s">
        <v>285</v>
      </c>
      <c r="Q19" s="30" t="s">
        <v>286</v>
      </c>
      <c r="S19" s="30" t="s">
        <v>287</v>
      </c>
      <c r="X19" s="30" t="s">
        <v>288</v>
      </c>
      <c r="Y19" s="30" t="s">
        <v>289</v>
      </c>
      <c r="AD19" s="30" t="s">
        <v>290</v>
      </c>
      <c r="AM19" s="30" t="s">
        <v>291</v>
      </c>
    </row>
    <row r="20" spans="2:49" hidden="1" x14ac:dyDescent="0.2">
      <c r="B20" s="30" t="s">
        <v>292</v>
      </c>
      <c r="D20" s="30" t="s">
        <v>293</v>
      </c>
      <c r="F20" s="30" t="s">
        <v>294</v>
      </c>
      <c r="I20" s="30" t="s">
        <v>295</v>
      </c>
      <c r="P20" s="30" t="s">
        <v>296</v>
      </c>
      <c r="Q20" s="30" t="s">
        <v>297</v>
      </c>
      <c r="X20" s="30" t="s">
        <v>298</v>
      </c>
      <c r="Y20" s="30" t="s">
        <v>299</v>
      </c>
      <c r="AD20" s="30" t="s">
        <v>300</v>
      </c>
    </row>
    <row r="21" spans="2:49" hidden="1" x14ac:dyDescent="0.2">
      <c r="F21" s="30" t="s">
        <v>301</v>
      </c>
      <c r="Q21" s="30" t="s">
        <v>302</v>
      </c>
      <c r="AD21" s="30" t="s">
        <v>259</v>
      </c>
    </row>
    <row r="22" spans="2:49" ht="22.5" customHeight="1" x14ac:dyDescent="0.2">
      <c r="Q22" s="30" t="s">
        <v>303</v>
      </c>
    </row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6" zoomScale="70" zoomScaleNormal="70" zoomScaleSheetLayoutView="79" workbookViewId="0">
      <selection activeCell="K7" sqref="K7"/>
    </sheetView>
  </sheetViews>
  <sheetFormatPr defaultColWidth="9" defaultRowHeight="14.5" x14ac:dyDescent="0.2"/>
  <cols>
    <col min="1" max="1" width="2.1796875" style="98" hidden="1" customWidth="1"/>
    <col min="2" max="2" width="7.453125" style="15" customWidth="1"/>
    <col min="3" max="3" width="21.453125" style="15" customWidth="1"/>
    <col min="4" max="4" width="28.81640625" style="15" customWidth="1"/>
    <col min="5" max="5" width="30.81640625" style="15" customWidth="1"/>
    <col min="6" max="6" width="22.81640625" style="15" customWidth="1"/>
    <col min="7" max="16384" width="9" style="15"/>
  </cols>
  <sheetData>
    <row r="1" spans="1:248" ht="17.5" x14ac:dyDescent="0.2">
      <c r="B1" s="85" t="s">
        <v>305</v>
      </c>
    </row>
    <row r="2" spans="1:248" s="18" customFormat="1" x14ac:dyDescent="0.2">
      <c r="A2" s="98"/>
      <c r="B2" s="16"/>
      <c r="C2" s="17"/>
      <c r="D2" s="17"/>
    </row>
    <row r="3" spans="1:248" ht="16.5" customHeight="1" x14ac:dyDescent="0.2">
      <c r="B3" s="295" t="s">
        <v>191</v>
      </c>
      <c r="C3" s="296"/>
      <c r="D3" s="297" t="str">
        <f>IF(ｼｰﾄ0!C4="","",ｼｰﾄ0!C3 &amp; (ｼｰﾄ0!C4))</f>
        <v>鳥取県鳥取平野</v>
      </c>
      <c r="E3" s="297"/>
      <c r="F3" s="297"/>
      <c r="IN3" s="18">
        <v>1</v>
      </c>
    </row>
    <row r="4" spans="1:248" ht="54" customHeight="1" x14ac:dyDescent="0.2">
      <c r="B4" s="295" t="s">
        <v>306</v>
      </c>
      <c r="C4" s="296"/>
      <c r="D4" s="131" t="s">
        <v>307</v>
      </c>
      <c r="E4" s="132" t="s">
        <v>308</v>
      </c>
      <c r="F4" s="133" t="s">
        <v>309</v>
      </c>
    </row>
    <row r="5" spans="1:248" ht="26.15" customHeight="1" x14ac:dyDescent="0.2">
      <c r="B5" s="298" t="s">
        <v>310</v>
      </c>
      <c r="C5" s="298"/>
      <c r="D5" s="136" t="s">
        <v>444</v>
      </c>
      <c r="E5" s="136"/>
      <c r="F5" s="137" t="s">
        <v>445</v>
      </c>
    </row>
    <row r="6" spans="1:248" ht="26.15" customHeight="1" x14ac:dyDescent="0.2">
      <c r="B6" s="299" t="s">
        <v>311</v>
      </c>
      <c r="C6" s="299"/>
      <c r="D6" s="138" t="s">
        <v>446</v>
      </c>
      <c r="E6" s="138"/>
      <c r="F6" s="139" t="s">
        <v>447</v>
      </c>
    </row>
    <row r="7" spans="1:248" ht="25" customHeight="1" x14ac:dyDescent="0.2">
      <c r="B7" s="303" t="s">
        <v>312</v>
      </c>
      <c r="C7" s="303"/>
      <c r="D7" s="138" t="s">
        <v>448</v>
      </c>
      <c r="E7" s="138"/>
      <c r="F7" s="139" t="s">
        <v>222</v>
      </c>
    </row>
    <row r="8" spans="1:248" ht="27" customHeight="1" x14ac:dyDescent="0.2">
      <c r="B8" s="304" t="s">
        <v>313</v>
      </c>
      <c r="C8" s="305"/>
      <c r="D8" s="138" t="s">
        <v>449</v>
      </c>
      <c r="E8" s="138"/>
      <c r="F8" s="139" t="s">
        <v>450</v>
      </c>
    </row>
    <row r="9" spans="1:248" ht="26.25" customHeight="1" x14ac:dyDescent="0.2">
      <c r="B9" s="306" t="s">
        <v>314</v>
      </c>
      <c r="C9" s="307"/>
      <c r="D9" s="138" t="s">
        <v>449</v>
      </c>
      <c r="E9" s="140"/>
      <c r="F9" s="139" t="s">
        <v>451</v>
      </c>
    </row>
    <row r="10" spans="1:248" ht="30" customHeight="1" x14ac:dyDescent="0.2">
      <c r="B10" s="306" t="s">
        <v>315</v>
      </c>
      <c r="C10" s="308"/>
      <c r="D10" s="134"/>
      <c r="E10" s="141"/>
      <c r="F10" s="134"/>
    </row>
    <row r="11" spans="1:248" ht="29.25" customHeight="1" x14ac:dyDescent="0.2">
      <c r="B11" s="309" t="s">
        <v>316</v>
      </c>
      <c r="C11" s="122" t="s">
        <v>317</v>
      </c>
      <c r="D11" s="142">
        <v>38.340000000000003</v>
      </c>
      <c r="E11" s="142"/>
      <c r="F11" s="143">
        <v>33.6</v>
      </c>
    </row>
    <row r="12" spans="1:248" ht="30" customHeight="1" x14ac:dyDescent="0.2">
      <c r="B12" s="309"/>
      <c r="C12" s="123" t="s">
        <v>318</v>
      </c>
      <c r="D12" s="135"/>
      <c r="E12" s="142"/>
      <c r="F12" s="135"/>
    </row>
    <row r="13" spans="1:248" ht="30.75" customHeight="1" x14ac:dyDescent="0.2">
      <c r="B13" s="309"/>
      <c r="C13" s="122" t="s">
        <v>319</v>
      </c>
      <c r="D13" s="135"/>
      <c r="E13" s="135"/>
      <c r="F13" s="143">
        <v>0.9</v>
      </c>
    </row>
    <row r="14" spans="1:248" ht="19.5" customHeight="1" x14ac:dyDescent="0.2">
      <c r="B14" s="310"/>
      <c r="C14" s="124" t="s">
        <v>320</v>
      </c>
      <c r="D14" s="144"/>
      <c r="E14" s="144"/>
      <c r="F14" s="144"/>
    </row>
    <row r="15" spans="1:248" ht="19.5" customHeight="1" x14ac:dyDescent="0.2">
      <c r="B15" s="310"/>
      <c r="C15" s="124" t="s">
        <v>321</v>
      </c>
      <c r="D15" s="144"/>
      <c r="E15" s="144"/>
      <c r="F15" s="144"/>
    </row>
    <row r="16" spans="1:248" ht="19.5" customHeight="1" x14ac:dyDescent="0.2">
      <c r="B16" s="310"/>
      <c r="C16" s="124" t="s">
        <v>322</v>
      </c>
      <c r="D16" s="144"/>
      <c r="E16" s="144"/>
      <c r="F16" s="144"/>
    </row>
    <row r="17" spans="1:6" ht="19.5" customHeight="1" x14ac:dyDescent="0.2">
      <c r="B17" s="310"/>
      <c r="C17" s="124" t="s">
        <v>323</v>
      </c>
      <c r="D17" s="144"/>
      <c r="E17" s="144"/>
      <c r="F17" s="144"/>
    </row>
    <row r="18" spans="1:6" ht="19.5" customHeight="1" x14ac:dyDescent="0.2">
      <c r="B18" s="310"/>
      <c r="C18" s="124" t="s">
        <v>324</v>
      </c>
      <c r="D18" s="144"/>
      <c r="E18" s="144"/>
      <c r="F18" s="144"/>
    </row>
    <row r="19" spans="1:6" ht="19.5" customHeight="1" x14ac:dyDescent="0.2">
      <c r="B19" s="310"/>
      <c r="C19" s="125" t="s">
        <v>325</v>
      </c>
      <c r="D19" s="144"/>
      <c r="E19" s="144"/>
      <c r="F19" s="144"/>
    </row>
    <row r="20" spans="1:6" ht="19.5" customHeight="1" x14ac:dyDescent="0.2">
      <c r="B20" s="310"/>
      <c r="C20" s="125" t="s">
        <v>326</v>
      </c>
      <c r="D20" s="144"/>
      <c r="E20" s="144"/>
      <c r="F20" s="144"/>
    </row>
    <row r="21" spans="1:6" ht="19.5" customHeight="1" x14ac:dyDescent="0.2">
      <c r="B21" s="310"/>
      <c r="C21" s="125" t="s">
        <v>327</v>
      </c>
      <c r="D21" s="144"/>
      <c r="E21" s="144"/>
      <c r="F21" s="144"/>
    </row>
    <row r="22" spans="1:6" ht="19.5" customHeight="1" x14ac:dyDescent="0.2">
      <c r="B22" s="310"/>
      <c r="C22" s="125" t="s">
        <v>328</v>
      </c>
      <c r="D22" s="144"/>
      <c r="E22" s="144"/>
      <c r="F22" s="144"/>
    </row>
    <row r="23" spans="1:6" ht="19.5" customHeight="1" x14ac:dyDescent="0.2">
      <c r="B23" s="311"/>
      <c r="C23" s="125" t="s">
        <v>329</v>
      </c>
      <c r="D23" s="144"/>
      <c r="E23" s="144"/>
      <c r="F23" s="144"/>
    </row>
    <row r="24" spans="1:6" s="95" customFormat="1" ht="12" customHeight="1" x14ac:dyDescent="0.2">
      <c r="A24" s="99"/>
      <c r="C24" s="96" t="s">
        <v>330</v>
      </c>
      <c r="D24" s="312" t="s">
        <v>331</v>
      </c>
      <c r="E24" s="313"/>
      <c r="F24" s="314"/>
    </row>
    <row r="25" spans="1:6" s="95" customFormat="1" ht="12" customHeight="1" x14ac:dyDescent="0.2">
      <c r="A25" s="99"/>
      <c r="C25" s="22"/>
      <c r="D25" s="315" t="s">
        <v>332</v>
      </c>
      <c r="E25" s="313"/>
      <c r="F25" s="316"/>
    </row>
    <row r="26" spans="1:6" s="95" customFormat="1" ht="12" customHeight="1" x14ac:dyDescent="0.2">
      <c r="A26" s="99"/>
      <c r="C26" s="12"/>
      <c r="D26" s="315"/>
      <c r="E26" s="313"/>
      <c r="F26" s="316"/>
    </row>
    <row r="27" spans="1:6" s="95" customFormat="1" ht="12" customHeight="1" x14ac:dyDescent="0.2">
      <c r="A27" s="99"/>
      <c r="D27" s="317"/>
      <c r="E27" s="313"/>
      <c r="F27" s="316"/>
    </row>
    <row r="28" spans="1:6" s="95" customFormat="1" ht="12" customHeight="1" x14ac:dyDescent="0.2">
      <c r="A28" s="99"/>
      <c r="D28" s="300"/>
      <c r="E28" s="301"/>
      <c r="F28" s="302"/>
    </row>
    <row r="29" spans="1:6" s="95" customFormat="1" x14ac:dyDescent="0.2">
      <c r="A29" s="99"/>
    </row>
    <row r="30" spans="1:6" s="95" customFormat="1" x14ac:dyDescent="0.2">
      <c r="A30" s="99"/>
    </row>
    <row r="31" spans="1:6" s="95" customFormat="1" x14ac:dyDescent="0.2">
      <c r="A31" s="99"/>
    </row>
    <row r="32" spans="1:6" s="95" customFormat="1" x14ac:dyDescent="0.2">
      <c r="A32" s="99"/>
    </row>
    <row r="33" spans="1:3" s="95" customFormat="1" x14ac:dyDescent="0.2">
      <c r="A33" s="99"/>
    </row>
    <row r="34" spans="1:3" s="95" customFormat="1" x14ac:dyDescent="0.2">
      <c r="A34" s="99"/>
    </row>
    <row r="35" spans="1:3" s="95" customFormat="1" x14ac:dyDescent="0.2">
      <c r="A35" s="99"/>
    </row>
    <row r="40" spans="1:3" x14ac:dyDescent="0.2">
      <c r="C40" s="97"/>
    </row>
    <row r="41" spans="1:3" x14ac:dyDescent="0.2">
      <c r="C41" s="97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3">
      <formula>$D$5&lt;&gt;""</formula>
    </cfRule>
  </conditionalFormatting>
  <conditionalFormatting sqref="E13">
    <cfRule type="expression" dxfId="3" priority="1">
      <formula>$D$5&lt;&gt;""</formula>
    </cfRule>
  </conditionalFormatting>
  <conditionalFormatting sqref="F12">
    <cfRule type="expression" dxfId="2" priority="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D6095A16-1EEB-4C25-978F-D9F788659B3F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4E270CA1-77CF-4A69-95DD-E3E460975786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5CF60801-5A78-4CF4-8A8F-3E21463AA78E}"/>
    <dataValidation allowBlank="1" showInputMessage="1" showErrorMessage="1" promptTitle="記入例と同じ形式で記載してください。英数半角大文字" prompt="記入例_x000a_　　　　　S50～R2_x000a_          H2～R1_x000a_" sqref="D9" xr:uid="{2FEECA55-BCD1-4C27-AE15-C2148D5FCE0E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C9C0C803-5462-4D00-A5D9-461DB9E8D7BB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B2B44780-16E3-487F-9CDD-28FDDED52149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A8B20328-CEBC-4970-A753-75E80750609F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F25"/>
  <sheetViews>
    <sheetView showGridLines="0" topLeftCell="B1" zoomScaleNormal="100" zoomScaleSheetLayoutView="90" workbookViewId="0">
      <selection activeCell="J5" sqref="J5"/>
    </sheetView>
  </sheetViews>
  <sheetFormatPr defaultColWidth="9" defaultRowHeight="14.5" x14ac:dyDescent="0.2"/>
  <cols>
    <col min="1" max="1" width="2.453125" style="12" hidden="1" customWidth="1"/>
    <col min="2" max="2" width="6.81640625" style="12" customWidth="1"/>
    <col min="3" max="3" width="14.1796875" style="12" customWidth="1"/>
    <col min="4" max="4" width="18.81640625" style="12" customWidth="1"/>
    <col min="5" max="5" width="26.1796875" style="12" customWidth="1"/>
    <col min="6" max="6" width="23.54296875" style="12" customWidth="1"/>
    <col min="7" max="16384" width="9" style="12"/>
  </cols>
  <sheetData>
    <row r="1" spans="1:6" ht="17.5" x14ac:dyDescent="0.2">
      <c r="B1" s="84" t="s">
        <v>333</v>
      </c>
    </row>
    <row r="2" spans="1:6" x14ac:dyDescent="0.2">
      <c r="A2" s="19">
        <f>IF(COUNTA(D4:F21)&lt;&gt;0,1,2)</f>
        <v>1</v>
      </c>
      <c r="B2" s="13" t="s">
        <v>191</v>
      </c>
      <c r="D2" s="13"/>
      <c r="E2" s="14"/>
      <c r="F2" s="14"/>
    </row>
    <row r="3" spans="1:6" ht="18.75" customHeight="1" x14ac:dyDescent="0.2">
      <c r="B3" s="318" t="str">
        <f>IF(ｼｰﾄ0!C4="","",ｼｰﾄ0!C3   &amp; (ｼｰﾄ0!C4) )</f>
        <v>鳥取県鳥取平野</v>
      </c>
      <c r="C3" s="318"/>
      <c r="D3" s="145"/>
      <c r="E3" s="145"/>
      <c r="F3" s="145"/>
    </row>
    <row r="4" spans="1:6" ht="27" customHeight="1" x14ac:dyDescent="0.2">
      <c r="B4" s="319" t="s">
        <v>334</v>
      </c>
      <c r="C4" s="320"/>
      <c r="D4" s="146" t="s">
        <v>452</v>
      </c>
      <c r="E4" s="146" t="s">
        <v>453</v>
      </c>
      <c r="F4" s="146"/>
    </row>
    <row r="5" spans="1:6" ht="27" customHeight="1" x14ac:dyDescent="0.2">
      <c r="B5" s="319" t="s">
        <v>335</v>
      </c>
      <c r="C5" s="320"/>
      <c r="D5" s="147" t="s">
        <v>454</v>
      </c>
      <c r="E5" s="147" t="s">
        <v>454</v>
      </c>
      <c r="F5" s="147"/>
    </row>
    <row r="6" spans="1:6" ht="27" customHeight="1" x14ac:dyDescent="0.2">
      <c r="B6" s="319" t="s">
        <v>336</v>
      </c>
      <c r="C6" s="320"/>
      <c r="D6" s="147">
        <v>3.85</v>
      </c>
      <c r="E6" s="147">
        <v>3.85</v>
      </c>
      <c r="F6" s="147"/>
    </row>
    <row r="7" spans="1:6" ht="27" customHeight="1" x14ac:dyDescent="0.2">
      <c r="B7" s="319" t="s">
        <v>337</v>
      </c>
      <c r="C7" s="320"/>
      <c r="D7" s="147" t="s">
        <v>455</v>
      </c>
      <c r="E7" s="147" t="s">
        <v>456</v>
      </c>
      <c r="F7" s="147"/>
    </row>
    <row r="8" spans="1:6" ht="27" customHeight="1" x14ac:dyDescent="0.2">
      <c r="B8" s="319" t="s">
        <v>312</v>
      </c>
      <c r="C8" s="320"/>
      <c r="D8" s="147" t="s">
        <v>448</v>
      </c>
      <c r="E8" s="147" t="s">
        <v>448</v>
      </c>
      <c r="F8" s="147"/>
    </row>
    <row r="9" spans="1:6" ht="27" customHeight="1" x14ac:dyDescent="0.2">
      <c r="B9" s="319" t="s">
        <v>338</v>
      </c>
      <c r="C9" s="320"/>
      <c r="D9" s="147" t="s">
        <v>457</v>
      </c>
      <c r="E9" s="147" t="s">
        <v>458</v>
      </c>
      <c r="F9" s="147"/>
    </row>
    <row r="10" spans="1:6" ht="27" customHeight="1" x14ac:dyDescent="0.2">
      <c r="B10" s="319" t="s">
        <v>339</v>
      </c>
      <c r="C10" s="320"/>
      <c r="D10" s="147" t="s">
        <v>459</v>
      </c>
      <c r="E10" s="147" t="s">
        <v>459</v>
      </c>
      <c r="F10" s="147"/>
    </row>
    <row r="11" spans="1:6" ht="27" customHeight="1" x14ac:dyDescent="0.2">
      <c r="B11" s="323" t="s">
        <v>340</v>
      </c>
      <c r="C11" s="324"/>
      <c r="D11" s="147" t="s">
        <v>304</v>
      </c>
      <c r="E11" s="148" t="s">
        <v>304</v>
      </c>
      <c r="F11" s="148"/>
    </row>
    <row r="12" spans="1:6" ht="18.75" customHeight="1" x14ac:dyDescent="0.2">
      <c r="B12" s="325" t="s">
        <v>341</v>
      </c>
      <c r="C12" s="146" t="s">
        <v>342</v>
      </c>
      <c r="D12" s="148">
        <v>1.5</v>
      </c>
      <c r="E12" s="149">
        <v>1.7</v>
      </c>
      <c r="F12" s="149"/>
    </row>
    <row r="13" spans="1:6" ht="18.75" customHeight="1" x14ac:dyDescent="0.2">
      <c r="B13" s="326"/>
      <c r="C13" s="146" t="s">
        <v>321</v>
      </c>
      <c r="D13" s="148">
        <v>1.35</v>
      </c>
      <c r="E13" s="149">
        <v>1.68</v>
      </c>
      <c r="F13" s="149"/>
    </row>
    <row r="14" spans="1:6" ht="18.75" customHeight="1" x14ac:dyDescent="0.2">
      <c r="B14" s="326"/>
      <c r="C14" s="146" t="s">
        <v>322</v>
      </c>
      <c r="D14" s="148">
        <v>1.47</v>
      </c>
      <c r="E14" s="149">
        <v>1.7</v>
      </c>
      <c r="F14" s="149"/>
    </row>
    <row r="15" spans="1:6" ht="18.75" customHeight="1" x14ac:dyDescent="0.2">
      <c r="B15" s="326"/>
      <c r="C15" s="146" t="s">
        <v>323</v>
      </c>
      <c r="D15" s="148">
        <v>1.65</v>
      </c>
      <c r="E15" s="149">
        <v>1.68</v>
      </c>
      <c r="F15" s="149"/>
    </row>
    <row r="16" spans="1:6" ht="18.75" customHeight="1" x14ac:dyDescent="0.2">
      <c r="B16" s="327" t="s">
        <v>343</v>
      </c>
      <c r="C16" s="150" t="s">
        <v>344</v>
      </c>
      <c r="D16" s="148">
        <v>1.68</v>
      </c>
      <c r="E16" s="149">
        <v>1.71</v>
      </c>
      <c r="F16" s="149"/>
    </row>
    <row r="17" spans="2:6" ht="18.75" customHeight="1" x14ac:dyDescent="0.2">
      <c r="B17" s="327"/>
      <c r="C17" s="150" t="s">
        <v>325</v>
      </c>
      <c r="D17" s="148">
        <v>1.58</v>
      </c>
      <c r="E17" s="149">
        <v>1.71</v>
      </c>
      <c r="F17" s="149"/>
    </row>
    <row r="18" spans="2:6" ht="18.75" customHeight="1" x14ac:dyDescent="0.2">
      <c r="B18" s="327"/>
      <c r="C18" s="150" t="s">
        <v>326</v>
      </c>
      <c r="D18" s="148">
        <v>1.43</v>
      </c>
      <c r="E18" s="149">
        <v>1.72</v>
      </c>
      <c r="F18" s="149"/>
    </row>
    <row r="19" spans="2:6" ht="18.75" customHeight="1" x14ac:dyDescent="0.2">
      <c r="B19" s="327"/>
      <c r="C19" s="150" t="s">
        <v>327</v>
      </c>
      <c r="D19" s="148">
        <v>1.5</v>
      </c>
      <c r="E19" s="149">
        <v>1.68</v>
      </c>
      <c r="F19" s="149"/>
    </row>
    <row r="20" spans="2:6" ht="18.75" customHeight="1" x14ac:dyDescent="0.2">
      <c r="B20" s="327"/>
      <c r="C20" s="150" t="s">
        <v>328</v>
      </c>
      <c r="D20" s="149">
        <v>1.61</v>
      </c>
      <c r="E20" s="149">
        <v>1.71</v>
      </c>
      <c r="F20" s="149"/>
    </row>
    <row r="21" spans="2:6" ht="18.75" customHeight="1" x14ac:dyDescent="0.2">
      <c r="B21" s="328"/>
      <c r="C21" s="150" t="s">
        <v>329</v>
      </c>
      <c r="D21" s="148">
        <v>1.52</v>
      </c>
      <c r="E21" s="149">
        <v>1.71</v>
      </c>
      <c r="F21" s="149"/>
    </row>
    <row r="22" spans="2:6" x14ac:dyDescent="0.2">
      <c r="B22" s="151"/>
      <c r="C22" s="152" t="s">
        <v>345</v>
      </c>
      <c r="D22" s="329" t="s">
        <v>346</v>
      </c>
      <c r="E22" s="330"/>
      <c r="F22" s="330"/>
    </row>
    <row r="23" spans="2:6" x14ac:dyDescent="0.2">
      <c r="B23" s="151"/>
      <c r="C23" s="151"/>
      <c r="D23" s="321" t="s">
        <v>347</v>
      </c>
      <c r="E23" s="313"/>
      <c r="F23" s="313"/>
    </row>
    <row r="24" spans="2:6" x14ac:dyDescent="0.2">
      <c r="B24" s="151"/>
      <c r="C24" s="151"/>
      <c r="D24" s="321"/>
      <c r="E24" s="313"/>
      <c r="F24" s="313"/>
    </row>
    <row r="25" spans="2:6" x14ac:dyDescent="0.2">
      <c r="B25" s="151"/>
      <c r="C25" s="151"/>
      <c r="D25" s="322"/>
      <c r="E25" s="301"/>
      <c r="F25" s="301"/>
    </row>
  </sheetData>
  <sheetProtection insertColumns="0"/>
  <mergeCells count="15">
    <mergeCell ref="B8:C8"/>
    <mergeCell ref="D23:F23"/>
    <mergeCell ref="D24:F24"/>
    <mergeCell ref="D25:F25"/>
    <mergeCell ref="B9:C9"/>
    <mergeCell ref="B10:C10"/>
    <mergeCell ref="B11:C11"/>
    <mergeCell ref="B12:B15"/>
    <mergeCell ref="B16:B21"/>
    <mergeCell ref="D22:F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zoomScale="80" zoomScaleNormal="80" zoomScaleSheetLayoutView="90" workbookViewId="0">
      <pane xSplit="1" ySplit="7" topLeftCell="B67" activePane="bottomRight" state="frozen"/>
      <selection pane="topRight" sqref="A1:B1"/>
      <selection pane="bottomLeft" sqref="A1:B1"/>
      <selection pane="bottomRight" activeCell="P68" sqref="P68"/>
    </sheetView>
  </sheetViews>
  <sheetFormatPr defaultColWidth="9" defaultRowHeight="14.5" x14ac:dyDescent="0.2"/>
  <cols>
    <col min="1" max="1" width="2.54296875" style="25" hidden="1" customWidth="1"/>
    <col min="2" max="2" width="16.54296875" style="19" customWidth="1"/>
    <col min="3" max="3" width="12.81640625" style="19" customWidth="1"/>
    <col min="4" max="4" width="10.453125" style="19" customWidth="1"/>
    <col min="5" max="8" width="8.81640625" style="19" customWidth="1"/>
    <col min="9" max="12" width="12" style="19" customWidth="1"/>
    <col min="13" max="16384" width="9" style="19"/>
  </cols>
  <sheetData>
    <row r="1" spans="1:18" s="12" customFormat="1" ht="17.5" x14ac:dyDescent="0.2">
      <c r="B1" s="84" t="s">
        <v>348</v>
      </c>
    </row>
    <row r="2" spans="1:18" s="12" customFormat="1" x14ac:dyDescent="0.2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">
      <c r="A3" s="20">
        <f>IF(COUNTA(B8:L67)&lt;&gt;0,1,2)</f>
        <v>1</v>
      </c>
      <c r="B3" s="13" t="s">
        <v>349</v>
      </c>
      <c r="C3" s="22"/>
      <c r="D3" s="13"/>
      <c r="E3" s="21"/>
      <c r="F3" s="21"/>
      <c r="G3" s="21"/>
      <c r="H3" s="21"/>
    </row>
    <row r="4" spans="1:18" s="12" customFormat="1" ht="15" thickBot="1" x14ac:dyDescent="0.25">
      <c r="A4" s="20"/>
      <c r="B4" s="339" t="str">
        <f>IF(ｼｰﾄ0!C4="","",ｼｰﾄ0!C3   &amp; (ｼｰﾄ0!C4) )</f>
        <v>鳥取県鳥取平野</v>
      </c>
      <c r="C4" s="339"/>
      <c r="D4" s="153"/>
      <c r="E4" s="154"/>
      <c r="F4" s="154"/>
      <c r="G4" s="154"/>
      <c r="H4" s="154"/>
      <c r="I4" s="155"/>
      <c r="J4" s="155"/>
      <c r="K4" s="155"/>
      <c r="L4" s="155"/>
    </row>
    <row r="5" spans="1:18" ht="48.65" customHeight="1" x14ac:dyDescent="0.2">
      <c r="A5" s="23"/>
      <c r="B5" s="340" t="s">
        <v>472</v>
      </c>
      <c r="C5" s="343" t="s">
        <v>350</v>
      </c>
      <c r="D5" s="156"/>
      <c r="E5" s="346" t="s">
        <v>351</v>
      </c>
      <c r="F5" s="347"/>
      <c r="G5" s="347"/>
      <c r="H5" s="348"/>
      <c r="I5" s="355" t="s">
        <v>473</v>
      </c>
      <c r="J5" s="356"/>
      <c r="K5" s="357" t="s">
        <v>474</v>
      </c>
      <c r="L5" s="358"/>
    </row>
    <row r="6" spans="1:18" ht="37.5" customHeight="1" x14ac:dyDescent="0.2">
      <c r="A6" s="23"/>
      <c r="B6" s="341"/>
      <c r="C6" s="344"/>
      <c r="D6" s="349" t="s">
        <v>352</v>
      </c>
      <c r="E6" s="351" t="s">
        <v>34</v>
      </c>
      <c r="F6" s="353" t="s">
        <v>35</v>
      </c>
      <c r="G6" s="353" t="s">
        <v>36</v>
      </c>
      <c r="H6" s="349" t="s">
        <v>353</v>
      </c>
      <c r="I6" s="157" t="s">
        <v>354</v>
      </c>
      <c r="J6" s="158" t="s">
        <v>355</v>
      </c>
      <c r="K6" s="157" t="s">
        <v>356</v>
      </c>
      <c r="L6" s="159" t="s">
        <v>357</v>
      </c>
    </row>
    <row r="7" spans="1:18" ht="29.15" customHeight="1" thickBot="1" x14ac:dyDescent="0.25">
      <c r="A7" s="23"/>
      <c r="B7" s="342"/>
      <c r="C7" s="345"/>
      <c r="D7" s="350"/>
      <c r="E7" s="352"/>
      <c r="F7" s="354"/>
      <c r="G7" s="354"/>
      <c r="H7" s="350"/>
      <c r="I7" s="160" t="s">
        <v>358</v>
      </c>
      <c r="J7" s="161" t="s">
        <v>359</v>
      </c>
      <c r="K7" s="162" t="s">
        <v>360</v>
      </c>
      <c r="L7" s="163" t="s">
        <v>361</v>
      </c>
    </row>
    <row r="8" spans="1:18" ht="19.5" customHeight="1" thickTop="1" x14ac:dyDescent="0.2">
      <c r="A8" s="24">
        <f>IF(COUNTIF(E8:E67,"/")&gt;=1,1,"")</f>
        <v>1</v>
      </c>
      <c r="B8" s="171" t="s">
        <v>460</v>
      </c>
      <c r="C8" s="172">
        <v>10</v>
      </c>
      <c r="D8" s="172"/>
      <c r="E8" s="173" t="s">
        <v>461</v>
      </c>
      <c r="F8" s="173" t="s">
        <v>461</v>
      </c>
      <c r="G8" s="173" t="s">
        <v>461</v>
      </c>
      <c r="H8" s="173" t="s">
        <v>461</v>
      </c>
      <c r="I8" s="173"/>
      <c r="J8" s="173"/>
      <c r="K8" s="173" t="s">
        <v>366</v>
      </c>
      <c r="L8" s="173"/>
    </row>
    <row r="9" spans="1:18" ht="19.5" customHeight="1" x14ac:dyDescent="0.2">
      <c r="A9" s="24" t="str">
        <f>IF(COUNTIF(E8:E67,"-")&gt;=1,2,"")</f>
        <v/>
      </c>
      <c r="B9" s="171"/>
      <c r="C9" s="172"/>
      <c r="D9" s="172"/>
      <c r="E9" s="173"/>
      <c r="F9" s="173"/>
      <c r="G9" s="173"/>
      <c r="H9" s="173"/>
      <c r="I9" s="174"/>
      <c r="J9" s="175"/>
      <c r="K9" s="175"/>
      <c r="L9" s="175"/>
    </row>
    <row r="10" spans="1:18" ht="19.5" customHeight="1" x14ac:dyDescent="0.2">
      <c r="A10" s="24" t="str">
        <f>IF(COUNTIF(E8:E67,"#")&gt;=1,4,"")</f>
        <v/>
      </c>
      <c r="B10" s="171"/>
      <c r="C10" s="172"/>
      <c r="D10" s="172"/>
      <c r="E10" s="173"/>
      <c r="F10" s="173"/>
      <c r="G10" s="173"/>
      <c r="H10" s="173"/>
      <c r="I10" s="174"/>
      <c r="J10" s="175"/>
      <c r="K10" s="175"/>
      <c r="L10" s="175"/>
    </row>
    <row r="11" spans="1:18" ht="19.5" customHeight="1" x14ac:dyDescent="0.2">
      <c r="A11" s="23"/>
      <c r="B11" s="171"/>
      <c r="C11" s="172"/>
      <c r="D11" s="172"/>
      <c r="E11" s="173"/>
      <c r="F11" s="173"/>
      <c r="G11" s="173"/>
      <c r="H11" s="173"/>
      <c r="I11" s="174"/>
      <c r="J11" s="175"/>
      <c r="K11" s="175"/>
      <c r="L11" s="175"/>
    </row>
    <row r="12" spans="1:18" ht="19.5" customHeight="1" x14ac:dyDescent="0.2">
      <c r="A12" s="24" t="str">
        <f>IF(COUNTIF(F8:F67,"-")&gt;=1,2,"")</f>
        <v/>
      </c>
      <c r="B12" s="171"/>
      <c r="C12" s="172"/>
      <c r="D12" s="172"/>
      <c r="E12" s="173"/>
      <c r="F12" s="173"/>
      <c r="G12" s="173"/>
      <c r="H12" s="173"/>
      <c r="I12" s="174"/>
      <c r="J12" s="175"/>
      <c r="K12" s="175"/>
      <c r="L12" s="175"/>
    </row>
    <row r="13" spans="1:18" ht="19.5" customHeight="1" x14ac:dyDescent="0.2">
      <c r="A13" s="24">
        <f>IF(COUNTIF(F8:F67,"/")&gt;=1,1,"")</f>
        <v>1</v>
      </c>
      <c r="B13" s="171"/>
      <c r="C13" s="172"/>
      <c r="D13" s="172"/>
      <c r="E13" s="173"/>
      <c r="F13" s="173"/>
      <c r="G13" s="173"/>
      <c r="H13" s="173"/>
      <c r="I13" s="174"/>
      <c r="J13" s="175"/>
      <c r="K13" s="175"/>
      <c r="L13" s="175"/>
      <c r="R13" s="19" t="s">
        <v>362</v>
      </c>
    </row>
    <row r="14" spans="1:18" ht="19.5" customHeight="1" x14ac:dyDescent="0.2">
      <c r="A14" s="24" t="str">
        <f>IF(COUNTIF(F8:F67,"#")&gt;=1,4,"")</f>
        <v/>
      </c>
      <c r="B14" s="171"/>
      <c r="C14" s="172"/>
      <c r="D14" s="172"/>
      <c r="E14" s="173"/>
      <c r="F14" s="173"/>
      <c r="G14" s="173"/>
      <c r="H14" s="173"/>
      <c r="I14" s="174"/>
      <c r="J14" s="175"/>
      <c r="K14" s="175"/>
      <c r="L14" s="175"/>
    </row>
    <row r="15" spans="1:18" ht="19.5" customHeight="1" x14ac:dyDescent="0.2">
      <c r="A15" s="23"/>
      <c r="B15" s="171"/>
      <c r="C15" s="172"/>
      <c r="D15" s="172"/>
      <c r="E15" s="173"/>
      <c r="F15" s="173"/>
      <c r="G15" s="173"/>
      <c r="H15" s="173"/>
      <c r="I15" s="174"/>
      <c r="J15" s="175"/>
      <c r="K15" s="175"/>
      <c r="L15" s="175"/>
    </row>
    <row r="16" spans="1:18" ht="19.5" customHeight="1" x14ac:dyDescent="0.2">
      <c r="A16" s="24">
        <f>IF(COUNTIF(G8:G67,"/")&gt;=1,1,"")</f>
        <v>1</v>
      </c>
      <c r="B16" s="171"/>
      <c r="C16" s="172"/>
      <c r="D16" s="172"/>
      <c r="E16" s="173"/>
      <c r="F16" s="173"/>
      <c r="G16" s="173"/>
      <c r="H16" s="173"/>
      <c r="I16" s="174"/>
      <c r="J16" s="175"/>
      <c r="K16" s="175"/>
      <c r="L16" s="175"/>
    </row>
    <row r="17" spans="1:12" ht="19.5" customHeight="1" x14ac:dyDescent="0.2">
      <c r="A17" s="24" t="str">
        <f>IF(COUNTIF(G8:G67,"-")&gt;=1,2,"")</f>
        <v/>
      </c>
      <c r="B17" s="171"/>
      <c r="C17" s="172"/>
      <c r="D17" s="172"/>
      <c r="E17" s="173"/>
      <c r="F17" s="173"/>
      <c r="G17" s="173"/>
      <c r="H17" s="173"/>
      <c r="I17" s="174"/>
      <c r="J17" s="175"/>
      <c r="K17" s="175"/>
      <c r="L17" s="175"/>
    </row>
    <row r="18" spans="1:12" ht="19.5" customHeight="1" x14ac:dyDescent="0.2">
      <c r="A18" s="24" t="str">
        <f>IF(COUNTIF(G8:G67,"#")&gt;=1,4,"")</f>
        <v/>
      </c>
      <c r="B18" s="171"/>
      <c r="C18" s="172"/>
      <c r="D18" s="172"/>
      <c r="E18" s="173"/>
      <c r="F18" s="173"/>
      <c r="G18" s="173"/>
      <c r="H18" s="173"/>
      <c r="I18" s="174"/>
      <c r="J18" s="175"/>
      <c r="K18" s="175"/>
      <c r="L18" s="175"/>
    </row>
    <row r="19" spans="1:12" ht="19.5" customHeight="1" x14ac:dyDescent="0.2">
      <c r="A19" s="23"/>
      <c r="B19" s="171"/>
      <c r="C19" s="172"/>
      <c r="D19" s="172"/>
      <c r="E19" s="173"/>
      <c r="F19" s="173"/>
      <c r="G19" s="173"/>
      <c r="H19" s="173"/>
      <c r="I19" s="174"/>
      <c r="J19" s="175"/>
      <c r="K19" s="175"/>
      <c r="L19" s="175"/>
    </row>
    <row r="20" spans="1:12" ht="19.5" customHeight="1" x14ac:dyDescent="0.2">
      <c r="A20" s="24">
        <f>IF(COUNTIF(H8:H67,"/")&gt;=1,1,"")</f>
        <v>1</v>
      </c>
      <c r="B20" s="171"/>
      <c r="C20" s="172"/>
      <c r="D20" s="172"/>
      <c r="E20" s="173"/>
      <c r="F20" s="173"/>
      <c r="G20" s="173"/>
      <c r="H20" s="173"/>
      <c r="I20" s="174"/>
      <c r="J20" s="175"/>
      <c r="K20" s="175"/>
      <c r="L20" s="175"/>
    </row>
    <row r="21" spans="1:12" ht="19.5" customHeight="1" x14ac:dyDescent="0.2">
      <c r="A21" s="24" t="str">
        <f>IF(COUNTIF(H8:H67,"-")&gt;=1,2,"")</f>
        <v/>
      </c>
      <c r="B21" s="171"/>
      <c r="C21" s="172"/>
      <c r="D21" s="172"/>
      <c r="E21" s="173"/>
      <c r="F21" s="173"/>
      <c r="G21" s="173"/>
      <c r="H21" s="173"/>
      <c r="I21" s="174"/>
      <c r="J21" s="175"/>
      <c r="K21" s="175"/>
      <c r="L21" s="175"/>
    </row>
    <row r="22" spans="1:12" ht="19.5" customHeight="1" x14ac:dyDescent="0.2">
      <c r="A22" s="24" t="str">
        <f>IF(COUNTIF(H8:H67,"#")&gt;=1,4,"")</f>
        <v/>
      </c>
      <c r="B22" s="171"/>
      <c r="C22" s="172"/>
      <c r="D22" s="172"/>
      <c r="E22" s="173"/>
      <c r="F22" s="173"/>
      <c r="G22" s="173"/>
      <c r="H22" s="173"/>
      <c r="I22" s="174"/>
      <c r="J22" s="175"/>
      <c r="K22" s="175"/>
      <c r="L22" s="175"/>
    </row>
    <row r="23" spans="1:12" ht="19.5" customHeight="1" x14ac:dyDescent="0.2">
      <c r="B23" s="171"/>
      <c r="C23" s="172"/>
      <c r="D23" s="172"/>
      <c r="E23" s="173"/>
      <c r="F23" s="173"/>
      <c r="G23" s="173"/>
      <c r="H23" s="173"/>
      <c r="I23" s="174"/>
      <c r="J23" s="175"/>
      <c r="K23" s="175"/>
      <c r="L23" s="175"/>
    </row>
    <row r="24" spans="1:12" ht="19.5" customHeight="1" x14ac:dyDescent="0.2">
      <c r="B24" s="171"/>
      <c r="C24" s="172"/>
      <c r="D24" s="172"/>
      <c r="E24" s="173"/>
      <c r="F24" s="173"/>
      <c r="G24" s="173"/>
      <c r="H24" s="173"/>
      <c r="I24" s="174"/>
      <c r="J24" s="175"/>
      <c r="K24" s="175"/>
      <c r="L24" s="175"/>
    </row>
    <row r="25" spans="1:12" ht="19.5" customHeight="1" x14ac:dyDescent="0.2">
      <c r="B25" s="171"/>
      <c r="C25" s="172"/>
      <c r="D25" s="172"/>
      <c r="E25" s="173"/>
      <c r="F25" s="173"/>
      <c r="G25" s="173"/>
      <c r="H25" s="173"/>
      <c r="I25" s="174"/>
      <c r="J25" s="175"/>
      <c r="K25" s="175"/>
      <c r="L25" s="175"/>
    </row>
    <row r="26" spans="1:12" ht="19.5" customHeight="1" x14ac:dyDescent="0.2">
      <c r="B26" s="171"/>
      <c r="C26" s="172"/>
      <c r="D26" s="172"/>
      <c r="E26" s="173"/>
      <c r="F26" s="173"/>
      <c r="G26" s="173"/>
      <c r="H26" s="173"/>
      <c r="I26" s="174"/>
      <c r="J26" s="175"/>
      <c r="K26" s="175"/>
      <c r="L26" s="175"/>
    </row>
    <row r="27" spans="1:12" ht="19.5" customHeight="1" x14ac:dyDescent="0.2">
      <c r="B27" s="171"/>
      <c r="C27" s="172"/>
      <c r="D27" s="172"/>
      <c r="E27" s="173"/>
      <c r="F27" s="173"/>
      <c r="G27" s="173"/>
      <c r="H27" s="173"/>
      <c r="I27" s="174"/>
      <c r="J27" s="175"/>
      <c r="K27" s="175"/>
      <c r="L27" s="175"/>
    </row>
    <row r="28" spans="1:12" ht="19.5" customHeight="1" x14ac:dyDescent="0.2">
      <c r="B28" s="171"/>
      <c r="C28" s="172"/>
      <c r="D28" s="172"/>
      <c r="E28" s="173"/>
      <c r="F28" s="173"/>
      <c r="G28" s="173"/>
      <c r="H28" s="173"/>
      <c r="I28" s="174"/>
      <c r="J28" s="175"/>
      <c r="K28" s="175"/>
      <c r="L28" s="175"/>
    </row>
    <row r="29" spans="1:12" ht="19.5" customHeight="1" x14ac:dyDescent="0.2">
      <c r="B29" s="171"/>
      <c r="C29" s="172"/>
      <c r="D29" s="172"/>
      <c r="E29" s="173"/>
      <c r="F29" s="173"/>
      <c r="G29" s="173"/>
      <c r="H29" s="173"/>
      <c r="I29" s="174"/>
      <c r="J29" s="175"/>
      <c r="K29" s="175"/>
      <c r="L29" s="175"/>
    </row>
    <row r="30" spans="1:12" ht="19.5" customHeight="1" x14ac:dyDescent="0.2">
      <c r="B30" s="171"/>
      <c r="C30" s="172"/>
      <c r="D30" s="172"/>
      <c r="E30" s="173"/>
      <c r="F30" s="173"/>
      <c r="G30" s="173"/>
      <c r="H30" s="173"/>
      <c r="I30" s="174"/>
      <c r="J30" s="175"/>
      <c r="K30" s="175"/>
      <c r="L30" s="175"/>
    </row>
    <row r="31" spans="1:12" ht="19.5" customHeight="1" x14ac:dyDescent="0.2">
      <c r="B31" s="171"/>
      <c r="C31" s="172"/>
      <c r="D31" s="172"/>
      <c r="E31" s="173"/>
      <c r="F31" s="173"/>
      <c r="G31" s="173"/>
      <c r="H31" s="173"/>
      <c r="I31" s="174"/>
      <c r="J31" s="175"/>
      <c r="K31" s="175"/>
      <c r="L31" s="175"/>
    </row>
    <row r="32" spans="1:12" ht="19.5" customHeight="1" x14ac:dyDescent="0.2">
      <c r="B32" s="171"/>
      <c r="C32" s="172"/>
      <c r="D32" s="172"/>
      <c r="E32" s="173"/>
      <c r="F32" s="173"/>
      <c r="G32" s="173"/>
      <c r="H32" s="173"/>
      <c r="I32" s="174"/>
      <c r="J32" s="175"/>
      <c r="K32" s="175"/>
      <c r="L32" s="175"/>
    </row>
    <row r="33" spans="2:12" ht="19.5" customHeight="1" x14ac:dyDescent="0.2">
      <c r="B33" s="171"/>
      <c r="C33" s="172"/>
      <c r="D33" s="172"/>
      <c r="E33" s="173"/>
      <c r="F33" s="173"/>
      <c r="G33" s="173"/>
      <c r="H33" s="173"/>
      <c r="I33" s="174"/>
      <c r="J33" s="175"/>
      <c r="K33" s="175"/>
      <c r="L33" s="175"/>
    </row>
    <row r="34" spans="2:12" ht="19.5" customHeight="1" x14ac:dyDescent="0.2">
      <c r="B34" s="171"/>
      <c r="C34" s="172"/>
      <c r="D34" s="172"/>
      <c r="E34" s="173"/>
      <c r="F34" s="173"/>
      <c r="G34" s="173"/>
      <c r="H34" s="173"/>
      <c r="I34" s="174"/>
      <c r="J34" s="175"/>
      <c r="K34" s="175"/>
      <c r="L34" s="175"/>
    </row>
    <row r="35" spans="2:12" ht="19.5" customHeight="1" x14ac:dyDescent="0.2">
      <c r="B35" s="171"/>
      <c r="C35" s="172"/>
      <c r="D35" s="172"/>
      <c r="E35" s="173"/>
      <c r="F35" s="173"/>
      <c r="G35" s="173"/>
      <c r="H35" s="173"/>
      <c r="I35" s="174"/>
      <c r="J35" s="175"/>
      <c r="K35" s="175"/>
      <c r="L35" s="175"/>
    </row>
    <row r="36" spans="2:12" ht="19.5" customHeight="1" x14ac:dyDescent="0.2">
      <c r="B36" s="171"/>
      <c r="C36" s="172"/>
      <c r="D36" s="172"/>
      <c r="E36" s="173"/>
      <c r="F36" s="173"/>
      <c r="G36" s="173"/>
      <c r="H36" s="173"/>
      <c r="I36" s="174"/>
      <c r="J36" s="175"/>
      <c r="K36" s="175"/>
      <c r="L36" s="175"/>
    </row>
    <row r="37" spans="2:12" ht="19.5" customHeight="1" x14ac:dyDescent="0.2">
      <c r="B37" s="171"/>
      <c r="C37" s="172"/>
      <c r="D37" s="172"/>
      <c r="E37" s="173"/>
      <c r="F37" s="173"/>
      <c r="G37" s="173"/>
      <c r="H37" s="173"/>
      <c r="I37" s="174"/>
      <c r="J37" s="175"/>
      <c r="K37" s="175"/>
      <c r="L37" s="175"/>
    </row>
    <row r="38" spans="2:12" ht="19.5" customHeight="1" x14ac:dyDescent="0.2">
      <c r="B38" s="171"/>
      <c r="C38" s="172"/>
      <c r="D38" s="172"/>
      <c r="E38" s="173"/>
      <c r="F38" s="173"/>
      <c r="G38" s="173"/>
      <c r="H38" s="173"/>
      <c r="I38" s="174"/>
      <c r="J38" s="175"/>
      <c r="K38" s="175"/>
      <c r="L38" s="175"/>
    </row>
    <row r="39" spans="2:12" ht="19.5" customHeight="1" x14ac:dyDescent="0.2">
      <c r="B39" s="171"/>
      <c r="C39" s="172"/>
      <c r="D39" s="172"/>
      <c r="E39" s="173"/>
      <c r="F39" s="173"/>
      <c r="G39" s="173"/>
      <c r="H39" s="173"/>
      <c r="I39" s="174"/>
      <c r="J39" s="175"/>
      <c r="K39" s="175"/>
      <c r="L39" s="175"/>
    </row>
    <row r="40" spans="2:12" ht="19.5" customHeight="1" x14ac:dyDescent="0.2">
      <c r="B40" s="171"/>
      <c r="C40" s="172"/>
      <c r="D40" s="172"/>
      <c r="E40" s="173"/>
      <c r="F40" s="173"/>
      <c r="G40" s="173"/>
      <c r="H40" s="173"/>
      <c r="I40" s="174"/>
      <c r="J40" s="175"/>
      <c r="K40" s="175"/>
      <c r="L40" s="175"/>
    </row>
    <row r="41" spans="2:12" ht="19.5" customHeight="1" x14ac:dyDescent="0.2">
      <c r="B41" s="171"/>
      <c r="C41" s="172"/>
      <c r="D41" s="172"/>
      <c r="E41" s="173"/>
      <c r="F41" s="173"/>
      <c r="G41" s="173"/>
      <c r="H41" s="173"/>
      <c r="I41" s="174"/>
      <c r="J41" s="175"/>
      <c r="K41" s="175"/>
      <c r="L41" s="175"/>
    </row>
    <row r="42" spans="2:12" ht="19.5" customHeight="1" x14ac:dyDescent="0.2">
      <c r="B42" s="171"/>
      <c r="C42" s="172"/>
      <c r="D42" s="172"/>
      <c r="E42" s="173"/>
      <c r="F42" s="173"/>
      <c r="G42" s="173"/>
      <c r="H42" s="173"/>
      <c r="I42" s="174"/>
      <c r="J42" s="175"/>
      <c r="K42" s="175"/>
      <c r="L42" s="175"/>
    </row>
    <row r="43" spans="2:12" ht="19.5" customHeight="1" x14ac:dyDescent="0.2">
      <c r="B43" s="171"/>
      <c r="C43" s="172"/>
      <c r="D43" s="172"/>
      <c r="E43" s="173"/>
      <c r="F43" s="173"/>
      <c r="G43" s="173"/>
      <c r="H43" s="173"/>
      <c r="I43" s="174"/>
      <c r="J43" s="175"/>
      <c r="K43" s="175"/>
      <c r="L43" s="175"/>
    </row>
    <row r="44" spans="2:12" ht="19.5" customHeight="1" x14ac:dyDescent="0.2">
      <c r="B44" s="171"/>
      <c r="C44" s="172"/>
      <c r="D44" s="172"/>
      <c r="E44" s="173"/>
      <c r="F44" s="173"/>
      <c r="G44" s="173"/>
      <c r="H44" s="173"/>
      <c r="I44" s="174"/>
      <c r="J44" s="175"/>
      <c r="K44" s="175"/>
      <c r="L44" s="175"/>
    </row>
    <row r="45" spans="2:12" ht="19.5" customHeight="1" x14ac:dyDescent="0.2">
      <c r="B45" s="171"/>
      <c r="C45" s="172"/>
      <c r="D45" s="172"/>
      <c r="E45" s="173"/>
      <c r="F45" s="173"/>
      <c r="G45" s="173"/>
      <c r="H45" s="173"/>
      <c r="I45" s="174"/>
      <c r="J45" s="175"/>
      <c r="K45" s="175"/>
      <c r="L45" s="175"/>
    </row>
    <row r="46" spans="2:12" ht="19.5" customHeight="1" x14ac:dyDescent="0.2">
      <c r="B46" s="171"/>
      <c r="C46" s="172"/>
      <c r="D46" s="172"/>
      <c r="E46" s="173"/>
      <c r="F46" s="173"/>
      <c r="G46" s="173"/>
      <c r="H46" s="173"/>
      <c r="I46" s="174"/>
      <c r="J46" s="175"/>
      <c r="K46" s="175"/>
      <c r="L46" s="175"/>
    </row>
    <row r="47" spans="2:12" ht="19.5" customHeight="1" x14ac:dyDescent="0.2">
      <c r="B47" s="171"/>
      <c r="C47" s="172"/>
      <c r="D47" s="172"/>
      <c r="E47" s="173"/>
      <c r="F47" s="173"/>
      <c r="G47" s="173"/>
      <c r="H47" s="173"/>
      <c r="I47" s="174"/>
      <c r="J47" s="175"/>
      <c r="K47" s="175"/>
      <c r="L47" s="175"/>
    </row>
    <row r="48" spans="2:12" ht="19.5" customHeight="1" x14ac:dyDescent="0.2">
      <c r="B48" s="171"/>
      <c r="C48" s="172"/>
      <c r="D48" s="172"/>
      <c r="E48" s="173"/>
      <c r="F48" s="173"/>
      <c r="G48" s="173"/>
      <c r="H48" s="173"/>
      <c r="I48" s="174"/>
      <c r="J48" s="175"/>
      <c r="K48" s="175"/>
      <c r="L48" s="175"/>
    </row>
    <row r="49" spans="2:12" ht="19.5" customHeight="1" x14ac:dyDescent="0.2">
      <c r="B49" s="171"/>
      <c r="C49" s="172"/>
      <c r="D49" s="172"/>
      <c r="E49" s="173"/>
      <c r="F49" s="173"/>
      <c r="G49" s="173"/>
      <c r="H49" s="173"/>
      <c r="I49" s="174"/>
      <c r="J49" s="175"/>
      <c r="K49" s="175"/>
      <c r="L49" s="175"/>
    </row>
    <row r="50" spans="2:12" ht="19.5" customHeight="1" x14ac:dyDescent="0.2">
      <c r="B50" s="171"/>
      <c r="C50" s="172"/>
      <c r="D50" s="172"/>
      <c r="E50" s="173"/>
      <c r="F50" s="173"/>
      <c r="G50" s="173"/>
      <c r="H50" s="173"/>
      <c r="I50" s="174"/>
      <c r="J50" s="175"/>
      <c r="K50" s="175"/>
      <c r="L50" s="175"/>
    </row>
    <row r="51" spans="2:12" ht="19.5" customHeight="1" x14ac:dyDescent="0.2">
      <c r="B51" s="171"/>
      <c r="C51" s="172"/>
      <c r="D51" s="172"/>
      <c r="E51" s="173"/>
      <c r="F51" s="173"/>
      <c r="G51" s="173"/>
      <c r="H51" s="173"/>
      <c r="I51" s="174"/>
      <c r="J51" s="175"/>
      <c r="K51" s="175"/>
      <c r="L51" s="175"/>
    </row>
    <row r="52" spans="2:12" ht="19.5" customHeight="1" x14ac:dyDescent="0.2">
      <c r="B52" s="171"/>
      <c r="C52" s="172"/>
      <c r="D52" s="172"/>
      <c r="E52" s="173"/>
      <c r="F52" s="173"/>
      <c r="G52" s="173"/>
      <c r="H52" s="173"/>
      <c r="I52" s="174"/>
      <c r="J52" s="175"/>
      <c r="K52" s="175"/>
      <c r="L52" s="175"/>
    </row>
    <row r="53" spans="2:12" ht="19.5" customHeight="1" x14ac:dyDescent="0.2">
      <c r="B53" s="171"/>
      <c r="C53" s="172"/>
      <c r="D53" s="172"/>
      <c r="E53" s="173"/>
      <c r="F53" s="173"/>
      <c r="G53" s="173"/>
      <c r="H53" s="173"/>
      <c r="I53" s="174"/>
      <c r="J53" s="175"/>
      <c r="K53" s="175"/>
      <c r="L53" s="175"/>
    </row>
    <row r="54" spans="2:12" ht="19.5" customHeight="1" x14ac:dyDescent="0.2">
      <c r="B54" s="171"/>
      <c r="C54" s="172"/>
      <c r="D54" s="172"/>
      <c r="E54" s="173"/>
      <c r="F54" s="173"/>
      <c r="G54" s="173"/>
      <c r="H54" s="173"/>
      <c r="I54" s="174"/>
      <c r="J54" s="175"/>
      <c r="K54" s="175"/>
      <c r="L54" s="175"/>
    </row>
    <row r="55" spans="2:12" ht="19.5" customHeight="1" x14ac:dyDescent="0.2">
      <c r="B55" s="171"/>
      <c r="C55" s="172"/>
      <c r="D55" s="172"/>
      <c r="E55" s="173"/>
      <c r="F55" s="173"/>
      <c r="G55" s="173"/>
      <c r="H55" s="173"/>
      <c r="I55" s="174"/>
      <c r="J55" s="175"/>
      <c r="K55" s="175"/>
      <c r="L55" s="175"/>
    </row>
    <row r="56" spans="2:12" ht="19.5" customHeight="1" x14ac:dyDescent="0.2">
      <c r="B56" s="171"/>
      <c r="C56" s="172"/>
      <c r="D56" s="172"/>
      <c r="E56" s="173"/>
      <c r="F56" s="173"/>
      <c r="G56" s="173"/>
      <c r="H56" s="173"/>
      <c r="I56" s="174"/>
      <c r="J56" s="175"/>
      <c r="K56" s="175"/>
      <c r="L56" s="175"/>
    </row>
    <row r="57" spans="2:12" ht="19.5" customHeight="1" x14ac:dyDescent="0.2">
      <c r="B57" s="171"/>
      <c r="C57" s="172"/>
      <c r="D57" s="172"/>
      <c r="E57" s="173"/>
      <c r="F57" s="173"/>
      <c r="G57" s="173"/>
      <c r="H57" s="173"/>
      <c r="I57" s="174"/>
      <c r="J57" s="175"/>
      <c r="K57" s="175"/>
      <c r="L57" s="175"/>
    </row>
    <row r="58" spans="2:12" ht="19.5" customHeight="1" x14ac:dyDescent="0.2">
      <c r="B58" s="171"/>
      <c r="C58" s="172"/>
      <c r="D58" s="172"/>
      <c r="E58" s="173"/>
      <c r="F58" s="173"/>
      <c r="G58" s="173"/>
      <c r="H58" s="173"/>
      <c r="I58" s="174"/>
      <c r="J58" s="175"/>
      <c r="K58" s="175"/>
      <c r="L58" s="175"/>
    </row>
    <row r="59" spans="2:12" ht="19.5" customHeight="1" x14ac:dyDescent="0.2">
      <c r="B59" s="171"/>
      <c r="C59" s="172"/>
      <c r="D59" s="172"/>
      <c r="E59" s="173"/>
      <c r="F59" s="173"/>
      <c r="G59" s="173"/>
      <c r="H59" s="173"/>
      <c r="I59" s="174"/>
      <c r="J59" s="175"/>
      <c r="K59" s="175"/>
      <c r="L59" s="175"/>
    </row>
    <row r="60" spans="2:12" ht="19.5" customHeight="1" x14ac:dyDescent="0.2">
      <c r="B60" s="171"/>
      <c r="C60" s="172"/>
      <c r="D60" s="172"/>
      <c r="E60" s="173"/>
      <c r="F60" s="173"/>
      <c r="G60" s="173"/>
      <c r="H60" s="173"/>
      <c r="I60" s="174"/>
      <c r="J60" s="175"/>
      <c r="K60" s="175"/>
      <c r="L60" s="175"/>
    </row>
    <row r="61" spans="2:12" ht="19.5" customHeight="1" x14ac:dyDescent="0.2">
      <c r="B61" s="171"/>
      <c r="C61" s="172"/>
      <c r="D61" s="172"/>
      <c r="E61" s="173"/>
      <c r="F61" s="173"/>
      <c r="G61" s="173"/>
      <c r="H61" s="173"/>
      <c r="I61" s="174"/>
      <c r="J61" s="175"/>
      <c r="K61" s="175"/>
      <c r="L61" s="175"/>
    </row>
    <row r="62" spans="2:12" ht="19.5" customHeight="1" x14ac:dyDescent="0.2">
      <c r="B62" s="171"/>
      <c r="C62" s="172"/>
      <c r="D62" s="172"/>
      <c r="E62" s="173"/>
      <c r="F62" s="173"/>
      <c r="G62" s="173"/>
      <c r="H62" s="173"/>
      <c r="I62" s="174"/>
      <c r="J62" s="175"/>
      <c r="K62" s="175"/>
      <c r="L62" s="175"/>
    </row>
    <row r="63" spans="2:12" ht="19.5" customHeight="1" x14ac:dyDescent="0.2">
      <c r="B63" s="171"/>
      <c r="C63" s="172"/>
      <c r="D63" s="172"/>
      <c r="E63" s="173"/>
      <c r="F63" s="173"/>
      <c r="G63" s="173"/>
      <c r="H63" s="173"/>
      <c r="I63" s="174"/>
      <c r="J63" s="175"/>
      <c r="K63" s="175"/>
      <c r="L63" s="175"/>
    </row>
    <row r="64" spans="2:12" ht="19.5" customHeight="1" x14ac:dyDescent="0.2">
      <c r="B64" s="171"/>
      <c r="C64" s="172"/>
      <c r="D64" s="172"/>
      <c r="E64" s="173"/>
      <c r="F64" s="173"/>
      <c r="G64" s="173"/>
      <c r="H64" s="173"/>
      <c r="I64" s="174"/>
      <c r="J64" s="175"/>
      <c r="K64" s="175"/>
      <c r="L64" s="175"/>
    </row>
    <row r="65" spans="2:13" ht="19.5" customHeight="1" x14ac:dyDescent="0.2">
      <c r="B65" s="171"/>
      <c r="C65" s="172"/>
      <c r="D65" s="172"/>
      <c r="E65" s="173"/>
      <c r="F65" s="173"/>
      <c r="G65" s="173"/>
      <c r="H65" s="173"/>
      <c r="I65" s="174"/>
      <c r="J65" s="175"/>
      <c r="K65" s="175"/>
      <c r="L65" s="175"/>
    </row>
    <row r="66" spans="2:13" ht="19.5" customHeight="1" x14ac:dyDescent="0.2">
      <c r="B66" s="171"/>
      <c r="C66" s="172"/>
      <c r="D66" s="172"/>
      <c r="E66" s="173"/>
      <c r="F66" s="173"/>
      <c r="G66" s="173"/>
      <c r="H66" s="173"/>
      <c r="I66" s="174"/>
      <c r="J66" s="175"/>
      <c r="K66" s="175"/>
      <c r="L66" s="175"/>
    </row>
    <row r="67" spans="2:13" ht="19.5" customHeight="1" x14ac:dyDescent="0.2">
      <c r="B67" s="171"/>
      <c r="C67" s="172"/>
      <c r="D67" s="172"/>
      <c r="E67" s="173"/>
      <c r="F67" s="173"/>
      <c r="G67" s="173"/>
      <c r="H67" s="173"/>
      <c r="I67" s="174"/>
      <c r="J67" s="175"/>
      <c r="K67" s="175"/>
      <c r="L67" s="175"/>
    </row>
    <row r="68" spans="2:13" ht="37.5" customHeight="1" x14ac:dyDescent="0.2">
      <c r="B68" s="176"/>
      <c r="C68" s="164">
        <f>IF(COUNTA(C8:C67)&lt;&gt;0,SUM(C8:C67),"")</f>
        <v>10</v>
      </c>
      <c r="D68" s="164" t="str">
        <f>IF(COUNTA(D8:D67)&lt;&gt;0,SUM(D8:D67),"")</f>
        <v/>
      </c>
      <c r="E68" s="164" t="str">
        <f>IF(COUNT(E8:E67)&gt;=1,SUM(E8:E67),IF(SUM(A8:A10)=1,"/",IF(SUM(A8:A10)=2,"-",IF(SUM(A8:A10)=4,"#",IF(SUM(A8:A10)=3,"/ -",IF(SUM(A8:A10)=5,"/ #",IF(SUM(A8:A10)=6,"- #",IF(SUM(A8:A10)=7,"/ - #",""))))))))</f>
        <v>/</v>
      </c>
      <c r="F68" s="164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164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164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332" t="str">
        <f>IF($I$80=0,"",VLOOKUP($I$80,$K$80:$L$94,2,FALSE))</f>
        <v>□</v>
      </c>
      <c r="J68" s="332"/>
      <c r="K68" s="332"/>
      <c r="L68" s="332"/>
    </row>
    <row r="69" spans="2:13" x14ac:dyDescent="0.2">
      <c r="B69" s="165"/>
      <c r="C69" s="166" t="s">
        <v>345</v>
      </c>
      <c r="D69" s="167"/>
      <c r="E69" s="167"/>
      <c r="F69" s="167"/>
      <c r="G69" s="167"/>
      <c r="H69" s="168"/>
      <c r="I69" s="25"/>
      <c r="J69" s="25"/>
      <c r="K69" s="25"/>
      <c r="L69" s="25"/>
    </row>
    <row r="70" spans="2:13" x14ac:dyDescent="0.2">
      <c r="B70" s="169"/>
      <c r="C70" s="333"/>
      <c r="D70" s="334"/>
      <c r="E70" s="334"/>
      <c r="F70" s="334"/>
      <c r="G70" s="334"/>
      <c r="H70" s="335"/>
      <c r="I70" s="25"/>
      <c r="J70" s="25"/>
      <c r="K70" s="25"/>
      <c r="L70" s="25"/>
    </row>
    <row r="71" spans="2:13" x14ac:dyDescent="0.2">
      <c r="B71" s="170"/>
      <c r="C71" s="333" t="s">
        <v>363</v>
      </c>
      <c r="D71" s="334"/>
      <c r="E71" s="334"/>
      <c r="F71" s="334"/>
      <c r="G71" s="334"/>
      <c r="H71" s="335"/>
      <c r="I71" s="25"/>
      <c r="J71" s="25"/>
      <c r="K71" s="25"/>
      <c r="L71" s="25"/>
    </row>
    <row r="72" spans="2:13" x14ac:dyDescent="0.2">
      <c r="B72" s="170"/>
      <c r="C72" s="336"/>
      <c r="D72" s="337"/>
      <c r="E72" s="337"/>
      <c r="F72" s="337"/>
      <c r="G72" s="337"/>
      <c r="H72" s="338"/>
      <c r="I72" s="25"/>
      <c r="J72" s="25"/>
      <c r="K72" s="25"/>
      <c r="L72" s="25"/>
    </row>
    <row r="73" spans="2:13" x14ac:dyDescent="0.2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</row>
    <row r="78" spans="2:13" hidden="1" x14ac:dyDescent="0.2"/>
    <row r="79" spans="2:13" hidden="1" x14ac:dyDescent="0.2">
      <c r="E79" s="126" t="s">
        <v>364</v>
      </c>
      <c r="F79" s="126" t="s">
        <v>365</v>
      </c>
      <c r="G79" s="126" t="s">
        <v>366</v>
      </c>
      <c r="H79" s="127" t="s">
        <v>367</v>
      </c>
      <c r="I79" s="26"/>
      <c r="J79" s="26"/>
      <c r="K79" s="26"/>
      <c r="L79" s="26"/>
      <c r="M79" s="26"/>
    </row>
    <row r="80" spans="2:13" hidden="1" x14ac:dyDescent="0.2">
      <c r="E80" s="128">
        <f>IF(COUNTA($I$8:$I$67)=0,0,1)</f>
        <v>0</v>
      </c>
      <c r="F80" s="128">
        <f>IF(COUNTA($J$8:$J$67)=0,0,2)</f>
        <v>0</v>
      </c>
      <c r="G80" s="128">
        <f>IF(COUNTA($K$8:$K$67)=0,0,4)</f>
        <v>4</v>
      </c>
      <c r="H80" s="128">
        <f>IF(COUNTA($L$8:$L$67)=0,0,8)</f>
        <v>0</v>
      </c>
      <c r="I80" s="128">
        <f>SUM($E$80:$H$80)</f>
        <v>4</v>
      </c>
      <c r="J80" s="26"/>
      <c r="K80" s="128">
        <v>1</v>
      </c>
      <c r="L80" s="331" t="s">
        <v>358</v>
      </c>
      <c r="M80" s="331"/>
    </row>
    <row r="81" spans="5:13" hidden="1" x14ac:dyDescent="0.2">
      <c r="E81" s="128"/>
      <c r="F81" s="128"/>
      <c r="G81" s="128"/>
      <c r="H81" s="128"/>
      <c r="I81" s="128"/>
      <c r="J81" s="26"/>
      <c r="K81" s="128">
        <v>2</v>
      </c>
      <c r="L81" s="331" t="s">
        <v>359</v>
      </c>
      <c r="M81" s="331"/>
    </row>
    <row r="82" spans="5:13" hidden="1" x14ac:dyDescent="0.2">
      <c r="E82" s="128"/>
      <c r="F82" s="128"/>
      <c r="G82" s="128"/>
      <c r="H82" s="128"/>
      <c r="I82" s="128"/>
      <c r="J82" s="26"/>
      <c r="K82" s="128">
        <v>3</v>
      </c>
      <c r="L82" s="331" t="s">
        <v>368</v>
      </c>
      <c r="M82" s="331"/>
    </row>
    <row r="83" spans="5:13" hidden="1" x14ac:dyDescent="0.2">
      <c r="E83" s="128"/>
      <c r="F83" s="128"/>
      <c r="G83" s="128"/>
      <c r="H83" s="128"/>
      <c r="I83" s="128"/>
      <c r="J83" s="26"/>
      <c r="K83" s="128">
        <v>4</v>
      </c>
      <c r="L83" s="331" t="s">
        <v>360</v>
      </c>
      <c r="M83" s="331"/>
    </row>
    <row r="84" spans="5:13" hidden="1" x14ac:dyDescent="0.2">
      <c r="E84" s="128"/>
      <c r="F84" s="128"/>
      <c r="G84" s="128"/>
      <c r="H84" s="128"/>
      <c r="I84" s="128"/>
      <c r="J84" s="26"/>
      <c r="K84" s="128">
        <v>5</v>
      </c>
      <c r="L84" s="331" t="s">
        <v>369</v>
      </c>
      <c r="M84" s="331"/>
    </row>
    <row r="85" spans="5:13" hidden="1" x14ac:dyDescent="0.2">
      <c r="E85" s="128"/>
      <c r="F85" s="128"/>
      <c r="G85" s="128"/>
      <c r="H85" s="128"/>
      <c r="I85" s="128"/>
      <c r="J85" s="26"/>
      <c r="K85" s="128">
        <v>6</v>
      </c>
      <c r="L85" s="331" t="s">
        <v>370</v>
      </c>
      <c r="M85" s="331"/>
    </row>
    <row r="86" spans="5:13" hidden="1" x14ac:dyDescent="0.2">
      <c r="E86" s="128"/>
      <c r="F86" s="128"/>
      <c r="G86" s="128"/>
      <c r="H86" s="128"/>
      <c r="I86" s="128"/>
      <c r="J86" s="26"/>
      <c r="K86" s="128">
        <v>7</v>
      </c>
      <c r="L86" s="331" t="s">
        <v>371</v>
      </c>
      <c r="M86" s="331"/>
    </row>
    <row r="87" spans="5:13" hidden="1" x14ac:dyDescent="0.2">
      <c r="E87" s="128"/>
      <c r="F87" s="128"/>
      <c r="G87" s="128"/>
      <c r="H87" s="128"/>
      <c r="I87" s="128"/>
      <c r="J87" s="26"/>
      <c r="K87" s="128">
        <v>8</v>
      </c>
      <c r="L87" s="331" t="s">
        <v>361</v>
      </c>
      <c r="M87" s="331"/>
    </row>
    <row r="88" spans="5:13" hidden="1" x14ac:dyDescent="0.2">
      <c r="E88" s="128"/>
      <c r="F88" s="128"/>
      <c r="G88" s="128"/>
      <c r="H88" s="128"/>
      <c r="I88" s="128"/>
      <c r="J88" s="26"/>
      <c r="K88" s="128">
        <v>9</v>
      </c>
      <c r="L88" s="331" t="s">
        <v>372</v>
      </c>
      <c r="M88" s="331"/>
    </row>
    <row r="89" spans="5:13" hidden="1" x14ac:dyDescent="0.2">
      <c r="E89" s="128"/>
      <c r="F89" s="128"/>
      <c r="G89" s="128"/>
      <c r="H89" s="128"/>
      <c r="I89" s="128"/>
      <c r="J89" s="26"/>
      <c r="K89" s="128">
        <v>10</v>
      </c>
      <c r="L89" s="331" t="s">
        <v>373</v>
      </c>
      <c r="M89" s="331"/>
    </row>
    <row r="90" spans="5:13" hidden="1" x14ac:dyDescent="0.2">
      <c r="E90" s="128"/>
      <c r="F90" s="128"/>
      <c r="G90" s="128"/>
      <c r="H90" s="128"/>
      <c r="I90" s="128"/>
      <c r="J90" s="26"/>
      <c r="K90" s="128">
        <v>11</v>
      </c>
      <c r="L90" s="331" t="s">
        <v>374</v>
      </c>
      <c r="M90" s="331"/>
    </row>
    <row r="91" spans="5:13" hidden="1" x14ac:dyDescent="0.2">
      <c r="E91" s="128"/>
      <c r="F91" s="128"/>
      <c r="G91" s="128"/>
      <c r="H91" s="128"/>
      <c r="I91" s="128"/>
      <c r="J91" s="26"/>
      <c r="K91" s="128">
        <v>12</v>
      </c>
      <c r="L91" s="331" t="s">
        <v>375</v>
      </c>
      <c r="M91" s="331"/>
    </row>
    <row r="92" spans="5:13" hidden="1" x14ac:dyDescent="0.2">
      <c r="E92" s="128"/>
      <c r="F92" s="128"/>
      <c r="G92" s="128"/>
      <c r="H92" s="128"/>
      <c r="I92" s="128"/>
      <c r="J92" s="26"/>
      <c r="K92" s="128">
        <v>13</v>
      </c>
      <c r="L92" s="331" t="s">
        <v>376</v>
      </c>
      <c r="M92" s="331"/>
    </row>
    <row r="93" spans="5:13" hidden="1" x14ac:dyDescent="0.2">
      <c r="E93" s="128"/>
      <c r="F93" s="128"/>
      <c r="G93" s="128"/>
      <c r="H93" s="128"/>
      <c r="I93" s="128"/>
      <c r="J93" s="26"/>
      <c r="K93" s="128">
        <v>14</v>
      </c>
      <c r="L93" s="331" t="s">
        <v>377</v>
      </c>
      <c r="M93" s="331"/>
    </row>
    <row r="94" spans="5:13" hidden="1" x14ac:dyDescent="0.2">
      <c r="E94" s="128"/>
      <c r="F94" s="128"/>
      <c r="G94" s="128"/>
      <c r="H94" s="128"/>
      <c r="I94" s="128"/>
      <c r="J94" s="26"/>
      <c r="K94" s="128">
        <v>15</v>
      </c>
      <c r="L94" s="331" t="s">
        <v>378</v>
      </c>
      <c r="M94" s="331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B8" sqref="B8:M8"/>
    </sheetView>
  </sheetViews>
  <sheetFormatPr defaultColWidth="9" defaultRowHeight="14.5" x14ac:dyDescent="0.2"/>
  <cols>
    <col min="1" max="1" width="2.453125" style="4" hidden="1" customWidth="1"/>
    <col min="2" max="2" width="13.453125" style="4" customWidth="1"/>
    <col min="3" max="3" width="10.1796875" style="4" customWidth="1"/>
    <col min="4" max="11" width="8.54296875" style="4" customWidth="1"/>
    <col min="12" max="12" width="11.1796875" style="4" customWidth="1"/>
    <col min="13" max="13" width="31.1796875" style="4" customWidth="1"/>
    <col min="14" max="15" width="8.54296875" style="4" customWidth="1"/>
    <col min="16" max="16384" width="9" style="4"/>
  </cols>
  <sheetData>
    <row r="1" spans="1:15" ht="17.5" x14ac:dyDescent="0.2">
      <c r="B1" s="83" t="s">
        <v>379</v>
      </c>
    </row>
    <row r="2" spans="1:15" ht="21" customHeight="1" x14ac:dyDescent="0.2">
      <c r="A2" s="105">
        <v>2</v>
      </c>
    </row>
    <row r="3" spans="1:15" ht="24.65" customHeight="1" x14ac:dyDescent="0.2">
      <c r="A3" s="105">
        <f>IF(COUNTA(C8:L8)&lt;&gt;0,1,2)</f>
        <v>2</v>
      </c>
      <c r="B3" s="5"/>
      <c r="C3" s="6"/>
      <c r="D3" s="5"/>
    </row>
    <row r="4" spans="1:15" s="7" customFormat="1" ht="14.25" customHeight="1" x14ac:dyDescent="0.2">
      <c r="B4" s="359" t="s">
        <v>4</v>
      </c>
      <c r="C4" s="368" t="s">
        <v>380</v>
      </c>
      <c r="D4" s="369"/>
      <c r="E4" s="369"/>
      <c r="F4" s="369"/>
      <c r="G4" s="369"/>
      <c r="H4" s="369"/>
      <c r="I4" s="369"/>
      <c r="J4" s="369"/>
      <c r="K4" s="369"/>
      <c r="L4" s="370"/>
      <c r="M4" s="359" t="s">
        <v>381</v>
      </c>
    </row>
    <row r="5" spans="1:15" s="7" customFormat="1" ht="18" customHeight="1" x14ac:dyDescent="0.2">
      <c r="B5" s="360"/>
      <c r="C5" s="361" t="s">
        <v>382</v>
      </c>
      <c r="D5" s="362"/>
      <c r="E5" s="362"/>
      <c r="F5" s="362"/>
      <c r="G5" s="362"/>
      <c r="H5" s="362"/>
      <c r="I5" s="362"/>
      <c r="J5" s="361" t="s">
        <v>21</v>
      </c>
      <c r="K5" s="362"/>
      <c r="L5" s="363" t="s">
        <v>383</v>
      </c>
      <c r="M5" s="360"/>
    </row>
    <row r="6" spans="1:15" s="7" customFormat="1" ht="18" customHeight="1" x14ac:dyDescent="0.2">
      <c r="B6" s="360"/>
      <c r="C6" s="363" t="s">
        <v>24</v>
      </c>
      <c r="D6" s="365"/>
      <c r="E6" s="363" t="s">
        <v>384</v>
      </c>
      <c r="F6" s="365"/>
      <c r="G6" s="365"/>
      <c r="H6" s="365"/>
      <c r="I6" s="365"/>
      <c r="J6" s="366" t="s">
        <v>385</v>
      </c>
      <c r="K6" s="363" t="s">
        <v>386</v>
      </c>
      <c r="L6" s="364"/>
      <c r="M6" s="360"/>
    </row>
    <row r="7" spans="1:15" s="7" customFormat="1" ht="45" customHeight="1" x14ac:dyDescent="0.2">
      <c r="B7" s="360"/>
      <c r="C7" s="8" t="s">
        <v>387</v>
      </c>
      <c r="D7" s="8" t="s">
        <v>45</v>
      </c>
      <c r="E7" s="8" t="s">
        <v>388</v>
      </c>
      <c r="F7" s="8" t="s">
        <v>47</v>
      </c>
      <c r="G7" s="8" t="s">
        <v>48</v>
      </c>
      <c r="H7" s="8" t="s">
        <v>49</v>
      </c>
      <c r="I7" s="8" t="s">
        <v>50</v>
      </c>
      <c r="J7" s="367"/>
      <c r="K7" s="364"/>
      <c r="L7" s="364"/>
      <c r="M7" s="360"/>
    </row>
    <row r="8" spans="1:15" s="7" customFormat="1" ht="52.5" customHeight="1" x14ac:dyDescent="0.2">
      <c r="B8" s="177" t="str">
        <f>IF(ｼｰﾄ0!C4="","",ｼｰﾄ0!C3&amp;ｼｰﾄ0!C4)</f>
        <v>鳥取県鳥取平野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9"/>
      <c r="N8" s="9"/>
      <c r="O8" s="9"/>
    </row>
    <row r="9" spans="1:15" s="7" customFormat="1" ht="14.25" customHeight="1" x14ac:dyDescent="0.2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">
      <c r="B10" s="10" t="s">
        <v>389</v>
      </c>
      <c r="C10" s="6" t="s">
        <v>390</v>
      </c>
    </row>
    <row r="11" spans="1:15" x14ac:dyDescent="0.2">
      <c r="C11" s="6" t="s">
        <v>391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">
      <c r="C12" s="6" t="s">
        <v>392</v>
      </c>
    </row>
    <row r="13" spans="1:15" ht="18" customHeight="1" x14ac:dyDescent="0.2">
      <c r="C13" s="6" t="s">
        <v>393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4"/>
  <sheetViews>
    <sheetView showGridLines="0" topLeftCell="B3" zoomScaleNormal="100" zoomScaleSheetLayoutView="85" workbookViewId="0">
      <selection activeCell="G8" sqref="G8"/>
    </sheetView>
  </sheetViews>
  <sheetFormatPr defaultColWidth="9" defaultRowHeight="14.5" x14ac:dyDescent="0.2"/>
  <cols>
    <col min="1" max="1" width="3" style="13" hidden="1" customWidth="1"/>
    <col min="2" max="2" width="3" style="13" customWidth="1"/>
    <col min="3" max="3" width="13.54296875" style="13" customWidth="1"/>
    <col min="4" max="4" width="18.54296875" style="13" customWidth="1"/>
    <col min="5" max="9" width="15.54296875" style="13" customWidth="1"/>
    <col min="10" max="16384" width="9" style="13"/>
  </cols>
  <sheetData>
    <row r="1" spans="1:8" ht="19" x14ac:dyDescent="0.2">
      <c r="C1" s="102" t="s">
        <v>394</v>
      </c>
    </row>
    <row r="2" spans="1:8" x14ac:dyDescent="0.2">
      <c r="A2" s="106">
        <v>2</v>
      </c>
      <c r="B2" s="106"/>
    </row>
    <row r="3" spans="1:8" customFormat="1" ht="15" customHeight="1" x14ac:dyDescent="0.2">
      <c r="C3" s="27"/>
      <c r="D3" s="13"/>
      <c r="E3" s="13"/>
      <c r="F3" s="13"/>
    </row>
    <row r="4" spans="1:8" ht="15" customHeight="1" x14ac:dyDescent="0.2">
      <c r="B4" s="107" t="s">
        <v>399</v>
      </c>
      <c r="C4" s="27"/>
    </row>
    <row r="5" spans="1:8" ht="15" customHeight="1" x14ac:dyDescent="0.2">
      <c r="C5" s="22"/>
    </row>
    <row r="6" spans="1:8" x14ac:dyDescent="0.2">
      <c r="C6" s="375" t="s">
        <v>395</v>
      </c>
      <c r="D6" s="371" t="s">
        <v>396</v>
      </c>
      <c r="E6" s="181" t="s">
        <v>400</v>
      </c>
      <c r="F6" s="182"/>
      <c r="G6" s="183"/>
      <c r="H6" s="371" t="s">
        <v>401</v>
      </c>
    </row>
    <row r="7" spans="1:8" ht="29" x14ac:dyDescent="0.2">
      <c r="C7" s="375"/>
      <c r="D7" s="372"/>
      <c r="E7" s="180" t="s">
        <v>402</v>
      </c>
      <c r="F7" s="180" t="s">
        <v>403</v>
      </c>
      <c r="G7" s="180" t="s">
        <v>475</v>
      </c>
      <c r="H7" s="372"/>
    </row>
    <row r="8" spans="1:8" ht="43.5" x14ac:dyDescent="0.2">
      <c r="C8" s="376" t="str">
        <f>IF(OR(ｼｰﾄ0!C4="",ｼｰﾄ0!C3=""),"",ｼｰﾄ0!C3&amp;ｼｰﾄ0!C4)</f>
        <v>鳥取県鳥取平野</v>
      </c>
      <c r="D8" s="180" t="s">
        <v>404</v>
      </c>
      <c r="E8" s="184">
        <v>4</v>
      </c>
      <c r="F8" s="184"/>
      <c r="G8" s="184"/>
      <c r="H8" s="186">
        <v>4</v>
      </c>
    </row>
    <row r="9" spans="1:8" ht="40.5" customHeight="1" x14ac:dyDescent="0.2">
      <c r="C9" s="377"/>
      <c r="D9" s="185" t="s">
        <v>398</v>
      </c>
      <c r="E9" s="184">
        <v>0</v>
      </c>
      <c r="F9" s="184"/>
      <c r="G9" s="184"/>
      <c r="H9" s="186">
        <v>0</v>
      </c>
    </row>
    <row r="10" spans="1:8" ht="40.5" customHeight="1" x14ac:dyDescent="0.2">
      <c r="C10" s="377"/>
      <c r="D10" s="180" t="s">
        <v>397</v>
      </c>
      <c r="E10" s="184">
        <v>3</v>
      </c>
      <c r="F10" s="184"/>
      <c r="G10" s="184"/>
      <c r="H10" s="186">
        <v>3</v>
      </c>
    </row>
    <row r="11" spans="1:8" ht="40.5" customHeight="1" x14ac:dyDescent="0.2">
      <c r="C11" s="378"/>
      <c r="D11" s="185" t="s">
        <v>405</v>
      </c>
      <c r="E11" s="184">
        <v>0</v>
      </c>
      <c r="F11" s="184"/>
      <c r="G11" s="184"/>
      <c r="H11" s="186">
        <v>0</v>
      </c>
    </row>
    <row r="12" spans="1:8" ht="40.5" customHeight="1" x14ac:dyDescent="0.2">
      <c r="C12" s="373" t="s">
        <v>406</v>
      </c>
      <c r="D12" s="374"/>
      <c r="E12" s="187">
        <f>IF(SUM(E8:E11)=0,"",SUM(E8:E11))</f>
        <v>7</v>
      </c>
      <c r="F12" s="187" t="str">
        <f>IF(SUM(F8:F11)=0,"",SUM(F8:F11))</f>
        <v/>
      </c>
      <c r="G12" s="187" t="str">
        <f>IF(SUM(G8:G11)=0,"",SUM(G8:G11))</f>
        <v/>
      </c>
      <c r="H12" s="187">
        <f>IF(SUM(H8:H11)=0,"",SUM(H8:H11))</f>
        <v>7</v>
      </c>
    </row>
    <row r="13" spans="1:8" ht="15" customHeight="1" x14ac:dyDescent="0.2">
      <c r="C13" s="28"/>
      <c r="D13" s="28"/>
      <c r="E13" s="29"/>
      <c r="F13" s="29"/>
      <c r="G13" s="29"/>
      <c r="H13" s="29"/>
    </row>
    <row r="14" spans="1:8" ht="53.25" customHeight="1" x14ac:dyDescent="0.2"/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7"/>
  <sheetViews>
    <sheetView showGridLines="0" zoomScaleNormal="100" zoomScaleSheetLayoutView="90" workbookViewId="0">
      <pane xSplit="2" ySplit="6" topLeftCell="C7" activePane="bottomRight" state="frozen"/>
      <selection pane="topRight" sqref="A1:B1"/>
      <selection pane="bottomLeft" sqref="A1:B1"/>
      <selection pane="bottomRight" activeCell="A7" sqref="A7:XFD65"/>
    </sheetView>
  </sheetViews>
  <sheetFormatPr defaultColWidth="9" defaultRowHeight="14.5" x14ac:dyDescent="0.2"/>
  <cols>
    <col min="1" max="1" width="8.54296875" style="19" hidden="1" customWidth="1"/>
    <col min="2" max="2" width="7.453125" style="12" customWidth="1"/>
    <col min="3" max="3" width="5.81640625" style="93" customWidth="1"/>
    <col min="4" max="4" width="11.453125" style="12" customWidth="1"/>
    <col min="5" max="5" width="5.54296875" style="94" customWidth="1"/>
    <col min="6" max="6" width="5.54296875" style="12" customWidth="1"/>
    <col min="7" max="7" width="10.81640625" style="12" customWidth="1"/>
    <col min="8" max="8" width="5.54296875" style="94" customWidth="1"/>
    <col min="9" max="9" width="5.54296875" style="12" customWidth="1"/>
    <col min="10" max="10" width="10.81640625" style="12" customWidth="1"/>
    <col min="11" max="11" width="5.54296875" style="94" customWidth="1"/>
    <col min="12" max="12" width="5.54296875" style="12" customWidth="1"/>
    <col min="13" max="13" width="10.81640625" style="12" customWidth="1"/>
    <col min="14" max="14" width="5.54296875" style="94" customWidth="1"/>
    <col min="15" max="15" width="5.54296875" style="12" customWidth="1"/>
    <col min="16" max="16" width="10.81640625" style="12" customWidth="1"/>
    <col min="17" max="17" width="5.54296875" style="94" customWidth="1"/>
    <col min="18" max="18" width="5.54296875" style="12" customWidth="1"/>
    <col min="19" max="19" width="10.81640625" style="12" customWidth="1"/>
    <col min="20" max="20" width="7.54296875" style="12" customWidth="1"/>
    <col min="21" max="32" width="5.54296875" style="12" customWidth="1"/>
    <col min="33" max="16384" width="9" style="12"/>
  </cols>
  <sheetData>
    <row r="1" spans="1:21" ht="17.5" x14ac:dyDescent="0.2">
      <c r="B1" s="84" t="s">
        <v>407</v>
      </c>
    </row>
    <row r="2" spans="1:21" x14ac:dyDescent="0.2">
      <c r="A2" s="19">
        <v>2</v>
      </c>
    </row>
    <row r="3" spans="1:21" x14ac:dyDescent="0.2">
      <c r="A3" s="19">
        <f>IF(COUNTA(E7:S13)&lt;&gt;0,1,2)</f>
        <v>1</v>
      </c>
      <c r="D3" s="22"/>
    </row>
    <row r="4" spans="1:21" ht="20.149999999999999" customHeight="1" x14ac:dyDescent="0.2">
      <c r="B4" s="382" t="s">
        <v>191</v>
      </c>
      <c r="C4" s="394" t="s">
        <v>408</v>
      </c>
      <c r="D4" s="391" t="s">
        <v>409</v>
      </c>
      <c r="E4" s="188" t="s">
        <v>410</v>
      </c>
      <c r="F4" s="189"/>
      <c r="G4" s="190"/>
      <c r="H4" s="188" t="s">
        <v>411</v>
      </c>
      <c r="I4" s="189"/>
      <c r="J4" s="190"/>
      <c r="K4" s="191" t="s">
        <v>412</v>
      </c>
      <c r="L4" s="189"/>
      <c r="M4" s="190"/>
      <c r="N4" s="191" t="s">
        <v>413</v>
      </c>
      <c r="O4" s="191"/>
      <c r="P4" s="191"/>
      <c r="Q4" s="191" t="s">
        <v>414</v>
      </c>
      <c r="R4" s="191"/>
      <c r="S4" s="191"/>
    </row>
    <row r="5" spans="1:21" ht="25.5" customHeight="1" x14ac:dyDescent="0.2">
      <c r="A5" s="19" t="s">
        <v>415</v>
      </c>
      <c r="B5" s="383"/>
      <c r="C5" s="394"/>
      <c r="D5" s="392"/>
      <c r="E5" s="192" t="s">
        <v>416</v>
      </c>
      <c r="F5" s="193" t="s">
        <v>417</v>
      </c>
      <c r="G5" s="194"/>
      <c r="H5" s="192" t="s">
        <v>416</v>
      </c>
      <c r="I5" s="193" t="s">
        <v>417</v>
      </c>
      <c r="J5" s="194"/>
      <c r="K5" s="192" t="s">
        <v>416</v>
      </c>
      <c r="L5" s="193" t="s">
        <v>417</v>
      </c>
      <c r="M5" s="194"/>
      <c r="N5" s="192" t="s">
        <v>416</v>
      </c>
      <c r="O5" s="193" t="s">
        <v>417</v>
      </c>
      <c r="P5" s="194"/>
      <c r="Q5" s="192" t="s">
        <v>416</v>
      </c>
      <c r="R5" s="193" t="s">
        <v>417</v>
      </c>
      <c r="S5" s="195"/>
    </row>
    <row r="6" spans="1:21" ht="27.75" customHeight="1" x14ac:dyDescent="0.2">
      <c r="B6" s="384"/>
      <c r="C6" s="394"/>
      <c r="D6" s="393"/>
      <c r="E6" s="196" t="s">
        <v>418</v>
      </c>
      <c r="F6" s="197" t="s">
        <v>419</v>
      </c>
      <c r="G6" s="198" t="s">
        <v>420</v>
      </c>
      <c r="H6" s="196" t="s">
        <v>418</v>
      </c>
      <c r="I6" s="197" t="s">
        <v>421</v>
      </c>
      <c r="J6" s="198" t="s">
        <v>420</v>
      </c>
      <c r="K6" s="196" t="s">
        <v>418</v>
      </c>
      <c r="L6" s="197" t="s">
        <v>421</v>
      </c>
      <c r="M6" s="198" t="s">
        <v>420</v>
      </c>
      <c r="N6" s="196" t="s">
        <v>418</v>
      </c>
      <c r="O6" s="197" t="s">
        <v>421</v>
      </c>
      <c r="P6" s="198" t="s">
        <v>420</v>
      </c>
      <c r="Q6" s="196" t="s">
        <v>418</v>
      </c>
      <c r="R6" s="197" t="s">
        <v>421</v>
      </c>
      <c r="S6" s="198" t="s">
        <v>420</v>
      </c>
    </row>
    <row r="7" spans="1:21" ht="29" x14ac:dyDescent="0.2">
      <c r="B7" s="391" t="str">
        <f>ｼｰﾄ0!$C$4</f>
        <v>鳥取平野</v>
      </c>
      <c r="C7" s="385"/>
      <c r="D7" s="199" t="s">
        <v>462</v>
      </c>
      <c r="E7" s="214">
        <v>4</v>
      </c>
      <c r="F7" s="215"/>
      <c r="G7" s="215">
        <v>1.0328E-2</v>
      </c>
      <c r="H7" s="214">
        <v>4</v>
      </c>
      <c r="I7" s="215"/>
      <c r="J7" s="215">
        <v>1.1311E-2</v>
      </c>
      <c r="K7" s="214">
        <v>4</v>
      </c>
      <c r="L7" s="215"/>
      <c r="M7" s="215">
        <v>9.5350000000000001E-3</v>
      </c>
      <c r="N7" s="214">
        <v>4</v>
      </c>
      <c r="O7" s="215"/>
      <c r="P7" s="215">
        <v>6.8580000000000004E-3</v>
      </c>
      <c r="Q7" s="214">
        <v>4</v>
      </c>
      <c r="R7" s="215"/>
      <c r="S7" s="215">
        <v>1.0373E-2</v>
      </c>
    </row>
    <row r="8" spans="1:21" ht="29" x14ac:dyDescent="0.2">
      <c r="B8" s="392"/>
      <c r="C8" s="386"/>
      <c r="D8" s="199" t="s">
        <v>463</v>
      </c>
      <c r="E8" s="214">
        <v>17</v>
      </c>
      <c r="F8" s="215"/>
      <c r="G8" s="215">
        <v>2.8075000000000001</v>
      </c>
      <c r="H8" s="214">
        <v>19</v>
      </c>
      <c r="I8" s="215"/>
      <c r="J8" s="215">
        <v>2.8105000000000002</v>
      </c>
      <c r="K8" s="214">
        <v>17</v>
      </c>
      <c r="L8" s="215"/>
      <c r="M8" s="215">
        <v>2.7900999999999998</v>
      </c>
      <c r="N8" s="214">
        <v>17</v>
      </c>
      <c r="O8" s="215"/>
      <c r="P8" s="215">
        <v>2.7366000000000001</v>
      </c>
      <c r="Q8" s="214">
        <v>17</v>
      </c>
      <c r="R8" s="215"/>
      <c r="S8" s="215">
        <v>2.8105000000000002</v>
      </c>
    </row>
    <row r="9" spans="1:21" x14ac:dyDescent="0.2">
      <c r="B9" s="392"/>
      <c r="C9" s="409"/>
      <c r="D9" s="199" t="s">
        <v>423</v>
      </c>
      <c r="E9" s="214">
        <v>1</v>
      </c>
      <c r="F9" s="215"/>
      <c r="G9" s="215">
        <v>1.14E-3</v>
      </c>
      <c r="H9" s="214">
        <v>1</v>
      </c>
      <c r="I9" s="215"/>
      <c r="J9" s="215">
        <v>4.15E-4</v>
      </c>
      <c r="K9" s="214">
        <v>1</v>
      </c>
      <c r="L9" s="215"/>
      <c r="M9" s="215">
        <v>7.2400000000000003E-4</v>
      </c>
      <c r="N9" s="214">
        <v>1</v>
      </c>
      <c r="O9" s="215"/>
      <c r="P9" s="215">
        <v>0</v>
      </c>
      <c r="Q9" s="214">
        <v>1</v>
      </c>
      <c r="R9" s="215"/>
      <c r="S9" s="215">
        <v>0</v>
      </c>
    </row>
    <row r="10" spans="1:21" x14ac:dyDescent="0.2">
      <c r="B10" s="392"/>
      <c r="C10" s="409"/>
      <c r="D10" s="199" t="s">
        <v>424</v>
      </c>
      <c r="E10" s="214">
        <v>1</v>
      </c>
      <c r="F10" s="215"/>
      <c r="G10" s="215">
        <v>0</v>
      </c>
      <c r="H10" s="214">
        <v>1</v>
      </c>
      <c r="I10" s="215"/>
      <c r="J10" s="215">
        <v>0</v>
      </c>
      <c r="K10" s="214">
        <v>1</v>
      </c>
      <c r="L10" s="215"/>
      <c r="M10" s="215">
        <v>0</v>
      </c>
      <c r="N10" s="214">
        <v>1</v>
      </c>
      <c r="O10" s="215"/>
      <c r="P10" s="215">
        <v>0</v>
      </c>
      <c r="Q10" s="214">
        <v>1</v>
      </c>
      <c r="R10" s="215"/>
      <c r="S10" s="215">
        <v>0</v>
      </c>
      <c r="U10" s="101"/>
    </row>
    <row r="11" spans="1:21" ht="29" x14ac:dyDescent="0.2">
      <c r="B11" s="392"/>
      <c r="C11" s="409"/>
      <c r="D11" s="199" t="s">
        <v>464</v>
      </c>
      <c r="E11" s="214">
        <v>1</v>
      </c>
      <c r="F11" s="215"/>
      <c r="G11" s="215">
        <v>0</v>
      </c>
      <c r="H11" s="214">
        <v>1</v>
      </c>
      <c r="I11" s="215"/>
      <c r="J11" s="215">
        <v>0</v>
      </c>
      <c r="K11" s="214">
        <v>1</v>
      </c>
      <c r="L11" s="215"/>
      <c r="M11" s="215">
        <v>0</v>
      </c>
      <c r="N11" s="214">
        <v>1</v>
      </c>
      <c r="O11" s="215"/>
      <c r="P11" s="215">
        <v>0</v>
      </c>
      <c r="Q11" s="214">
        <v>1</v>
      </c>
      <c r="R11" s="215"/>
      <c r="S11" s="215">
        <v>0</v>
      </c>
    </row>
    <row r="12" spans="1:21" ht="29" x14ac:dyDescent="0.2">
      <c r="B12" s="392"/>
      <c r="C12" s="409"/>
      <c r="D12" s="199" t="s">
        <v>465</v>
      </c>
      <c r="E12" s="214">
        <v>0</v>
      </c>
      <c r="F12" s="215"/>
      <c r="G12" s="215">
        <v>0</v>
      </c>
      <c r="H12" s="214">
        <v>0</v>
      </c>
      <c r="I12" s="215"/>
      <c r="J12" s="215">
        <v>0</v>
      </c>
      <c r="K12" s="214">
        <v>0</v>
      </c>
      <c r="L12" s="215"/>
      <c r="M12" s="215">
        <v>0</v>
      </c>
      <c r="N12" s="214">
        <v>0</v>
      </c>
      <c r="O12" s="215"/>
      <c r="P12" s="215">
        <v>0</v>
      </c>
      <c r="Q12" s="214">
        <v>0</v>
      </c>
      <c r="R12" s="215"/>
      <c r="S12" s="215">
        <v>0</v>
      </c>
    </row>
    <row r="13" spans="1:21" ht="29" x14ac:dyDescent="0.2">
      <c r="B13" s="392"/>
      <c r="C13" s="409"/>
      <c r="D13" s="132" t="s">
        <v>466</v>
      </c>
      <c r="E13" s="214">
        <v>3</v>
      </c>
      <c r="F13" s="215"/>
      <c r="G13" s="215">
        <v>6.8293000000000006E-2</v>
      </c>
      <c r="H13" s="214">
        <v>3</v>
      </c>
      <c r="I13" s="215"/>
      <c r="J13" s="215">
        <v>7.2206000000000006E-2</v>
      </c>
      <c r="K13" s="214">
        <v>3</v>
      </c>
      <c r="L13" s="215"/>
      <c r="M13" s="215">
        <v>6.8092E-2</v>
      </c>
      <c r="N13" s="214">
        <v>3</v>
      </c>
      <c r="O13" s="215"/>
      <c r="P13" s="215">
        <v>7.2417999999999996E-2</v>
      </c>
      <c r="Q13" s="214">
        <v>3</v>
      </c>
      <c r="R13" s="215"/>
      <c r="S13" s="215">
        <v>7.5578999999999993E-2</v>
      </c>
    </row>
    <row r="14" spans="1:21" ht="29" x14ac:dyDescent="0.2">
      <c r="B14" s="392"/>
      <c r="C14" s="409"/>
      <c r="D14" s="132" t="s">
        <v>467</v>
      </c>
      <c r="E14" s="214">
        <v>4</v>
      </c>
      <c r="F14" s="215"/>
      <c r="G14" s="215">
        <v>9.7888999999999997E-3</v>
      </c>
      <c r="H14" s="214">
        <v>4</v>
      </c>
      <c r="I14" s="215"/>
      <c r="J14" s="215">
        <v>1.03289E-2</v>
      </c>
      <c r="K14" s="214">
        <v>4</v>
      </c>
      <c r="L14" s="215"/>
      <c r="M14" s="215">
        <v>8.8059999999999996E-3</v>
      </c>
      <c r="N14" s="214">
        <v>4</v>
      </c>
      <c r="O14" s="215"/>
      <c r="P14" s="215">
        <v>3.9665000000000004E-3</v>
      </c>
      <c r="Q14" s="214">
        <v>4</v>
      </c>
      <c r="R14" s="215"/>
      <c r="S14" s="215">
        <v>6.46358E-3</v>
      </c>
    </row>
    <row r="15" spans="1:21" ht="29" x14ac:dyDescent="0.2">
      <c r="B15" s="392"/>
      <c r="C15" s="409"/>
      <c r="D15" s="132" t="s">
        <v>468</v>
      </c>
      <c r="E15" s="214">
        <v>5</v>
      </c>
      <c r="F15" s="215"/>
      <c r="G15" s="215">
        <v>9.2267000000000002E-2</v>
      </c>
      <c r="H15" s="214">
        <v>5</v>
      </c>
      <c r="I15" s="215"/>
      <c r="J15" s="215">
        <v>8.7680999999999995E-2</v>
      </c>
      <c r="K15" s="214">
        <v>5</v>
      </c>
      <c r="L15" s="215"/>
      <c r="M15" s="215">
        <v>4.5075999999999998E-2</v>
      </c>
      <c r="N15" s="214">
        <v>5</v>
      </c>
      <c r="O15" s="215"/>
      <c r="P15" s="215">
        <v>1.9900000000000001E-2</v>
      </c>
      <c r="Q15" s="214">
        <v>5</v>
      </c>
      <c r="R15" s="215"/>
      <c r="S15" s="215">
        <v>2.4552999999999998E-2</v>
      </c>
    </row>
    <row r="16" spans="1:21" x14ac:dyDescent="0.2">
      <c r="B16" s="392"/>
      <c r="C16" s="409"/>
      <c r="D16" s="132" t="s">
        <v>469</v>
      </c>
      <c r="E16" s="214">
        <v>7</v>
      </c>
      <c r="F16" s="215"/>
      <c r="G16" s="215">
        <v>1.1334999999999998E-2</v>
      </c>
      <c r="H16" s="214">
        <v>7</v>
      </c>
      <c r="I16" s="215"/>
      <c r="J16" s="215">
        <v>2.5375599999999999E-3</v>
      </c>
      <c r="K16" s="214">
        <v>7</v>
      </c>
      <c r="L16" s="215"/>
      <c r="M16" s="215">
        <v>1.191E-3</v>
      </c>
      <c r="N16" s="214">
        <v>7</v>
      </c>
      <c r="O16" s="215"/>
      <c r="P16" s="215">
        <v>1.2396E-3</v>
      </c>
      <c r="Q16" s="214">
        <v>7</v>
      </c>
      <c r="R16" s="215"/>
      <c r="S16" s="215">
        <v>7.3415999999999987E-4</v>
      </c>
    </row>
    <row r="17" spans="2:19" x14ac:dyDescent="0.2">
      <c r="B17" s="393"/>
      <c r="C17" s="410"/>
      <c r="D17" s="132" t="s">
        <v>427</v>
      </c>
      <c r="E17" s="216">
        <f>IF(COUNT(E7:E16)&gt;=1,SUM(E7:E16),"")</f>
        <v>43</v>
      </c>
      <c r="F17" s="216" t="str">
        <f t="shared" ref="F17:S17" si="0">IF(COUNT(F7:F16)&gt;=1,SUM(F7:F16),"")</f>
        <v/>
      </c>
      <c r="G17" s="217">
        <f t="shared" si="0"/>
        <v>3.0006519000000003</v>
      </c>
      <c r="H17" s="216">
        <f t="shared" si="0"/>
        <v>45</v>
      </c>
      <c r="I17" s="216" t="str">
        <f t="shared" si="0"/>
        <v/>
      </c>
      <c r="J17" s="217">
        <f t="shared" si="0"/>
        <v>2.9949794600000001</v>
      </c>
      <c r="K17" s="216">
        <f t="shared" si="0"/>
        <v>43</v>
      </c>
      <c r="L17" s="216" t="str">
        <f t="shared" si="0"/>
        <v/>
      </c>
      <c r="M17" s="217">
        <f t="shared" si="0"/>
        <v>2.9235239999999996</v>
      </c>
      <c r="N17" s="216">
        <f t="shared" si="0"/>
        <v>43</v>
      </c>
      <c r="O17" s="216" t="str">
        <f t="shared" si="0"/>
        <v/>
      </c>
      <c r="P17" s="217">
        <f t="shared" si="0"/>
        <v>2.8409820999999997</v>
      </c>
      <c r="Q17" s="216">
        <f t="shared" si="0"/>
        <v>43</v>
      </c>
      <c r="R17" s="216" t="str">
        <f t="shared" si="0"/>
        <v/>
      </c>
      <c r="S17" s="216">
        <f t="shared" si="0"/>
        <v>2.9282027400000001</v>
      </c>
    </row>
    <row r="18" spans="2:19" x14ac:dyDescent="0.2">
      <c r="B18" s="391" t="str">
        <f>ｼｰﾄ0!$C$4</f>
        <v>鳥取平野</v>
      </c>
      <c r="C18" s="396"/>
      <c r="D18" s="199" t="s">
        <v>422</v>
      </c>
      <c r="E18" s="132"/>
      <c r="F18" s="215"/>
      <c r="G18" s="215"/>
      <c r="H18" s="132"/>
      <c r="I18" s="215"/>
      <c r="J18" s="215"/>
      <c r="K18" s="132"/>
      <c r="L18" s="215"/>
      <c r="M18" s="215"/>
      <c r="N18" s="132"/>
      <c r="O18" s="215"/>
      <c r="P18" s="215"/>
      <c r="Q18" s="218"/>
      <c r="R18" s="215"/>
      <c r="S18" s="215"/>
    </row>
    <row r="19" spans="2:19" x14ac:dyDescent="0.2">
      <c r="B19" s="392"/>
      <c r="C19" s="397"/>
      <c r="D19" s="199" t="s">
        <v>423</v>
      </c>
      <c r="E19" s="132"/>
      <c r="F19" s="215"/>
      <c r="G19" s="215"/>
      <c r="H19" s="132"/>
      <c r="I19" s="215"/>
      <c r="J19" s="215"/>
      <c r="K19" s="132"/>
      <c r="L19" s="215"/>
      <c r="M19" s="215"/>
      <c r="N19" s="132"/>
      <c r="O19" s="215"/>
      <c r="P19" s="215"/>
      <c r="Q19" s="218"/>
      <c r="R19" s="215"/>
      <c r="S19" s="215"/>
    </row>
    <row r="20" spans="2:19" x14ac:dyDescent="0.2">
      <c r="B20" s="392"/>
      <c r="C20" s="397"/>
      <c r="D20" s="199" t="s">
        <v>424</v>
      </c>
      <c r="E20" s="132"/>
      <c r="F20" s="215"/>
      <c r="G20" s="215"/>
      <c r="H20" s="132"/>
      <c r="I20" s="215"/>
      <c r="J20" s="215"/>
      <c r="K20" s="132"/>
      <c r="L20" s="215"/>
      <c r="M20" s="215"/>
      <c r="N20" s="132"/>
      <c r="O20" s="215"/>
      <c r="P20" s="215"/>
      <c r="Q20" s="218"/>
      <c r="R20" s="215"/>
      <c r="S20" s="215"/>
    </row>
    <row r="21" spans="2:19" x14ac:dyDescent="0.2">
      <c r="B21" s="392"/>
      <c r="C21" s="397"/>
      <c r="D21" s="199" t="s">
        <v>425</v>
      </c>
      <c r="E21" s="132"/>
      <c r="F21" s="215"/>
      <c r="G21" s="215"/>
      <c r="H21" s="132"/>
      <c r="I21" s="215"/>
      <c r="J21" s="215"/>
      <c r="K21" s="132"/>
      <c r="L21" s="215"/>
      <c r="M21" s="215"/>
      <c r="N21" s="132"/>
      <c r="O21" s="215"/>
      <c r="P21" s="215"/>
      <c r="Q21" s="218"/>
      <c r="R21" s="215"/>
      <c r="S21" s="215"/>
    </row>
    <row r="22" spans="2:19" x14ac:dyDescent="0.2">
      <c r="B22" s="392"/>
      <c r="C22" s="397"/>
      <c r="D22" s="132" t="s">
        <v>426</v>
      </c>
      <c r="E22" s="132"/>
      <c r="F22" s="215"/>
      <c r="G22" s="215"/>
      <c r="H22" s="132"/>
      <c r="I22" s="215"/>
      <c r="J22" s="215"/>
      <c r="K22" s="132"/>
      <c r="L22" s="215"/>
      <c r="M22" s="215"/>
      <c r="N22" s="132"/>
      <c r="O22" s="215"/>
      <c r="P22" s="215"/>
      <c r="Q22" s="218"/>
      <c r="R22" s="215"/>
      <c r="S22" s="215"/>
    </row>
    <row r="23" spans="2:19" x14ac:dyDescent="0.2">
      <c r="B23" s="393"/>
      <c r="C23" s="398"/>
      <c r="D23" s="132" t="s">
        <v>428</v>
      </c>
      <c r="E23" s="216" t="str">
        <f t="shared" ref="E23:G23" si="1">IF(COUNT(E18:E22)&gt;=1,SUM(E18:E22),"")</f>
        <v/>
      </c>
      <c r="F23" s="217" t="str">
        <f t="shared" ref="F23" si="2">IF(COUNT(F18:F22)&gt;=1,SUM(F18:F22),"")</f>
        <v/>
      </c>
      <c r="G23" s="217" t="str">
        <f t="shared" si="1"/>
        <v/>
      </c>
      <c r="H23" s="216" t="str">
        <f t="shared" ref="H23:S23" si="3">IF(COUNT(H18:H22)&gt;=1,SUM(H18:H22),"")</f>
        <v/>
      </c>
      <c r="I23" s="219" t="str">
        <f t="shared" si="3"/>
        <v/>
      </c>
      <c r="J23" s="219" t="str">
        <f t="shared" si="3"/>
        <v/>
      </c>
      <c r="K23" s="216" t="str">
        <f t="shared" si="3"/>
        <v/>
      </c>
      <c r="L23" s="217" t="str">
        <f t="shared" si="3"/>
        <v/>
      </c>
      <c r="M23" s="217" t="str">
        <f t="shared" si="3"/>
        <v/>
      </c>
      <c r="N23" s="216" t="str">
        <f t="shared" si="3"/>
        <v/>
      </c>
      <c r="O23" s="217" t="str">
        <f t="shared" si="3"/>
        <v/>
      </c>
      <c r="P23" s="217" t="str">
        <f t="shared" si="3"/>
        <v/>
      </c>
      <c r="Q23" s="216" t="str">
        <f t="shared" si="3"/>
        <v/>
      </c>
      <c r="R23" s="217" t="str">
        <f t="shared" si="3"/>
        <v/>
      </c>
      <c r="S23" s="217" t="str">
        <f t="shared" si="3"/>
        <v/>
      </c>
    </row>
    <row r="24" spans="2:19" x14ac:dyDescent="0.2">
      <c r="B24" s="391" t="str">
        <f>ｼｰﾄ0!$C$4</f>
        <v>鳥取平野</v>
      </c>
      <c r="C24" s="385"/>
      <c r="D24" s="199" t="s">
        <v>422</v>
      </c>
      <c r="E24" s="132"/>
      <c r="F24" s="215"/>
      <c r="G24" s="215"/>
      <c r="H24" s="132"/>
      <c r="I24" s="215"/>
      <c r="J24" s="215"/>
      <c r="K24" s="132"/>
      <c r="L24" s="215"/>
      <c r="M24" s="215"/>
      <c r="N24" s="132"/>
      <c r="O24" s="215"/>
      <c r="P24" s="215"/>
      <c r="Q24" s="218"/>
      <c r="R24" s="215"/>
      <c r="S24" s="215"/>
    </row>
    <row r="25" spans="2:19" x14ac:dyDescent="0.2">
      <c r="B25" s="392"/>
      <c r="C25" s="386"/>
      <c r="D25" s="199" t="s">
        <v>423</v>
      </c>
      <c r="E25" s="132"/>
      <c r="F25" s="215"/>
      <c r="G25" s="215"/>
      <c r="H25" s="132"/>
      <c r="I25" s="215"/>
      <c r="J25" s="215"/>
      <c r="K25" s="132"/>
      <c r="L25" s="215"/>
      <c r="M25" s="215"/>
      <c r="N25" s="132"/>
      <c r="O25" s="215"/>
      <c r="P25" s="215"/>
      <c r="Q25" s="218"/>
      <c r="R25" s="215"/>
      <c r="S25" s="215"/>
    </row>
    <row r="26" spans="2:19" x14ac:dyDescent="0.2">
      <c r="B26" s="392"/>
      <c r="C26" s="386"/>
      <c r="D26" s="199" t="s">
        <v>424</v>
      </c>
      <c r="E26" s="132"/>
      <c r="F26" s="215"/>
      <c r="G26" s="215"/>
      <c r="H26" s="132"/>
      <c r="I26" s="215"/>
      <c r="J26" s="215"/>
      <c r="K26" s="132"/>
      <c r="L26" s="215"/>
      <c r="M26" s="215"/>
      <c r="N26" s="132"/>
      <c r="O26" s="215"/>
      <c r="P26" s="215"/>
      <c r="Q26" s="218"/>
      <c r="R26" s="215"/>
      <c r="S26" s="215"/>
    </row>
    <row r="27" spans="2:19" x14ac:dyDescent="0.2">
      <c r="B27" s="392"/>
      <c r="C27" s="386"/>
      <c r="D27" s="199" t="s">
        <v>425</v>
      </c>
      <c r="E27" s="132"/>
      <c r="F27" s="215"/>
      <c r="G27" s="215"/>
      <c r="H27" s="132"/>
      <c r="I27" s="215"/>
      <c r="J27" s="215"/>
      <c r="K27" s="132"/>
      <c r="L27" s="215"/>
      <c r="M27" s="215"/>
      <c r="N27" s="132"/>
      <c r="O27" s="215"/>
      <c r="P27" s="215"/>
      <c r="Q27" s="218"/>
      <c r="R27" s="215"/>
      <c r="S27" s="215"/>
    </row>
    <row r="28" spans="2:19" x14ac:dyDescent="0.2">
      <c r="B28" s="392"/>
      <c r="C28" s="386"/>
      <c r="D28" s="132" t="s">
        <v>426</v>
      </c>
      <c r="E28" s="132"/>
      <c r="F28" s="215"/>
      <c r="G28" s="215"/>
      <c r="H28" s="132"/>
      <c r="I28" s="215"/>
      <c r="J28" s="215"/>
      <c r="K28" s="132"/>
      <c r="L28" s="215"/>
      <c r="M28" s="215"/>
      <c r="N28" s="132"/>
      <c r="O28" s="215"/>
      <c r="P28" s="215"/>
      <c r="Q28" s="218"/>
      <c r="R28" s="215"/>
      <c r="S28" s="215"/>
    </row>
    <row r="29" spans="2:19" x14ac:dyDescent="0.2">
      <c r="B29" s="393"/>
      <c r="C29" s="387"/>
      <c r="D29" s="132" t="s">
        <v>429</v>
      </c>
      <c r="E29" s="218" t="str">
        <f t="shared" ref="E29:G29" si="4">IF(COUNT(E24:E28)&gt;=1,SUM(E24:E28),"")</f>
        <v/>
      </c>
      <c r="F29" s="220" t="str">
        <f t="shared" ref="F29" si="5">IF(COUNT(F24:F28)&gt;=1,SUM(F24:F28),"")</f>
        <v/>
      </c>
      <c r="G29" s="220" t="str">
        <f t="shared" si="4"/>
        <v/>
      </c>
      <c r="H29" s="218" t="str">
        <f t="shared" ref="H29:S29" si="6">IF(COUNT(H24:H28)&gt;=1,SUM(H24:H28),"")</f>
        <v/>
      </c>
      <c r="I29" s="221" t="str">
        <f t="shared" si="6"/>
        <v/>
      </c>
      <c r="J29" s="221" t="str">
        <f t="shared" si="6"/>
        <v/>
      </c>
      <c r="K29" s="218" t="str">
        <f t="shared" si="6"/>
        <v/>
      </c>
      <c r="L29" s="220" t="str">
        <f t="shared" si="6"/>
        <v/>
      </c>
      <c r="M29" s="220" t="str">
        <f t="shared" si="6"/>
        <v/>
      </c>
      <c r="N29" s="218" t="str">
        <f t="shared" si="6"/>
        <v/>
      </c>
      <c r="O29" s="220" t="str">
        <f t="shared" si="6"/>
        <v/>
      </c>
      <c r="P29" s="220" t="str">
        <f t="shared" si="6"/>
        <v/>
      </c>
      <c r="Q29" s="218" t="str">
        <f t="shared" si="6"/>
        <v/>
      </c>
      <c r="R29" s="220" t="str">
        <f t="shared" si="6"/>
        <v/>
      </c>
      <c r="S29" s="220" t="str">
        <f t="shared" si="6"/>
        <v/>
      </c>
    </row>
    <row r="30" spans="2:19" x14ac:dyDescent="0.2">
      <c r="B30" s="391" t="str">
        <f>ｼｰﾄ0!$C$4</f>
        <v>鳥取平野</v>
      </c>
      <c r="C30" s="385"/>
      <c r="D30" s="199" t="s">
        <v>422</v>
      </c>
      <c r="E30" s="132"/>
      <c r="F30" s="215"/>
      <c r="G30" s="215"/>
      <c r="H30" s="132"/>
      <c r="I30" s="215"/>
      <c r="J30" s="215"/>
      <c r="K30" s="132"/>
      <c r="L30" s="215"/>
      <c r="M30" s="215"/>
      <c r="N30" s="132"/>
      <c r="O30" s="215"/>
      <c r="P30" s="215"/>
      <c r="Q30" s="218"/>
      <c r="R30" s="215"/>
      <c r="S30" s="215"/>
    </row>
    <row r="31" spans="2:19" x14ac:dyDescent="0.2">
      <c r="B31" s="392"/>
      <c r="C31" s="386"/>
      <c r="D31" s="199" t="s">
        <v>423</v>
      </c>
      <c r="E31" s="132"/>
      <c r="F31" s="215"/>
      <c r="G31" s="215"/>
      <c r="H31" s="132"/>
      <c r="I31" s="215"/>
      <c r="J31" s="215"/>
      <c r="K31" s="132"/>
      <c r="L31" s="215"/>
      <c r="M31" s="215"/>
      <c r="N31" s="132"/>
      <c r="O31" s="215"/>
      <c r="P31" s="215"/>
      <c r="Q31" s="218"/>
      <c r="R31" s="215"/>
      <c r="S31" s="215"/>
    </row>
    <row r="32" spans="2:19" x14ac:dyDescent="0.2">
      <c r="B32" s="392"/>
      <c r="C32" s="386"/>
      <c r="D32" s="199" t="s">
        <v>424</v>
      </c>
      <c r="E32" s="132"/>
      <c r="F32" s="215"/>
      <c r="G32" s="215"/>
      <c r="H32" s="132"/>
      <c r="I32" s="215"/>
      <c r="J32" s="215"/>
      <c r="K32" s="132"/>
      <c r="L32" s="215"/>
      <c r="M32" s="215"/>
      <c r="N32" s="132"/>
      <c r="O32" s="215"/>
      <c r="P32" s="215"/>
      <c r="Q32" s="218"/>
      <c r="R32" s="215"/>
      <c r="S32" s="215"/>
    </row>
    <row r="33" spans="2:19" x14ac:dyDescent="0.2">
      <c r="B33" s="392"/>
      <c r="C33" s="386"/>
      <c r="D33" s="199" t="s">
        <v>425</v>
      </c>
      <c r="E33" s="132"/>
      <c r="F33" s="215"/>
      <c r="G33" s="215"/>
      <c r="H33" s="132"/>
      <c r="I33" s="215"/>
      <c r="J33" s="215"/>
      <c r="K33" s="132"/>
      <c r="L33" s="215"/>
      <c r="M33" s="215"/>
      <c r="N33" s="132"/>
      <c r="O33" s="215"/>
      <c r="P33" s="215"/>
      <c r="Q33" s="218"/>
      <c r="R33" s="215"/>
      <c r="S33" s="215"/>
    </row>
    <row r="34" spans="2:19" x14ac:dyDescent="0.2">
      <c r="B34" s="392"/>
      <c r="C34" s="386"/>
      <c r="D34" s="132" t="s">
        <v>426</v>
      </c>
      <c r="E34" s="132"/>
      <c r="F34" s="215"/>
      <c r="G34" s="215"/>
      <c r="H34" s="132"/>
      <c r="I34" s="215"/>
      <c r="J34" s="215"/>
      <c r="K34" s="132"/>
      <c r="L34" s="215"/>
      <c r="M34" s="215"/>
      <c r="N34" s="132"/>
      <c r="O34" s="215"/>
      <c r="P34" s="215"/>
      <c r="Q34" s="218"/>
      <c r="R34" s="215"/>
      <c r="S34" s="215"/>
    </row>
    <row r="35" spans="2:19" x14ac:dyDescent="0.2">
      <c r="B35" s="393"/>
      <c r="C35" s="387"/>
      <c r="D35" s="132" t="s">
        <v>430</v>
      </c>
      <c r="E35" s="218" t="str">
        <f t="shared" ref="E35:G35" si="7">IF(COUNT(E30:E34)&gt;=1,SUM(E30:E34),"")</f>
        <v/>
      </c>
      <c r="F35" s="220" t="str">
        <f t="shared" ref="F35" si="8">IF(COUNT(F30:F34)&gt;=1,SUM(F30:F34),"")</f>
        <v/>
      </c>
      <c r="G35" s="220" t="str">
        <f t="shared" si="7"/>
        <v/>
      </c>
      <c r="H35" s="218" t="str">
        <f t="shared" ref="H35:S35" si="9">IF(COUNT(H30:H34)&gt;=1,SUM(H30:H34),"")</f>
        <v/>
      </c>
      <c r="I35" s="221" t="str">
        <f t="shared" si="9"/>
        <v/>
      </c>
      <c r="J35" s="221" t="str">
        <f t="shared" si="9"/>
        <v/>
      </c>
      <c r="K35" s="218" t="str">
        <f t="shared" si="9"/>
        <v/>
      </c>
      <c r="L35" s="220" t="str">
        <f t="shared" si="9"/>
        <v/>
      </c>
      <c r="M35" s="220" t="str">
        <f t="shared" si="9"/>
        <v/>
      </c>
      <c r="N35" s="218" t="str">
        <f t="shared" si="9"/>
        <v/>
      </c>
      <c r="O35" s="220" t="str">
        <f t="shared" si="9"/>
        <v/>
      </c>
      <c r="P35" s="220" t="str">
        <f t="shared" si="9"/>
        <v/>
      </c>
      <c r="Q35" s="218" t="str">
        <f t="shared" si="9"/>
        <v/>
      </c>
      <c r="R35" s="220" t="str">
        <f t="shared" si="9"/>
        <v/>
      </c>
      <c r="S35" s="220" t="str">
        <f t="shared" si="9"/>
        <v/>
      </c>
    </row>
    <row r="36" spans="2:19" x14ac:dyDescent="0.2">
      <c r="B36" s="391" t="str">
        <f>ｼｰﾄ0!$C$4</f>
        <v>鳥取平野</v>
      </c>
      <c r="C36" s="385"/>
      <c r="D36" s="199" t="s">
        <v>422</v>
      </c>
      <c r="E36" s="132"/>
      <c r="F36" s="215"/>
      <c r="G36" s="215"/>
      <c r="H36" s="132"/>
      <c r="I36" s="215"/>
      <c r="J36" s="215"/>
      <c r="K36" s="132"/>
      <c r="L36" s="215"/>
      <c r="M36" s="215"/>
      <c r="N36" s="132"/>
      <c r="O36" s="215"/>
      <c r="P36" s="215"/>
      <c r="Q36" s="218"/>
      <c r="R36" s="215"/>
      <c r="S36" s="215"/>
    </row>
    <row r="37" spans="2:19" x14ac:dyDescent="0.2">
      <c r="B37" s="392"/>
      <c r="C37" s="409"/>
      <c r="D37" s="199" t="s">
        <v>423</v>
      </c>
      <c r="E37" s="132"/>
      <c r="F37" s="215"/>
      <c r="G37" s="215"/>
      <c r="H37" s="132"/>
      <c r="I37" s="215"/>
      <c r="J37" s="215"/>
      <c r="K37" s="132"/>
      <c r="L37" s="215"/>
      <c r="M37" s="215"/>
      <c r="N37" s="132"/>
      <c r="O37" s="215"/>
      <c r="P37" s="215"/>
      <c r="Q37" s="218"/>
      <c r="R37" s="215"/>
      <c r="S37" s="215"/>
    </row>
    <row r="38" spans="2:19" x14ac:dyDescent="0.2">
      <c r="B38" s="392"/>
      <c r="C38" s="409"/>
      <c r="D38" s="199" t="s">
        <v>424</v>
      </c>
      <c r="E38" s="132"/>
      <c r="F38" s="215"/>
      <c r="G38" s="215"/>
      <c r="H38" s="132"/>
      <c r="I38" s="215"/>
      <c r="J38" s="215"/>
      <c r="K38" s="132"/>
      <c r="L38" s="215"/>
      <c r="M38" s="215"/>
      <c r="N38" s="132"/>
      <c r="O38" s="215"/>
      <c r="P38" s="215"/>
      <c r="Q38" s="218"/>
      <c r="R38" s="215"/>
      <c r="S38" s="215"/>
    </row>
    <row r="39" spans="2:19" x14ac:dyDescent="0.2">
      <c r="B39" s="392"/>
      <c r="C39" s="409"/>
      <c r="D39" s="199" t="s">
        <v>425</v>
      </c>
      <c r="E39" s="132"/>
      <c r="F39" s="215"/>
      <c r="G39" s="215"/>
      <c r="H39" s="132"/>
      <c r="I39" s="215"/>
      <c r="J39" s="215"/>
      <c r="K39" s="132"/>
      <c r="L39" s="215"/>
      <c r="M39" s="215"/>
      <c r="N39" s="132"/>
      <c r="O39" s="215"/>
      <c r="P39" s="215"/>
      <c r="Q39" s="218"/>
      <c r="R39" s="215"/>
      <c r="S39" s="215"/>
    </row>
    <row r="40" spans="2:19" x14ac:dyDescent="0.2">
      <c r="B40" s="392"/>
      <c r="C40" s="409"/>
      <c r="D40" s="132" t="s">
        <v>426</v>
      </c>
      <c r="E40" s="132"/>
      <c r="F40" s="215"/>
      <c r="G40" s="215"/>
      <c r="H40" s="132"/>
      <c r="I40" s="215"/>
      <c r="J40" s="215"/>
      <c r="K40" s="132"/>
      <c r="L40" s="215"/>
      <c r="M40" s="215"/>
      <c r="N40" s="132"/>
      <c r="O40" s="215"/>
      <c r="P40" s="215"/>
      <c r="Q40" s="218"/>
      <c r="R40" s="215"/>
      <c r="S40" s="215"/>
    </row>
    <row r="41" spans="2:19" x14ac:dyDescent="0.2">
      <c r="B41" s="393"/>
      <c r="C41" s="410"/>
      <c r="D41" s="200" t="s">
        <v>431</v>
      </c>
      <c r="E41" s="218" t="str">
        <f t="shared" ref="E41:G41" si="10">IF(COUNT(E36:E40)&gt;=1,SUM(E36:E40),"")</f>
        <v/>
      </c>
      <c r="F41" s="220" t="str">
        <f t="shared" ref="F41" si="11">IF(COUNT(F36:F40)&gt;=1,SUM(F36:F40),"")</f>
        <v/>
      </c>
      <c r="G41" s="220" t="str">
        <f t="shared" si="10"/>
        <v/>
      </c>
      <c r="H41" s="218" t="str">
        <f t="shared" ref="H41:S41" si="12">IF(COUNT(H36:H40)&gt;=1,SUM(H36:H40),"")</f>
        <v/>
      </c>
      <c r="I41" s="221" t="str">
        <f t="shared" si="12"/>
        <v/>
      </c>
      <c r="J41" s="221" t="str">
        <f t="shared" si="12"/>
        <v/>
      </c>
      <c r="K41" s="218" t="str">
        <f t="shared" si="12"/>
        <v/>
      </c>
      <c r="L41" s="220" t="str">
        <f t="shared" si="12"/>
        <v/>
      </c>
      <c r="M41" s="220" t="str">
        <f t="shared" si="12"/>
        <v/>
      </c>
      <c r="N41" s="218" t="str">
        <f t="shared" si="12"/>
        <v/>
      </c>
      <c r="O41" s="220" t="str">
        <f t="shared" si="12"/>
        <v/>
      </c>
      <c r="P41" s="220" t="str">
        <f t="shared" si="12"/>
        <v/>
      </c>
      <c r="Q41" s="218" t="str">
        <f t="shared" si="12"/>
        <v/>
      </c>
      <c r="R41" s="220" t="str">
        <f t="shared" si="12"/>
        <v/>
      </c>
      <c r="S41" s="220" t="str">
        <f t="shared" si="12"/>
        <v/>
      </c>
    </row>
    <row r="42" spans="2:19" x14ac:dyDescent="0.2">
      <c r="B42" s="391" t="str">
        <f>ｼｰﾄ0!$C$4</f>
        <v>鳥取平野</v>
      </c>
      <c r="C42" s="385"/>
      <c r="D42" s="199" t="s">
        <v>422</v>
      </c>
      <c r="E42" s="132"/>
      <c r="F42" s="215"/>
      <c r="G42" s="215"/>
      <c r="H42" s="132"/>
      <c r="I42" s="215"/>
      <c r="J42" s="215"/>
      <c r="K42" s="132"/>
      <c r="L42" s="215"/>
      <c r="M42" s="215"/>
      <c r="N42" s="132"/>
      <c r="O42" s="215"/>
      <c r="P42" s="215"/>
      <c r="Q42" s="218"/>
      <c r="R42" s="215"/>
      <c r="S42" s="215"/>
    </row>
    <row r="43" spans="2:19" x14ac:dyDescent="0.2">
      <c r="B43" s="392"/>
      <c r="C43" s="409"/>
      <c r="D43" s="199" t="s">
        <v>423</v>
      </c>
      <c r="E43" s="132"/>
      <c r="F43" s="215"/>
      <c r="G43" s="215"/>
      <c r="H43" s="132"/>
      <c r="I43" s="215"/>
      <c r="J43" s="215"/>
      <c r="K43" s="132"/>
      <c r="L43" s="215"/>
      <c r="M43" s="215"/>
      <c r="N43" s="132"/>
      <c r="O43" s="215"/>
      <c r="P43" s="215"/>
      <c r="Q43" s="218"/>
      <c r="R43" s="215"/>
      <c r="S43" s="215"/>
    </row>
    <row r="44" spans="2:19" x14ac:dyDescent="0.2">
      <c r="B44" s="392"/>
      <c r="C44" s="409"/>
      <c r="D44" s="199" t="s">
        <v>424</v>
      </c>
      <c r="E44" s="132"/>
      <c r="F44" s="215"/>
      <c r="G44" s="215"/>
      <c r="H44" s="132"/>
      <c r="I44" s="215"/>
      <c r="J44" s="215"/>
      <c r="K44" s="132"/>
      <c r="L44" s="215"/>
      <c r="M44" s="215"/>
      <c r="N44" s="132"/>
      <c r="O44" s="215"/>
      <c r="P44" s="215"/>
      <c r="Q44" s="218"/>
      <c r="R44" s="215"/>
      <c r="S44" s="215"/>
    </row>
    <row r="45" spans="2:19" x14ac:dyDescent="0.2">
      <c r="B45" s="392"/>
      <c r="C45" s="409"/>
      <c r="D45" s="199" t="s">
        <v>425</v>
      </c>
      <c r="E45" s="132"/>
      <c r="F45" s="215"/>
      <c r="G45" s="215"/>
      <c r="H45" s="132"/>
      <c r="I45" s="215"/>
      <c r="J45" s="215"/>
      <c r="K45" s="132"/>
      <c r="L45" s="215"/>
      <c r="M45" s="215"/>
      <c r="N45" s="132"/>
      <c r="O45" s="215"/>
      <c r="P45" s="215"/>
      <c r="Q45" s="218"/>
      <c r="R45" s="215"/>
      <c r="S45" s="215"/>
    </row>
    <row r="46" spans="2:19" x14ac:dyDescent="0.2">
      <c r="B46" s="392"/>
      <c r="C46" s="409"/>
      <c r="D46" s="132" t="s">
        <v>426</v>
      </c>
      <c r="E46" s="132"/>
      <c r="F46" s="215"/>
      <c r="G46" s="215"/>
      <c r="H46" s="132"/>
      <c r="I46" s="215"/>
      <c r="J46" s="215"/>
      <c r="K46" s="132"/>
      <c r="L46" s="215"/>
      <c r="M46" s="215"/>
      <c r="N46" s="132"/>
      <c r="O46" s="215"/>
      <c r="P46" s="215"/>
      <c r="Q46" s="218"/>
      <c r="R46" s="215"/>
      <c r="S46" s="215"/>
    </row>
    <row r="47" spans="2:19" x14ac:dyDescent="0.2">
      <c r="B47" s="393"/>
      <c r="C47" s="410"/>
      <c r="D47" s="132" t="s">
        <v>432</v>
      </c>
      <c r="E47" s="218" t="str">
        <f t="shared" ref="E47:G47" si="13">IF(COUNT(E42:E46)&gt;=1,SUM(E42:E46),"")</f>
        <v/>
      </c>
      <c r="F47" s="220" t="str">
        <f t="shared" ref="F47" si="14">IF(COUNT(F42:F46)&gt;=1,SUM(F42:F46),"")</f>
        <v/>
      </c>
      <c r="G47" s="220" t="str">
        <f t="shared" si="13"/>
        <v/>
      </c>
      <c r="H47" s="218" t="str">
        <f t="shared" ref="H47:S47" si="15">IF(COUNT(H42:H46)&gt;=1,SUM(H42:H46),"")</f>
        <v/>
      </c>
      <c r="I47" s="221" t="str">
        <f t="shared" si="15"/>
        <v/>
      </c>
      <c r="J47" s="221" t="str">
        <f t="shared" si="15"/>
        <v/>
      </c>
      <c r="K47" s="218" t="str">
        <f t="shared" si="15"/>
        <v/>
      </c>
      <c r="L47" s="220" t="str">
        <f t="shared" si="15"/>
        <v/>
      </c>
      <c r="M47" s="220" t="str">
        <f t="shared" si="15"/>
        <v/>
      </c>
      <c r="N47" s="218" t="str">
        <f t="shared" si="15"/>
        <v/>
      </c>
      <c r="O47" s="220" t="str">
        <f t="shared" si="15"/>
        <v/>
      </c>
      <c r="P47" s="220" t="str">
        <f t="shared" si="15"/>
        <v/>
      </c>
      <c r="Q47" s="218" t="str">
        <f t="shared" si="15"/>
        <v/>
      </c>
      <c r="R47" s="220" t="str">
        <f t="shared" si="15"/>
        <v/>
      </c>
      <c r="S47" s="220" t="str">
        <f t="shared" si="15"/>
        <v/>
      </c>
    </row>
    <row r="48" spans="2:19" x14ac:dyDescent="0.2">
      <c r="B48" s="391" t="str">
        <f>ｼｰﾄ0!$C$4</f>
        <v>鳥取平野</v>
      </c>
      <c r="C48" s="385"/>
      <c r="D48" s="199" t="s">
        <v>422</v>
      </c>
      <c r="E48" s="132"/>
      <c r="F48" s="215"/>
      <c r="G48" s="215"/>
      <c r="H48" s="132"/>
      <c r="I48" s="215"/>
      <c r="J48" s="215"/>
      <c r="K48" s="132"/>
      <c r="L48" s="215"/>
      <c r="M48" s="215"/>
      <c r="N48" s="132"/>
      <c r="O48" s="215"/>
      <c r="P48" s="215"/>
      <c r="Q48" s="218"/>
      <c r="R48" s="215"/>
      <c r="S48" s="215"/>
    </row>
    <row r="49" spans="2:19" x14ac:dyDescent="0.2">
      <c r="B49" s="392"/>
      <c r="C49" s="386"/>
      <c r="D49" s="199" t="s">
        <v>423</v>
      </c>
      <c r="E49" s="132"/>
      <c r="F49" s="215"/>
      <c r="G49" s="215"/>
      <c r="H49" s="132"/>
      <c r="I49" s="215"/>
      <c r="J49" s="215"/>
      <c r="K49" s="132"/>
      <c r="L49" s="215"/>
      <c r="M49" s="215"/>
      <c r="N49" s="132"/>
      <c r="O49" s="215"/>
      <c r="P49" s="215"/>
      <c r="Q49" s="218"/>
      <c r="R49" s="215"/>
      <c r="S49" s="215"/>
    </row>
    <row r="50" spans="2:19" x14ac:dyDescent="0.2">
      <c r="B50" s="392"/>
      <c r="C50" s="386"/>
      <c r="D50" s="199" t="s">
        <v>424</v>
      </c>
      <c r="E50" s="132"/>
      <c r="F50" s="215"/>
      <c r="G50" s="215"/>
      <c r="H50" s="132"/>
      <c r="I50" s="215"/>
      <c r="J50" s="215"/>
      <c r="K50" s="132"/>
      <c r="L50" s="215"/>
      <c r="M50" s="215"/>
      <c r="N50" s="132"/>
      <c r="O50" s="215"/>
      <c r="P50" s="215"/>
      <c r="Q50" s="218"/>
      <c r="R50" s="215"/>
      <c r="S50" s="215"/>
    </row>
    <row r="51" spans="2:19" x14ac:dyDescent="0.2">
      <c r="B51" s="392"/>
      <c r="C51" s="386"/>
      <c r="D51" s="199" t="s">
        <v>425</v>
      </c>
      <c r="E51" s="132"/>
      <c r="F51" s="215"/>
      <c r="G51" s="215"/>
      <c r="H51" s="132"/>
      <c r="I51" s="215"/>
      <c r="J51" s="215"/>
      <c r="K51" s="132"/>
      <c r="L51" s="215"/>
      <c r="M51" s="215"/>
      <c r="N51" s="132"/>
      <c r="O51" s="215"/>
      <c r="P51" s="215"/>
      <c r="Q51" s="218"/>
      <c r="R51" s="215"/>
      <c r="S51" s="215"/>
    </row>
    <row r="52" spans="2:19" x14ac:dyDescent="0.2">
      <c r="B52" s="392"/>
      <c r="C52" s="386"/>
      <c r="D52" s="132" t="s">
        <v>426</v>
      </c>
      <c r="E52" s="132"/>
      <c r="F52" s="215"/>
      <c r="G52" s="215"/>
      <c r="H52" s="132"/>
      <c r="I52" s="215"/>
      <c r="J52" s="215"/>
      <c r="K52" s="132"/>
      <c r="L52" s="215"/>
      <c r="M52" s="215"/>
      <c r="N52" s="132"/>
      <c r="O52" s="215"/>
      <c r="P52" s="215"/>
      <c r="Q52" s="218"/>
      <c r="R52" s="215"/>
      <c r="S52" s="215"/>
    </row>
    <row r="53" spans="2:19" x14ac:dyDescent="0.2">
      <c r="B53" s="393"/>
      <c r="C53" s="387"/>
      <c r="D53" s="132" t="s">
        <v>433</v>
      </c>
      <c r="E53" s="218" t="str">
        <f t="shared" ref="E53:G53" si="16">IF(COUNT(E48:E52)&gt;=1,SUM(E48:E52),"")</f>
        <v/>
      </c>
      <c r="F53" s="220" t="str">
        <f t="shared" ref="F53" si="17">IF(COUNT(F48:F52)&gt;=1,SUM(F48:F52),"")</f>
        <v/>
      </c>
      <c r="G53" s="220" t="str">
        <f t="shared" si="16"/>
        <v/>
      </c>
      <c r="H53" s="218" t="str">
        <f t="shared" ref="H53:S53" si="18">IF(COUNT(H48:H52)&gt;=1,SUM(H48:H52),"")</f>
        <v/>
      </c>
      <c r="I53" s="221" t="str">
        <f t="shared" si="18"/>
        <v/>
      </c>
      <c r="J53" s="221" t="str">
        <f t="shared" si="18"/>
        <v/>
      </c>
      <c r="K53" s="218" t="str">
        <f t="shared" si="18"/>
        <v/>
      </c>
      <c r="L53" s="220" t="str">
        <f t="shared" si="18"/>
        <v/>
      </c>
      <c r="M53" s="220" t="str">
        <f t="shared" si="18"/>
        <v/>
      </c>
      <c r="N53" s="218" t="str">
        <f t="shared" si="18"/>
        <v/>
      </c>
      <c r="O53" s="220" t="str">
        <f t="shared" si="18"/>
        <v/>
      </c>
      <c r="P53" s="220" t="str">
        <f t="shared" si="18"/>
        <v/>
      </c>
      <c r="Q53" s="218" t="str">
        <f t="shared" si="18"/>
        <v/>
      </c>
      <c r="R53" s="220" t="str">
        <f t="shared" si="18"/>
        <v/>
      </c>
      <c r="S53" s="220" t="str">
        <f t="shared" si="18"/>
        <v/>
      </c>
    </row>
    <row r="54" spans="2:19" x14ac:dyDescent="0.2">
      <c r="B54" s="391" t="str">
        <f>ｼｰﾄ0!$C$4</f>
        <v>鳥取平野</v>
      </c>
      <c r="C54" s="385"/>
      <c r="D54" s="199" t="s">
        <v>422</v>
      </c>
      <c r="E54" s="132"/>
      <c r="F54" s="215"/>
      <c r="G54" s="215"/>
      <c r="H54" s="132"/>
      <c r="I54" s="215"/>
      <c r="J54" s="215"/>
      <c r="K54" s="214"/>
      <c r="L54" s="215"/>
      <c r="M54" s="215"/>
      <c r="N54" s="214"/>
      <c r="O54" s="215"/>
      <c r="P54" s="215"/>
      <c r="Q54" s="218"/>
      <c r="R54" s="215"/>
      <c r="S54" s="215"/>
    </row>
    <row r="55" spans="2:19" x14ac:dyDescent="0.2">
      <c r="B55" s="392"/>
      <c r="C55" s="409"/>
      <c r="D55" s="199" t="s">
        <v>423</v>
      </c>
      <c r="E55" s="132"/>
      <c r="F55" s="215"/>
      <c r="G55" s="215"/>
      <c r="H55" s="132"/>
      <c r="I55" s="215"/>
      <c r="J55" s="215"/>
      <c r="K55" s="214"/>
      <c r="L55" s="215"/>
      <c r="M55" s="215"/>
      <c r="N55" s="214"/>
      <c r="O55" s="215"/>
      <c r="P55" s="215"/>
      <c r="Q55" s="218"/>
      <c r="R55" s="215"/>
      <c r="S55" s="215"/>
    </row>
    <row r="56" spans="2:19" x14ac:dyDescent="0.2">
      <c r="B56" s="392"/>
      <c r="C56" s="409"/>
      <c r="D56" s="199" t="s">
        <v>424</v>
      </c>
      <c r="E56" s="132"/>
      <c r="F56" s="215"/>
      <c r="G56" s="215"/>
      <c r="H56" s="132"/>
      <c r="I56" s="215"/>
      <c r="J56" s="215"/>
      <c r="K56" s="214"/>
      <c r="L56" s="215"/>
      <c r="M56" s="215"/>
      <c r="N56" s="214"/>
      <c r="O56" s="215"/>
      <c r="P56" s="215"/>
      <c r="Q56" s="218"/>
      <c r="R56" s="215"/>
      <c r="S56" s="215"/>
    </row>
    <row r="57" spans="2:19" x14ac:dyDescent="0.2">
      <c r="B57" s="392"/>
      <c r="C57" s="409"/>
      <c r="D57" s="199" t="s">
        <v>425</v>
      </c>
      <c r="E57" s="132"/>
      <c r="F57" s="215"/>
      <c r="G57" s="215"/>
      <c r="H57" s="132"/>
      <c r="I57" s="215"/>
      <c r="J57" s="215"/>
      <c r="K57" s="214"/>
      <c r="L57" s="215"/>
      <c r="M57" s="215"/>
      <c r="N57" s="214"/>
      <c r="O57" s="215"/>
      <c r="P57" s="215"/>
      <c r="Q57" s="218"/>
      <c r="R57" s="215"/>
      <c r="S57" s="215"/>
    </row>
    <row r="58" spans="2:19" x14ac:dyDescent="0.2">
      <c r="B58" s="392"/>
      <c r="C58" s="409"/>
      <c r="D58" s="132" t="s">
        <v>426</v>
      </c>
      <c r="E58" s="132"/>
      <c r="F58" s="215"/>
      <c r="G58" s="215"/>
      <c r="H58" s="132"/>
      <c r="I58" s="215"/>
      <c r="J58" s="215"/>
      <c r="K58" s="214"/>
      <c r="L58" s="215"/>
      <c r="M58" s="215"/>
      <c r="N58" s="214"/>
      <c r="O58" s="215"/>
      <c r="P58" s="215"/>
      <c r="Q58" s="218"/>
      <c r="R58" s="215"/>
      <c r="S58" s="215"/>
    </row>
    <row r="59" spans="2:19" ht="15" thickBot="1" x14ac:dyDescent="0.25">
      <c r="B59" s="395"/>
      <c r="C59" s="411"/>
      <c r="D59" s="201" t="s">
        <v>434</v>
      </c>
      <c r="E59" s="218" t="str">
        <f t="shared" ref="E59:G59" si="19">IF(COUNT(E54:E58)&gt;=1,SUM(E54:E58),"")</f>
        <v/>
      </c>
      <c r="F59" s="220" t="str">
        <f t="shared" ref="F59" si="20">IF(COUNT(F54:F58)&gt;=1,SUM(F54:F58),"")</f>
        <v/>
      </c>
      <c r="G59" s="220" t="str">
        <f t="shared" si="19"/>
        <v/>
      </c>
      <c r="H59" s="218" t="str">
        <f t="shared" ref="H59:S59" si="21">IF(COUNT(H54:H58)&gt;=1,SUM(H54:H58),"")</f>
        <v/>
      </c>
      <c r="I59" s="221" t="str">
        <f>IF(COUNT(I54:I58)&gt;=1,SUM(I54:I58),"")</f>
        <v/>
      </c>
      <c r="J59" s="221" t="str">
        <f t="shared" si="21"/>
        <v/>
      </c>
      <c r="K59" s="218" t="str">
        <f t="shared" si="21"/>
        <v/>
      </c>
      <c r="L59" s="220" t="str">
        <f t="shared" si="21"/>
        <v/>
      </c>
      <c r="M59" s="220" t="str">
        <f t="shared" si="21"/>
        <v/>
      </c>
      <c r="N59" s="218" t="str">
        <f t="shared" si="21"/>
        <v/>
      </c>
      <c r="O59" s="220" t="str">
        <f t="shared" si="21"/>
        <v/>
      </c>
      <c r="P59" s="220" t="str">
        <f t="shared" si="21"/>
        <v/>
      </c>
      <c r="Q59" s="218" t="str">
        <f t="shared" si="21"/>
        <v/>
      </c>
      <c r="R59" s="220" t="str">
        <f t="shared" si="21"/>
        <v/>
      </c>
      <c r="S59" s="220" t="str">
        <f t="shared" si="21"/>
        <v/>
      </c>
    </row>
    <row r="60" spans="2:19" ht="15" thickTop="1" x14ac:dyDescent="0.2">
      <c r="B60" s="388" t="s">
        <v>435</v>
      </c>
      <c r="C60" s="379"/>
      <c r="D60" s="202" t="s">
        <v>422</v>
      </c>
      <c r="E60" s="222">
        <f>IF(COUNT(E7:E8,E18,E24,E30,E36,E42,E48,E54)&gt;=1,SUM(E7,E8,E18,E24,E30,E36,E42,E48,E54),"")</f>
        <v>21</v>
      </c>
      <c r="F60" s="222" t="str">
        <f t="shared" ref="F60:S60" si="22">IF(COUNT(F7:F8,F18,F24,F30,F36,F42,F48,F54)&gt;=1,SUM(F7,F8,F18,F24,F30,F36,F42,F48,F54),"")</f>
        <v/>
      </c>
      <c r="G60" s="223">
        <f t="shared" si="22"/>
        <v>2.817828</v>
      </c>
      <c r="H60" s="222">
        <f t="shared" si="22"/>
        <v>23</v>
      </c>
      <c r="I60" s="222" t="str">
        <f t="shared" si="22"/>
        <v/>
      </c>
      <c r="J60" s="223">
        <f t="shared" si="22"/>
        <v>2.8218110000000003</v>
      </c>
      <c r="K60" s="222">
        <f t="shared" si="22"/>
        <v>21</v>
      </c>
      <c r="L60" s="222" t="str">
        <f t="shared" si="22"/>
        <v/>
      </c>
      <c r="M60" s="223">
        <f t="shared" si="22"/>
        <v>2.7996349999999999</v>
      </c>
      <c r="N60" s="222">
        <f t="shared" si="22"/>
        <v>21</v>
      </c>
      <c r="O60" s="222" t="str">
        <f t="shared" si="22"/>
        <v/>
      </c>
      <c r="P60" s="223">
        <f t="shared" si="22"/>
        <v>2.743458</v>
      </c>
      <c r="Q60" s="222">
        <f t="shared" si="22"/>
        <v>21</v>
      </c>
      <c r="R60" s="222" t="str">
        <f t="shared" si="22"/>
        <v/>
      </c>
      <c r="S60" s="223">
        <f t="shared" si="22"/>
        <v>2.8208730000000002</v>
      </c>
    </row>
    <row r="61" spans="2:19" x14ac:dyDescent="0.2">
      <c r="B61" s="389"/>
      <c r="C61" s="380"/>
      <c r="D61" s="199" t="s">
        <v>423</v>
      </c>
      <c r="E61" s="222">
        <f>IF(COUNT(E9,E19,E25,E31,E37,E43,E49,E55)&gt;=1,SUM(E9,E19,E25,E31,E37,E43,E49,E55),"")</f>
        <v>1</v>
      </c>
      <c r="F61" s="222" t="str">
        <f t="shared" ref="F61:S61" si="23">IF(COUNT(F9,F19,F25,F31,F37,F43,F49,F55)&gt;=1,SUM(F9,F19,F25,F31,F37,F43,F49,F55),"")</f>
        <v/>
      </c>
      <c r="G61" s="223">
        <f t="shared" si="23"/>
        <v>1.14E-3</v>
      </c>
      <c r="H61" s="222">
        <f t="shared" si="23"/>
        <v>1</v>
      </c>
      <c r="I61" s="222" t="str">
        <f t="shared" si="23"/>
        <v/>
      </c>
      <c r="J61" s="223">
        <f t="shared" si="23"/>
        <v>4.15E-4</v>
      </c>
      <c r="K61" s="222">
        <f t="shared" si="23"/>
        <v>1</v>
      </c>
      <c r="L61" s="222" t="str">
        <f t="shared" si="23"/>
        <v/>
      </c>
      <c r="M61" s="223">
        <f t="shared" si="23"/>
        <v>7.2400000000000003E-4</v>
      </c>
      <c r="N61" s="222">
        <f t="shared" si="23"/>
        <v>1</v>
      </c>
      <c r="O61" s="222" t="str">
        <f t="shared" si="23"/>
        <v/>
      </c>
      <c r="P61" s="223">
        <f t="shared" si="23"/>
        <v>0</v>
      </c>
      <c r="Q61" s="222">
        <f t="shared" si="23"/>
        <v>1</v>
      </c>
      <c r="R61" s="222" t="str">
        <f t="shared" si="23"/>
        <v/>
      </c>
      <c r="S61" s="223">
        <f t="shared" si="23"/>
        <v>0</v>
      </c>
    </row>
    <row r="62" spans="2:19" x14ac:dyDescent="0.2">
      <c r="B62" s="389"/>
      <c r="C62" s="380"/>
      <c r="D62" s="199" t="s">
        <v>424</v>
      </c>
      <c r="E62" s="222">
        <f t="shared" ref="E62:S62" si="24">IF(COUNT(E10,E20,E26,E32,E38,E44,E50,E56)&gt;=1,SUM(E10,E20,E26,E32,E38,E44,E50,E56),"")</f>
        <v>1</v>
      </c>
      <c r="F62" s="222" t="str">
        <f t="shared" si="24"/>
        <v/>
      </c>
      <c r="G62" s="223">
        <f t="shared" si="24"/>
        <v>0</v>
      </c>
      <c r="H62" s="222">
        <f t="shared" si="24"/>
        <v>1</v>
      </c>
      <c r="I62" s="222" t="str">
        <f t="shared" si="24"/>
        <v/>
      </c>
      <c r="J62" s="223">
        <f t="shared" si="24"/>
        <v>0</v>
      </c>
      <c r="K62" s="222">
        <f t="shared" si="24"/>
        <v>1</v>
      </c>
      <c r="L62" s="222" t="str">
        <f t="shared" si="24"/>
        <v/>
      </c>
      <c r="M62" s="223">
        <f t="shared" si="24"/>
        <v>0</v>
      </c>
      <c r="N62" s="222">
        <f t="shared" si="24"/>
        <v>1</v>
      </c>
      <c r="O62" s="222" t="str">
        <f t="shared" si="24"/>
        <v/>
      </c>
      <c r="P62" s="223">
        <f t="shared" si="24"/>
        <v>0</v>
      </c>
      <c r="Q62" s="222">
        <f t="shared" si="24"/>
        <v>1</v>
      </c>
      <c r="R62" s="222" t="str">
        <f t="shared" si="24"/>
        <v/>
      </c>
      <c r="S62" s="223">
        <f t="shared" si="24"/>
        <v>0</v>
      </c>
    </row>
    <row r="63" spans="2:19" x14ac:dyDescent="0.2">
      <c r="B63" s="389"/>
      <c r="C63" s="380"/>
      <c r="D63" s="199" t="s">
        <v>425</v>
      </c>
      <c r="E63" s="222">
        <f>IF(COUNT(E11:E12,E21,E27,E33,E39,E45,E51,E57)&gt;=1,SUM(E11,E12,E21,E27,E33,E39,E45,E51,E57),"")</f>
        <v>1</v>
      </c>
      <c r="F63" s="222" t="str">
        <f t="shared" ref="F63:S63" si="25">IF(COUNT(F11:F12,F21,F27,F33,F39,F45,F51,F57)&gt;=1,SUM(F11,F12,F21,F27,F33,F39,F45,F51,F57),"")</f>
        <v/>
      </c>
      <c r="G63" s="223">
        <f t="shared" si="25"/>
        <v>0</v>
      </c>
      <c r="H63" s="222">
        <f t="shared" si="25"/>
        <v>1</v>
      </c>
      <c r="I63" s="222" t="str">
        <f t="shared" si="25"/>
        <v/>
      </c>
      <c r="J63" s="223">
        <f t="shared" si="25"/>
        <v>0</v>
      </c>
      <c r="K63" s="222">
        <f t="shared" si="25"/>
        <v>1</v>
      </c>
      <c r="L63" s="222" t="str">
        <f t="shared" si="25"/>
        <v/>
      </c>
      <c r="M63" s="223">
        <f t="shared" si="25"/>
        <v>0</v>
      </c>
      <c r="N63" s="222">
        <f t="shared" si="25"/>
        <v>1</v>
      </c>
      <c r="O63" s="222" t="str">
        <f t="shared" si="25"/>
        <v/>
      </c>
      <c r="P63" s="223">
        <f t="shared" si="25"/>
        <v>0</v>
      </c>
      <c r="Q63" s="222">
        <f t="shared" si="25"/>
        <v>1</v>
      </c>
      <c r="R63" s="222" t="str">
        <f t="shared" si="25"/>
        <v/>
      </c>
      <c r="S63" s="223">
        <f t="shared" si="25"/>
        <v>0</v>
      </c>
    </row>
    <row r="64" spans="2:19" x14ac:dyDescent="0.2">
      <c r="B64" s="389"/>
      <c r="C64" s="380"/>
      <c r="D64" s="132" t="s">
        <v>426</v>
      </c>
      <c r="E64" s="222">
        <f>IF(COUNT(E13:E16,E22,E28,E34,E40,E46,E52,E58)&gt;=1,SUM(E13:E16,E22,E28,E34,E40,E46,E52,E58),"")</f>
        <v>19</v>
      </c>
      <c r="F64" s="222" t="str">
        <f t="shared" ref="F64:S64" si="26">IF(COUNT(F13:F16,F22,F28,F34,F40,F46,F52,F58)&gt;=1,SUM(F13:F16,F22,F28,F34,F40,F46,F52,F58),"")</f>
        <v/>
      </c>
      <c r="G64" s="223">
        <f t="shared" si="26"/>
        <v>0.18168390000000001</v>
      </c>
      <c r="H64" s="222">
        <f t="shared" si="26"/>
        <v>19</v>
      </c>
      <c r="I64" s="222" t="str">
        <f t="shared" si="26"/>
        <v/>
      </c>
      <c r="J64" s="223">
        <f t="shared" si="26"/>
        <v>0.17275346</v>
      </c>
      <c r="K64" s="222">
        <f t="shared" si="26"/>
        <v>19</v>
      </c>
      <c r="L64" s="222" t="str">
        <f t="shared" si="26"/>
        <v/>
      </c>
      <c r="M64" s="223">
        <f t="shared" si="26"/>
        <v>0.123165</v>
      </c>
      <c r="N64" s="222">
        <f t="shared" si="26"/>
        <v>19</v>
      </c>
      <c r="O64" s="222" t="str">
        <f t="shared" si="26"/>
        <v/>
      </c>
      <c r="P64" s="223">
        <f t="shared" si="26"/>
        <v>9.7524099999999989E-2</v>
      </c>
      <c r="Q64" s="222">
        <f t="shared" si="26"/>
        <v>19</v>
      </c>
      <c r="R64" s="222" t="str">
        <f t="shared" si="26"/>
        <v/>
      </c>
      <c r="S64" s="223">
        <f t="shared" si="26"/>
        <v>0.10732973999999999</v>
      </c>
    </row>
    <row r="65" spans="2:19" ht="29" x14ac:dyDescent="0.2">
      <c r="B65" s="390"/>
      <c r="C65" s="381"/>
      <c r="D65" s="132" t="s">
        <v>436</v>
      </c>
      <c r="E65" s="218">
        <f>SUM(E60:E64)</f>
        <v>43</v>
      </c>
      <c r="F65" s="220">
        <f t="shared" ref="F65:S65" si="27">SUM(F60:F64)</f>
        <v>0</v>
      </c>
      <c r="G65" s="220">
        <f t="shared" si="27"/>
        <v>3.0006518999999998</v>
      </c>
      <c r="H65" s="218">
        <f t="shared" si="27"/>
        <v>45</v>
      </c>
      <c r="I65" s="220">
        <f t="shared" si="27"/>
        <v>0</v>
      </c>
      <c r="J65" s="220">
        <f t="shared" si="27"/>
        <v>2.9949794600000001</v>
      </c>
      <c r="K65" s="218">
        <f t="shared" si="27"/>
        <v>43</v>
      </c>
      <c r="L65" s="220">
        <f t="shared" si="27"/>
        <v>0</v>
      </c>
      <c r="M65" s="220">
        <f t="shared" si="27"/>
        <v>2.923524</v>
      </c>
      <c r="N65" s="218">
        <f t="shared" si="27"/>
        <v>43</v>
      </c>
      <c r="O65" s="220">
        <f t="shared" si="27"/>
        <v>0</v>
      </c>
      <c r="P65" s="220">
        <f t="shared" si="27"/>
        <v>2.8409820999999997</v>
      </c>
      <c r="Q65" s="218">
        <f t="shared" si="27"/>
        <v>43</v>
      </c>
      <c r="R65" s="220">
        <f t="shared" si="27"/>
        <v>0</v>
      </c>
      <c r="S65" s="220">
        <f t="shared" si="27"/>
        <v>2.9282027400000001</v>
      </c>
    </row>
    <row r="66" spans="2:19" x14ac:dyDescent="0.2">
      <c r="B66" s="155"/>
      <c r="C66" s="203"/>
      <c r="D66" s="155"/>
      <c r="E66" s="204"/>
      <c r="F66" s="155"/>
      <c r="G66" s="155"/>
      <c r="H66" s="204"/>
      <c r="I66" s="155"/>
      <c r="J66" s="205"/>
      <c r="K66" s="204"/>
      <c r="L66" s="155"/>
      <c r="M66" s="155"/>
      <c r="N66" s="204"/>
      <c r="O66" s="155"/>
      <c r="P66" s="155"/>
      <c r="Q66" s="204"/>
      <c r="R66" s="155"/>
      <c r="S66" s="155"/>
    </row>
    <row r="67" spans="2:19" ht="44.5" x14ac:dyDescent="0.2">
      <c r="B67" s="155"/>
      <c r="C67" s="203" t="s">
        <v>437</v>
      </c>
      <c r="D67" s="206"/>
      <c r="E67" s="207"/>
      <c r="F67" s="205"/>
      <c r="G67" s="205" t="s">
        <v>438</v>
      </c>
      <c r="H67" s="208" t="s">
        <v>439</v>
      </c>
      <c r="I67" s="209"/>
      <c r="J67" s="209"/>
      <c r="K67" s="208"/>
      <c r="L67" s="205"/>
      <c r="M67" s="210"/>
      <c r="N67" s="405"/>
      <c r="O67" s="405"/>
      <c r="P67" s="406"/>
      <c r="Q67" s="406"/>
      <c r="R67" s="406"/>
      <c r="S67" s="406"/>
    </row>
    <row r="68" spans="2:19" ht="28.5" customHeight="1" x14ac:dyDescent="0.2">
      <c r="B68" s="155"/>
      <c r="C68" s="203"/>
      <c r="D68" s="150" t="s">
        <v>440</v>
      </c>
      <c r="E68" s="212"/>
      <c r="F68" s="213"/>
      <c r="G68" s="213" t="s">
        <v>470</v>
      </c>
      <c r="H68" s="407" t="s">
        <v>471</v>
      </c>
      <c r="I68" s="407"/>
      <c r="J68" s="407"/>
      <c r="K68" s="407"/>
      <c r="L68" s="407"/>
      <c r="M68" s="408"/>
      <c r="N68" s="405"/>
      <c r="O68" s="405"/>
      <c r="P68" s="406"/>
      <c r="Q68" s="406"/>
      <c r="R68" s="406"/>
      <c r="S68" s="406"/>
    </row>
    <row r="69" spans="2:19" ht="28.5" customHeight="1" x14ac:dyDescent="0.2">
      <c r="B69" s="155"/>
      <c r="C69" s="203"/>
      <c r="D69" s="150" t="s">
        <v>423</v>
      </c>
      <c r="E69" s="212"/>
      <c r="F69" s="213"/>
      <c r="G69" s="213" t="s">
        <v>470</v>
      </c>
      <c r="H69" s="407" t="s">
        <v>471</v>
      </c>
      <c r="I69" s="407"/>
      <c r="J69" s="407"/>
      <c r="K69" s="407"/>
      <c r="L69" s="407"/>
      <c r="M69" s="408"/>
      <c r="N69" s="405"/>
      <c r="O69" s="405"/>
      <c r="P69" s="406"/>
      <c r="Q69" s="406"/>
      <c r="R69" s="406"/>
      <c r="S69" s="406"/>
    </row>
    <row r="70" spans="2:19" ht="28.5" customHeight="1" x14ac:dyDescent="0.2">
      <c r="B70" s="155"/>
      <c r="C70" s="203"/>
      <c r="D70" s="150" t="s">
        <v>424</v>
      </c>
      <c r="E70" s="212"/>
      <c r="F70" s="213"/>
      <c r="G70" s="213" t="s">
        <v>470</v>
      </c>
      <c r="H70" s="407" t="s">
        <v>471</v>
      </c>
      <c r="I70" s="407"/>
      <c r="J70" s="407"/>
      <c r="K70" s="407"/>
      <c r="L70" s="407"/>
      <c r="M70" s="408"/>
      <c r="N70" s="405"/>
      <c r="O70" s="405"/>
      <c r="P70" s="406"/>
      <c r="Q70" s="406"/>
      <c r="R70" s="406"/>
      <c r="S70" s="406"/>
    </row>
    <row r="71" spans="2:19" ht="28.5" customHeight="1" x14ac:dyDescent="0.2">
      <c r="B71" s="155"/>
      <c r="C71" s="203"/>
      <c r="D71" s="150" t="s">
        <v>441</v>
      </c>
      <c r="E71" s="212"/>
      <c r="F71" s="213"/>
      <c r="G71" s="213" t="s">
        <v>470</v>
      </c>
      <c r="H71" s="407" t="s">
        <v>471</v>
      </c>
      <c r="I71" s="407"/>
      <c r="J71" s="407"/>
      <c r="K71" s="407"/>
      <c r="L71" s="407"/>
      <c r="M71" s="408"/>
      <c r="N71" s="405"/>
      <c r="O71" s="405"/>
      <c r="P71" s="406"/>
      <c r="Q71" s="406"/>
      <c r="R71" s="406"/>
      <c r="S71" s="406"/>
    </row>
    <row r="72" spans="2:19" ht="21" customHeight="1" x14ac:dyDescent="0.2">
      <c r="B72" s="155"/>
      <c r="C72" s="203"/>
      <c r="D72" s="211"/>
      <c r="E72" s="204"/>
      <c r="F72" s="155"/>
      <c r="G72" s="155"/>
      <c r="H72" s="204"/>
      <c r="I72" s="155"/>
      <c r="J72" s="155"/>
      <c r="K72" s="204"/>
      <c r="L72" s="155"/>
      <c r="M72" s="155"/>
      <c r="N72" s="204"/>
      <c r="O72" s="155"/>
      <c r="P72" s="155"/>
      <c r="Q72" s="204"/>
      <c r="R72" s="155"/>
      <c r="S72" s="155"/>
    </row>
    <row r="73" spans="2:19" ht="18" customHeight="1" x14ac:dyDescent="0.2">
      <c r="B73" s="155"/>
      <c r="C73" s="203"/>
      <c r="D73" s="155" t="s">
        <v>442</v>
      </c>
      <c r="E73" s="204"/>
      <c r="F73" s="155"/>
      <c r="G73" s="155"/>
      <c r="H73" s="204"/>
      <c r="I73" s="155"/>
      <c r="J73" s="155"/>
      <c r="K73" s="204"/>
      <c r="L73" s="155"/>
      <c r="M73" s="155"/>
      <c r="N73" s="204"/>
      <c r="O73" s="155"/>
      <c r="P73" s="155"/>
      <c r="Q73" s="204"/>
      <c r="R73" s="155"/>
      <c r="S73" s="155"/>
    </row>
    <row r="74" spans="2:19" ht="21" customHeight="1" x14ac:dyDescent="0.2">
      <c r="B74" s="155"/>
      <c r="C74" s="203"/>
      <c r="D74" s="399" t="s">
        <v>443</v>
      </c>
      <c r="E74" s="402"/>
      <c r="F74" s="403"/>
      <c r="G74" s="403"/>
      <c r="H74" s="403"/>
      <c r="I74" s="403"/>
      <c r="J74" s="403"/>
      <c r="K74" s="403"/>
      <c r="L74" s="403"/>
      <c r="M74" s="404"/>
      <c r="N74" s="204"/>
      <c r="O74" s="155"/>
      <c r="P74" s="155"/>
      <c r="Q74" s="204"/>
      <c r="R74" s="155"/>
      <c r="S74" s="155"/>
    </row>
    <row r="75" spans="2:19" ht="23.25" customHeight="1" x14ac:dyDescent="0.2">
      <c r="B75" s="155"/>
      <c r="C75" s="203"/>
      <c r="D75" s="400"/>
      <c r="E75" s="402"/>
      <c r="F75" s="403"/>
      <c r="G75" s="403"/>
      <c r="H75" s="403"/>
      <c r="I75" s="403"/>
      <c r="J75" s="403"/>
      <c r="K75" s="403"/>
      <c r="L75" s="403"/>
      <c r="M75" s="404"/>
      <c r="N75" s="204"/>
      <c r="O75" s="155"/>
      <c r="P75" s="155"/>
      <c r="Q75" s="204"/>
      <c r="R75" s="155"/>
      <c r="S75" s="155"/>
    </row>
    <row r="76" spans="2:19" ht="20.25" customHeight="1" x14ac:dyDescent="0.2">
      <c r="B76" s="155"/>
      <c r="C76" s="203"/>
      <c r="D76" s="400"/>
      <c r="E76" s="402"/>
      <c r="F76" s="403"/>
      <c r="G76" s="403"/>
      <c r="H76" s="403"/>
      <c r="I76" s="403"/>
      <c r="J76" s="403"/>
      <c r="K76" s="403"/>
      <c r="L76" s="403"/>
      <c r="M76" s="404"/>
      <c r="N76" s="204"/>
      <c r="O76" s="155"/>
      <c r="P76" s="155"/>
      <c r="Q76" s="204"/>
      <c r="R76" s="155"/>
      <c r="S76" s="155"/>
    </row>
    <row r="77" spans="2:19" ht="20.25" customHeight="1" x14ac:dyDescent="0.2">
      <c r="B77" s="155"/>
      <c r="C77" s="203"/>
      <c r="D77" s="401"/>
      <c r="E77" s="402"/>
      <c r="F77" s="403"/>
      <c r="G77" s="403"/>
      <c r="H77" s="403"/>
      <c r="I77" s="403"/>
      <c r="J77" s="403"/>
      <c r="K77" s="403"/>
      <c r="L77" s="403"/>
      <c r="M77" s="404"/>
      <c r="N77" s="204"/>
      <c r="O77" s="155"/>
      <c r="P77" s="155"/>
      <c r="Q77" s="204"/>
      <c r="R77" s="155"/>
      <c r="S77" s="155"/>
    </row>
  </sheetData>
  <mergeCells count="35">
    <mergeCell ref="C7:C17"/>
    <mergeCell ref="C54:C59"/>
    <mergeCell ref="C36:C41"/>
    <mergeCell ref="C42:C47"/>
    <mergeCell ref="D4:D6"/>
    <mergeCell ref="D74:D77"/>
    <mergeCell ref="E75:M75"/>
    <mergeCell ref="E76:M76"/>
    <mergeCell ref="E77:M77"/>
    <mergeCell ref="N67:S67"/>
    <mergeCell ref="N68:S68"/>
    <mergeCell ref="N69:S69"/>
    <mergeCell ref="N70:S70"/>
    <mergeCell ref="N71:S71"/>
    <mergeCell ref="E74:M74"/>
    <mergeCell ref="H68:M68"/>
    <mergeCell ref="H69:M69"/>
    <mergeCell ref="H70:M70"/>
    <mergeCell ref="H71:M71"/>
    <mergeCell ref="C60:C65"/>
    <mergeCell ref="B4:B6"/>
    <mergeCell ref="C24:C29"/>
    <mergeCell ref="C30:C35"/>
    <mergeCell ref="C48:C53"/>
    <mergeCell ref="B60:B65"/>
    <mergeCell ref="B24:B29"/>
    <mergeCell ref="B30:B35"/>
    <mergeCell ref="B48:B53"/>
    <mergeCell ref="C4:C6"/>
    <mergeCell ref="B54:B59"/>
    <mergeCell ref="B18:B23"/>
    <mergeCell ref="B7:B17"/>
    <mergeCell ref="B36:B41"/>
    <mergeCell ref="B42:B47"/>
    <mergeCell ref="C18:C23"/>
  </mergeCells>
  <phoneticPr fontId="4"/>
  <dataValidations count="1">
    <dataValidation type="custom" allowBlank="1" showInputMessage="1" showErrorMessage="1" errorTitle="ご注意" error="採取量は、小数点第１位までご記入ください。" sqref="F7:G16 I7:J16 L7:M16 O7:P16 R7:S16 F18:G22 I18:J22 L18:M22 O18:P22 R18:S22 F24:G28 I24:J28 L24:M28 O24:P28 R24:S28 F30:G34 I30:J34 L30:M34 O30:P34 R30:S34 F36:G40 I36:J40 L36:M40 O36:P40 R36:S40 F42:G46 I42:J46 L42:M46 O42:P46 R42:S46 F48:G52 I48:J52 L48:M52 O48:P52 R48:S52 R54:S58 I54:J58 L54:M58 O54:P58 F54:G58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56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9BA7C57F-D7BB-4E61-8A91-F4053D1845C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54</vt:i4>
      </vt:variant>
    </vt:vector>
  </HeadingPairs>
  <TitlesOfParts>
    <vt:vector size="64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ｼｰﾄ2!Print_Area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