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63" documentId="13_ncr:1_{0C5B8C89-DF11-4B44-BA25-00C486AC2CFD}" xr6:coauthVersionLast="47" xr6:coauthVersionMax="47" xr10:uidLastSave="{E041DEFB-A2D9-4C2C-BC12-DB092F31393B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P18" i="207"/>
  <c r="O18" i="207"/>
  <c r="N18" i="207" l="1"/>
  <c r="M18" i="207"/>
  <c r="L18" i="207"/>
  <c r="K18" i="207"/>
  <c r="J18" i="207"/>
  <c r="I18" i="207"/>
  <c r="H18" i="207"/>
  <c r="G18" i="207"/>
  <c r="F18" i="207"/>
  <c r="E18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27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<sst xmlns="http://schemas.openxmlformats.org/spreadsheetml/2006/main" count="797" uniqueCount="503">
  <si>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</si>
  <si>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</si>
  <si>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</si>
  <si>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</si>
  <si>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</si>
  <si>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</si>
  <si>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</si>
  <si>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</si>
  <si>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</si>
  <si>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</si>
  <si>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</si>
  <si>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</si>
  <si>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</si>
  <si>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</si>
  <si>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</si>
  <si>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</si>
  <si>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</si>
  <si>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</si>
  <si>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</si>
  <si>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</si>
  <si>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</si>
  <si>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</si>
  <si>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</si>
  <si>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</si>
  <si>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</si>
  <si>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</si>
  <si>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</si>
  <si>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</si>
  <si>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</si>
  <si>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</si>
  <si>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</si>
  <si>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</si>
  <si>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</si>
  <si>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</si>
  <si>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</si>
  <si>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</si>
  <si>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</si>
  <si>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</si>
  <si>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</si>
  <si>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</si>
  <si>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</si>
  <si>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</si>
  <si>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</si>
  <si>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</si>
  <si>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</si>
  <si>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</si>
  <si>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</si>
  <si>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</si>
  <si>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</si>
  <si>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</si>
  <si>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</si>
  <si>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</si>
  <si>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</si>
  <si>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</si>
  <si>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</si>
  <si>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</si>
  <si>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</si>
  <si>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</si>
  <si>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</si>
  <si>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</si>
  <si>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</si>
  <si>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</si>
  <si>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</si>
  <si>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</si>
  <si>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</si>
  <si>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</si>
  <si>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</si>
  <si>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</si>
  <si>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</si>
  <si>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</si>
  <si>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</si>
  <si>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</si>
  <si>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</si>
  <si>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</si>
  <si>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</si>
  <si>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</si>
  <si>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</si>
  <si>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</si>
  <si>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</si>
  <si>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</si>
  <si>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</si>
  <si>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</si>
  <si>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</si>
  <si>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</si>
  <si>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</si>
  <si>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</si>
  <si>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</si>
  <si>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</si>
  <si>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</si>
  <si>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</si>
  <si>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</si>
  <si>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</si>
  <si>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</si>
  <si>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</si>
  <si>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</si>
  <si>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</si>
  <si>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</si>
  <si>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</si>
  <si>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</si>
  <si>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</si>
  <si>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</si>
  <si>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</si>
  <si>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</si>
  <si>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</si>
  <si>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</si>
  <si>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</si>
  <si>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</si>
  <si>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</si>
  <si>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</si>
  <si>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</si>
  <si>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</si>
  <si>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</si>
  <si>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</si>
  <si>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</si>
  <si>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</si>
  <si>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</si>
  <si>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</si>
  <si>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</si>
  <si>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</si>
  <si>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</si>
  <si>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</si>
  <si>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</si>
  <si>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</si>
  <si>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</si>
  <si>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</si>
  <si>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</si>
  <si>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</si>
  <si>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</si>
  <si>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</si>
  <si>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</si>
  <si>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</si>
  <si>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</si>
  <si>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</si>
  <si>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</si>
  <si>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</si>
  <si>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</si>
  <si>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</si>
  <si>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</si>
  <si>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</si>
  <si>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</si>
  <si>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</si>
  <si>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</si>
  <si>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</si>
  <si>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</si>
  <si>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</si>
  <si>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</si>
  <si>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</si>
  <si>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</si>
  <si>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</si>
  <si>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</si>
  <si>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</si>
  <si>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</si>
  <si>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</si>
  <si>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</si>
  <si>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</si>
  <si>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</si>
  <si>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</si>
  <si>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</si>
  <si>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</si>
  <si>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</si>
  <si>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</si>
  <si>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</si>
  <si>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</si>
  <si>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</si>
  <si>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</si>
  <si>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</si>
  <si>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</si>
  <si>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</si>
  <si>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</si>
  <si>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</si>
  <si>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</si>
  <si>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</si>
  <si>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</si>
  <si>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</si>
  <si>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</si>
  <si>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</si>
  <si>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</si>
  <si>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</si>
  <si>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</si>
  <si>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</si>
  <si>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</si>
  <si>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</si>
  <si>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</si>
  <si>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</si>
  <si>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</si>
  <si>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</si>
  <si>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</si>
  <si>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</si>
  <si>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</si>
  <si>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</si>
  <si>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</si>
  <si>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</si>
  <si>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</si>
  <si>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</si>
  <si>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</si>
  <si>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</si>
  <si>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</si>
  <si>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</si>
  <si>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</si>
  <si>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</si>
  <si>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</si>
  <si>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</si>
  <si>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</si>
  <si>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</si>
  <si>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</si>
  <si>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</si>
  <si>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</si>
  <si>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</si>
  <si>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</si>
  <si>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</si>
  <si>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</si>
  <si>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</si>
  <si>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</si>
  <si>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</si>
  <si>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</si>
  <si>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</si>
  <si>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</si>
  <si>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</si>
  <si>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</si>
  <si>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</si>
  <si>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</si>
  <si>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</si>
  <si>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</si>
  <si>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</si>
  <si>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</si>
  <si>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</si>
  <si>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</si>
  <si>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</si>
  <si>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</si>
  <si>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</si>
  <si>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</si>
  <si>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</si>
  <si>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</si>
  <si>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</si>
  <si>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</si>
  <si>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</si>
  <si>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</si>
  <si>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</si>
  <si>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</si>
  <si>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</si>
  <si>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</si>
  <si>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</si>
  <si>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</si>
  <si>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</si>
  <si>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</si>
  <si>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</si>
  <si>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</si>
  <si>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</si>
  <si>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</si>
  <si>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</si>
  <si>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</si>
  <si>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</si>
  <si>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</si>
  <si>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</si>
  <si>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</si>
  <si>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</si>
  <si>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</si>
  <si>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</si>
  <si>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</si>
  <si>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</si>
  <si>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</si>
  <si>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</si>
  <si>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</si>
  <si>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</si>
  <si>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</si>
  <si>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</si>
  <si>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</si>
  <si>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</si>
  <si>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</si>
  <si>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</si>
  <si>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</si>
  <si>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</si>
  <si>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</si>
  <si>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</si>
  <si>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</si>
  <si>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</si>
  <si>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</si>
  <si>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</si>
  <si>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</si>
  <si>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</si>
  <si>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</si>
  <si>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</si>
  <si>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</si>
  <si>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</si>
  <si>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</si>
  <si>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</si>
  <si>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</si>
  <si>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</si>
  <si>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</si>
  <si>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</si>
  <si>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</si>
  <si>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</si>
  <si>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</si>
  <si>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</si>
  <si>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</si>
  <si>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</si>
  <si>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</si>
  <si>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</si>
  <si>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</si>
  <si>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</si>
  <si>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</si>
  <si>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</si>
  <si>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</si>
  <si>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</si>
  <si>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金沢市</t>
  </si>
  <si>
    <t>かほく市</t>
  </si>
  <si>
    <t>白山市</t>
  </si>
  <si>
    <t>野々市市</t>
  </si>
  <si>
    <t>津幡町</t>
  </si>
  <si>
    <t>内灘町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</si>
  <si>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</si>
  <si>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</si>
  <si>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</si>
  <si>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</si>
  <si>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</si>
  <si>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</si>
  <si>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</si>
  <si>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</si>
  <si>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</si>
  <si>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</si>
  <si>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</si>
  <si>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</si>
  <si>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</si>
  <si>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</si>
  <si>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</si>
  <si>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</si>
  <si>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</si>
  <si>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</si>
  <si>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</si>
  <si>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</si>
  <si>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</si>
  <si>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</si>
  <si>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</si>
  <si>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</si>
  <si>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</si>
  <si>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</si>
  <si>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</si>
  <si>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</si>
  <si>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</si>
  <si>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</si>
  <si>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</si>
  <si>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</si>
  <si>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</si>
  <si>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</si>
  <si>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</si>
  <si>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</si>
  <si>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</si>
  <si>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</si>
  <si>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</si>
  <si>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</si>
  <si>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</si>
  <si>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</si>
  <si>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</si>
  <si>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</si>
  <si>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</si>
  <si>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</si>
  <si>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</si>
  <si>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</si>
  <si>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</si>
  <si>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</si>
  <si>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</si>
  <si>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</si>
  <si>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</si>
  <si>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</si>
  <si>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</si>
  <si>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</si>
  <si>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</si>
  <si>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</si>
  <si>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</si>
  <si>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</si>
  <si>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</si>
  <si>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</si>
  <si>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</si>
  <si>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</si>
  <si>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</si>
  <si>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</si>
  <si>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</si>
  <si>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</si>
  <si>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</si>
  <si>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</si>
  <si>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</si>
  <si>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</si>
  <si>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</si>
  <si>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</si>
  <si>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</si>
  <si>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</si>
  <si>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</si>
  <si>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</si>
  <si>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</si>
  <si>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</si>
  <si>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</si>
  <si>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</si>
  <si>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</si>
  <si>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</si>
  <si>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</si>
  <si>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</si>
  <si>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</si>
  <si>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</si>
  <si>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</si>
  <si>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</si>
  <si>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</si>
  <si>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</si>
  <si>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</si>
  <si>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</si>
  <si>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</si>
  <si>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</si>
  <si>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</si>
  <si>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</si>
  <si>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</si>
  <si>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</si>
  <si>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</si>
  <si>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</si>
  <si>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</si>
  <si>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</si>
  <si>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</si>
  <si>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</si>
  <si>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</si>
  <si>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</si>
  <si>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</si>
  <si>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</si>
  <si>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</si>
  <si>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</si>
  <si>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</si>
  <si>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</si>
  <si>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</si>
  <si>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</si>
  <si>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</si>
  <si>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</si>
  <si>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</si>
  <si>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</si>
  <si>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</si>
  <si>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</si>
  <si>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</si>
  <si>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</si>
  <si>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</si>
  <si>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</si>
  <si>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</si>
  <si>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</si>
  <si>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</si>
  <si>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</si>
  <si>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</si>
  <si>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</si>
  <si>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</si>
  <si>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</si>
  <si>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</si>
  <si>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</si>
  <si>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</si>
  <si>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</si>
  <si>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</si>
  <si>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</si>
  <si>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</si>
  <si>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</si>
  <si>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</si>
  <si>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</si>
  <si>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</si>
  <si>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</si>
  <si>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</si>
  <si>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</si>
  <si>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</si>
  <si>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</si>
  <si>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工業試験場1号井</t>
  </si>
  <si>
    <t>工業試験場2号井</t>
  </si>
  <si>
    <t>工業試験場3号井</t>
  </si>
  <si>
    <t>金沢市鞍月</t>
  </si>
  <si>
    <t>39.0～44.5</t>
  </si>
  <si>
    <t>109.0～114.5</t>
  </si>
  <si>
    <t>239.0～244.5</t>
  </si>
  <si>
    <t>石川県</t>
    <rPh sb="0" eb="3">
      <t>イシカワケン</t>
    </rPh>
    <phoneticPr fontId="5"/>
  </si>
  <si>
    <t>被圧地下水</t>
    <rPh sb="0" eb="1">
      <t>ヒ</t>
    </rPh>
    <rPh sb="1" eb="2">
      <t>アツ</t>
    </rPh>
    <rPh sb="2" eb="5">
      <t>チカスイ</t>
    </rPh>
    <phoneticPr fontId="5"/>
  </si>
  <si>
    <t>H9.4</t>
  </si>
  <si>
    <t>-11.03(H30.2.7)</t>
  </si>
  <si>
    <t>-11.49(H30.2.7)</t>
  </si>
  <si>
    <t>-8.13(H30.2.7)</t>
  </si>
  <si>
    <t>地下水位は3時間ごとの読取値を日平均したのち、年度平均したもの</t>
  </si>
  <si>
    <t>既往最低水位は観測開始から日平均地下水位の最低の値</t>
  </si>
  <si>
    <t>県条例に基づく地下水採取量報告</t>
    <rPh sb="0" eb="1">
      <t>ケン</t>
    </rPh>
    <rPh sb="1" eb="3">
      <t>ジョウレイ</t>
    </rPh>
    <rPh sb="4" eb="5">
      <t>モト</t>
    </rPh>
    <rPh sb="7" eb="10">
      <t>チカスイ</t>
    </rPh>
    <rPh sb="10" eb="12">
      <t>サイシュ</t>
    </rPh>
    <rPh sb="12" eb="13">
      <t>リョウ</t>
    </rPh>
    <rPh sb="13" eb="15">
      <t>ホウコク</t>
    </rPh>
    <phoneticPr fontId="4"/>
  </si>
  <si>
    <t>県アンケート調査</t>
    <rPh sb="0" eb="1">
      <t>ケン</t>
    </rPh>
    <rPh sb="6" eb="8">
      <t>チョウサ</t>
    </rPh>
    <phoneticPr fontId="4"/>
  </si>
  <si>
    <t>金沢市条例に基づく地下水採取量報告</t>
    <rPh sb="0" eb="3">
      <t>カナザワシ</t>
    </rPh>
    <rPh sb="3" eb="5">
      <t>ジョウレイ</t>
    </rPh>
    <rPh sb="6" eb="7">
      <t>モト</t>
    </rPh>
    <rPh sb="9" eb="12">
      <t>チカスイ</t>
    </rPh>
    <rPh sb="12" eb="14">
      <t>サイシュ</t>
    </rPh>
    <rPh sb="14" eb="15">
      <t>リョウ</t>
    </rPh>
    <rPh sb="15" eb="17">
      <t>ホウコク</t>
    </rPh>
    <phoneticPr fontId="4"/>
  </si>
  <si>
    <t>その他は消雪用、その他雑用を含む</t>
    <rPh sb="2" eb="3">
      <t>タ</t>
    </rPh>
    <rPh sb="4" eb="6">
      <t>ショウセツ</t>
    </rPh>
    <rPh sb="6" eb="7">
      <t>ヨウ</t>
    </rPh>
    <rPh sb="10" eb="11">
      <t>タ</t>
    </rPh>
    <rPh sb="11" eb="13">
      <t>ザツヨウ</t>
    </rPh>
    <rPh sb="14" eb="15">
      <t>フク</t>
    </rPh>
    <phoneticPr fontId="4"/>
  </si>
  <si>
    <t>日あたり揚水量は、工業用・建築物用・上水道用については使用日数を365日として、</t>
  </si>
  <si>
    <t>農業用については100日、消雪用については30日として算出した。</t>
  </si>
  <si>
    <t>金沢平野</t>
    <rPh sb="0" eb="4">
      <t>カナザワヘイヤ</t>
    </rPh>
    <phoneticPr fontId="4"/>
  </si>
  <si>
    <t>-</t>
  </si>
  <si>
    <t>/</t>
  </si>
  <si>
    <t>43008-010</t>
    <phoneticPr fontId="4"/>
  </si>
  <si>
    <t>金沢市近岡町</t>
    <rPh sb="0" eb="6">
      <t>カナザワシチカオカマチ</t>
    </rPh>
    <phoneticPr fontId="4"/>
  </si>
  <si>
    <t>石川県</t>
    <phoneticPr fontId="4"/>
  </si>
  <si>
    <t>石川県</t>
    <rPh sb="0" eb="3">
      <t>イシカワケン</t>
    </rPh>
    <phoneticPr fontId="4"/>
  </si>
  <si>
    <t>２．測量の基準日：例年９月1日</t>
    <rPh sb="9" eb="11">
      <t>レイネン</t>
    </rPh>
    <rPh sb="12" eb="13">
      <t>ガツ</t>
    </rPh>
    <rPh sb="14" eb="15">
      <t>ニチ</t>
    </rPh>
    <phoneticPr fontId="4"/>
  </si>
  <si>
    <t>43008-002</t>
    <phoneticPr fontId="4"/>
  </si>
  <si>
    <t>S49~R6</t>
    <phoneticPr fontId="4"/>
  </si>
  <si>
    <t>１．沈下量の基準点:基16（所在地：河北郡津幡町北中条）</t>
    <rPh sb="6" eb="8">
      <t>キジュン</t>
    </rPh>
    <rPh sb="8" eb="9">
      <t>テン</t>
    </rPh>
    <rPh sb="10" eb="11">
      <t>キ</t>
    </rPh>
    <rPh sb="14" eb="17">
      <t>ショザイチ</t>
    </rPh>
    <rPh sb="18" eb="21">
      <t>カホクグン</t>
    </rPh>
    <rPh sb="21" eb="24">
      <t>ツバタマチ</t>
    </rPh>
    <rPh sb="24" eb="27">
      <t>キタナカジョウ</t>
    </rPh>
    <phoneticPr fontId="4"/>
  </si>
  <si>
    <t>金沢市打木町</t>
    <rPh sb="0" eb="6">
      <t>カナザワシウツギマチ</t>
    </rPh>
    <phoneticPr fontId="4"/>
  </si>
  <si>
    <t>76-0002</t>
    <phoneticPr fontId="4"/>
  </si>
  <si>
    <t>H24</t>
    <phoneticPr fontId="4"/>
  </si>
  <si>
    <t>金沢市</t>
    <rPh sb="0" eb="3">
      <t>カナザワシ</t>
    </rPh>
    <phoneticPr fontId="4"/>
  </si>
  <si>
    <t>手取川扇状地域</t>
    <rPh sb="0" eb="7">
      <t>テドリガワセンジョウチイキ</t>
    </rPh>
    <phoneticPr fontId="4"/>
  </si>
  <si>
    <t>水位の標高(T.P.m)=基準点標高(T.P.m)-基準点から水位までの距離(m)</t>
    <rPh sb="3" eb="5">
      <t>ヒョウコウ</t>
    </rPh>
    <rPh sb="13" eb="18">
      <t>キジュンテンヒョウコウ</t>
    </rPh>
    <rPh sb="26" eb="29">
      <t>キジュンテン</t>
    </rPh>
    <rPh sb="31" eb="33">
      <t>スイイ</t>
    </rPh>
    <rPh sb="36" eb="38">
      <t>キョリ</t>
    </rPh>
    <phoneticPr fontId="4"/>
  </si>
  <si>
    <t>白山市八田中町</t>
    <rPh sb="0" eb="3">
      <t>ハクサンシ</t>
    </rPh>
    <rPh sb="3" eb="7">
      <t>ハッタナカマチ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</si>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</sst>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ＭＳ Ｐ明朝"/>
      <family val="1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39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7" fillId="0" borderId="10" xfId="0" applyFont="1" applyBorder="1" applyAlignment="1">
      <alignment horizontal="center" vertical="center" shrinkToFit="1"/>
    </xf>
    <xf numFmtId="0" fontId="57" fillId="0" borderId="0" xfId="0" applyFont="1">
      <alignment vertical="center"/>
    </xf>
    <xf numFmtId="0" fontId="57" fillId="0" borderId="0" xfId="0" quotePrefix="1" applyFont="1">
      <alignment vertical="center"/>
    </xf>
    <xf numFmtId="0" fontId="57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left" vertical="center" shrinkToFit="1"/>
    </xf>
    <xf numFmtId="180" fontId="57" fillId="0" borderId="0" xfId="0" quotePrefix="1" applyNumberFormat="1" applyFont="1" applyAlignment="1">
      <alignment horizontal="right" vertical="center" shrinkToFit="1"/>
    </xf>
    <xf numFmtId="180" fontId="29" fillId="0" borderId="0" xfId="60" applyNumberFormat="1" applyFont="1" applyProtection="1">
      <alignment vertical="center"/>
      <protection locked="0"/>
    </xf>
    <xf numFmtId="180" fontId="57" fillId="0" borderId="0" xfId="0" quotePrefix="1" applyNumberFormat="1" applyFont="1" applyAlignment="1">
      <alignment vertical="center" shrinkToFit="1"/>
    </xf>
    <xf numFmtId="180" fontId="57" fillId="0" borderId="0" xfId="0" applyNumberFormat="1" applyFont="1" applyAlignment="1">
      <alignment horizontal="right" vertical="center" shrinkToFit="1"/>
    </xf>
    <xf numFmtId="0" fontId="29" fillId="0" borderId="10" xfId="60" applyFont="1" applyBorder="1" applyProtection="1">
      <alignment vertical="center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26" fillId="0" borderId="60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178" fontId="26" fillId="0" borderId="60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9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49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178" fontId="26" fillId="0" borderId="11" xfId="60" applyNumberFormat="1" applyFont="1" applyBorder="1" applyProtection="1">
      <alignment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0" fontId="26" fillId="0" borderId="49" xfId="57" applyFont="1" applyBorder="1" applyProtection="1">
      <alignment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182" fontId="26" fillId="0" borderId="58" xfId="33" applyNumberFormat="1" applyFont="1" applyFill="1" applyBorder="1" applyAlignment="1" applyProtection="1">
      <alignment horizontal="right" vertical="center"/>
      <protection locked="0"/>
    </xf>
    <xf numFmtId="0" fontId="26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8" xfId="33" applyNumberFormat="1" applyFont="1" applyFill="1" applyBorder="1" applyAlignment="1" applyProtection="1">
      <alignment horizontal="center" vertical="center"/>
      <protection locked="0"/>
    </xf>
    <xf numFmtId="176" fontId="26" fillId="0" borderId="58" xfId="33" applyNumberFormat="1" applyFont="1" applyFill="1" applyBorder="1" applyAlignment="1" applyProtection="1">
      <alignment horizontal="center" vertical="center"/>
      <protection locked="0"/>
    </xf>
    <xf numFmtId="184" fontId="26" fillId="0" borderId="58" xfId="0" applyNumberFormat="1" applyFont="1" applyBorder="1" applyAlignment="1" applyProtection="1">
      <alignment horizontal="right" vertical="center" wrapText="1"/>
      <protection hidden="1"/>
    </xf>
    <xf numFmtId="183" fontId="26" fillId="0" borderId="58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87" fontId="32" fillId="0" borderId="58" xfId="0" applyNumberFormat="1" applyFont="1" applyBorder="1" applyAlignment="1" applyProtection="1">
      <alignment horizontal="center" vertical="center" wrapText="1"/>
      <protection locked="0"/>
    </xf>
    <xf numFmtId="185" fontId="32" fillId="0" borderId="58" xfId="0" applyNumberFormat="1" applyFont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Border="1" applyAlignment="1">
      <alignment horizontal="center" vertical="center" wrapText="1"/>
    </xf>
    <xf numFmtId="179" fontId="32" fillId="0" borderId="58" xfId="0" applyNumberFormat="1" applyFont="1" applyBorder="1" applyAlignment="1">
      <alignment horizontal="center" vertical="center" wrapText="1"/>
    </xf>
    <xf numFmtId="0" fontId="32" fillId="0" borderId="58" xfId="0" applyFont="1" applyBorder="1" applyAlignment="1" applyProtection="1">
      <alignment horizontal="center" vertical="center" wrapText="1"/>
      <protection locked="0"/>
    </xf>
    <xf numFmtId="179" fontId="32" fillId="0" borderId="58" xfId="0" applyNumberFormat="1" applyFont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181" fontId="58" fillId="0" borderId="2" xfId="0" applyNumberFormat="1" applyFont="1" applyBorder="1" applyAlignment="1" applyProtection="1">
      <alignment horizontal="center" vertical="center" wrapText="1"/>
      <protection locked="0"/>
    </xf>
    <xf numFmtId="181" fontId="58" fillId="0" borderId="58" xfId="0" applyNumberFormat="1" applyFont="1" applyBorder="1" applyAlignment="1" applyProtection="1">
      <alignment horizontal="center" vertical="center" wrapText="1"/>
      <protection locked="0"/>
    </xf>
    <xf numFmtId="181" fontId="59" fillId="0" borderId="2" xfId="0" applyNumberFormat="1" applyFont="1" applyBorder="1" applyAlignment="1" applyProtection="1">
      <alignment horizontal="center" vertical="center" wrapText="1"/>
      <protection locked="0"/>
    </xf>
    <xf numFmtId="181" fontId="59" fillId="0" borderId="58" xfId="0" applyNumberFormat="1" applyFont="1" applyBorder="1" applyAlignment="1" applyProtection="1">
      <alignment horizontal="center" vertical="center" wrapText="1"/>
      <protection locked="0"/>
    </xf>
    <xf numFmtId="186" fontId="32" fillId="0" borderId="58" xfId="0" applyNumberFormat="1" applyFont="1" applyBorder="1" applyAlignment="1">
      <alignment horizontal="center" vertical="center" wrapText="1"/>
    </xf>
    <xf numFmtId="185" fontId="58" fillId="0" borderId="58" xfId="0" applyNumberFormat="1" applyFont="1" applyBorder="1" applyAlignment="1" applyProtection="1">
      <alignment horizontal="center" vertical="center" wrapText="1"/>
      <protection locked="0"/>
    </xf>
    <xf numFmtId="187" fontId="58" fillId="0" borderId="58" xfId="0" applyNumberFormat="1" applyFont="1" applyBorder="1" applyAlignment="1" applyProtection="1">
      <alignment horizontal="center" vertical="center" wrapText="1"/>
      <protection locked="0"/>
    </xf>
    <xf numFmtId="0" fontId="58" fillId="0" borderId="58" xfId="0" applyFont="1" applyBorder="1" applyAlignment="1" applyProtection="1">
      <alignment horizontal="center" vertical="center" wrapText="1"/>
      <protection locked="0"/>
    </xf>
    <xf numFmtId="179" fontId="58" fillId="0" borderId="58" xfId="0" applyNumberFormat="1" applyFont="1" applyBorder="1" applyAlignment="1" applyProtection="1">
      <alignment horizontal="center" vertical="center" wrapText="1"/>
      <protection locked="0"/>
    </xf>
    <xf numFmtId="186" fontId="58" fillId="0" borderId="58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80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9" fontId="26" fillId="0" borderId="5" xfId="0" applyNumberFormat="1" applyFont="1" applyBorder="1" applyAlignment="1" applyProtection="1">
      <alignment horizontal="left" vertical="center" wrapText="1"/>
      <protection locked="0"/>
    </xf>
    <xf numFmtId="179" fontId="26" fillId="0" borderId="57" xfId="0" applyNumberFormat="1" applyFont="1" applyBorder="1" applyAlignment="1" applyProtection="1">
      <alignment horizontal="left" vertical="center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595313</xdr:colOff>
      <xdr:row>4</xdr:row>
      <xdr:rowOff>484187</xdr:rowOff>
    </xdr:from>
    <xdr:to>
      <xdr:col>20</xdr:col>
      <xdr:colOff>203518</xdr:colOff>
      <xdr:row>6</xdr:row>
      <xdr:rowOff>214312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83688" y="1262062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I15" sqref="I15"/>
    </sheetView>
  </sheetViews>
  <sheetFormatPr defaultColWidth="9" defaultRowHeight="17.5" x14ac:dyDescent="0.2"/>
  <cols>
    <col min="1" max="1" width="8.54296875" style="51" customWidth="1"/>
    <col min="2" max="3" width="9" style="51"/>
    <col min="4" max="4" width="9.81640625" style="59" customWidth="1"/>
    <col min="5" max="5" width="10.81640625" style="51" customWidth="1"/>
    <col min="6" max="6" width="8.81640625" style="51" customWidth="1"/>
    <col min="7" max="21" width="8.1796875" style="51" customWidth="1"/>
    <col min="22" max="22" width="8.1796875" style="55" customWidth="1"/>
    <col min="23" max="23" width="12.1796875" style="55" customWidth="1"/>
    <col min="24" max="24" width="11" style="55" customWidth="1"/>
    <col min="25" max="25" width="15.26953125" style="55" customWidth="1"/>
    <col min="26" max="26" width="13.453125" style="51" customWidth="1"/>
    <col min="27" max="29" width="8.81640625" style="51" customWidth="1"/>
    <col min="30" max="39" width="10.54296875" style="51" customWidth="1"/>
    <col min="40" max="41" width="11" style="51" customWidth="1"/>
    <col min="42" max="16384" width="9" style="51"/>
  </cols>
  <sheetData>
    <row r="1" spans="1:43" ht="22.5" x14ac:dyDescent="0.2">
      <c r="B1" s="87" t="s">
        <v>0</v>
      </c>
      <c r="C1" s="52"/>
      <c r="D1" s="53"/>
      <c r="E1" s="52"/>
      <c r="F1" s="52"/>
      <c r="G1" s="52"/>
      <c r="H1" s="52"/>
      <c r="I1" s="52"/>
      <c r="J1" s="52" t="s">
        <v>1</v>
      </c>
      <c r="L1" s="54"/>
      <c r="M1" s="54"/>
      <c r="N1" s="54"/>
      <c r="O1" s="252"/>
      <c r="P1" s="253"/>
      <c r="Q1" s="248"/>
      <c r="R1" s="249"/>
      <c r="S1" s="249"/>
      <c r="T1" s="249"/>
      <c r="U1" s="249"/>
    </row>
    <row r="2" spans="1:43" ht="51.65" customHeight="1" x14ac:dyDescent="0.2">
      <c r="A2" s="283" t="s">
        <v>2</v>
      </c>
      <c r="B2" s="269" t="s">
        <v>3</v>
      </c>
      <c r="C2" s="269" t="s">
        <v>4</v>
      </c>
      <c r="D2" s="256" t="s">
        <v>502</v>
      </c>
      <c r="E2" s="250" t="s">
        <v>5</v>
      </c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67" t="s">
        <v>6</v>
      </c>
      <c r="X2" s="68"/>
      <c r="Y2" s="109" t="s">
        <v>7</v>
      </c>
      <c r="Z2" s="250" t="s">
        <v>8</v>
      </c>
      <c r="AA2" s="251"/>
      <c r="AB2" s="251"/>
      <c r="AC2" s="282"/>
      <c r="AD2" s="280" t="s">
        <v>9</v>
      </c>
      <c r="AE2" s="251"/>
      <c r="AF2" s="251"/>
      <c r="AG2" s="251"/>
      <c r="AH2" s="251"/>
      <c r="AI2" s="251"/>
      <c r="AJ2" s="251"/>
      <c r="AK2" s="251"/>
      <c r="AL2" s="251"/>
      <c r="AM2" s="251"/>
      <c r="AN2" s="269" t="s">
        <v>4</v>
      </c>
      <c r="AO2" s="269" t="s">
        <v>3</v>
      </c>
    </row>
    <row r="3" spans="1:43" ht="14.25" customHeight="1" x14ac:dyDescent="0.2">
      <c r="A3" s="284"/>
      <c r="B3" s="270"/>
      <c r="C3" s="270"/>
      <c r="D3" s="286"/>
      <c r="E3" s="254" t="s">
        <v>10</v>
      </c>
      <c r="F3" s="69"/>
      <c r="G3" s="254" t="s">
        <v>11</v>
      </c>
      <c r="H3" s="265"/>
      <c r="I3" s="265"/>
      <c r="J3" s="265"/>
      <c r="K3" s="254" t="s">
        <v>12</v>
      </c>
      <c r="L3" s="265"/>
      <c r="M3" s="265"/>
      <c r="N3" s="265"/>
      <c r="O3" s="254" t="s">
        <v>13</v>
      </c>
      <c r="P3" s="265"/>
      <c r="Q3" s="265"/>
      <c r="R3" s="265"/>
      <c r="S3" s="254" t="s">
        <v>14</v>
      </c>
      <c r="T3" s="265"/>
      <c r="U3" s="265"/>
      <c r="V3" s="265"/>
      <c r="W3" s="306" t="s">
        <v>15</v>
      </c>
      <c r="X3" s="306" t="s">
        <v>16</v>
      </c>
      <c r="Y3" s="70" t="s">
        <v>17</v>
      </c>
      <c r="Z3" s="288" t="s">
        <v>18</v>
      </c>
      <c r="AA3" s="291" t="s">
        <v>19</v>
      </c>
      <c r="AB3" s="292"/>
      <c r="AC3" s="293"/>
      <c r="AD3" s="280" t="s">
        <v>20</v>
      </c>
      <c r="AE3" s="281"/>
      <c r="AF3" s="281"/>
      <c r="AG3" s="281"/>
      <c r="AH3" s="281"/>
      <c r="AI3" s="281"/>
      <c r="AJ3" s="281"/>
      <c r="AK3" s="280" t="s">
        <v>21</v>
      </c>
      <c r="AL3" s="281"/>
      <c r="AM3" s="275" t="s">
        <v>22</v>
      </c>
      <c r="AN3" s="270"/>
      <c r="AO3" s="270"/>
    </row>
    <row r="4" spans="1:43" ht="35.5" customHeight="1" x14ac:dyDescent="0.2">
      <c r="A4" s="284"/>
      <c r="B4" s="270"/>
      <c r="C4" s="270"/>
      <c r="D4" s="286"/>
      <c r="E4" s="255"/>
      <c r="F4" s="71"/>
      <c r="G4" s="266"/>
      <c r="H4" s="267"/>
      <c r="I4" s="267"/>
      <c r="J4" s="267"/>
      <c r="K4" s="266"/>
      <c r="L4" s="267"/>
      <c r="M4" s="267"/>
      <c r="N4" s="267"/>
      <c r="O4" s="266"/>
      <c r="P4" s="267"/>
      <c r="Q4" s="267"/>
      <c r="R4" s="267"/>
      <c r="S4" s="266"/>
      <c r="T4" s="267"/>
      <c r="U4" s="267"/>
      <c r="V4" s="267"/>
      <c r="W4" s="307"/>
      <c r="X4" s="307"/>
      <c r="Y4" s="72" t="s">
        <v>23</v>
      </c>
      <c r="Z4" s="289"/>
      <c r="AA4" s="294"/>
      <c r="AB4" s="295"/>
      <c r="AC4" s="296"/>
      <c r="AD4" s="271" t="s">
        <v>24</v>
      </c>
      <c r="AE4" s="272"/>
      <c r="AF4" s="271" t="s">
        <v>25</v>
      </c>
      <c r="AG4" s="272"/>
      <c r="AH4" s="272"/>
      <c r="AI4" s="272"/>
      <c r="AJ4" s="272"/>
      <c r="AK4" s="275" t="s">
        <v>26</v>
      </c>
      <c r="AL4" s="275" t="s">
        <v>27</v>
      </c>
      <c r="AM4" s="276"/>
      <c r="AN4" s="270"/>
      <c r="AO4" s="270"/>
    </row>
    <row r="5" spans="1:43" ht="11.5" customHeight="1" x14ac:dyDescent="0.2">
      <c r="A5" s="284"/>
      <c r="B5" s="270"/>
      <c r="C5" s="270"/>
      <c r="D5" s="286"/>
      <c r="E5" s="255"/>
      <c r="F5" s="259" t="s">
        <v>28</v>
      </c>
      <c r="G5" s="256" t="s">
        <v>29</v>
      </c>
      <c r="H5" s="256" t="s">
        <v>30</v>
      </c>
      <c r="I5" s="262" t="s">
        <v>31</v>
      </c>
      <c r="J5" s="256" t="s">
        <v>32</v>
      </c>
      <c r="K5" s="256" t="s">
        <v>29</v>
      </c>
      <c r="L5" s="256" t="s">
        <v>30</v>
      </c>
      <c r="M5" s="262" t="s">
        <v>31</v>
      </c>
      <c r="N5" s="256" t="s">
        <v>32</v>
      </c>
      <c r="O5" s="256" t="s">
        <v>29</v>
      </c>
      <c r="P5" s="256" t="s">
        <v>33</v>
      </c>
      <c r="Q5" s="262" t="s">
        <v>31</v>
      </c>
      <c r="R5" s="256" t="s">
        <v>32</v>
      </c>
      <c r="S5" s="254" t="s">
        <v>34</v>
      </c>
      <c r="T5" s="254" t="s">
        <v>35</v>
      </c>
      <c r="U5" s="254" t="s">
        <v>36</v>
      </c>
      <c r="V5" s="310" t="s">
        <v>37</v>
      </c>
      <c r="W5" s="73"/>
      <c r="X5" s="74"/>
      <c r="Y5" s="75"/>
      <c r="Z5" s="290"/>
      <c r="AA5" s="297"/>
      <c r="AB5" s="298"/>
      <c r="AC5" s="299"/>
      <c r="AD5" s="273"/>
      <c r="AE5" s="274"/>
      <c r="AF5" s="273"/>
      <c r="AG5" s="274"/>
      <c r="AH5" s="274"/>
      <c r="AI5" s="274"/>
      <c r="AJ5" s="274"/>
      <c r="AK5" s="276"/>
      <c r="AL5" s="276"/>
      <c r="AM5" s="276"/>
      <c r="AN5" s="270"/>
      <c r="AO5" s="270"/>
    </row>
    <row r="6" spans="1:43" ht="19.5" customHeight="1" x14ac:dyDescent="0.2">
      <c r="A6" s="284"/>
      <c r="B6" s="270"/>
      <c r="C6" s="270"/>
      <c r="D6" s="286"/>
      <c r="E6" s="255"/>
      <c r="F6" s="260"/>
      <c r="G6" s="257"/>
      <c r="H6" s="257"/>
      <c r="I6" s="263"/>
      <c r="J6" s="257"/>
      <c r="K6" s="257"/>
      <c r="L6" s="257"/>
      <c r="M6" s="263"/>
      <c r="N6" s="257"/>
      <c r="O6" s="257"/>
      <c r="P6" s="268"/>
      <c r="Q6" s="263"/>
      <c r="R6" s="257"/>
      <c r="S6" s="255"/>
      <c r="T6" s="255"/>
      <c r="U6" s="255"/>
      <c r="V6" s="311"/>
      <c r="W6" s="308" t="s">
        <v>38</v>
      </c>
      <c r="X6" s="308" t="s">
        <v>38</v>
      </c>
      <c r="Y6" s="76" t="s">
        <v>39</v>
      </c>
      <c r="Z6" s="303" t="s">
        <v>40</v>
      </c>
      <c r="AA6" s="277" t="s">
        <v>41</v>
      </c>
      <c r="AB6" s="262" t="s">
        <v>42</v>
      </c>
      <c r="AC6" s="300" t="s">
        <v>43</v>
      </c>
      <c r="AD6" s="275" t="s">
        <v>44</v>
      </c>
      <c r="AE6" s="275" t="s">
        <v>45</v>
      </c>
      <c r="AF6" s="275" t="s">
        <v>46</v>
      </c>
      <c r="AG6" s="275" t="s">
        <v>47</v>
      </c>
      <c r="AH6" s="275" t="s">
        <v>48</v>
      </c>
      <c r="AI6" s="275" t="s">
        <v>49</v>
      </c>
      <c r="AJ6" s="275" t="s">
        <v>50</v>
      </c>
      <c r="AK6" s="276"/>
      <c r="AL6" s="276"/>
      <c r="AM6" s="276"/>
      <c r="AN6" s="270"/>
      <c r="AO6" s="270"/>
    </row>
    <row r="7" spans="1:43" ht="13.5" customHeight="1" x14ac:dyDescent="0.2">
      <c r="A7" s="284"/>
      <c r="B7" s="270"/>
      <c r="C7" s="270"/>
      <c r="D7" s="286"/>
      <c r="E7" s="255"/>
      <c r="F7" s="260"/>
      <c r="G7" s="257"/>
      <c r="H7" s="257"/>
      <c r="I7" s="263"/>
      <c r="J7" s="257"/>
      <c r="K7" s="257"/>
      <c r="L7" s="257"/>
      <c r="M7" s="263"/>
      <c r="N7" s="257"/>
      <c r="O7" s="257"/>
      <c r="P7" s="268"/>
      <c r="Q7" s="263"/>
      <c r="R7" s="257"/>
      <c r="S7" s="255"/>
      <c r="T7" s="255"/>
      <c r="U7" s="255"/>
      <c r="V7" s="311"/>
      <c r="W7" s="308"/>
      <c r="X7" s="308"/>
      <c r="Y7" s="77" t="s">
        <v>51</v>
      </c>
      <c r="Z7" s="304"/>
      <c r="AA7" s="278"/>
      <c r="AB7" s="263"/>
      <c r="AC7" s="301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0"/>
      <c r="AO7" s="270"/>
    </row>
    <row r="8" spans="1:43" ht="18" customHeight="1" x14ac:dyDescent="0.2">
      <c r="A8" s="284"/>
      <c r="B8" s="270"/>
      <c r="C8" s="270"/>
      <c r="D8" s="286"/>
      <c r="E8" s="255"/>
      <c r="F8" s="260"/>
      <c r="G8" s="257"/>
      <c r="H8" s="257"/>
      <c r="I8" s="263"/>
      <c r="J8" s="257"/>
      <c r="K8" s="257"/>
      <c r="L8" s="257"/>
      <c r="M8" s="263"/>
      <c r="N8" s="257"/>
      <c r="O8" s="257"/>
      <c r="P8" s="257" t="s">
        <v>52</v>
      </c>
      <c r="Q8" s="263"/>
      <c r="R8" s="257"/>
      <c r="S8" s="255"/>
      <c r="T8" s="255"/>
      <c r="U8" s="255"/>
      <c r="V8" s="311"/>
      <c r="W8" s="308"/>
      <c r="X8" s="308"/>
      <c r="Y8" s="77" t="s">
        <v>53</v>
      </c>
      <c r="Z8" s="304"/>
      <c r="AA8" s="278"/>
      <c r="AB8" s="263"/>
      <c r="AC8" s="301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0"/>
      <c r="AO8" s="270"/>
    </row>
    <row r="9" spans="1:43" ht="15.65" customHeight="1" x14ac:dyDescent="0.2">
      <c r="A9" s="284"/>
      <c r="B9" s="270"/>
      <c r="C9" s="270"/>
      <c r="D9" s="287"/>
      <c r="E9" s="255"/>
      <c r="F9" s="261"/>
      <c r="G9" s="258"/>
      <c r="H9" s="258"/>
      <c r="I9" s="264"/>
      <c r="J9" s="258"/>
      <c r="K9" s="258"/>
      <c r="L9" s="258"/>
      <c r="M9" s="264"/>
      <c r="N9" s="258"/>
      <c r="O9" s="258"/>
      <c r="P9" s="258"/>
      <c r="Q9" s="264"/>
      <c r="R9" s="258"/>
      <c r="S9" s="255"/>
      <c r="T9" s="255"/>
      <c r="U9" s="255"/>
      <c r="V9" s="312"/>
      <c r="W9" s="309"/>
      <c r="X9" s="309"/>
      <c r="Y9" s="78"/>
      <c r="Z9" s="305"/>
      <c r="AA9" s="279"/>
      <c r="AB9" s="264"/>
      <c r="AC9" s="302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0"/>
      <c r="AO9" s="270"/>
    </row>
    <row r="10" spans="1:43" ht="63" customHeight="1" x14ac:dyDescent="0.2">
      <c r="A10" s="285"/>
      <c r="B10" s="110"/>
      <c r="C10" s="110"/>
      <c r="D10" s="111"/>
      <c r="E10" s="111"/>
      <c r="F10" s="110"/>
      <c r="G10" s="79" t="s">
        <v>54</v>
      </c>
      <c r="H10" s="80"/>
      <c r="I10" s="80"/>
      <c r="J10" s="81"/>
      <c r="K10" s="79" t="s">
        <v>54</v>
      </c>
      <c r="L10" s="80"/>
      <c r="M10" s="80"/>
      <c r="N10" s="81"/>
      <c r="O10" s="112" t="s">
        <v>54</v>
      </c>
      <c r="P10" s="113"/>
      <c r="Q10" s="113"/>
      <c r="R10" s="113"/>
      <c r="S10" s="112" t="s">
        <v>55</v>
      </c>
      <c r="T10" s="113"/>
      <c r="U10" s="113"/>
      <c r="V10" s="113"/>
      <c r="W10" s="114"/>
      <c r="X10" s="114"/>
      <c r="Y10" s="82"/>
      <c r="Z10" s="83"/>
      <c r="AA10" s="83"/>
      <c r="AB10" s="83"/>
      <c r="AC10" s="83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</row>
    <row r="11" spans="1:43" s="59" customFormat="1" ht="44.5" customHeight="1" x14ac:dyDescent="0.2">
      <c r="A11" s="115"/>
      <c r="B11" s="116" t="str">
        <f>IF(ｼｰﾄ0!C3="","",ｼｰﾄ0!C3)</f>
        <v>石川県</v>
      </c>
      <c r="C11" s="116" t="str">
        <f>IF(ｼｰﾄ0!C4="","",ｼｰﾄ0!C4)</f>
        <v>金沢平野</v>
      </c>
      <c r="D11" s="116" t="str">
        <f>IF(OR(ｼｰﾄ1!D23&lt;&gt;"",ｼｰﾄ1!E23&lt;&gt;"",ｼｰﾄ1!F23&lt;&gt;""),"○","")</f>
        <v>○</v>
      </c>
      <c r="E11" s="117">
        <f>IF(ｼｰﾄ3!C68&lt;&gt;"",ｼｰﾄ3!C68,"")</f>
        <v>131.9</v>
      </c>
      <c r="F11" s="117" t="str">
        <f>IF(ｼｰﾄ3!D68&lt;&gt;"",ｼｰﾄ3!D68,"")</f>
        <v/>
      </c>
      <c r="G11" s="118">
        <f>IF(ｼｰﾄ1!D11&lt;&gt;"",ｼｰﾄ1!D11,"")</f>
        <v>63.59</v>
      </c>
      <c r="H11" s="119" t="str">
        <f>IF(ｼｰﾄ1!D9&lt;&gt;"",ｼｰﾄ1!D9,"")</f>
        <v>S49~R6</v>
      </c>
      <c r="I11" s="119" t="str">
        <f>IF(ｼｰﾄ1!D5&lt;&gt;"",ｼｰﾄ1!D5,"")</f>
        <v>43008-010</v>
      </c>
      <c r="J11" s="119" t="str">
        <f>IF(ｼｰﾄ1!D6&lt;&gt;"",ｼｰﾄ1!D6,"")</f>
        <v>金沢市近岡町</v>
      </c>
      <c r="K11" s="118">
        <f>IF(ｼｰﾄ1!E12&lt;&gt;"",ｼｰﾄ1!E12,"")</f>
        <v>6.61</v>
      </c>
      <c r="L11" s="119" t="str">
        <f>IF(ｼｰﾄ1!E9&lt;&gt;"",ｼｰﾄ1!E9,"")</f>
        <v>S49~R6</v>
      </c>
      <c r="M11" s="119" t="str">
        <f>IF(ｼｰﾄ1!E5&lt;&gt;"",ｼｰﾄ1!E5,"")</f>
        <v>76-0002</v>
      </c>
      <c r="N11" s="119" t="str">
        <f>IF(ｼｰﾄ1!E6&lt;&gt;"",ｼｰﾄ1!E6,"")</f>
        <v>金沢市打木町</v>
      </c>
      <c r="O11" s="118">
        <f>IF(ｼｰﾄ1!F13&lt;&gt;"",ｼｰﾄ1!F13,"")</f>
        <v>1.17</v>
      </c>
      <c r="P11" s="119" t="str">
        <f>IF(ｼｰﾄ1!F9&lt;&gt;"",ｼｰﾄ1!F9,"")</f>
        <v>S49~R6</v>
      </c>
      <c r="Q11" s="119" t="str">
        <f>IF(ｼｰﾄ1!F5&lt;&gt;"",ｼｰﾄ1!F5,"")</f>
        <v>43008-002</v>
      </c>
      <c r="R11" s="119" t="str">
        <f>IF(ｼｰﾄ1!F6&lt;&gt;"",ｼｰﾄ1!F6,"")</f>
        <v>白山市八田中町</v>
      </c>
      <c r="S11" s="119">
        <f>IF(ｼｰﾄ3!E68&lt;&gt;"",ｼｰﾄ3!E68,"")</f>
        <v>4.9000000000000004</v>
      </c>
      <c r="T11" s="119" t="str">
        <f>IF(ｼｰﾄ3!F68&lt;&gt;"",ｼｰﾄ3!F68,"")</f>
        <v>/ -</v>
      </c>
      <c r="U11" s="119" t="str">
        <f>IF(ｼｰﾄ3!G68&lt;&gt;"",ｼｰﾄ3!G68,"")</f>
        <v>/ -</v>
      </c>
      <c r="V11" s="119" t="str">
        <f>IF(ｼｰﾄ3!H68&lt;&gt;"",ｼｰﾄ3!H68,"")</f>
        <v>/ -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57.9</v>
      </c>
      <c r="AA11" s="3">
        <f>IF(ｼｰﾄ5!E27="","",ｼｰﾄ5!E27)</f>
        <v>22</v>
      </c>
      <c r="AB11" s="3" t="str">
        <f>IF(ｼｰﾄ5!F27="","",ｼｰﾄ5!F27)</f>
        <v/>
      </c>
      <c r="AC11" s="3">
        <f>IF(ｼｰﾄ5!G27="","",ｼｰﾄ5!G27)</f>
        <v>8</v>
      </c>
      <c r="AD11" s="116" t="str">
        <f>IF(ｼｰﾄ4!C8="","",ｼｰﾄ4!C8)</f>
        <v/>
      </c>
      <c r="AE11" s="116" t="str">
        <f>IF(ｼｰﾄ4!D8="","",ｼｰﾄ4!D8)</f>
        <v/>
      </c>
      <c r="AF11" s="116" t="str">
        <f>IF(ｼｰﾄ4!E8="","",ｼｰﾄ4!E8)</f>
        <v/>
      </c>
      <c r="AG11" s="116" t="str">
        <f>IF(ｼｰﾄ4!F8="","",ｼｰﾄ4!F8)</f>
        <v/>
      </c>
      <c r="AH11" s="116" t="str">
        <f>IF(ｼｰﾄ4!G8="","",ｼｰﾄ4!G8)</f>
        <v/>
      </c>
      <c r="AI11" s="116" t="str">
        <f>IF(ｼｰﾄ4!H8="","",ｼｰﾄ4!H8)</f>
        <v/>
      </c>
      <c r="AJ11" s="116" t="str">
        <f>IF(ｼｰﾄ4!I8="","",ｼｰﾄ4!I8)</f>
        <v/>
      </c>
      <c r="AK11" s="116" t="str">
        <f>IF(ｼｰﾄ4!J8="","",ｼｰﾄ4!J8)</f>
        <v/>
      </c>
      <c r="AL11" s="116" t="str">
        <f>IF(ｼｰﾄ4!K8="","",ｼｰﾄ4!K8)</f>
        <v/>
      </c>
      <c r="AM11" s="116" t="str">
        <f>IF(ｼｰﾄ4!L8="","",ｼｰﾄ4!L8)</f>
        <v/>
      </c>
      <c r="AN11" s="116" t="str">
        <f>IF(ｼｰﾄ0!C4="","",ｼｰﾄ0!C4)</f>
        <v>金沢平野</v>
      </c>
      <c r="AO11" s="116" t="str">
        <f>IF(ｼｰﾄ0!C3="","",ｼｰﾄ0!C3)</f>
        <v>石川県</v>
      </c>
      <c r="AP11" s="58"/>
      <c r="AQ11" s="58"/>
    </row>
    <row r="12" spans="1:43" x14ac:dyDescent="0.2"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88"/>
      <c r="T12" s="88"/>
      <c r="U12" s="88"/>
      <c r="V12" s="88"/>
      <c r="W12" s="88"/>
      <c r="X12" s="88"/>
      <c r="Y12" s="88"/>
    </row>
    <row r="13" spans="1:43" ht="19" x14ac:dyDescent="0.2">
      <c r="B13" s="6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104"/>
      <c r="W13" s="104"/>
      <c r="X13" s="104"/>
      <c r="Y13" s="104"/>
    </row>
    <row r="14" spans="1:43" s="61" customFormat="1" ht="19" x14ac:dyDescent="0.2">
      <c r="D14" s="59"/>
      <c r="K14" s="60"/>
      <c r="L14" s="60"/>
      <c r="M14" s="60"/>
      <c r="N14" s="60"/>
      <c r="O14" s="60"/>
      <c r="P14" s="60"/>
      <c r="Q14" s="60"/>
      <c r="R14" s="62"/>
      <c r="S14" s="62"/>
      <c r="V14" s="63"/>
      <c r="W14" s="63"/>
      <c r="X14" s="63"/>
      <c r="Y14" s="63"/>
      <c r="AE14" s="62"/>
      <c r="AF14" s="62"/>
    </row>
    <row r="15" spans="1:43" s="61" customFormat="1" ht="32" x14ac:dyDescent="0.2">
      <c r="D15" s="59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V15" s="63"/>
      <c r="W15" s="63"/>
      <c r="X15" s="63"/>
      <c r="Y15" s="63"/>
      <c r="AE15" s="64" t="s">
        <v>56</v>
      </c>
      <c r="AF15" s="62"/>
    </row>
    <row r="16" spans="1:43" s="61" customFormat="1" x14ac:dyDescent="0.2">
      <c r="D16" s="5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V16" s="63"/>
      <c r="W16" s="63"/>
      <c r="X16" s="63"/>
      <c r="Y16" s="63"/>
    </row>
    <row r="17" spans="4:25" s="61" customFormat="1" x14ac:dyDescent="0.2">
      <c r="D17" s="59"/>
      <c r="V17" s="63"/>
      <c r="W17" s="63"/>
      <c r="X17" s="63"/>
      <c r="Y17" s="63"/>
    </row>
    <row r="18" spans="4:25" s="61" customFormat="1" x14ac:dyDescent="0.2">
      <c r="D18" s="59"/>
      <c r="V18" s="63"/>
      <c r="W18" s="63"/>
      <c r="X18" s="63"/>
      <c r="Y18" s="63"/>
    </row>
    <row r="19" spans="4:25" s="61" customFormat="1" x14ac:dyDescent="0.2">
      <c r="D19" s="59"/>
      <c r="V19" s="63"/>
      <c r="W19" s="63"/>
      <c r="X19" s="63"/>
      <c r="Y19" s="63"/>
    </row>
    <row r="20" spans="4:25" s="61" customFormat="1" ht="32.5" customHeight="1" x14ac:dyDescent="0.2">
      <c r="D20" s="59"/>
      <c r="V20" s="63"/>
      <c r="W20" s="63"/>
      <c r="X20" s="63"/>
      <c r="Y20" s="63"/>
    </row>
    <row r="21" spans="4:25" s="61" customFormat="1" x14ac:dyDescent="0.2">
      <c r="D21" s="59"/>
      <c r="V21" s="63"/>
      <c r="W21" s="63"/>
      <c r="X21" s="63"/>
      <c r="Y21" s="63"/>
    </row>
    <row r="22" spans="4:25" s="61" customFormat="1" x14ac:dyDescent="0.2">
      <c r="D22" s="59"/>
      <c r="V22" s="63"/>
      <c r="W22" s="63"/>
      <c r="X22" s="63"/>
      <c r="Y22" s="63"/>
    </row>
    <row r="23" spans="4:25" s="61" customFormat="1" x14ac:dyDescent="0.2">
      <c r="D23" s="59"/>
      <c r="V23" s="63"/>
      <c r="W23" s="63"/>
      <c r="X23" s="63"/>
      <c r="Y23" s="63"/>
    </row>
    <row r="24" spans="4:25" s="61" customFormat="1" x14ac:dyDescent="0.2">
      <c r="D24" s="59"/>
      <c r="V24" s="63"/>
      <c r="W24" s="63"/>
      <c r="X24" s="63"/>
      <c r="Y24" s="63"/>
    </row>
    <row r="25" spans="4:25" s="61" customFormat="1" x14ac:dyDescent="0.2">
      <c r="D25" s="59"/>
      <c r="V25" s="63"/>
      <c r="W25" s="63"/>
      <c r="X25" s="63"/>
      <c r="Y25" s="63"/>
    </row>
    <row r="26" spans="4:25" s="61" customFormat="1" x14ac:dyDescent="0.2">
      <c r="D26" s="59"/>
      <c r="V26" s="63"/>
      <c r="W26" s="63"/>
      <c r="X26" s="63"/>
      <c r="Y26" s="63"/>
    </row>
    <row r="27" spans="4:25" s="61" customFormat="1" x14ac:dyDescent="0.2">
      <c r="D27" s="59"/>
      <c r="V27" s="63"/>
      <c r="W27" s="63"/>
      <c r="X27" s="63"/>
      <c r="Y27" s="63"/>
    </row>
    <row r="32" spans="4:25" ht="19" x14ac:dyDescent="0.2">
      <c r="F32" s="56"/>
      <c r="G32" s="56"/>
      <c r="H32" s="56"/>
      <c r="I32" s="56"/>
      <c r="J32" s="56"/>
      <c r="K32" s="57"/>
      <c r="L32" s="57"/>
      <c r="M32" s="57"/>
      <c r="N32" s="57"/>
      <c r="O32" s="57"/>
      <c r="P32" s="57"/>
      <c r="Q32" s="57"/>
      <c r="R32" s="57"/>
      <c r="S32" s="57"/>
    </row>
    <row r="33" spans="6:19" ht="19" x14ac:dyDescent="0.2"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57"/>
    </row>
    <row r="34" spans="6:19" ht="19" x14ac:dyDescent="0.2"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57"/>
    </row>
    <row r="35" spans="6:19" ht="19" x14ac:dyDescent="0.2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57"/>
    </row>
    <row r="36" spans="6:19" ht="19" x14ac:dyDescent="0.2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57"/>
    </row>
    <row r="37" spans="6:19" ht="19" x14ac:dyDescent="0.2"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52" spans="29:29" x14ac:dyDescent="0.2">
      <c r="AC52" s="51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1" sqref="B31"/>
    </sheetView>
  </sheetViews>
  <sheetFormatPr defaultColWidth="8.7265625" defaultRowHeight="16" outlineLevelRow="1" outlineLevelCol="1" x14ac:dyDescent="0.2"/>
  <cols>
    <col min="1" max="1" width="8.54296875" style="41" customWidth="1"/>
    <col min="2" max="2" width="66.26953125" style="41" customWidth="1"/>
    <col min="3" max="3" width="5.81640625" style="41" customWidth="1"/>
    <col min="4" max="4" width="7" style="39" hidden="1" customWidth="1" outlineLevel="1"/>
    <col min="5" max="5" width="7.81640625" style="50" hidden="1" customWidth="1" outlineLevel="1"/>
    <col min="6" max="6" width="53.81640625" style="39" hidden="1" customWidth="1" outlineLevel="1"/>
    <col min="7" max="7" width="8.81640625" style="41" collapsed="1"/>
    <col min="8" max="16384" width="8.7265625" style="41"/>
  </cols>
  <sheetData>
    <row r="1" spans="1:6" ht="24.75" customHeight="1" x14ac:dyDescent="0.2">
      <c r="A1" s="313" t="s">
        <v>58</v>
      </c>
      <c r="B1" s="313"/>
      <c r="C1" s="40"/>
      <c r="D1" s="314" t="s">
        <v>59</v>
      </c>
      <c r="E1" s="315"/>
      <c r="F1" s="316"/>
    </row>
    <row r="2" spans="1:6" ht="15" customHeight="1" x14ac:dyDescent="0.2">
      <c r="A2" s="317" t="s">
        <v>60</v>
      </c>
      <c r="B2" s="318"/>
      <c r="D2" s="120" t="s">
        <v>61</v>
      </c>
      <c r="E2" s="35"/>
      <c r="F2" s="35"/>
    </row>
    <row r="3" spans="1:6" ht="15" customHeight="1" x14ac:dyDescent="0.2">
      <c r="A3" s="121" t="s">
        <v>62</v>
      </c>
      <c r="B3" s="32" t="s">
        <v>63</v>
      </c>
      <c r="D3" s="34"/>
      <c r="E3" s="42"/>
      <c r="F3" s="35"/>
    </row>
    <row r="4" spans="1:6" x14ac:dyDescent="0.2">
      <c r="A4" s="121" t="s">
        <v>65</v>
      </c>
      <c r="B4" s="122" t="s">
        <v>64</v>
      </c>
      <c r="D4" s="43"/>
      <c r="E4" s="44" t="s">
        <v>66</v>
      </c>
      <c r="F4" s="33" t="s">
        <v>67</v>
      </c>
    </row>
    <row r="5" spans="1:6" x14ac:dyDescent="0.2">
      <c r="A5" s="121" t="s">
        <v>68</v>
      </c>
      <c r="B5" s="122" t="s">
        <v>69</v>
      </c>
      <c r="D5" s="43"/>
      <c r="E5" s="44" t="s">
        <v>70</v>
      </c>
      <c r="F5" s="33" t="s">
        <v>71</v>
      </c>
    </row>
    <row r="6" spans="1:6" x14ac:dyDescent="0.2">
      <c r="A6" s="121" t="s">
        <v>72</v>
      </c>
      <c r="B6" s="122" t="s">
        <v>73</v>
      </c>
      <c r="D6" s="43"/>
      <c r="E6" s="44" t="s">
        <v>74</v>
      </c>
      <c r="F6" s="33" t="s">
        <v>75</v>
      </c>
    </row>
    <row r="7" spans="1:6" x14ac:dyDescent="0.2">
      <c r="A7" s="121" t="s">
        <v>76</v>
      </c>
      <c r="B7" s="122" t="s">
        <v>75</v>
      </c>
      <c r="D7" s="43"/>
      <c r="E7" s="44" t="s">
        <v>77</v>
      </c>
      <c r="F7" s="33" t="s">
        <v>78</v>
      </c>
    </row>
    <row r="8" spans="1:6" x14ac:dyDescent="0.2">
      <c r="A8" s="121" t="s">
        <v>79</v>
      </c>
      <c r="B8" s="122" t="s">
        <v>80</v>
      </c>
      <c r="D8" s="43"/>
      <c r="E8" s="44" t="s">
        <v>81</v>
      </c>
      <c r="F8" s="33" t="s">
        <v>82</v>
      </c>
    </row>
    <row r="9" spans="1:6" x14ac:dyDescent="0.2">
      <c r="A9" s="121" t="s">
        <v>83</v>
      </c>
      <c r="B9" s="122" t="s">
        <v>84</v>
      </c>
      <c r="D9" s="43"/>
      <c r="E9" s="44"/>
      <c r="F9" s="33"/>
    </row>
    <row r="10" spans="1:6" x14ac:dyDescent="0.2">
      <c r="D10" s="43"/>
      <c r="E10" s="44" t="s">
        <v>85</v>
      </c>
      <c r="F10" s="33" t="s">
        <v>86</v>
      </c>
    </row>
    <row r="11" spans="1:6" hidden="1" outlineLevel="1" x14ac:dyDescent="0.2">
      <c r="A11" s="34" t="s">
        <v>87</v>
      </c>
      <c r="B11" s="35"/>
      <c r="D11" s="34" t="s">
        <v>88</v>
      </c>
      <c r="E11" s="45"/>
      <c r="F11" s="35"/>
    </row>
    <row r="12" spans="1:6" hidden="1" outlineLevel="1" x14ac:dyDescent="0.2">
      <c r="A12" s="121" t="s">
        <v>65</v>
      </c>
      <c r="B12" s="122" t="s">
        <v>89</v>
      </c>
      <c r="D12" s="43"/>
      <c r="E12" s="46" t="s">
        <v>90</v>
      </c>
      <c r="F12" s="36" t="s">
        <v>91</v>
      </c>
    </row>
    <row r="13" spans="1:6" hidden="1" outlineLevel="1" x14ac:dyDescent="0.2">
      <c r="A13" s="121" t="s">
        <v>68</v>
      </c>
      <c r="B13" s="122" t="s">
        <v>82</v>
      </c>
      <c r="D13" s="43"/>
      <c r="E13" s="46" t="s">
        <v>92</v>
      </c>
      <c r="F13" s="36" t="s">
        <v>93</v>
      </c>
    </row>
    <row r="14" spans="1:6" hidden="1" outlineLevel="1" x14ac:dyDescent="0.2">
      <c r="A14" s="121" t="s">
        <v>72</v>
      </c>
      <c r="B14" s="122" t="s">
        <v>94</v>
      </c>
      <c r="D14" s="43"/>
      <c r="E14" s="46" t="s">
        <v>95</v>
      </c>
      <c r="F14" s="36" t="s">
        <v>96</v>
      </c>
    </row>
    <row r="15" spans="1:6" hidden="1" outlineLevel="1" x14ac:dyDescent="0.2">
      <c r="A15" s="121" t="s">
        <v>76</v>
      </c>
      <c r="B15" s="122" t="s">
        <v>97</v>
      </c>
      <c r="D15" s="43"/>
      <c r="E15" s="46" t="s">
        <v>98</v>
      </c>
      <c r="F15" s="36" t="s">
        <v>99</v>
      </c>
    </row>
    <row r="16" spans="1:6" hidden="1" outlineLevel="1" x14ac:dyDescent="0.2">
      <c r="A16" s="121" t="s">
        <v>79</v>
      </c>
      <c r="B16" s="122" t="s">
        <v>100</v>
      </c>
      <c r="D16" s="43"/>
      <c r="E16" s="46" t="s">
        <v>101</v>
      </c>
      <c r="F16" s="36" t="s">
        <v>102</v>
      </c>
    </row>
    <row r="17" spans="1:6" hidden="1" outlineLevel="1" x14ac:dyDescent="0.2">
      <c r="A17" s="121" t="s">
        <v>83</v>
      </c>
      <c r="B17" s="122" t="s">
        <v>103</v>
      </c>
      <c r="D17" s="43"/>
      <c r="E17" s="46" t="s">
        <v>104</v>
      </c>
      <c r="F17" s="36" t="s">
        <v>105</v>
      </c>
    </row>
    <row r="18" spans="1:6" hidden="1" outlineLevel="1" x14ac:dyDescent="0.2">
      <c r="A18" s="121" t="s">
        <v>106</v>
      </c>
      <c r="B18" s="122" t="s">
        <v>107</v>
      </c>
      <c r="D18" s="34" t="s">
        <v>108</v>
      </c>
      <c r="E18" s="45"/>
      <c r="F18" s="35"/>
    </row>
    <row r="19" spans="1:6" hidden="1" outlineLevel="1" x14ac:dyDescent="0.2">
      <c r="A19" s="121" t="s">
        <v>109</v>
      </c>
      <c r="B19" s="122" t="s">
        <v>110</v>
      </c>
      <c r="D19" s="43"/>
      <c r="E19" s="46" t="s">
        <v>111</v>
      </c>
      <c r="F19" s="36" t="s">
        <v>112</v>
      </c>
    </row>
    <row r="20" spans="1:6" hidden="1" outlineLevel="1" x14ac:dyDescent="0.2">
      <c r="A20" s="121" t="s">
        <v>113</v>
      </c>
      <c r="B20" s="122" t="s">
        <v>114</v>
      </c>
      <c r="D20" s="43"/>
      <c r="E20" s="46" t="s">
        <v>115</v>
      </c>
      <c r="F20" s="36" t="s">
        <v>116</v>
      </c>
    </row>
    <row r="21" spans="1:6" hidden="1" outlineLevel="1" x14ac:dyDescent="0.2">
      <c r="A21" s="121" t="s">
        <v>117</v>
      </c>
      <c r="B21" s="122" t="s">
        <v>118</v>
      </c>
      <c r="D21" s="43"/>
      <c r="E21" s="46" t="s">
        <v>119</v>
      </c>
      <c r="F21" s="36" t="s">
        <v>120</v>
      </c>
    </row>
    <row r="22" spans="1:6" hidden="1" outlineLevel="1" x14ac:dyDescent="0.2">
      <c r="A22" s="121" t="s">
        <v>121</v>
      </c>
      <c r="B22" s="122" t="s">
        <v>122</v>
      </c>
      <c r="D22" s="43"/>
      <c r="E22" s="46" t="s">
        <v>123</v>
      </c>
      <c r="F22" s="36" t="s">
        <v>124</v>
      </c>
    </row>
    <row r="23" spans="1:6" hidden="1" outlineLevel="1" x14ac:dyDescent="0.2">
      <c r="A23" s="121" t="s">
        <v>125</v>
      </c>
      <c r="B23" s="122" t="s">
        <v>126</v>
      </c>
      <c r="D23" s="43"/>
      <c r="E23" s="46" t="s">
        <v>127</v>
      </c>
      <c r="F23" s="36" t="s">
        <v>128</v>
      </c>
    </row>
    <row r="24" spans="1:6" hidden="1" outlineLevel="1" x14ac:dyDescent="0.2">
      <c r="A24" s="121" t="s">
        <v>129</v>
      </c>
      <c r="B24" s="122" t="s">
        <v>130</v>
      </c>
      <c r="D24" s="43"/>
      <c r="E24" s="46" t="s">
        <v>131</v>
      </c>
      <c r="F24" s="36" t="s">
        <v>132</v>
      </c>
    </row>
    <row r="25" spans="1:6" hidden="1" outlineLevel="1" x14ac:dyDescent="0.2">
      <c r="A25" s="121" t="s">
        <v>133</v>
      </c>
      <c r="B25" s="122" t="s">
        <v>134</v>
      </c>
      <c r="D25" s="43"/>
      <c r="E25" s="46" t="s">
        <v>135</v>
      </c>
      <c r="F25" s="36" t="s">
        <v>136</v>
      </c>
    </row>
    <row r="26" spans="1:6" hidden="1" outlineLevel="1" x14ac:dyDescent="0.2">
      <c r="A26" s="121" t="s">
        <v>137</v>
      </c>
      <c r="B26" s="122" t="s">
        <v>138</v>
      </c>
      <c r="D26" s="43"/>
      <c r="E26" s="46" t="s">
        <v>139</v>
      </c>
      <c r="F26" s="36" t="s">
        <v>140</v>
      </c>
    </row>
    <row r="27" spans="1:6" hidden="1" outlineLevel="1" x14ac:dyDescent="0.2">
      <c r="A27" s="121" t="s">
        <v>141</v>
      </c>
      <c r="B27" s="122" t="s">
        <v>142</v>
      </c>
      <c r="D27" s="34" t="s">
        <v>143</v>
      </c>
      <c r="E27" s="45"/>
      <c r="F27" s="35"/>
    </row>
    <row r="28" spans="1:6" collapsed="1" x14ac:dyDescent="0.2">
      <c r="B28" s="47"/>
      <c r="D28" s="43"/>
      <c r="E28" s="44" t="s">
        <v>144</v>
      </c>
      <c r="F28" s="33" t="s">
        <v>145</v>
      </c>
    </row>
    <row r="29" spans="1:6" collapsed="1" x14ac:dyDescent="0.2">
      <c r="A29" s="37"/>
      <c r="D29" s="43"/>
      <c r="E29" s="44" t="s">
        <v>146</v>
      </c>
      <c r="F29" s="33" t="s">
        <v>147</v>
      </c>
    </row>
    <row r="30" spans="1:6" x14ac:dyDescent="0.2">
      <c r="D30" s="43"/>
      <c r="E30" s="44" t="s">
        <v>148</v>
      </c>
      <c r="F30" s="33" t="s">
        <v>149</v>
      </c>
    </row>
    <row r="31" spans="1:6" x14ac:dyDescent="0.2">
      <c r="D31" s="43"/>
      <c r="E31" s="44" t="s">
        <v>150</v>
      </c>
      <c r="F31" s="33" t="s">
        <v>114</v>
      </c>
    </row>
    <row r="32" spans="1:6" x14ac:dyDescent="0.2">
      <c r="D32" s="43"/>
      <c r="E32" s="44" t="s">
        <v>151</v>
      </c>
      <c r="F32" s="33" t="s">
        <v>118</v>
      </c>
    </row>
    <row r="33" spans="4:6" x14ac:dyDescent="0.2">
      <c r="D33" s="43"/>
      <c r="E33" s="44" t="s">
        <v>152</v>
      </c>
      <c r="F33" s="33" t="s">
        <v>153</v>
      </c>
    </row>
    <row r="34" spans="4:6" x14ac:dyDescent="0.2">
      <c r="D34" s="43"/>
      <c r="E34" s="44" t="s">
        <v>154</v>
      </c>
      <c r="F34" s="33" t="s">
        <v>155</v>
      </c>
    </row>
    <row r="35" spans="4:6" x14ac:dyDescent="0.2">
      <c r="D35" s="43"/>
      <c r="E35" s="44" t="s">
        <v>156</v>
      </c>
      <c r="F35" s="33" t="s">
        <v>157</v>
      </c>
    </row>
    <row r="36" spans="4:6" x14ac:dyDescent="0.2">
      <c r="D36" s="43"/>
      <c r="E36" s="44" t="s">
        <v>158</v>
      </c>
      <c r="F36" s="33" t="s">
        <v>159</v>
      </c>
    </row>
    <row r="37" spans="4:6" x14ac:dyDescent="0.2">
      <c r="D37" s="43"/>
      <c r="E37" s="44" t="s">
        <v>160</v>
      </c>
      <c r="F37" s="33" t="s">
        <v>161</v>
      </c>
    </row>
    <row r="38" spans="4:6" x14ac:dyDescent="0.2">
      <c r="D38" s="43"/>
      <c r="E38" s="44" t="s">
        <v>162</v>
      </c>
      <c r="F38" s="33" t="s">
        <v>163</v>
      </c>
    </row>
    <row r="39" spans="4:6" x14ac:dyDescent="0.2">
      <c r="D39" s="34" t="s">
        <v>164</v>
      </c>
      <c r="E39" s="45"/>
      <c r="F39" s="35"/>
    </row>
    <row r="40" spans="4:6" x14ac:dyDescent="0.2">
      <c r="D40" s="43"/>
      <c r="E40" s="44" t="s">
        <v>165</v>
      </c>
      <c r="F40" s="33" t="s">
        <v>84</v>
      </c>
    </row>
    <row r="41" spans="4:6" x14ac:dyDescent="0.2">
      <c r="D41" s="43"/>
      <c r="E41" s="46" t="s">
        <v>166</v>
      </c>
      <c r="F41" s="36" t="s">
        <v>167</v>
      </c>
    </row>
    <row r="42" spans="4:6" x14ac:dyDescent="0.2">
      <c r="D42" s="43"/>
      <c r="E42" s="46" t="s">
        <v>168</v>
      </c>
      <c r="F42" s="36" t="s">
        <v>169</v>
      </c>
    </row>
    <row r="43" spans="4:6" x14ac:dyDescent="0.2">
      <c r="D43" s="43"/>
      <c r="E43" s="46" t="s">
        <v>170</v>
      </c>
      <c r="F43" s="36" t="s">
        <v>171</v>
      </c>
    </row>
    <row r="44" spans="4:6" x14ac:dyDescent="0.2">
      <c r="D44" s="43"/>
      <c r="E44" s="46" t="s">
        <v>172</v>
      </c>
      <c r="F44" s="36" t="s">
        <v>173</v>
      </c>
    </row>
    <row r="45" spans="4:6" x14ac:dyDescent="0.2">
      <c r="D45" s="43"/>
      <c r="E45" s="46" t="s">
        <v>174</v>
      </c>
      <c r="F45" s="36" t="s">
        <v>175</v>
      </c>
    </row>
    <row r="46" spans="4:6" x14ac:dyDescent="0.2">
      <c r="D46" s="43"/>
      <c r="E46" s="46" t="s">
        <v>176</v>
      </c>
      <c r="F46" s="36" t="s">
        <v>177</v>
      </c>
    </row>
    <row r="47" spans="4:6" x14ac:dyDescent="0.2">
      <c r="D47" s="34" t="s">
        <v>178</v>
      </c>
      <c r="E47" s="45"/>
      <c r="F47" s="35"/>
    </row>
    <row r="48" spans="4:6" ht="26.25" customHeight="1" x14ac:dyDescent="0.2">
      <c r="D48" s="43"/>
      <c r="E48" s="46" t="s">
        <v>179</v>
      </c>
      <c r="F48" s="36" t="s">
        <v>180</v>
      </c>
    </row>
    <row r="49" spans="4:6" x14ac:dyDescent="0.2">
      <c r="D49" s="43"/>
      <c r="E49" s="46" t="s">
        <v>181</v>
      </c>
      <c r="F49" s="36" t="s">
        <v>182</v>
      </c>
    </row>
    <row r="50" spans="4:6" x14ac:dyDescent="0.2">
      <c r="D50" s="43"/>
      <c r="E50" s="46" t="s">
        <v>183</v>
      </c>
      <c r="F50" s="36" t="s">
        <v>184</v>
      </c>
    </row>
    <row r="51" spans="4:6" x14ac:dyDescent="0.2">
      <c r="D51" s="43"/>
      <c r="E51" s="44" t="s">
        <v>185</v>
      </c>
      <c r="F51" s="33" t="s">
        <v>186</v>
      </c>
    </row>
    <row r="52" spans="4:6" x14ac:dyDescent="0.2">
      <c r="E52" s="48"/>
      <c r="F52" s="38"/>
    </row>
    <row r="53" spans="4:6" x14ac:dyDescent="0.2">
      <c r="E53" s="49"/>
      <c r="F53" s="39" t="s">
        <v>187</v>
      </c>
    </row>
    <row r="55" spans="4:6" x14ac:dyDescent="0.2">
      <c r="D55" s="39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H25" sqref="H25"/>
    </sheetView>
  </sheetViews>
  <sheetFormatPr defaultColWidth="9" defaultRowHeight="17.5" x14ac:dyDescent="0.2"/>
  <cols>
    <col min="1" max="1" width="2.81640625" style="31" customWidth="1"/>
    <col min="2" max="2" width="11.81640625" style="31" bestFit="1" customWidth="1"/>
    <col min="3" max="3" width="39.1796875" style="31" customWidth="1"/>
    <col min="4" max="4" width="9" style="31" customWidth="1"/>
    <col min="5" max="6" width="12.7265625" style="31" customWidth="1"/>
    <col min="7" max="7" width="9" style="31" customWidth="1"/>
    <col min="8" max="9" width="9" style="31"/>
    <col min="10" max="10" width="9.7265625" style="31" bestFit="1" customWidth="1"/>
    <col min="11" max="14" width="9" style="31"/>
    <col min="15" max="15" width="11" style="31" customWidth="1"/>
    <col min="16" max="17" width="14.1796875" style="31" bestFit="1" customWidth="1"/>
    <col min="18" max="30" width="9" style="31"/>
    <col min="31" max="31" width="11" style="31" customWidth="1"/>
    <col min="32" max="44" width="9" style="31"/>
    <col min="45" max="45" width="10.1796875" style="31" customWidth="1"/>
    <col min="46" max="46" width="9" style="31"/>
    <col min="47" max="47" width="11" style="31" customWidth="1"/>
    <col min="48" max="16384" width="9" style="31"/>
  </cols>
  <sheetData>
    <row r="1" spans="2:48" s="90" customFormat="1" ht="19.5" customHeight="1" x14ac:dyDescent="0.2">
      <c r="B1" s="89"/>
      <c r="C1" s="100" t="s">
        <v>189</v>
      </c>
    </row>
    <row r="2" spans="2:48" s="90" customFormat="1" ht="16.5" customHeight="1" x14ac:dyDescent="0.2">
      <c r="B2" s="91"/>
      <c r="C2" s="92"/>
    </row>
    <row r="3" spans="2:48" s="90" customFormat="1" ht="33" customHeight="1" x14ac:dyDescent="0.2">
      <c r="B3" s="93" t="s">
        <v>190</v>
      </c>
      <c r="C3" s="136" t="s">
        <v>208</v>
      </c>
    </row>
    <row r="4" spans="2:48" s="90" customFormat="1" ht="35.15" customHeight="1" x14ac:dyDescent="0.2">
      <c r="B4" s="93" t="s">
        <v>191</v>
      </c>
      <c r="C4" s="137" t="s">
        <v>287</v>
      </c>
    </row>
    <row r="8" spans="2:48" ht="19.5" customHeight="1" x14ac:dyDescent="0.2"/>
    <row r="9" spans="2:48" hidden="1" x14ac:dyDescent="0.2"/>
    <row r="10" spans="2:48" hidden="1" x14ac:dyDescent="0.2">
      <c r="B10" s="31" t="s">
        <v>192</v>
      </c>
      <c r="C10" s="31" t="s">
        <v>193</v>
      </c>
      <c r="D10" s="31" t="s">
        <v>194</v>
      </c>
      <c r="E10" s="31" t="s">
        <v>195</v>
      </c>
      <c r="F10" s="31" t="s">
        <v>196</v>
      </c>
      <c r="G10" s="31" t="s">
        <v>197</v>
      </c>
      <c r="H10" s="31" t="s">
        <v>198</v>
      </c>
      <c r="I10" s="31" t="s">
        <v>199</v>
      </c>
      <c r="J10" s="31" t="s">
        <v>200</v>
      </c>
      <c r="K10" s="31" t="s">
        <v>201</v>
      </c>
      <c r="L10" s="31" t="s">
        <v>202</v>
      </c>
      <c r="M10" s="31" t="s">
        <v>203</v>
      </c>
      <c r="N10" s="31" t="s">
        <v>204</v>
      </c>
      <c r="O10" s="31" t="s">
        <v>205</v>
      </c>
      <c r="P10" s="31" t="s">
        <v>206</v>
      </c>
      <c r="Q10" s="31" t="s">
        <v>207</v>
      </c>
      <c r="R10" s="31" t="s">
        <v>208</v>
      </c>
      <c r="S10" s="31" t="s">
        <v>209</v>
      </c>
      <c r="T10" s="31" t="s">
        <v>210</v>
      </c>
      <c r="U10" s="31" t="s">
        <v>211</v>
      </c>
      <c r="V10" s="31" t="s">
        <v>212</v>
      </c>
      <c r="W10" s="31" t="s">
        <v>213</v>
      </c>
      <c r="X10" s="31" t="s">
        <v>214</v>
      </c>
      <c r="Y10" s="31" t="s">
        <v>215</v>
      </c>
      <c r="Z10" s="31" t="s">
        <v>216</v>
      </c>
      <c r="AA10" s="31" t="s">
        <v>217</v>
      </c>
      <c r="AB10" s="31" t="s">
        <v>218</v>
      </c>
      <c r="AC10" s="31" t="s">
        <v>219</v>
      </c>
      <c r="AD10" s="31" t="s">
        <v>220</v>
      </c>
      <c r="AE10" s="31" t="s">
        <v>221</v>
      </c>
      <c r="AF10" s="31" t="s">
        <v>222</v>
      </c>
      <c r="AG10" s="31" t="s">
        <v>223</v>
      </c>
      <c r="AH10" s="31" t="s">
        <v>224</v>
      </c>
      <c r="AI10" s="31" t="s">
        <v>225</v>
      </c>
      <c r="AJ10" s="31" t="s">
        <v>226</v>
      </c>
      <c r="AK10" s="31" t="s">
        <v>227</v>
      </c>
      <c r="AL10" s="31" t="s">
        <v>228</v>
      </c>
      <c r="AM10" s="31" t="s">
        <v>229</v>
      </c>
      <c r="AN10" s="31" t="s">
        <v>230</v>
      </c>
      <c r="AO10" s="31" t="s">
        <v>231</v>
      </c>
      <c r="AP10" s="31" t="s">
        <v>232</v>
      </c>
      <c r="AQ10" s="31" t="s">
        <v>233</v>
      </c>
      <c r="AR10" s="31" t="s">
        <v>234</v>
      </c>
      <c r="AS10" s="31" t="s">
        <v>235</v>
      </c>
      <c r="AT10" s="31" t="s">
        <v>236</v>
      </c>
      <c r="AU10" s="31" t="s">
        <v>237</v>
      </c>
      <c r="AV10" s="31" t="s">
        <v>238</v>
      </c>
    </row>
    <row r="11" spans="2:48" hidden="1" x14ac:dyDescent="0.2">
      <c r="B11" s="31" t="s">
        <v>239</v>
      </c>
      <c r="C11" s="31" t="s">
        <v>240</v>
      </c>
      <c r="D11" s="31" t="s">
        <v>241</v>
      </c>
      <c r="E11" s="31" t="s">
        <v>242</v>
      </c>
      <c r="F11" s="31" t="s">
        <v>243</v>
      </c>
      <c r="G11" s="31" t="s">
        <v>244</v>
      </c>
      <c r="H11" s="31" t="s">
        <v>245</v>
      </c>
      <c r="I11" s="31" t="s">
        <v>246</v>
      </c>
      <c r="J11" s="31" t="s">
        <v>246</v>
      </c>
      <c r="K11" s="31" t="s">
        <v>246</v>
      </c>
      <c r="L11" s="31" t="s">
        <v>246</v>
      </c>
      <c r="M11" s="31" t="s">
        <v>247</v>
      </c>
      <c r="N11" s="31" t="s">
        <v>247</v>
      </c>
      <c r="O11" s="31" t="s">
        <v>247</v>
      </c>
      <c r="P11" s="31" t="s">
        <v>248</v>
      </c>
      <c r="Q11" s="31" t="s">
        <v>249</v>
      </c>
      <c r="R11" s="31" t="s">
        <v>250</v>
      </c>
      <c r="S11" s="31" t="s">
        <v>251</v>
      </c>
      <c r="T11" s="31" t="s">
        <v>252</v>
      </c>
      <c r="U11" s="31" t="s">
        <v>253</v>
      </c>
      <c r="V11" s="31" t="s">
        <v>254</v>
      </c>
      <c r="W11" s="31" t="s">
        <v>255</v>
      </c>
      <c r="X11" s="31" t="s">
        <v>254</v>
      </c>
      <c r="Y11" s="31" t="s">
        <v>256</v>
      </c>
      <c r="Z11" s="31" t="s">
        <v>257</v>
      </c>
      <c r="AA11" s="31" t="s">
        <v>258</v>
      </c>
      <c r="AB11" s="31" t="s">
        <v>259</v>
      </c>
      <c r="AC11" s="31" t="s">
        <v>260</v>
      </c>
      <c r="AD11" s="31" t="s">
        <v>261</v>
      </c>
      <c r="AE11" s="31" t="s">
        <v>262</v>
      </c>
      <c r="AF11" s="31" t="s">
        <v>263</v>
      </c>
      <c r="AG11" s="31" t="s">
        <v>264</v>
      </c>
      <c r="AH11" s="31" t="s">
        <v>265</v>
      </c>
      <c r="AI11" s="31" t="s">
        <v>266</v>
      </c>
      <c r="AJ11" s="31" t="s">
        <v>267</v>
      </c>
      <c r="AK11" s="31" t="s">
        <v>268</v>
      </c>
      <c r="AL11" s="31" t="s">
        <v>269</v>
      </c>
      <c r="AM11" s="31" t="s">
        <v>270</v>
      </c>
      <c r="AN11" s="31" t="s">
        <v>271</v>
      </c>
      <c r="AO11" s="31" t="s">
        <v>272</v>
      </c>
      <c r="AP11" s="31" t="s">
        <v>272</v>
      </c>
      <c r="AQ11" s="31" t="s">
        <v>273</v>
      </c>
      <c r="AR11" s="31" t="s">
        <v>274</v>
      </c>
      <c r="AS11" s="31" t="s">
        <v>275</v>
      </c>
      <c r="AT11" s="31" t="s">
        <v>276</v>
      </c>
      <c r="AU11" s="31" t="s">
        <v>277</v>
      </c>
      <c r="AV11" s="31" t="s">
        <v>278</v>
      </c>
    </row>
    <row r="12" spans="2:48" hidden="1" x14ac:dyDescent="0.2">
      <c r="B12" s="31" t="s">
        <v>279</v>
      </c>
      <c r="C12" s="31" t="s">
        <v>280</v>
      </c>
      <c r="E12" s="31" t="s">
        <v>281</v>
      </c>
      <c r="G12" s="31" t="s">
        <v>282</v>
      </c>
      <c r="H12" s="31" t="s">
        <v>283</v>
      </c>
      <c r="M12" s="31" t="s">
        <v>284</v>
      </c>
      <c r="O12" s="31" t="s">
        <v>285</v>
      </c>
      <c r="P12" s="31" t="s">
        <v>286</v>
      </c>
      <c r="R12" s="31" t="s">
        <v>287</v>
      </c>
      <c r="W12" s="31" t="s">
        <v>288</v>
      </c>
      <c r="X12" s="31" t="s">
        <v>289</v>
      </c>
      <c r="AC12" s="31" t="s">
        <v>290</v>
      </c>
      <c r="AL12" s="31" t="s">
        <v>291</v>
      </c>
    </row>
    <row r="13" spans="2:48" hidden="1" x14ac:dyDescent="0.2">
      <c r="B13" s="31" t="s">
        <v>292</v>
      </c>
      <c r="C13" s="31" t="s">
        <v>293</v>
      </c>
      <c r="E13" s="31" t="s">
        <v>294</v>
      </c>
      <c r="H13" s="31" t="s">
        <v>295</v>
      </c>
      <c r="O13" s="31" t="s">
        <v>296</v>
      </c>
      <c r="P13" s="31" t="s">
        <v>297</v>
      </c>
      <c r="W13" s="31" t="s">
        <v>298</v>
      </c>
      <c r="X13" s="31" t="s">
        <v>299</v>
      </c>
      <c r="AC13" s="31" t="s">
        <v>300</v>
      </c>
    </row>
    <row r="14" spans="2:48" hidden="1" x14ac:dyDescent="0.2">
      <c r="E14" s="31" t="s">
        <v>301</v>
      </c>
      <c r="P14" s="31" t="s">
        <v>302</v>
      </c>
      <c r="AC14" s="31" t="s">
        <v>259</v>
      </c>
    </row>
    <row r="15" spans="2:48" hidden="1" x14ac:dyDescent="0.2">
      <c r="P15" s="31" t="s">
        <v>303</v>
      </c>
    </row>
    <row r="16" spans="2:48" hidden="1" x14ac:dyDescent="0.2"/>
    <row r="17" spans="2:49" hidden="1" x14ac:dyDescent="0.2">
      <c r="B17" s="31" t="s">
        <v>192</v>
      </c>
      <c r="D17" s="31" t="s">
        <v>193</v>
      </c>
      <c r="E17" s="31" t="s">
        <v>194</v>
      </c>
      <c r="F17" s="31" t="s">
        <v>195</v>
      </c>
      <c r="G17" s="31" t="s">
        <v>196</v>
      </c>
      <c r="H17" s="31" t="s">
        <v>197</v>
      </c>
      <c r="I17" s="31" t="s">
        <v>198</v>
      </c>
      <c r="J17" s="31" t="s">
        <v>199</v>
      </c>
      <c r="K17" s="31" t="s">
        <v>200</v>
      </c>
      <c r="L17" s="31" t="s">
        <v>201</v>
      </c>
      <c r="M17" s="31" t="s">
        <v>202</v>
      </c>
      <c r="N17" s="31" t="s">
        <v>203</v>
      </c>
      <c r="O17" s="31" t="s">
        <v>204</v>
      </c>
      <c r="P17" s="31" t="s">
        <v>205</v>
      </c>
      <c r="Q17" s="31" t="s">
        <v>206</v>
      </c>
      <c r="R17" s="31" t="s">
        <v>207</v>
      </c>
      <c r="S17" s="31" t="s">
        <v>208</v>
      </c>
      <c r="T17" s="31" t="s">
        <v>209</v>
      </c>
      <c r="U17" s="31" t="s">
        <v>210</v>
      </c>
      <c r="V17" s="31" t="s">
        <v>211</v>
      </c>
      <c r="W17" s="31" t="s">
        <v>212</v>
      </c>
      <c r="X17" s="31" t="s">
        <v>213</v>
      </c>
      <c r="Y17" s="31" t="s">
        <v>214</v>
      </c>
      <c r="Z17" s="31" t="s">
        <v>215</v>
      </c>
      <c r="AA17" s="31" t="s">
        <v>216</v>
      </c>
      <c r="AB17" s="31" t="s">
        <v>217</v>
      </c>
      <c r="AC17" s="31" t="s">
        <v>218</v>
      </c>
      <c r="AD17" s="31" t="s">
        <v>219</v>
      </c>
      <c r="AE17" s="31" t="s">
        <v>220</v>
      </c>
      <c r="AF17" s="31" t="s">
        <v>221</v>
      </c>
      <c r="AG17" s="31" t="s">
        <v>222</v>
      </c>
      <c r="AH17" s="31" t="s">
        <v>223</v>
      </c>
      <c r="AI17" s="31" t="s">
        <v>224</v>
      </c>
      <c r="AJ17" s="31" t="s">
        <v>225</v>
      </c>
      <c r="AK17" s="31" t="s">
        <v>226</v>
      </c>
      <c r="AL17" s="31" t="s">
        <v>227</v>
      </c>
      <c r="AM17" s="31" t="s">
        <v>228</v>
      </c>
      <c r="AN17" s="31" t="s">
        <v>229</v>
      </c>
      <c r="AO17" s="31" t="s">
        <v>230</v>
      </c>
      <c r="AP17" s="31" t="s">
        <v>231</v>
      </c>
      <c r="AQ17" s="31" t="s">
        <v>232</v>
      </c>
      <c r="AR17" s="31" t="s">
        <v>233</v>
      </c>
      <c r="AS17" s="31" t="s">
        <v>234</v>
      </c>
      <c r="AT17" s="31" t="s">
        <v>235</v>
      </c>
      <c r="AU17" s="31" t="s">
        <v>236</v>
      </c>
      <c r="AV17" s="31" t="s">
        <v>237</v>
      </c>
      <c r="AW17" s="31" t="s">
        <v>238</v>
      </c>
    </row>
    <row r="18" spans="2:49" hidden="1" x14ac:dyDescent="0.2">
      <c r="B18" s="31" t="s">
        <v>239</v>
      </c>
      <c r="D18" s="31" t="s">
        <v>240</v>
      </c>
      <c r="E18" s="31" t="s">
        <v>241</v>
      </c>
      <c r="F18" s="31" t="s">
        <v>242</v>
      </c>
      <c r="G18" s="31" t="s">
        <v>243</v>
      </c>
      <c r="H18" s="31" t="s">
        <v>244</v>
      </c>
      <c r="I18" s="31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103" t="s">
        <v>254</v>
      </c>
      <c r="X18" s="31" t="s">
        <v>255</v>
      </c>
      <c r="Y18" s="103" t="s">
        <v>254</v>
      </c>
      <c r="Z18" s="103" t="s">
        <v>256</v>
      </c>
      <c r="AA18" s="31" t="s">
        <v>257</v>
      </c>
      <c r="AB18" s="31" t="s">
        <v>258</v>
      </c>
      <c r="AC18" s="31" t="s">
        <v>259</v>
      </c>
      <c r="AD18" s="31" t="s">
        <v>260</v>
      </c>
      <c r="AE18" s="31" t="s">
        <v>261</v>
      </c>
      <c r="AF18" s="31" t="s">
        <v>262</v>
      </c>
      <c r="AG18" s="31" t="s">
        <v>263</v>
      </c>
      <c r="AH18" s="31" t="s">
        <v>264</v>
      </c>
      <c r="AI18" s="31" t="s">
        <v>265</v>
      </c>
      <c r="AJ18" s="31" t="s">
        <v>266</v>
      </c>
      <c r="AK18" s="31" t="s">
        <v>267</v>
      </c>
      <c r="AL18" s="31" t="s">
        <v>268</v>
      </c>
      <c r="AM18" s="31" t="s">
        <v>269</v>
      </c>
      <c r="AN18" s="31" t="s">
        <v>270</v>
      </c>
      <c r="AO18" s="31" t="s">
        <v>271</v>
      </c>
      <c r="AP18" s="103" t="s">
        <v>272</v>
      </c>
      <c r="AQ18" s="103" t="s">
        <v>272</v>
      </c>
      <c r="AR18" s="31" t="s">
        <v>273</v>
      </c>
      <c r="AS18" s="31" t="s">
        <v>274</v>
      </c>
      <c r="AT18" s="31" t="s">
        <v>275</v>
      </c>
      <c r="AU18" s="31" t="s">
        <v>276</v>
      </c>
      <c r="AV18" s="31" t="s">
        <v>277</v>
      </c>
      <c r="AW18" s="31" t="s">
        <v>278</v>
      </c>
    </row>
    <row r="19" spans="2:49" hidden="1" x14ac:dyDescent="0.2">
      <c r="B19" s="31" t="s">
        <v>279</v>
      </c>
      <c r="D19" s="31" t="s">
        <v>280</v>
      </c>
      <c r="F19" s="31" t="s">
        <v>281</v>
      </c>
      <c r="H19" s="31" t="s">
        <v>282</v>
      </c>
      <c r="I19" s="31" t="s">
        <v>283</v>
      </c>
      <c r="N19" s="31" t="s">
        <v>284</v>
      </c>
      <c r="P19" s="31" t="s">
        <v>285</v>
      </c>
      <c r="Q19" s="31" t="s">
        <v>286</v>
      </c>
      <c r="S19" s="31" t="s">
        <v>287</v>
      </c>
      <c r="X19" s="31" t="s">
        <v>288</v>
      </c>
      <c r="Y19" s="31" t="s">
        <v>289</v>
      </c>
      <c r="AD19" s="31" t="s">
        <v>290</v>
      </c>
      <c r="AM19" s="31" t="s">
        <v>291</v>
      </c>
    </row>
    <row r="20" spans="2:49" hidden="1" x14ac:dyDescent="0.2">
      <c r="B20" s="31" t="s">
        <v>292</v>
      </c>
      <c r="D20" s="31" t="s">
        <v>293</v>
      </c>
      <c r="F20" s="31" t="s">
        <v>294</v>
      </c>
      <c r="I20" s="31" t="s">
        <v>295</v>
      </c>
      <c r="P20" s="31" t="s">
        <v>296</v>
      </c>
      <c r="Q20" s="31" t="s">
        <v>297</v>
      </c>
      <c r="X20" s="31" t="s">
        <v>298</v>
      </c>
      <c r="Y20" s="31" t="s">
        <v>299</v>
      </c>
      <c r="AD20" s="31" t="s">
        <v>300</v>
      </c>
    </row>
    <row r="21" spans="2:49" hidden="1" x14ac:dyDescent="0.2">
      <c r="F21" s="31" t="s">
        <v>301</v>
      </c>
      <c r="Q21" s="31" t="s">
        <v>302</v>
      </c>
      <c r="AD21" s="31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72"/>
  <sheetViews>
    <sheetView showGridLines="0" topLeftCell="B7" zoomScale="70" zoomScaleNormal="70" zoomScaleSheetLayoutView="85" workbookViewId="0">
      <selection activeCell="I10" sqref="I10"/>
    </sheetView>
  </sheetViews>
  <sheetFormatPr defaultColWidth="9" defaultRowHeight="14.5" x14ac:dyDescent="0.2"/>
  <cols>
    <col min="1" max="1" width="2.26953125" style="98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7265625" style="16" customWidth="1"/>
    <col min="7" max="16384" width="9" style="16"/>
  </cols>
  <sheetData>
    <row r="1" spans="1:248" ht="17.5" x14ac:dyDescent="0.2">
      <c r="B1" s="86" t="s">
        <v>310</v>
      </c>
    </row>
    <row r="2" spans="1:248" s="19" customFormat="1" x14ac:dyDescent="0.2">
      <c r="A2" s="98"/>
      <c r="B2" s="17"/>
      <c r="C2" s="18"/>
      <c r="D2" s="18"/>
    </row>
    <row r="3" spans="1:248" ht="16.5" customHeight="1" x14ac:dyDescent="0.2">
      <c r="B3" s="335" t="s">
        <v>191</v>
      </c>
      <c r="C3" s="336"/>
      <c r="D3" s="337" t="str">
        <f>IF(ｼｰﾄ0!C4="","",ｼｰﾄ0!C3 &amp; (ｼｰﾄ0!C4))</f>
        <v>石川県金沢平野</v>
      </c>
      <c r="E3" s="337"/>
      <c r="F3" s="338"/>
      <c r="G3" s="135"/>
      <c r="IN3" s="19">
        <v>1</v>
      </c>
    </row>
    <row r="4" spans="1:248" ht="54" customHeight="1" x14ac:dyDescent="0.2">
      <c r="B4" s="335" t="s">
        <v>311</v>
      </c>
      <c r="C4" s="336"/>
      <c r="D4" s="140" t="s">
        <v>312</v>
      </c>
      <c r="E4" s="141" t="s">
        <v>313</v>
      </c>
      <c r="F4" s="142" t="s">
        <v>314</v>
      </c>
      <c r="G4" s="135"/>
      <c r="I4" s="127"/>
      <c r="J4" s="127"/>
      <c r="K4" s="127"/>
      <c r="L4" s="127"/>
      <c r="M4" s="127"/>
    </row>
    <row r="5" spans="1:248" ht="26.15" customHeight="1" x14ac:dyDescent="0.2">
      <c r="B5" s="339" t="s">
        <v>315</v>
      </c>
      <c r="C5" s="339"/>
      <c r="D5" s="151" t="s">
        <v>484</v>
      </c>
      <c r="E5" s="151" t="s">
        <v>493</v>
      </c>
      <c r="F5" s="152" t="s">
        <v>489</v>
      </c>
      <c r="G5" s="135"/>
      <c r="I5" s="128"/>
      <c r="J5" s="128"/>
      <c r="K5" s="128"/>
      <c r="L5" s="128"/>
      <c r="M5" s="128"/>
    </row>
    <row r="6" spans="1:248" ht="26.15" customHeight="1" x14ac:dyDescent="0.2">
      <c r="B6" s="340" t="s">
        <v>316</v>
      </c>
      <c r="C6" s="340"/>
      <c r="D6" s="153" t="s">
        <v>485</v>
      </c>
      <c r="E6" s="153" t="s">
        <v>492</v>
      </c>
      <c r="F6" s="154" t="s">
        <v>498</v>
      </c>
      <c r="G6" s="135"/>
      <c r="I6" s="127"/>
      <c r="J6" s="127"/>
      <c r="K6" s="127"/>
      <c r="L6" s="127"/>
      <c r="M6" s="127"/>
    </row>
    <row r="7" spans="1:248" ht="25" customHeight="1" x14ac:dyDescent="0.2">
      <c r="B7" s="321" t="s">
        <v>317</v>
      </c>
      <c r="C7" s="321"/>
      <c r="D7" s="153" t="s">
        <v>486</v>
      </c>
      <c r="E7" s="153" t="s">
        <v>486</v>
      </c>
      <c r="F7" s="154" t="s">
        <v>487</v>
      </c>
      <c r="G7" s="126"/>
      <c r="H7" s="130"/>
      <c r="I7" s="131"/>
      <c r="J7" s="131"/>
      <c r="K7" s="131"/>
      <c r="L7" s="131"/>
      <c r="M7" s="131"/>
      <c r="N7" s="132"/>
    </row>
    <row r="8" spans="1:248" ht="27" customHeight="1" x14ac:dyDescent="0.2">
      <c r="B8" s="322" t="s">
        <v>318</v>
      </c>
      <c r="C8" s="323"/>
      <c r="D8" s="153" t="s">
        <v>490</v>
      </c>
      <c r="E8" s="153" t="s">
        <v>490</v>
      </c>
      <c r="F8" s="155" t="s">
        <v>490</v>
      </c>
      <c r="G8" s="126"/>
      <c r="H8" s="130"/>
      <c r="I8" s="131"/>
      <c r="J8" s="131"/>
      <c r="K8" s="131"/>
      <c r="L8" s="131"/>
      <c r="M8" s="131"/>
      <c r="N8" s="132"/>
    </row>
    <row r="9" spans="1:248" ht="26.25" customHeight="1" x14ac:dyDescent="0.2">
      <c r="B9" s="324" t="s">
        <v>319</v>
      </c>
      <c r="C9" s="325"/>
      <c r="D9" s="153" t="s">
        <v>490</v>
      </c>
      <c r="E9" s="153" t="s">
        <v>490</v>
      </c>
      <c r="F9" s="155" t="s">
        <v>490</v>
      </c>
      <c r="G9" s="126"/>
      <c r="H9" s="130"/>
      <c r="I9" s="131"/>
      <c r="J9" s="131"/>
      <c r="K9" s="131"/>
      <c r="L9" s="131"/>
      <c r="M9" s="131"/>
      <c r="N9" s="132"/>
    </row>
    <row r="10" spans="1:248" ht="30" customHeight="1" x14ac:dyDescent="0.2">
      <c r="B10" s="324" t="s">
        <v>320</v>
      </c>
      <c r="C10" s="326"/>
      <c r="D10" s="144"/>
      <c r="E10" s="156" t="s">
        <v>494</v>
      </c>
      <c r="F10" s="145"/>
      <c r="G10" s="126"/>
      <c r="H10" s="130"/>
      <c r="I10" s="131"/>
      <c r="J10" s="131"/>
      <c r="K10" s="131"/>
      <c r="L10" s="131"/>
      <c r="M10" s="131"/>
      <c r="N10" s="132"/>
    </row>
    <row r="11" spans="1:248" ht="29.25" customHeight="1" x14ac:dyDescent="0.2">
      <c r="B11" s="327" t="s">
        <v>321</v>
      </c>
      <c r="C11" s="146" t="s">
        <v>322</v>
      </c>
      <c r="D11" s="157">
        <v>63.59</v>
      </c>
      <c r="E11" s="157">
        <v>33.24</v>
      </c>
      <c r="F11" s="157">
        <v>26.01</v>
      </c>
      <c r="G11" s="126"/>
      <c r="H11" s="130"/>
      <c r="I11" s="131"/>
      <c r="J11" s="131"/>
      <c r="K11" s="131"/>
      <c r="L11" s="131"/>
      <c r="M11" s="131"/>
      <c r="N11" s="132"/>
    </row>
    <row r="12" spans="1:248" ht="30" customHeight="1" x14ac:dyDescent="0.2">
      <c r="B12" s="327"/>
      <c r="C12" s="147" t="s">
        <v>323</v>
      </c>
      <c r="D12" s="148"/>
      <c r="E12" s="157">
        <v>6.61</v>
      </c>
      <c r="F12" s="149"/>
      <c r="G12" s="126"/>
      <c r="H12" s="130"/>
      <c r="I12" s="131"/>
      <c r="J12" s="131"/>
      <c r="K12" s="131"/>
      <c r="L12" s="131"/>
      <c r="M12" s="131"/>
      <c r="N12" s="132"/>
    </row>
    <row r="13" spans="1:248" ht="30.75" customHeight="1" x14ac:dyDescent="0.2">
      <c r="B13" s="327"/>
      <c r="C13" s="146" t="s">
        <v>324</v>
      </c>
      <c r="D13" s="148"/>
      <c r="E13" s="148"/>
      <c r="F13" s="157">
        <v>1.17</v>
      </c>
      <c r="G13" s="126"/>
      <c r="H13" s="130"/>
      <c r="I13" s="131"/>
      <c r="J13" s="131"/>
      <c r="K13" s="131"/>
      <c r="L13" s="131"/>
      <c r="M13" s="131"/>
      <c r="N13" s="132"/>
    </row>
    <row r="14" spans="1:248" ht="19.5" customHeight="1" x14ac:dyDescent="0.2">
      <c r="B14" s="328"/>
      <c r="C14" s="143" t="s">
        <v>325</v>
      </c>
      <c r="D14" s="158">
        <v>1.38</v>
      </c>
      <c r="E14" s="158"/>
      <c r="F14" s="159">
        <v>1.73</v>
      </c>
      <c r="G14" s="126"/>
      <c r="H14" s="130"/>
      <c r="I14" s="131"/>
      <c r="J14" s="131"/>
      <c r="K14" s="131"/>
      <c r="L14" s="131"/>
      <c r="M14" s="131"/>
      <c r="N14" s="132"/>
    </row>
    <row r="15" spans="1:248" ht="19.5" customHeight="1" x14ac:dyDescent="0.2">
      <c r="B15" s="328"/>
      <c r="C15" s="143" t="s">
        <v>326</v>
      </c>
      <c r="D15" s="158">
        <v>0.69</v>
      </c>
      <c r="E15" s="158">
        <v>3.01</v>
      </c>
      <c r="F15" s="159">
        <v>0.51</v>
      </c>
      <c r="G15" s="126"/>
      <c r="H15" s="130"/>
      <c r="I15" s="131"/>
      <c r="J15" s="131"/>
      <c r="K15" s="131"/>
      <c r="L15" s="131"/>
      <c r="M15" s="131"/>
      <c r="N15" s="132"/>
    </row>
    <row r="16" spans="1:248" ht="19.5" customHeight="1" x14ac:dyDescent="0.2">
      <c r="B16" s="328"/>
      <c r="C16" s="143" t="s">
        <v>327</v>
      </c>
      <c r="D16" s="158">
        <v>0.48</v>
      </c>
      <c r="E16" s="158"/>
      <c r="F16" s="159">
        <v>0.71</v>
      </c>
      <c r="G16" s="126"/>
      <c r="H16" s="130"/>
      <c r="I16" s="133"/>
      <c r="J16" s="133"/>
      <c r="K16" s="133"/>
      <c r="L16" s="133"/>
      <c r="M16" s="133"/>
      <c r="N16" s="132"/>
    </row>
    <row r="17" spans="1:14" ht="19.5" customHeight="1" x14ac:dyDescent="0.2">
      <c r="B17" s="328"/>
      <c r="C17" s="143" t="s">
        <v>328</v>
      </c>
      <c r="D17" s="158">
        <v>1.22</v>
      </c>
      <c r="E17" s="158">
        <v>2.81</v>
      </c>
      <c r="F17" s="159">
        <v>1.52</v>
      </c>
      <c r="G17" s="126"/>
      <c r="H17" s="130"/>
      <c r="I17" s="131"/>
      <c r="J17" s="131"/>
      <c r="K17" s="131"/>
      <c r="L17" s="131"/>
      <c r="M17" s="131"/>
      <c r="N17" s="132"/>
    </row>
    <row r="18" spans="1:14" ht="19.5" customHeight="1" x14ac:dyDescent="0.2">
      <c r="B18" s="328"/>
      <c r="C18" s="143" t="s">
        <v>329</v>
      </c>
      <c r="D18" s="158">
        <v>0.69</v>
      </c>
      <c r="E18" s="158"/>
      <c r="F18" s="159">
        <v>1.87</v>
      </c>
      <c r="G18" s="126"/>
      <c r="H18" s="130"/>
      <c r="I18" s="131"/>
      <c r="J18" s="131"/>
      <c r="K18" s="131"/>
      <c r="L18" s="131"/>
      <c r="M18" s="131"/>
      <c r="N18" s="132"/>
    </row>
    <row r="19" spans="1:14" ht="19.5" customHeight="1" x14ac:dyDescent="0.2">
      <c r="B19" s="328"/>
      <c r="C19" s="160" t="s">
        <v>330</v>
      </c>
      <c r="D19" s="158">
        <v>0.87</v>
      </c>
      <c r="E19" s="158">
        <v>3.08</v>
      </c>
      <c r="F19" s="159">
        <v>1.08</v>
      </c>
      <c r="G19" s="126"/>
      <c r="H19" s="130"/>
      <c r="I19" s="131"/>
      <c r="J19" s="131"/>
      <c r="K19" s="131"/>
      <c r="L19" s="131"/>
      <c r="M19" s="131"/>
      <c r="N19" s="132"/>
    </row>
    <row r="20" spans="1:14" ht="19.5" customHeight="1" x14ac:dyDescent="0.2">
      <c r="B20" s="328"/>
      <c r="C20" s="160" t="s">
        <v>331</v>
      </c>
      <c r="D20" s="158">
        <v>0.78</v>
      </c>
      <c r="E20" s="158"/>
      <c r="F20" s="159">
        <v>1.61</v>
      </c>
      <c r="G20" s="126"/>
      <c r="H20" s="130"/>
      <c r="I20" s="131"/>
      <c r="J20" s="131"/>
      <c r="K20" s="131"/>
      <c r="L20" s="131"/>
      <c r="M20" s="131"/>
      <c r="N20" s="132"/>
    </row>
    <row r="21" spans="1:14" ht="19.5" customHeight="1" x14ac:dyDescent="0.2">
      <c r="B21" s="328"/>
      <c r="C21" s="160" t="s">
        <v>332</v>
      </c>
      <c r="D21" s="158">
        <v>0.73</v>
      </c>
      <c r="E21" s="158">
        <v>3.11</v>
      </c>
      <c r="F21" s="159">
        <v>1.19</v>
      </c>
      <c r="G21" s="126"/>
      <c r="H21" s="130"/>
      <c r="I21" s="131"/>
      <c r="J21" s="131"/>
      <c r="K21" s="131"/>
      <c r="L21" s="131"/>
      <c r="M21" s="131"/>
      <c r="N21" s="132"/>
    </row>
    <row r="22" spans="1:14" ht="19.5" customHeight="1" x14ac:dyDescent="0.2">
      <c r="B22" s="328"/>
      <c r="C22" s="160" t="s">
        <v>333</v>
      </c>
      <c r="D22" s="158">
        <v>0.33</v>
      </c>
      <c r="E22" s="158">
        <v>0.85</v>
      </c>
      <c r="F22" s="159">
        <v>0.69</v>
      </c>
      <c r="G22" s="126"/>
      <c r="H22" s="130"/>
      <c r="I22" s="131"/>
      <c r="J22" s="131"/>
      <c r="K22" s="131"/>
      <c r="L22" s="131"/>
      <c r="M22" s="131"/>
      <c r="N22" s="132"/>
    </row>
    <row r="23" spans="1:14" ht="19.5" customHeight="1" x14ac:dyDescent="0.2">
      <c r="B23" s="329"/>
      <c r="C23" s="160" t="s">
        <v>334</v>
      </c>
      <c r="D23" s="158">
        <v>0.61</v>
      </c>
      <c r="E23" s="158">
        <v>1.1100000000000001</v>
      </c>
      <c r="F23" s="159">
        <v>1.17</v>
      </c>
      <c r="G23" s="126"/>
      <c r="H23" s="130"/>
      <c r="I23" s="131"/>
      <c r="J23" s="131"/>
      <c r="K23" s="131"/>
      <c r="L23" s="131"/>
      <c r="M23" s="131"/>
      <c r="N23" s="132"/>
    </row>
    <row r="24" spans="1:14" s="96" customFormat="1" ht="12" customHeight="1" x14ac:dyDescent="0.2">
      <c r="A24" s="99"/>
      <c r="C24" s="150" t="s">
        <v>335</v>
      </c>
      <c r="D24" s="330" t="s">
        <v>491</v>
      </c>
      <c r="E24" s="331"/>
      <c r="F24" s="332"/>
      <c r="G24" s="129"/>
      <c r="H24" s="130"/>
      <c r="I24" s="131"/>
      <c r="J24" s="131"/>
      <c r="K24" s="131"/>
      <c r="L24" s="131"/>
      <c r="M24" s="131"/>
      <c r="N24" s="132"/>
    </row>
    <row r="25" spans="1:14" s="96" customFormat="1" ht="12" customHeight="1" x14ac:dyDescent="0.2">
      <c r="A25" s="99"/>
      <c r="C25" s="23"/>
      <c r="D25" s="333" t="s">
        <v>488</v>
      </c>
      <c r="E25" s="331"/>
      <c r="F25" s="331"/>
      <c r="G25" s="129"/>
      <c r="H25" s="130"/>
      <c r="I25" s="131"/>
      <c r="J25" s="131"/>
      <c r="K25" s="131"/>
      <c r="L25" s="131"/>
      <c r="M25" s="131"/>
      <c r="N25" s="132"/>
    </row>
    <row r="26" spans="1:14" s="96" customFormat="1" ht="12" customHeight="1" x14ac:dyDescent="0.2">
      <c r="A26" s="99"/>
      <c r="C26" s="13"/>
      <c r="D26" s="333"/>
      <c r="E26" s="331"/>
      <c r="F26" s="331"/>
      <c r="G26" s="129"/>
      <c r="H26" s="130"/>
      <c r="I26" s="131"/>
      <c r="J26" s="133"/>
      <c r="K26" s="133"/>
      <c r="L26" s="133"/>
      <c r="M26" s="133"/>
      <c r="N26" s="132"/>
    </row>
    <row r="27" spans="1:14" s="96" customFormat="1" ht="12" customHeight="1" x14ac:dyDescent="0.2">
      <c r="A27" s="99"/>
      <c r="D27" s="334"/>
      <c r="E27" s="331"/>
      <c r="F27" s="331"/>
      <c r="G27" s="129"/>
      <c r="H27" s="130"/>
      <c r="I27" s="131"/>
      <c r="J27" s="131"/>
      <c r="K27" s="131"/>
      <c r="L27" s="131"/>
      <c r="M27" s="131"/>
      <c r="N27" s="132"/>
    </row>
    <row r="28" spans="1:14" s="96" customFormat="1" ht="12" customHeight="1" x14ac:dyDescent="0.2">
      <c r="A28" s="99"/>
      <c r="D28" s="319"/>
      <c r="E28" s="320"/>
      <c r="F28" s="320"/>
      <c r="G28" s="129"/>
      <c r="H28" s="130"/>
      <c r="I28" s="131"/>
      <c r="J28" s="131"/>
      <c r="K28" s="131"/>
      <c r="L28" s="131"/>
      <c r="M28" s="131"/>
      <c r="N28" s="132"/>
    </row>
    <row r="29" spans="1:14" s="96" customFormat="1" x14ac:dyDescent="0.2">
      <c r="A29" s="99"/>
      <c r="G29" s="129"/>
      <c r="H29" s="130"/>
      <c r="I29" s="131"/>
      <c r="J29" s="131"/>
      <c r="K29" s="131"/>
      <c r="L29" s="131"/>
      <c r="M29" s="131"/>
      <c r="N29" s="132"/>
    </row>
    <row r="30" spans="1:14" s="96" customFormat="1" x14ac:dyDescent="0.2">
      <c r="A30" s="99"/>
      <c r="G30" s="129"/>
      <c r="H30" s="130"/>
      <c r="I30" s="131"/>
      <c r="J30" s="131"/>
      <c r="K30" s="131"/>
      <c r="L30" s="131"/>
      <c r="M30" s="131"/>
      <c r="N30" s="132"/>
    </row>
    <row r="31" spans="1:14" s="96" customFormat="1" x14ac:dyDescent="0.2">
      <c r="A31" s="99"/>
      <c r="G31" s="129"/>
      <c r="H31" s="130"/>
      <c r="I31" s="131"/>
      <c r="J31" s="131"/>
      <c r="K31" s="131"/>
      <c r="L31" s="131"/>
      <c r="M31" s="131"/>
      <c r="N31" s="132"/>
    </row>
    <row r="32" spans="1:14" s="96" customFormat="1" x14ac:dyDescent="0.2">
      <c r="A32" s="99"/>
      <c r="G32" s="129"/>
      <c r="H32" s="130"/>
      <c r="I32" s="131"/>
      <c r="J32" s="131"/>
      <c r="K32" s="131"/>
      <c r="L32" s="131"/>
      <c r="M32" s="131"/>
      <c r="N32" s="132"/>
    </row>
    <row r="33" spans="1:14" s="96" customFormat="1" x14ac:dyDescent="0.2">
      <c r="A33" s="99"/>
      <c r="G33" s="129"/>
      <c r="H33" s="130"/>
      <c r="I33" s="131"/>
      <c r="J33" s="131"/>
      <c r="K33" s="131"/>
      <c r="L33" s="131"/>
      <c r="M33" s="131"/>
      <c r="N33" s="132"/>
    </row>
    <row r="34" spans="1:14" s="96" customFormat="1" x14ac:dyDescent="0.2">
      <c r="A34" s="99"/>
      <c r="G34" s="129"/>
      <c r="H34" s="130"/>
      <c r="I34" s="131"/>
      <c r="J34" s="131"/>
      <c r="K34" s="131"/>
      <c r="L34" s="131"/>
      <c r="M34" s="131"/>
      <c r="N34" s="132"/>
    </row>
    <row r="35" spans="1:14" s="96" customFormat="1" x14ac:dyDescent="0.2">
      <c r="A35" s="99"/>
      <c r="G35" s="129"/>
      <c r="H35" s="130"/>
      <c r="I35" s="131"/>
      <c r="J35" s="131"/>
      <c r="K35" s="131"/>
      <c r="L35" s="131"/>
      <c r="M35" s="131"/>
      <c r="N35" s="132"/>
    </row>
    <row r="36" spans="1:14" x14ac:dyDescent="0.2">
      <c r="G36" s="129"/>
      <c r="H36" s="130"/>
      <c r="I36" s="131"/>
      <c r="J36" s="133"/>
      <c r="K36" s="133"/>
      <c r="L36" s="133"/>
      <c r="M36" s="133"/>
      <c r="N36" s="132"/>
    </row>
    <row r="37" spans="1:14" x14ac:dyDescent="0.2">
      <c r="G37" s="129"/>
      <c r="H37" s="130"/>
      <c r="I37" s="131"/>
      <c r="J37" s="131"/>
      <c r="K37" s="131"/>
      <c r="L37" s="131"/>
      <c r="M37" s="131"/>
      <c r="N37" s="132"/>
    </row>
    <row r="38" spans="1:14" x14ac:dyDescent="0.2">
      <c r="G38" s="129"/>
      <c r="H38" s="130"/>
      <c r="I38" s="131"/>
      <c r="J38" s="131"/>
      <c r="K38" s="131"/>
      <c r="L38" s="131"/>
      <c r="M38" s="131"/>
      <c r="N38" s="132"/>
    </row>
    <row r="39" spans="1:14" x14ac:dyDescent="0.2">
      <c r="G39" s="129"/>
      <c r="H39" s="130"/>
      <c r="I39" s="131"/>
      <c r="J39" s="131"/>
      <c r="K39" s="131"/>
      <c r="L39" s="131"/>
      <c r="M39" s="131"/>
      <c r="N39" s="132"/>
    </row>
    <row r="40" spans="1:14" x14ac:dyDescent="0.2">
      <c r="C40" s="97"/>
      <c r="G40" s="129"/>
      <c r="H40" s="130"/>
      <c r="I40" s="131"/>
      <c r="J40" s="131"/>
      <c r="K40" s="131"/>
      <c r="L40" s="131"/>
      <c r="M40" s="131"/>
      <c r="N40" s="132"/>
    </row>
    <row r="41" spans="1:14" x14ac:dyDescent="0.2">
      <c r="C41" s="97"/>
      <c r="G41" s="129"/>
      <c r="H41" s="130"/>
      <c r="I41" s="131"/>
      <c r="J41" s="131"/>
      <c r="K41" s="131"/>
      <c r="L41" s="131"/>
      <c r="M41" s="131"/>
      <c r="N41" s="132"/>
    </row>
    <row r="42" spans="1:14" x14ac:dyDescent="0.2">
      <c r="G42" s="129"/>
      <c r="H42" s="130"/>
      <c r="I42" s="134"/>
      <c r="J42" s="134"/>
      <c r="K42" s="134"/>
      <c r="L42" s="134"/>
      <c r="M42" s="134"/>
      <c r="N42" s="132"/>
    </row>
    <row r="43" spans="1:14" x14ac:dyDescent="0.2">
      <c r="G43" s="129"/>
      <c r="H43" s="130"/>
      <c r="I43" s="131"/>
      <c r="J43" s="131"/>
      <c r="K43" s="131"/>
      <c r="L43" s="131"/>
      <c r="M43" s="131"/>
      <c r="N43" s="132"/>
    </row>
    <row r="44" spans="1:14" x14ac:dyDescent="0.2">
      <c r="G44" s="129"/>
      <c r="H44" s="130"/>
      <c r="I44" s="131"/>
      <c r="J44" s="131"/>
      <c r="K44" s="131"/>
      <c r="L44" s="131"/>
      <c r="M44" s="131"/>
      <c r="N44" s="132"/>
    </row>
    <row r="45" spans="1:14" x14ac:dyDescent="0.2">
      <c r="G45" s="129"/>
      <c r="H45" s="130"/>
      <c r="I45" s="134"/>
      <c r="J45" s="134"/>
      <c r="K45" s="134"/>
      <c r="L45" s="134"/>
      <c r="M45" s="134"/>
      <c r="N45" s="132"/>
    </row>
    <row r="46" spans="1:14" x14ac:dyDescent="0.2">
      <c r="G46" s="129"/>
      <c r="H46" s="130"/>
      <c r="I46" s="134"/>
      <c r="J46" s="134"/>
      <c r="K46" s="134"/>
      <c r="L46" s="134"/>
      <c r="M46" s="134"/>
      <c r="N46" s="132"/>
    </row>
    <row r="47" spans="1:14" x14ac:dyDescent="0.2">
      <c r="G47" s="129"/>
      <c r="H47" s="130"/>
      <c r="I47" s="134"/>
      <c r="J47" s="134"/>
      <c r="K47" s="134"/>
      <c r="L47" s="134"/>
      <c r="M47" s="134"/>
      <c r="N47" s="132"/>
    </row>
    <row r="48" spans="1:14" x14ac:dyDescent="0.2">
      <c r="G48" s="129"/>
      <c r="H48" s="130"/>
      <c r="I48" s="131"/>
      <c r="J48" s="131"/>
      <c r="K48" s="131"/>
      <c r="L48" s="131"/>
      <c r="M48" s="131"/>
      <c r="N48" s="132"/>
    </row>
    <row r="49" spans="7:14" x14ac:dyDescent="0.2">
      <c r="G49" s="129"/>
      <c r="H49" s="130"/>
      <c r="I49" s="131"/>
      <c r="J49" s="131"/>
      <c r="K49" s="131"/>
      <c r="L49" s="131"/>
      <c r="M49" s="131"/>
      <c r="N49" s="132"/>
    </row>
    <row r="50" spans="7:14" x14ac:dyDescent="0.2">
      <c r="G50" s="129"/>
      <c r="H50" s="130"/>
      <c r="I50" s="131"/>
      <c r="J50" s="131"/>
      <c r="K50" s="131"/>
      <c r="L50" s="131"/>
      <c r="M50" s="131"/>
      <c r="N50" s="132"/>
    </row>
    <row r="51" spans="7:14" x14ac:dyDescent="0.2">
      <c r="G51" s="129"/>
      <c r="H51" s="130"/>
      <c r="I51" s="131"/>
      <c r="J51" s="131"/>
      <c r="K51" s="131"/>
      <c r="L51" s="131"/>
      <c r="M51" s="131"/>
      <c r="N51" s="132"/>
    </row>
    <row r="52" spans="7:14" x14ac:dyDescent="0.2">
      <c r="G52" s="129"/>
      <c r="H52" s="130"/>
      <c r="I52" s="131"/>
      <c r="J52" s="131"/>
      <c r="K52" s="131"/>
      <c r="L52" s="131"/>
      <c r="M52" s="131"/>
      <c r="N52" s="132"/>
    </row>
    <row r="53" spans="7:14" x14ac:dyDescent="0.2">
      <c r="G53" s="129"/>
      <c r="H53" s="130"/>
      <c r="I53" s="131"/>
      <c r="J53" s="131"/>
      <c r="K53" s="131"/>
      <c r="L53" s="131"/>
      <c r="M53" s="131"/>
      <c r="N53" s="132"/>
    </row>
    <row r="54" spans="7:14" x14ac:dyDescent="0.2">
      <c r="G54" s="129"/>
      <c r="H54" s="130"/>
      <c r="I54" s="134"/>
      <c r="J54" s="134"/>
      <c r="K54" s="134"/>
      <c r="L54" s="134"/>
      <c r="M54" s="134"/>
      <c r="N54" s="132"/>
    </row>
    <row r="55" spans="7:14" x14ac:dyDescent="0.2">
      <c r="G55" s="129"/>
      <c r="H55" s="130"/>
      <c r="I55" s="131"/>
      <c r="J55" s="131"/>
      <c r="K55" s="131"/>
      <c r="L55" s="131"/>
      <c r="M55" s="131"/>
      <c r="N55" s="132"/>
    </row>
    <row r="56" spans="7:14" x14ac:dyDescent="0.2">
      <c r="G56" s="129"/>
      <c r="H56" s="130"/>
      <c r="I56" s="131"/>
      <c r="J56" s="131"/>
      <c r="K56" s="131"/>
      <c r="L56" s="131"/>
      <c r="M56" s="131"/>
      <c r="N56" s="132"/>
    </row>
    <row r="57" spans="7:14" x14ac:dyDescent="0.2">
      <c r="G57" s="129"/>
      <c r="H57" s="130"/>
      <c r="I57" s="131"/>
      <c r="J57" s="131"/>
      <c r="K57" s="131"/>
      <c r="L57" s="131"/>
      <c r="M57" s="131"/>
      <c r="N57" s="132"/>
    </row>
    <row r="58" spans="7:14" x14ac:dyDescent="0.2">
      <c r="G58" s="129"/>
      <c r="H58" s="130"/>
      <c r="I58" s="131"/>
      <c r="J58" s="131"/>
      <c r="K58" s="131"/>
      <c r="L58" s="131"/>
      <c r="M58" s="131"/>
      <c r="N58" s="132"/>
    </row>
    <row r="59" spans="7:14" x14ac:dyDescent="0.2">
      <c r="G59" s="129"/>
      <c r="H59" s="130"/>
      <c r="I59" s="134"/>
      <c r="J59" s="134"/>
      <c r="K59" s="134"/>
      <c r="L59" s="134"/>
      <c r="M59" s="134"/>
      <c r="N59" s="132"/>
    </row>
    <row r="60" spans="7:14" x14ac:dyDescent="0.2">
      <c r="G60" s="129"/>
      <c r="H60" s="130"/>
      <c r="I60" s="134"/>
      <c r="J60" s="134"/>
      <c r="K60" s="134"/>
      <c r="L60" s="134"/>
      <c r="M60" s="134"/>
      <c r="N60" s="132"/>
    </row>
    <row r="61" spans="7:14" x14ac:dyDescent="0.2">
      <c r="G61" s="129"/>
      <c r="H61" s="130"/>
      <c r="I61" s="131"/>
      <c r="J61" s="131"/>
      <c r="K61" s="131"/>
      <c r="L61" s="131"/>
      <c r="M61" s="131"/>
      <c r="N61" s="132"/>
    </row>
    <row r="62" spans="7:14" x14ac:dyDescent="0.2">
      <c r="G62" s="129"/>
      <c r="H62" s="130"/>
      <c r="I62" s="134"/>
      <c r="J62" s="134"/>
      <c r="K62" s="134"/>
      <c r="L62" s="134"/>
      <c r="M62" s="134"/>
      <c r="N62" s="132"/>
    </row>
    <row r="63" spans="7:14" x14ac:dyDescent="0.2">
      <c r="G63" s="129"/>
      <c r="H63" s="130"/>
      <c r="I63" s="131"/>
      <c r="J63" s="131"/>
      <c r="K63" s="131"/>
      <c r="L63" s="131"/>
      <c r="M63" s="131"/>
      <c r="N63" s="132"/>
    </row>
    <row r="64" spans="7:14" x14ac:dyDescent="0.2">
      <c r="G64" s="129"/>
      <c r="H64" s="130"/>
      <c r="I64" s="131"/>
      <c r="J64" s="131"/>
      <c r="K64" s="131"/>
      <c r="L64" s="131"/>
      <c r="M64" s="131"/>
      <c r="N64" s="132"/>
    </row>
    <row r="65" spans="7:14" x14ac:dyDescent="0.2">
      <c r="G65" s="129"/>
      <c r="H65" s="130"/>
      <c r="I65" s="131"/>
      <c r="J65" s="131"/>
      <c r="K65" s="131"/>
      <c r="L65" s="131"/>
      <c r="M65" s="131"/>
      <c r="N65" s="132"/>
    </row>
    <row r="66" spans="7:14" x14ac:dyDescent="0.2">
      <c r="G66" s="129"/>
      <c r="H66" s="130"/>
      <c r="I66" s="131"/>
      <c r="J66" s="131"/>
      <c r="K66" s="131"/>
      <c r="L66" s="131"/>
      <c r="M66" s="131"/>
      <c r="N66" s="132"/>
    </row>
    <row r="67" spans="7:14" x14ac:dyDescent="0.2">
      <c r="G67" s="129"/>
      <c r="H67" s="130"/>
      <c r="I67" s="131"/>
      <c r="J67" s="131"/>
      <c r="K67" s="131"/>
      <c r="L67" s="131"/>
      <c r="M67" s="131"/>
      <c r="N67" s="132"/>
    </row>
    <row r="68" spans="7:14" x14ac:dyDescent="0.2">
      <c r="G68" s="129"/>
      <c r="H68" s="130"/>
      <c r="I68" s="131"/>
      <c r="J68" s="131"/>
      <c r="K68" s="131"/>
      <c r="L68" s="131"/>
      <c r="M68" s="131"/>
      <c r="N68" s="132"/>
    </row>
    <row r="69" spans="7:14" x14ac:dyDescent="0.2">
      <c r="G69" s="129"/>
      <c r="H69" s="130"/>
      <c r="I69" s="131"/>
      <c r="J69" s="131"/>
      <c r="K69" s="131"/>
      <c r="L69" s="131"/>
      <c r="M69" s="131"/>
      <c r="N69" s="132"/>
    </row>
    <row r="70" spans="7:14" x14ac:dyDescent="0.2">
      <c r="G70" s="129"/>
      <c r="H70" s="130"/>
      <c r="I70" s="131"/>
      <c r="J70" s="131"/>
      <c r="K70" s="131"/>
      <c r="L70" s="131"/>
      <c r="M70" s="131"/>
      <c r="N70" s="132"/>
    </row>
    <row r="71" spans="7:14" x14ac:dyDescent="0.2">
      <c r="G71" s="129"/>
      <c r="H71" s="130"/>
      <c r="I71" s="131"/>
      <c r="J71" s="131"/>
      <c r="K71" s="131"/>
      <c r="L71" s="131"/>
      <c r="M71" s="131"/>
      <c r="N71" s="132"/>
    </row>
    <row r="72" spans="7:14" x14ac:dyDescent="0.2">
      <c r="G72" s="129"/>
      <c r="H72" s="130"/>
      <c r="I72" s="131"/>
      <c r="J72" s="131"/>
      <c r="K72" s="131"/>
      <c r="L72" s="131"/>
      <c r="M72" s="131"/>
      <c r="N72" s="132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4"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F9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I5" sqref="I5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26953125" style="13" customWidth="1"/>
    <col min="4" max="4" width="18.81640625" style="13" customWidth="1"/>
    <col min="5" max="5" width="26.26953125" style="13" customWidth="1"/>
    <col min="6" max="6" width="23.54296875" style="13" customWidth="1"/>
    <col min="7" max="7" width="24.54296875" style="13" customWidth="1"/>
    <col min="8" max="16384" width="9" style="13"/>
  </cols>
  <sheetData>
    <row r="1" spans="1:7" ht="17.5" x14ac:dyDescent="0.2">
      <c r="B1" s="85" t="s">
        <v>336</v>
      </c>
    </row>
    <row r="2" spans="1:7" x14ac:dyDescent="0.2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">
      <c r="B3" s="355" t="str">
        <f>IF(ｼｰﾄ0!C4="","",ｼｰﾄ0!C3   &amp; (ｼｰﾄ0!C4) )</f>
        <v>石川県金沢平野</v>
      </c>
      <c r="C3" s="355"/>
      <c r="D3" s="161"/>
      <c r="E3" s="161"/>
      <c r="F3" s="161"/>
      <c r="G3" s="161"/>
    </row>
    <row r="4" spans="1:7" ht="27" customHeight="1" x14ac:dyDescent="0.2">
      <c r="B4" s="341" t="s">
        <v>337</v>
      </c>
      <c r="C4" s="342"/>
      <c r="D4" s="162" t="s">
        <v>460</v>
      </c>
      <c r="E4" s="162" t="s">
        <v>461</v>
      </c>
      <c r="F4" s="162" t="s">
        <v>462</v>
      </c>
      <c r="G4" s="162"/>
    </row>
    <row r="5" spans="1:7" ht="27" customHeight="1" x14ac:dyDescent="0.2">
      <c r="B5" s="341" t="s">
        <v>338</v>
      </c>
      <c r="C5" s="342"/>
      <c r="D5" s="163" t="s">
        <v>463</v>
      </c>
      <c r="E5" s="163" t="s">
        <v>463</v>
      </c>
      <c r="F5" s="163" t="s">
        <v>463</v>
      </c>
      <c r="G5" s="163"/>
    </row>
    <row r="6" spans="1:7" ht="27" customHeight="1" x14ac:dyDescent="0.2">
      <c r="B6" s="341" t="s">
        <v>339</v>
      </c>
      <c r="C6" s="342"/>
      <c r="D6" s="163">
        <v>5.73</v>
      </c>
      <c r="E6" s="163">
        <v>5.74</v>
      </c>
      <c r="F6" s="163">
        <v>5.73</v>
      </c>
      <c r="G6" s="163"/>
    </row>
    <row r="7" spans="1:7" ht="27" customHeight="1" x14ac:dyDescent="0.2">
      <c r="B7" s="341" t="s">
        <v>340</v>
      </c>
      <c r="C7" s="342"/>
      <c r="D7" s="163" t="s">
        <v>464</v>
      </c>
      <c r="E7" s="163" t="s">
        <v>465</v>
      </c>
      <c r="F7" s="163" t="s">
        <v>466</v>
      </c>
      <c r="G7" s="163"/>
    </row>
    <row r="8" spans="1:7" ht="27" customHeight="1" x14ac:dyDescent="0.2">
      <c r="B8" s="341" t="s">
        <v>317</v>
      </c>
      <c r="C8" s="342"/>
      <c r="D8" s="163" t="s">
        <v>467</v>
      </c>
      <c r="E8" s="163" t="s">
        <v>467</v>
      </c>
      <c r="F8" s="163" t="s">
        <v>467</v>
      </c>
      <c r="G8" s="163"/>
    </row>
    <row r="9" spans="1:7" ht="27" customHeight="1" x14ac:dyDescent="0.2">
      <c r="B9" s="341" t="s">
        <v>341</v>
      </c>
      <c r="C9" s="342"/>
      <c r="D9" s="163" t="s">
        <v>468</v>
      </c>
      <c r="E9" s="163" t="s">
        <v>468</v>
      </c>
      <c r="F9" s="163" t="s">
        <v>468</v>
      </c>
      <c r="G9" s="163"/>
    </row>
    <row r="10" spans="1:7" ht="27" customHeight="1" x14ac:dyDescent="0.2">
      <c r="B10" s="341" t="s">
        <v>342</v>
      </c>
      <c r="C10" s="342"/>
      <c r="D10" s="163" t="s">
        <v>469</v>
      </c>
      <c r="E10" s="163" t="s">
        <v>469</v>
      </c>
      <c r="F10" s="163" t="s">
        <v>469</v>
      </c>
      <c r="G10" s="163"/>
    </row>
    <row r="11" spans="1:7" ht="27" customHeight="1" x14ac:dyDescent="0.2">
      <c r="B11" s="347" t="s">
        <v>343</v>
      </c>
      <c r="C11" s="348"/>
      <c r="D11" s="163" t="s">
        <v>470</v>
      </c>
      <c r="E11" s="165" t="s">
        <v>471</v>
      </c>
      <c r="F11" s="165" t="s">
        <v>472</v>
      </c>
      <c r="G11" s="165"/>
    </row>
    <row r="12" spans="1:7" ht="18.75" customHeight="1" x14ac:dyDescent="0.2">
      <c r="B12" s="349" t="s">
        <v>344</v>
      </c>
      <c r="C12" s="162" t="s">
        <v>345</v>
      </c>
      <c r="D12" s="165">
        <v>2.2530054644808724</v>
      </c>
      <c r="E12" s="166">
        <v>2.1611475409836043</v>
      </c>
      <c r="F12" s="166">
        <v>2.4199726775956281</v>
      </c>
      <c r="G12" s="166"/>
    </row>
    <row r="13" spans="1:7" ht="18.75" customHeight="1" x14ac:dyDescent="0.2">
      <c r="B13" s="350"/>
      <c r="C13" s="162" t="s">
        <v>326</v>
      </c>
      <c r="D13" s="165">
        <v>2.1477808219178067</v>
      </c>
      <c r="E13" s="166">
        <v>2.0001369863013698</v>
      </c>
      <c r="F13" s="166">
        <v>2.2925479452054813</v>
      </c>
      <c r="G13" s="166"/>
    </row>
    <row r="14" spans="1:7" ht="18.75" customHeight="1" x14ac:dyDescent="0.2">
      <c r="B14" s="350"/>
      <c r="C14" s="162" t="s">
        <v>327</v>
      </c>
      <c r="D14" s="165">
        <v>1.3830410958904114</v>
      </c>
      <c r="E14" s="166">
        <v>1.2062739726027389</v>
      </c>
      <c r="F14" s="166">
        <v>1.6298082191780823</v>
      </c>
      <c r="G14" s="166"/>
    </row>
    <row r="15" spans="1:7" ht="18.75" customHeight="1" x14ac:dyDescent="0.2">
      <c r="B15" s="350"/>
      <c r="C15" s="162" t="s">
        <v>328</v>
      </c>
      <c r="D15" s="165">
        <v>2.4815342465753401</v>
      </c>
      <c r="E15" s="166">
        <v>2.3209041095890415</v>
      </c>
      <c r="F15" s="166">
        <v>2.6422739726027378</v>
      </c>
      <c r="G15" s="166"/>
    </row>
    <row r="16" spans="1:7" ht="18.75" customHeight="1" x14ac:dyDescent="0.2">
      <c r="B16" s="351" t="s">
        <v>346</v>
      </c>
      <c r="C16" s="143" t="s">
        <v>347</v>
      </c>
      <c r="D16" s="165">
        <v>2.5558333333333336</v>
      </c>
      <c r="E16" s="166">
        <v>2.4208333333333334</v>
      </c>
      <c r="F16" s="166">
        <v>2.81</v>
      </c>
      <c r="G16" s="166"/>
    </row>
    <row r="17" spans="2:7" ht="18.75" customHeight="1" x14ac:dyDescent="0.2">
      <c r="B17" s="351"/>
      <c r="C17" s="143" t="s">
        <v>330</v>
      </c>
      <c r="D17" s="165">
        <v>2</v>
      </c>
      <c r="E17" s="166">
        <v>1.85</v>
      </c>
      <c r="F17" s="166">
        <v>2.2999999999999998</v>
      </c>
      <c r="G17" s="166"/>
    </row>
    <row r="18" spans="2:7" ht="18.75" customHeight="1" x14ac:dyDescent="0.2">
      <c r="B18" s="351"/>
      <c r="C18" s="143" t="s">
        <v>331</v>
      </c>
      <c r="D18" s="165">
        <v>1.96</v>
      </c>
      <c r="E18" s="166">
        <v>1.71</v>
      </c>
      <c r="F18" s="166">
        <v>2.1</v>
      </c>
      <c r="G18" s="166"/>
    </row>
    <row r="19" spans="2:7" ht="18.75" customHeight="1" x14ac:dyDescent="0.2">
      <c r="B19" s="351"/>
      <c r="C19" s="143" t="s">
        <v>332</v>
      </c>
      <c r="D19" s="165">
        <v>2.11</v>
      </c>
      <c r="E19" s="166">
        <v>1.86</v>
      </c>
      <c r="F19" s="166">
        <v>2.1800000000000002</v>
      </c>
      <c r="G19" s="166"/>
    </row>
    <row r="20" spans="2:7" ht="18.75" customHeight="1" x14ac:dyDescent="0.2">
      <c r="B20" s="351"/>
      <c r="C20" s="143" t="s">
        <v>333</v>
      </c>
      <c r="D20" s="165">
        <v>2.56</v>
      </c>
      <c r="E20" s="166">
        <v>2.38</v>
      </c>
      <c r="F20" s="166">
        <v>2.74</v>
      </c>
      <c r="G20" s="166"/>
    </row>
    <row r="21" spans="2:7" ht="18.75" customHeight="1" x14ac:dyDescent="0.2">
      <c r="B21" s="352"/>
      <c r="C21" s="143" t="s">
        <v>334</v>
      </c>
      <c r="D21" s="165">
        <v>2.21</v>
      </c>
      <c r="E21" s="166">
        <v>2.08</v>
      </c>
      <c r="F21" s="166">
        <v>2.52</v>
      </c>
      <c r="G21" s="166"/>
    </row>
    <row r="22" spans="2:7" x14ac:dyDescent="0.2">
      <c r="B22" s="15"/>
      <c r="C22" s="167" t="s">
        <v>348</v>
      </c>
      <c r="D22" s="353" t="s">
        <v>349</v>
      </c>
      <c r="E22" s="332"/>
      <c r="F22" s="332"/>
      <c r="G22" s="354"/>
    </row>
    <row r="23" spans="2:7" x14ac:dyDescent="0.2">
      <c r="B23" s="15"/>
      <c r="C23" s="15"/>
      <c r="D23" s="343" t="s">
        <v>473</v>
      </c>
      <c r="E23" s="331"/>
      <c r="F23" s="331"/>
      <c r="G23" s="344"/>
    </row>
    <row r="24" spans="2:7" x14ac:dyDescent="0.2">
      <c r="B24" s="15"/>
      <c r="C24" s="15"/>
      <c r="D24" s="343" t="s">
        <v>497</v>
      </c>
      <c r="E24" s="331"/>
      <c r="F24" s="331"/>
      <c r="G24" s="344"/>
    </row>
    <row r="25" spans="2:7" x14ac:dyDescent="0.2">
      <c r="B25" s="15"/>
      <c r="C25" s="15"/>
      <c r="D25" s="345" t="s">
        <v>474</v>
      </c>
      <c r="E25" s="320"/>
      <c r="F25" s="320"/>
      <c r="G25" s="346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L76" sqref="L76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85" t="s">
        <v>350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351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63" t="str">
        <f>IF(ｼｰﾄ0!C4="","",ｼｰﾄ0!C3   &amp; (ｼｰﾄ0!C4) )</f>
        <v>石川県金沢平野</v>
      </c>
      <c r="C4" s="363"/>
      <c r="D4" s="14"/>
      <c r="E4" s="22"/>
      <c r="F4" s="22"/>
      <c r="G4" s="22"/>
      <c r="H4" s="22"/>
    </row>
    <row r="5" spans="1:18" ht="48.65" customHeight="1" x14ac:dyDescent="0.2">
      <c r="A5" s="24"/>
      <c r="B5" s="364" t="s">
        <v>499</v>
      </c>
      <c r="C5" s="367" t="s">
        <v>352</v>
      </c>
      <c r="D5" s="168"/>
      <c r="E5" s="370" t="s">
        <v>353</v>
      </c>
      <c r="F5" s="371"/>
      <c r="G5" s="371"/>
      <c r="H5" s="372"/>
      <c r="I5" s="379" t="s">
        <v>500</v>
      </c>
      <c r="J5" s="380"/>
      <c r="K5" s="381" t="s">
        <v>501</v>
      </c>
      <c r="L5" s="382"/>
    </row>
    <row r="6" spans="1:18" ht="37.5" customHeight="1" x14ac:dyDescent="0.2">
      <c r="A6" s="24"/>
      <c r="B6" s="365"/>
      <c r="C6" s="368"/>
      <c r="D6" s="373" t="s">
        <v>354</v>
      </c>
      <c r="E6" s="375" t="s">
        <v>34</v>
      </c>
      <c r="F6" s="377" t="s">
        <v>35</v>
      </c>
      <c r="G6" s="377" t="s">
        <v>36</v>
      </c>
      <c r="H6" s="373" t="s">
        <v>355</v>
      </c>
      <c r="I6" s="169" t="s">
        <v>356</v>
      </c>
      <c r="J6" s="170" t="s">
        <v>357</v>
      </c>
      <c r="K6" s="169" t="s">
        <v>358</v>
      </c>
      <c r="L6" s="171" t="s">
        <v>359</v>
      </c>
    </row>
    <row r="7" spans="1:18" ht="29.15" customHeight="1" thickBot="1" x14ac:dyDescent="0.25">
      <c r="A7" s="24"/>
      <c r="B7" s="366"/>
      <c r="C7" s="369"/>
      <c r="D7" s="374"/>
      <c r="E7" s="376"/>
      <c r="F7" s="378"/>
      <c r="G7" s="378"/>
      <c r="H7" s="374"/>
      <c r="I7" s="172" t="s">
        <v>360</v>
      </c>
      <c r="J7" s="173" t="s">
        <v>361</v>
      </c>
      <c r="K7" s="174" t="s">
        <v>362</v>
      </c>
      <c r="L7" s="175" t="s">
        <v>363</v>
      </c>
    </row>
    <row r="8" spans="1:18" ht="19.5" customHeight="1" thickTop="1" x14ac:dyDescent="0.2">
      <c r="A8" s="25">
        <f>IF(COUNTIF(E8:E67,"/")&gt;=1,1,"")</f>
        <v>1</v>
      </c>
      <c r="B8" s="183" t="s">
        <v>481</v>
      </c>
      <c r="C8" s="184">
        <v>131.9</v>
      </c>
      <c r="D8" s="184"/>
      <c r="E8" s="185">
        <v>4.9000000000000004</v>
      </c>
      <c r="F8" s="185" t="s">
        <v>482</v>
      </c>
      <c r="G8" s="185" t="s">
        <v>482</v>
      </c>
      <c r="H8" s="185" t="s">
        <v>482</v>
      </c>
      <c r="I8" s="185"/>
      <c r="J8" s="185"/>
      <c r="K8" s="185" t="s">
        <v>368</v>
      </c>
      <c r="L8" s="185"/>
    </row>
    <row r="9" spans="1:18" ht="19.5" customHeight="1" x14ac:dyDescent="0.2">
      <c r="A9" s="25">
        <f>IF(COUNTIF(E8:E67,"-")&gt;=1,2,"")</f>
        <v>2</v>
      </c>
      <c r="B9" s="183" t="s">
        <v>304</v>
      </c>
      <c r="C9" s="184"/>
      <c r="D9" s="184"/>
      <c r="E9" s="185" t="s">
        <v>482</v>
      </c>
      <c r="F9" s="185" t="s">
        <v>482</v>
      </c>
      <c r="G9" s="185" t="s">
        <v>482</v>
      </c>
      <c r="H9" s="185" t="s">
        <v>482</v>
      </c>
      <c r="I9" s="186"/>
      <c r="J9" s="187"/>
      <c r="K9" s="187" t="s">
        <v>368</v>
      </c>
      <c r="L9" s="187"/>
    </row>
    <row r="10" spans="1:18" ht="19.5" customHeight="1" x14ac:dyDescent="0.2">
      <c r="A10" s="25" t="str">
        <f>IF(COUNTIF(E8:E67,"#")&gt;=1,4,"")</f>
        <v/>
      </c>
      <c r="B10" s="183" t="s">
        <v>305</v>
      </c>
      <c r="C10" s="184"/>
      <c r="D10" s="184"/>
      <c r="E10" s="185" t="s">
        <v>483</v>
      </c>
      <c r="F10" s="185" t="s">
        <v>483</v>
      </c>
      <c r="G10" s="185" t="s">
        <v>483</v>
      </c>
      <c r="H10" s="185" t="s">
        <v>483</v>
      </c>
      <c r="I10" s="186"/>
      <c r="J10" s="187"/>
      <c r="K10" s="187" t="s">
        <v>368</v>
      </c>
      <c r="L10" s="187"/>
    </row>
    <row r="11" spans="1:18" ht="19.5" customHeight="1" x14ac:dyDescent="0.2">
      <c r="A11" s="24"/>
      <c r="B11" s="183" t="s">
        <v>306</v>
      </c>
      <c r="C11" s="184"/>
      <c r="D11" s="184"/>
      <c r="E11" s="185" t="s">
        <v>482</v>
      </c>
      <c r="F11" s="185" t="s">
        <v>482</v>
      </c>
      <c r="G11" s="185" t="s">
        <v>482</v>
      </c>
      <c r="H11" s="185" t="s">
        <v>482</v>
      </c>
      <c r="I11" s="186"/>
      <c r="J11" s="187"/>
      <c r="K11" s="187" t="s">
        <v>368</v>
      </c>
      <c r="L11" s="187"/>
    </row>
    <row r="12" spans="1:18" ht="19.5" customHeight="1" x14ac:dyDescent="0.2">
      <c r="A12" s="25">
        <f>IF(COUNTIF(F8:F67,"-")&gt;=1,2,"")</f>
        <v>2</v>
      </c>
      <c r="B12" s="183" t="s">
        <v>307</v>
      </c>
      <c r="C12" s="184"/>
      <c r="D12" s="184"/>
      <c r="E12" s="185" t="s">
        <v>483</v>
      </c>
      <c r="F12" s="185" t="s">
        <v>483</v>
      </c>
      <c r="G12" s="185" t="s">
        <v>483</v>
      </c>
      <c r="H12" s="185" t="s">
        <v>483</v>
      </c>
      <c r="I12" s="186"/>
      <c r="J12" s="187"/>
      <c r="K12" s="187" t="s">
        <v>368</v>
      </c>
      <c r="L12" s="187"/>
    </row>
    <row r="13" spans="1:18" ht="19.5" customHeight="1" x14ac:dyDescent="0.2">
      <c r="A13" s="25">
        <f>IF(COUNTIF(F8:F67,"/")&gt;=1,1,"")</f>
        <v>1</v>
      </c>
      <c r="B13" s="183" t="s">
        <v>308</v>
      </c>
      <c r="C13" s="184"/>
      <c r="D13" s="184"/>
      <c r="E13" s="185" t="s">
        <v>482</v>
      </c>
      <c r="F13" s="185" t="s">
        <v>482</v>
      </c>
      <c r="G13" s="185" t="s">
        <v>482</v>
      </c>
      <c r="H13" s="185" t="s">
        <v>482</v>
      </c>
      <c r="I13" s="186"/>
      <c r="J13" s="187"/>
      <c r="K13" s="187" t="s">
        <v>368</v>
      </c>
      <c r="L13" s="187"/>
      <c r="R13" s="20" t="s">
        <v>364</v>
      </c>
    </row>
    <row r="14" spans="1:18" ht="19.5" customHeight="1" x14ac:dyDescent="0.2">
      <c r="A14" s="25" t="str">
        <f>IF(COUNTIF(F8:F67,"#")&gt;=1,4,"")</f>
        <v/>
      </c>
      <c r="B14" s="183" t="s">
        <v>309</v>
      </c>
      <c r="C14" s="184"/>
      <c r="D14" s="184"/>
      <c r="E14" s="185" t="s">
        <v>482</v>
      </c>
      <c r="F14" s="185" t="s">
        <v>482</v>
      </c>
      <c r="G14" s="185" t="s">
        <v>482</v>
      </c>
      <c r="H14" s="185" t="s">
        <v>482</v>
      </c>
      <c r="I14" s="186"/>
      <c r="J14" s="187"/>
      <c r="K14" s="187" t="s">
        <v>368</v>
      </c>
      <c r="L14" s="187"/>
    </row>
    <row r="15" spans="1:18" ht="19.5" customHeight="1" x14ac:dyDescent="0.2">
      <c r="A15" s="24"/>
      <c r="B15" s="183"/>
      <c r="C15" s="184"/>
      <c r="D15" s="184"/>
      <c r="E15" s="185"/>
      <c r="F15" s="185"/>
      <c r="G15" s="185"/>
      <c r="H15" s="185"/>
      <c r="I15" s="186"/>
      <c r="J15" s="187"/>
      <c r="K15" s="187"/>
      <c r="L15" s="187"/>
    </row>
    <row r="16" spans="1:18" ht="19.5" customHeight="1" x14ac:dyDescent="0.2">
      <c r="A16" s="25">
        <f>IF(COUNTIF(G8:G67,"/")&gt;=1,1,"")</f>
        <v>1</v>
      </c>
      <c r="B16" s="183"/>
      <c r="C16" s="184"/>
      <c r="D16" s="184"/>
      <c r="E16" s="185"/>
      <c r="F16" s="185"/>
      <c r="G16" s="185"/>
      <c r="H16" s="185"/>
      <c r="I16" s="186"/>
      <c r="J16" s="187"/>
      <c r="K16" s="187"/>
      <c r="L16" s="187"/>
    </row>
    <row r="17" spans="1:12" ht="19.5" customHeight="1" x14ac:dyDescent="0.2">
      <c r="A17" s="25">
        <f>IF(COUNTIF(G8:G67,"-")&gt;=1,2,"")</f>
        <v>2</v>
      </c>
      <c r="B17" s="183"/>
      <c r="C17" s="184"/>
      <c r="D17" s="184"/>
      <c r="E17" s="185"/>
      <c r="F17" s="185"/>
      <c r="G17" s="185"/>
      <c r="H17" s="185"/>
      <c r="I17" s="186"/>
      <c r="J17" s="187"/>
      <c r="K17" s="187"/>
      <c r="L17" s="187"/>
    </row>
    <row r="18" spans="1:12" ht="19.5" customHeight="1" x14ac:dyDescent="0.2">
      <c r="A18" s="25" t="str">
        <f>IF(COUNTIF(G8:G67,"#")&gt;=1,4,"")</f>
        <v/>
      </c>
      <c r="B18" s="183"/>
      <c r="C18" s="184"/>
      <c r="D18" s="184"/>
      <c r="E18" s="185"/>
      <c r="F18" s="185"/>
      <c r="G18" s="185"/>
      <c r="H18" s="185"/>
      <c r="I18" s="186"/>
      <c r="J18" s="187"/>
      <c r="K18" s="187"/>
      <c r="L18" s="187"/>
    </row>
    <row r="19" spans="1:12" ht="19.5" customHeight="1" x14ac:dyDescent="0.2">
      <c r="A19" s="24"/>
      <c r="B19" s="183"/>
      <c r="C19" s="184"/>
      <c r="D19" s="184"/>
      <c r="E19" s="185"/>
      <c r="F19" s="185"/>
      <c r="G19" s="185"/>
      <c r="H19" s="185"/>
      <c r="I19" s="186"/>
      <c r="J19" s="187"/>
      <c r="K19" s="187"/>
      <c r="L19" s="187"/>
    </row>
    <row r="20" spans="1:12" ht="19.5" customHeight="1" x14ac:dyDescent="0.2">
      <c r="A20" s="25">
        <f>IF(COUNTIF(H8:H67,"/")&gt;=1,1,"")</f>
        <v>1</v>
      </c>
      <c r="B20" s="183"/>
      <c r="C20" s="184"/>
      <c r="D20" s="184"/>
      <c r="E20" s="185"/>
      <c r="F20" s="185"/>
      <c r="G20" s="185"/>
      <c r="H20" s="185"/>
      <c r="I20" s="186"/>
      <c r="J20" s="187"/>
      <c r="K20" s="187"/>
      <c r="L20" s="187"/>
    </row>
    <row r="21" spans="1:12" ht="19.5" customHeight="1" x14ac:dyDescent="0.2">
      <c r="A21" s="25">
        <f>IF(COUNTIF(H8:H67,"-")&gt;=1,2,"")</f>
        <v>2</v>
      </c>
      <c r="B21" s="183"/>
      <c r="C21" s="184"/>
      <c r="D21" s="184"/>
      <c r="E21" s="185"/>
      <c r="F21" s="185"/>
      <c r="G21" s="185"/>
      <c r="H21" s="185"/>
      <c r="I21" s="186"/>
      <c r="J21" s="187"/>
      <c r="K21" s="187"/>
      <c r="L21" s="187"/>
    </row>
    <row r="22" spans="1:12" ht="19.5" customHeight="1" x14ac:dyDescent="0.2">
      <c r="A22" s="25" t="str">
        <f>IF(COUNTIF(H8:H67,"#")&gt;=1,4,"")</f>
        <v/>
      </c>
      <c r="B22" s="183"/>
      <c r="C22" s="184"/>
      <c r="D22" s="184"/>
      <c r="E22" s="185"/>
      <c r="F22" s="185"/>
      <c r="G22" s="185"/>
      <c r="H22" s="185"/>
      <c r="I22" s="186"/>
      <c r="J22" s="187"/>
      <c r="K22" s="187"/>
      <c r="L22" s="187"/>
    </row>
    <row r="23" spans="1:12" ht="19.5" customHeight="1" x14ac:dyDescent="0.2">
      <c r="B23" s="183"/>
      <c r="C23" s="184"/>
      <c r="D23" s="184"/>
      <c r="E23" s="185"/>
      <c r="F23" s="185"/>
      <c r="G23" s="185"/>
      <c r="H23" s="185"/>
      <c r="I23" s="186"/>
      <c r="J23" s="187"/>
      <c r="K23" s="187"/>
      <c r="L23" s="187"/>
    </row>
    <row r="24" spans="1:12" ht="19.5" customHeight="1" x14ac:dyDescent="0.2">
      <c r="B24" s="183"/>
      <c r="C24" s="184"/>
      <c r="D24" s="184"/>
      <c r="E24" s="185"/>
      <c r="F24" s="185"/>
      <c r="G24" s="185"/>
      <c r="H24" s="185"/>
      <c r="I24" s="186"/>
      <c r="J24" s="187"/>
      <c r="K24" s="187"/>
      <c r="L24" s="187"/>
    </row>
    <row r="25" spans="1:12" ht="19.5" customHeight="1" x14ac:dyDescent="0.2">
      <c r="B25" s="183"/>
      <c r="C25" s="184"/>
      <c r="D25" s="184"/>
      <c r="E25" s="185"/>
      <c r="F25" s="185"/>
      <c r="G25" s="185"/>
      <c r="H25" s="185"/>
      <c r="I25" s="186"/>
      <c r="J25" s="187"/>
      <c r="K25" s="187"/>
      <c r="L25" s="187"/>
    </row>
    <row r="26" spans="1:12" ht="19.5" customHeight="1" x14ac:dyDescent="0.2">
      <c r="B26" s="183"/>
      <c r="C26" s="184"/>
      <c r="D26" s="184"/>
      <c r="E26" s="185"/>
      <c r="F26" s="185"/>
      <c r="G26" s="185"/>
      <c r="H26" s="185"/>
      <c r="I26" s="186"/>
      <c r="J26" s="187"/>
      <c r="K26" s="187"/>
      <c r="L26" s="187"/>
    </row>
    <row r="27" spans="1:12" ht="19.5" customHeight="1" x14ac:dyDescent="0.2">
      <c r="B27" s="183"/>
      <c r="C27" s="184"/>
      <c r="D27" s="184"/>
      <c r="E27" s="185"/>
      <c r="F27" s="185"/>
      <c r="G27" s="185"/>
      <c r="H27" s="185"/>
      <c r="I27" s="186"/>
      <c r="J27" s="187"/>
      <c r="K27" s="187"/>
      <c r="L27" s="187"/>
    </row>
    <row r="28" spans="1:12" ht="19.5" customHeight="1" x14ac:dyDescent="0.2">
      <c r="B28" s="183"/>
      <c r="C28" s="184"/>
      <c r="D28" s="184"/>
      <c r="E28" s="185"/>
      <c r="F28" s="185"/>
      <c r="G28" s="185"/>
      <c r="H28" s="185"/>
      <c r="I28" s="186"/>
      <c r="J28" s="187"/>
      <c r="K28" s="187"/>
      <c r="L28" s="187"/>
    </row>
    <row r="29" spans="1:12" ht="19.5" customHeight="1" x14ac:dyDescent="0.2">
      <c r="B29" s="183"/>
      <c r="C29" s="184"/>
      <c r="D29" s="184"/>
      <c r="E29" s="185"/>
      <c r="F29" s="185"/>
      <c r="G29" s="185"/>
      <c r="H29" s="185"/>
      <c r="I29" s="186"/>
      <c r="J29" s="187"/>
      <c r="K29" s="187"/>
      <c r="L29" s="187"/>
    </row>
    <row r="30" spans="1:12" ht="19.5" customHeight="1" x14ac:dyDescent="0.2">
      <c r="B30" s="183"/>
      <c r="C30" s="184"/>
      <c r="D30" s="184"/>
      <c r="E30" s="185"/>
      <c r="F30" s="185"/>
      <c r="G30" s="185"/>
      <c r="H30" s="185"/>
      <c r="I30" s="186"/>
      <c r="J30" s="187"/>
      <c r="K30" s="187"/>
      <c r="L30" s="187"/>
    </row>
    <row r="31" spans="1:12" ht="19.5" customHeight="1" x14ac:dyDescent="0.2">
      <c r="B31" s="183"/>
      <c r="C31" s="184"/>
      <c r="D31" s="184"/>
      <c r="E31" s="185"/>
      <c r="F31" s="185"/>
      <c r="G31" s="185"/>
      <c r="H31" s="185"/>
      <c r="I31" s="186"/>
      <c r="J31" s="187"/>
      <c r="K31" s="187"/>
      <c r="L31" s="187"/>
    </row>
    <row r="32" spans="1:12" ht="19.5" customHeight="1" x14ac:dyDescent="0.2">
      <c r="B32" s="183"/>
      <c r="C32" s="184"/>
      <c r="D32" s="184"/>
      <c r="E32" s="185"/>
      <c r="F32" s="185"/>
      <c r="G32" s="185"/>
      <c r="H32" s="185"/>
      <c r="I32" s="186"/>
      <c r="J32" s="187"/>
      <c r="K32" s="187"/>
      <c r="L32" s="187"/>
    </row>
    <row r="33" spans="2:12" ht="19.5" customHeight="1" x14ac:dyDescent="0.2">
      <c r="B33" s="183"/>
      <c r="C33" s="184"/>
      <c r="D33" s="184"/>
      <c r="E33" s="185"/>
      <c r="F33" s="185"/>
      <c r="G33" s="185"/>
      <c r="H33" s="185"/>
      <c r="I33" s="186"/>
      <c r="J33" s="187"/>
      <c r="K33" s="187"/>
      <c r="L33" s="187"/>
    </row>
    <row r="34" spans="2:12" ht="19.5" customHeight="1" x14ac:dyDescent="0.2">
      <c r="B34" s="183"/>
      <c r="C34" s="184"/>
      <c r="D34" s="184"/>
      <c r="E34" s="185"/>
      <c r="F34" s="185"/>
      <c r="G34" s="185"/>
      <c r="H34" s="185"/>
      <c r="I34" s="186"/>
      <c r="J34" s="187"/>
      <c r="K34" s="187"/>
      <c r="L34" s="187"/>
    </row>
    <row r="35" spans="2:12" ht="19.5" customHeight="1" x14ac:dyDescent="0.2">
      <c r="B35" s="183"/>
      <c r="C35" s="184"/>
      <c r="D35" s="184"/>
      <c r="E35" s="185"/>
      <c r="F35" s="185"/>
      <c r="G35" s="185"/>
      <c r="H35" s="185"/>
      <c r="I35" s="186"/>
      <c r="J35" s="187"/>
      <c r="K35" s="187"/>
      <c r="L35" s="187"/>
    </row>
    <row r="36" spans="2:12" ht="19.5" customHeight="1" x14ac:dyDescent="0.2">
      <c r="B36" s="183"/>
      <c r="C36" s="184"/>
      <c r="D36" s="184"/>
      <c r="E36" s="185"/>
      <c r="F36" s="185"/>
      <c r="G36" s="185"/>
      <c r="H36" s="185"/>
      <c r="I36" s="186"/>
      <c r="J36" s="187"/>
      <c r="K36" s="187"/>
      <c r="L36" s="187"/>
    </row>
    <row r="37" spans="2:12" ht="19.5" customHeight="1" x14ac:dyDescent="0.2">
      <c r="B37" s="183"/>
      <c r="C37" s="184"/>
      <c r="D37" s="184"/>
      <c r="E37" s="185"/>
      <c r="F37" s="185"/>
      <c r="G37" s="185"/>
      <c r="H37" s="185"/>
      <c r="I37" s="186"/>
      <c r="J37" s="187"/>
      <c r="K37" s="187"/>
      <c r="L37" s="187"/>
    </row>
    <row r="38" spans="2:12" ht="19.5" customHeight="1" x14ac:dyDescent="0.2">
      <c r="B38" s="183"/>
      <c r="C38" s="184"/>
      <c r="D38" s="184"/>
      <c r="E38" s="185"/>
      <c r="F38" s="185"/>
      <c r="G38" s="185"/>
      <c r="H38" s="185"/>
      <c r="I38" s="186"/>
      <c r="J38" s="187"/>
      <c r="K38" s="187"/>
      <c r="L38" s="187"/>
    </row>
    <row r="39" spans="2:12" ht="19.5" customHeight="1" x14ac:dyDescent="0.2">
      <c r="B39" s="183"/>
      <c r="C39" s="184"/>
      <c r="D39" s="184"/>
      <c r="E39" s="185"/>
      <c r="F39" s="185"/>
      <c r="G39" s="185"/>
      <c r="H39" s="185"/>
      <c r="I39" s="186"/>
      <c r="J39" s="187"/>
      <c r="K39" s="187"/>
      <c r="L39" s="187"/>
    </row>
    <row r="40" spans="2:12" ht="19.5" customHeight="1" x14ac:dyDescent="0.2">
      <c r="B40" s="183"/>
      <c r="C40" s="184"/>
      <c r="D40" s="184"/>
      <c r="E40" s="185"/>
      <c r="F40" s="185"/>
      <c r="G40" s="185"/>
      <c r="H40" s="185"/>
      <c r="I40" s="186"/>
      <c r="J40" s="187"/>
      <c r="K40" s="187"/>
      <c r="L40" s="187"/>
    </row>
    <row r="41" spans="2:12" ht="19.5" customHeight="1" x14ac:dyDescent="0.2">
      <c r="B41" s="183"/>
      <c r="C41" s="184"/>
      <c r="D41" s="184"/>
      <c r="E41" s="185"/>
      <c r="F41" s="185"/>
      <c r="G41" s="185"/>
      <c r="H41" s="185"/>
      <c r="I41" s="186"/>
      <c r="J41" s="187"/>
      <c r="K41" s="187"/>
      <c r="L41" s="187"/>
    </row>
    <row r="42" spans="2:12" ht="19.5" customHeight="1" x14ac:dyDescent="0.2">
      <c r="B42" s="183"/>
      <c r="C42" s="184"/>
      <c r="D42" s="184"/>
      <c r="E42" s="185"/>
      <c r="F42" s="185"/>
      <c r="G42" s="185"/>
      <c r="H42" s="185"/>
      <c r="I42" s="186"/>
      <c r="J42" s="187"/>
      <c r="K42" s="187"/>
      <c r="L42" s="187"/>
    </row>
    <row r="43" spans="2:12" ht="19.5" customHeight="1" x14ac:dyDescent="0.2">
      <c r="B43" s="183"/>
      <c r="C43" s="184"/>
      <c r="D43" s="184"/>
      <c r="E43" s="185"/>
      <c r="F43" s="185"/>
      <c r="G43" s="185"/>
      <c r="H43" s="185"/>
      <c r="I43" s="186"/>
      <c r="J43" s="187"/>
      <c r="K43" s="187"/>
      <c r="L43" s="187"/>
    </row>
    <row r="44" spans="2:12" ht="19.5" customHeight="1" x14ac:dyDescent="0.2">
      <c r="B44" s="183"/>
      <c r="C44" s="184"/>
      <c r="D44" s="184"/>
      <c r="E44" s="185"/>
      <c r="F44" s="185"/>
      <c r="G44" s="185"/>
      <c r="H44" s="185"/>
      <c r="I44" s="186"/>
      <c r="J44" s="187"/>
      <c r="K44" s="187"/>
      <c r="L44" s="187"/>
    </row>
    <row r="45" spans="2:12" ht="19.5" customHeight="1" x14ac:dyDescent="0.2">
      <c r="B45" s="183"/>
      <c r="C45" s="184"/>
      <c r="D45" s="184"/>
      <c r="E45" s="185"/>
      <c r="F45" s="185"/>
      <c r="G45" s="185"/>
      <c r="H45" s="185"/>
      <c r="I45" s="186"/>
      <c r="J45" s="187"/>
      <c r="K45" s="187"/>
      <c r="L45" s="187"/>
    </row>
    <row r="46" spans="2:12" ht="19.5" customHeight="1" x14ac:dyDescent="0.2">
      <c r="B46" s="183"/>
      <c r="C46" s="184"/>
      <c r="D46" s="184"/>
      <c r="E46" s="185"/>
      <c r="F46" s="185"/>
      <c r="G46" s="185"/>
      <c r="H46" s="185"/>
      <c r="I46" s="186"/>
      <c r="J46" s="187"/>
      <c r="K46" s="187"/>
      <c r="L46" s="187"/>
    </row>
    <row r="47" spans="2:12" ht="19.5" customHeight="1" x14ac:dyDescent="0.2">
      <c r="B47" s="183"/>
      <c r="C47" s="184"/>
      <c r="D47" s="184"/>
      <c r="E47" s="185"/>
      <c r="F47" s="185"/>
      <c r="G47" s="185"/>
      <c r="H47" s="185"/>
      <c r="I47" s="186"/>
      <c r="J47" s="187"/>
      <c r="K47" s="187"/>
      <c r="L47" s="187"/>
    </row>
    <row r="48" spans="2:12" ht="19.5" customHeight="1" x14ac:dyDescent="0.2">
      <c r="B48" s="183"/>
      <c r="C48" s="184"/>
      <c r="D48" s="184"/>
      <c r="E48" s="185"/>
      <c r="F48" s="185"/>
      <c r="G48" s="185"/>
      <c r="H48" s="185"/>
      <c r="I48" s="186"/>
      <c r="J48" s="187"/>
      <c r="K48" s="187"/>
      <c r="L48" s="187"/>
    </row>
    <row r="49" spans="2:12" ht="19.5" customHeight="1" x14ac:dyDescent="0.2">
      <c r="B49" s="183"/>
      <c r="C49" s="184"/>
      <c r="D49" s="184"/>
      <c r="E49" s="185"/>
      <c r="F49" s="185"/>
      <c r="G49" s="185"/>
      <c r="H49" s="185"/>
      <c r="I49" s="186"/>
      <c r="J49" s="187"/>
      <c r="K49" s="187"/>
      <c r="L49" s="187"/>
    </row>
    <row r="50" spans="2:12" ht="19.5" customHeight="1" x14ac:dyDescent="0.2">
      <c r="B50" s="183"/>
      <c r="C50" s="184"/>
      <c r="D50" s="184"/>
      <c r="E50" s="185"/>
      <c r="F50" s="185"/>
      <c r="G50" s="185"/>
      <c r="H50" s="185"/>
      <c r="I50" s="186"/>
      <c r="J50" s="187"/>
      <c r="K50" s="187"/>
      <c r="L50" s="187"/>
    </row>
    <row r="51" spans="2:12" ht="19.5" customHeight="1" x14ac:dyDescent="0.2">
      <c r="B51" s="183"/>
      <c r="C51" s="184"/>
      <c r="D51" s="184"/>
      <c r="E51" s="185"/>
      <c r="F51" s="185"/>
      <c r="G51" s="185"/>
      <c r="H51" s="185"/>
      <c r="I51" s="186"/>
      <c r="J51" s="187"/>
      <c r="K51" s="187"/>
      <c r="L51" s="187"/>
    </row>
    <row r="52" spans="2:12" ht="19.5" customHeight="1" x14ac:dyDescent="0.2">
      <c r="B52" s="183"/>
      <c r="C52" s="184"/>
      <c r="D52" s="184"/>
      <c r="E52" s="185"/>
      <c r="F52" s="185"/>
      <c r="G52" s="185"/>
      <c r="H52" s="185"/>
      <c r="I52" s="186"/>
      <c r="J52" s="187"/>
      <c r="K52" s="187"/>
      <c r="L52" s="187"/>
    </row>
    <row r="53" spans="2:12" ht="19.5" customHeight="1" x14ac:dyDescent="0.2">
      <c r="B53" s="183"/>
      <c r="C53" s="184"/>
      <c r="D53" s="184"/>
      <c r="E53" s="185"/>
      <c r="F53" s="185"/>
      <c r="G53" s="185"/>
      <c r="H53" s="185"/>
      <c r="I53" s="186"/>
      <c r="J53" s="187"/>
      <c r="K53" s="187"/>
      <c r="L53" s="187"/>
    </row>
    <row r="54" spans="2:12" ht="19.5" customHeight="1" x14ac:dyDescent="0.2">
      <c r="B54" s="183"/>
      <c r="C54" s="184"/>
      <c r="D54" s="184"/>
      <c r="E54" s="185"/>
      <c r="F54" s="185"/>
      <c r="G54" s="185"/>
      <c r="H54" s="185"/>
      <c r="I54" s="186"/>
      <c r="J54" s="187"/>
      <c r="K54" s="187"/>
      <c r="L54" s="187"/>
    </row>
    <row r="55" spans="2:12" ht="19.5" customHeight="1" x14ac:dyDescent="0.2">
      <c r="B55" s="183"/>
      <c r="C55" s="184"/>
      <c r="D55" s="184"/>
      <c r="E55" s="185"/>
      <c r="F55" s="185"/>
      <c r="G55" s="185"/>
      <c r="H55" s="185"/>
      <c r="I55" s="186"/>
      <c r="J55" s="187"/>
      <c r="K55" s="187"/>
      <c r="L55" s="187"/>
    </row>
    <row r="56" spans="2:12" ht="19.5" customHeight="1" x14ac:dyDescent="0.2">
      <c r="B56" s="183"/>
      <c r="C56" s="184"/>
      <c r="D56" s="184"/>
      <c r="E56" s="185"/>
      <c r="F56" s="185"/>
      <c r="G56" s="185"/>
      <c r="H56" s="185"/>
      <c r="I56" s="186"/>
      <c r="J56" s="187"/>
      <c r="K56" s="187"/>
      <c r="L56" s="187"/>
    </row>
    <row r="57" spans="2:12" ht="19.5" customHeight="1" x14ac:dyDescent="0.2">
      <c r="B57" s="183"/>
      <c r="C57" s="184"/>
      <c r="D57" s="184"/>
      <c r="E57" s="185"/>
      <c r="F57" s="185"/>
      <c r="G57" s="185"/>
      <c r="H57" s="185"/>
      <c r="I57" s="186"/>
      <c r="J57" s="187"/>
      <c r="K57" s="187"/>
      <c r="L57" s="187"/>
    </row>
    <row r="58" spans="2:12" ht="19.5" customHeight="1" x14ac:dyDescent="0.2">
      <c r="B58" s="183"/>
      <c r="C58" s="184"/>
      <c r="D58" s="184"/>
      <c r="E58" s="185"/>
      <c r="F58" s="185"/>
      <c r="G58" s="185"/>
      <c r="H58" s="185"/>
      <c r="I58" s="186"/>
      <c r="J58" s="187"/>
      <c r="K58" s="187"/>
      <c r="L58" s="187"/>
    </row>
    <row r="59" spans="2:12" ht="19.5" customHeight="1" x14ac:dyDescent="0.2">
      <c r="B59" s="183"/>
      <c r="C59" s="184"/>
      <c r="D59" s="184"/>
      <c r="E59" s="185"/>
      <c r="F59" s="185"/>
      <c r="G59" s="185"/>
      <c r="H59" s="185"/>
      <c r="I59" s="186"/>
      <c r="J59" s="187"/>
      <c r="K59" s="187"/>
      <c r="L59" s="187"/>
    </row>
    <row r="60" spans="2:12" ht="19.5" customHeight="1" x14ac:dyDescent="0.2">
      <c r="B60" s="183"/>
      <c r="C60" s="184"/>
      <c r="D60" s="184"/>
      <c r="E60" s="185"/>
      <c r="F60" s="185"/>
      <c r="G60" s="185"/>
      <c r="H60" s="185"/>
      <c r="I60" s="186"/>
      <c r="J60" s="187"/>
      <c r="K60" s="187"/>
      <c r="L60" s="187"/>
    </row>
    <row r="61" spans="2:12" ht="19.5" customHeight="1" x14ac:dyDescent="0.2">
      <c r="B61" s="183"/>
      <c r="C61" s="184"/>
      <c r="D61" s="184"/>
      <c r="E61" s="185"/>
      <c r="F61" s="185"/>
      <c r="G61" s="185"/>
      <c r="H61" s="185"/>
      <c r="I61" s="186"/>
      <c r="J61" s="187"/>
      <c r="K61" s="187"/>
      <c r="L61" s="187"/>
    </row>
    <row r="62" spans="2:12" ht="19.5" customHeight="1" x14ac:dyDescent="0.2">
      <c r="B62" s="183"/>
      <c r="C62" s="184"/>
      <c r="D62" s="184"/>
      <c r="E62" s="185"/>
      <c r="F62" s="185"/>
      <c r="G62" s="185"/>
      <c r="H62" s="185"/>
      <c r="I62" s="186"/>
      <c r="J62" s="187"/>
      <c r="K62" s="187"/>
      <c r="L62" s="187"/>
    </row>
    <row r="63" spans="2:12" ht="19.5" customHeight="1" x14ac:dyDescent="0.2">
      <c r="B63" s="183"/>
      <c r="C63" s="184"/>
      <c r="D63" s="184"/>
      <c r="E63" s="185"/>
      <c r="F63" s="185"/>
      <c r="G63" s="185"/>
      <c r="H63" s="185"/>
      <c r="I63" s="186"/>
      <c r="J63" s="187"/>
      <c r="K63" s="187"/>
      <c r="L63" s="187"/>
    </row>
    <row r="64" spans="2:12" ht="19.5" customHeight="1" x14ac:dyDescent="0.2">
      <c r="B64" s="183"/>
      <c r="C64" s="184"/>
      <c r="D64" s="184"/>
      <c r="E64" s="185"/>
      <c r="F64" s="185"/>
      <c r="G64" s="185"/>
      <c r="H64" s="185"/>
      <c r="I64" s="186"/>
      <c r="J64" s="187"/>
      <c r="K64" s="187"/>
      <c r="L64" s="187"/>
    </row>
    <row r="65" spans="2:13" ht="19.5" customHeight="1" x14ac:dyDescent="0.2">
      <c r="B65" s="183"/>
      <c r="C65" s="184"/>
      <c r="D65" s="184"/>
      <c r="E65" s="185"/>
      <c r="F65" s="185"/>
      <c r="G65" s="185"/>
      <c r="H65" s="185"/>
      <c r="I65" s="186"/>
      <c r="J65" s="187"/>
      <c r="K65" s="187"/>
      <c r="L65" s="187"/>
    </row>
    <row r="66" spans="2:13" ht="19.5" customHeight="1" x14ac:dyDescent="0.2">
      <c r="B66" s="183"/>
      <c r="C66" s="184"/>
      <c r="D66" s="184"/>
      <c r="E66" s="185"/>
      <c r="F66" s="185"/>
      <c r="G66" s="185"/>
      <c r="H66" s="185"/>
      <c r="I66" s="186"/>
      <c r="J66" s="187"/>
      <c r="K66" s="187"/>
      <c r="L66" s="187"/>
    </row>
    <row r="67" spans="2:13" ht="19.5" customHeight="1" x14ac:dyDescent="0.2">
      <c r="B67" s="183"/>
      <c r="C67" s="184"/>
      <c r="D67" s="184"/>
      <c r="E67" s="185"/>
      <c r="F67" s="185"/>
      <c r="G67" s="185"/>
      <c r="H67" s="185"/>
      <c r="I67" s="186"/>
      <c r="J67" s="187"/>
      <c r="K67" s="187"/>
      <c r="L67" s="187"/>
    </row>
    <row r="68" spans="2:13" ht="37.5" customHeight="1" x14ac:dyDescent="0.2">
      <c r="B68" s="188"/>
      <c r="C68" s="176">
        <f>IF(COUNTA(C8:C67)&lt;&gt;0,SUM(C8:C67),"")</f>
        <v>131.9</v>
      </c>
      <c r="D68" s="176" t="str">
        <f>IF(COUNTA(D8:D67)&lt;&gt;0,SUM(D8:D67),"")</f>
        <v/>
      </c>
      <c r="E68" s="176">
        <f>IF(COUNT(E8:E67)&gt;=1,SUM(E8:E67),IF(SUM(A8:A10)=1,"/",IF(SUM(A8:A10)=2,"-",IF(SUM(A8:A10)=4,"#",IF(SUM(A8:A10)=3,"/ -",IF(SUM(A8:A10)=5,"/ #",IF(SUM(A8:A10)=6,"- #",IF(SUM(A8:A10)=7,"/ - #",""))))))))</f>
        <v>4.9000000000000004</v>
      </c>
      <c r="F68" s="176" t="str">
        <f>IF(COUNT(F8:F67)&gt;=1,SUM(F8:F67),IF(SUM(A12:A14)=1,"/",IF(SUM(A12:A14)=2,"-",IF(SUM(A12:A14)=4,"#",IF(SUM(A12:A14)=3,"/ -",IF(SUM(A12:A14)=5,"/ #",IF(SUM(A12:A14)=6,"- #",IF(SUM(A12:A14)=7,"/ - #",""))))))))</f>
        <v>/ -</v>
      </c>
      <c r="G68" s="176" t="str">
        <f>IF(COUNT(G8:G67)&gt;=1,SUM(G8:G67),IF(SUM(A16:A18)=1,"/",IF(SUM(A16:A18)=2,"-",IF(SUM(A16:A18)=4,"#",IF(SUM(A16:A18)=3,"/ -",IF(SUM(A16:A18)=5,"/ #",IF(SUM(A16:A18)=6,"- #",IF(SUM(A16:A18)=7,"/ - #",""))))))))</f>
        <v>/ -</v>
      </c>
      <c r="H68" s="176" t="str">
        <f>IF(COUNT(H8:H67)&gt;=1,SUM(H8:H67),IF(SUM(A20:A22)=1,"/",IF(SUM(A20:A22)=2,"-",IF(SUM(A20:A22)=4,"#",IF(SUM(A20:A22)=3,"/ -",IF(SUM(A20:A22)=5,"/ #",IF(SUM(A20:A22)=6,"- #",IF(SUM(A20:A22)=7,"/ - #",""))))))))</f>
        <v>/ -</v>
      </c>
      <c r="I68" s="356" t="str">
        <f>IF($I$80=0,"",VLOOKUP($I$80,$K$80:$L$94,2,FALSE))</f>
        <v>□</v>
      </c>
      <c r="J68" s="356"/>
      <c r="K68" s="356"/>
      <c r="L68" s="356"/>
    </row>
    <row r="69" spans="2:13" x14ac:dyDescent="0.2">
      <c r="B69" s="177"/>
      <c r="C69" s="178" t="s">
        <v>348</v>
      </c>
      <c r="D69" s="179"/>
      <c r="E69" s="179"/>
      <c r="F69" s="179"/>
      <c r="G69" s="179"/>
      <c r="H69" s="180"/>
    </row>
    <row r="70" spans="2:13" x14ac:dyDescent="0.2">
      <c r="B70" s="181"/>
      <c r="C70" s="357"/>
      <c r="D70" s="358"/>
      <c r="E70" s="358"/>
      <c r="F70" s="358"/>
      <c r="G70" s="358"/>
      <c r="H70" s="359"/>
    </row>
    <row r="71" spans="2:13" x14ac:dyDescent="0.2">
      <c r="B71" s="182"/>
      <c r="C71" s="357" t="s">
        <v>365</v>
      </c>
      <c r="D71" s="358"/>
      <c r="E71" s="358"/>
      <c r="F71" s="358"/>
      <c r="G71" s="358"/>
      <c r="H71" s="359"/>
    </row>
    <row r="72" spans="2:13" x14ac:dyDescent="0.2">
      <c r="B72" s="182"/>
      <c r="C72" s="360"/>
      <c r="D72" s="361"/>
      <c r="E72" s="361"/>
      <c r="F72" s="361"/>
      <c r="G72" s="361"/>
      <c r="H72" s="362"/>
    </row>
    <row r="78" spans="2:13" hidden="1" x14ac:dyDescent="0.2"/>
    <row r="79" spans="2:13" hidden="1" x14ac:dyDescent="0.2">
      <c r="E79" s="123" t="s">
        <v>366</v>
      </c>
      <c r="F79" s="123" t="s">
        <v>367</v>
      </c>
      <c r="G79" s="123" t="s">
        <v>368</v>
      </c>
      <c r="H79" s="124" t="s">
        <v>369</v>
      </c>
      <c r="I79" s="27"/>
      <c r="J79" s="27"/>
      <c r="K79" s="27"/>
      <c r="L79" s="27"/>
      <c r="M79" s="27"/>
    </row>
    <row r="80" spans="2:13" hidden="1" x14ac:dyDescent="0.2">
      <c r="E80" s="125">
        <f>IF(COUNTA($I$8:$I$67)=0,0,1)</f>
        <v>0</v>
      </c>
      <c r="F80" s="125">
        <f>IF(COUNTA($J$8:$J$67)=0,0,2)</f>
        <v>0</v>
      </c>
      <c r="G80" s="125">
        <f>IF(COUNTA($K$8:$K$67)=0,0,4)</f>
        <v>4</v>
      </c>
      <c r="H80" s="125">
        <f>IF(COUNTA($L$8:$L$67)=0,0,8)</f>
        <v>0</v>
      </c>
      <c r="I80" s="125">
        <f>SUM($E$80:$H$80)</f>
        <v>4</v>
      </c>
      <c r="J80" s="27"/>
      <c r="K80" s="125">
        <v>1</v>
      </c>
      <c r="L80" s="383" t="s">
        <v>360</v>
      </c>
      <c r="M80" s="383"/>
    </row>
    <row r="81" spans="5:13" hidden="1" x14ac:dyDescent="0.2">
      <c r="E81" s="125"/>
      <c r="F81" s="125"/>
      <c r="G81" s="125"/>
      <c r="H81" s="125"/>
      <c r="I81" s="125"/>
      <c r="J81" s="27"/>
      <c r="K81" s="125">
        <v>2</v>
      </c>
      <c r="L81" s="383" t="s">
        <v>361</v>
      </c>
      <c r="M81" s="383"/>
    </row>
    <row r="82" spans="5:13" hidden="1" x14ac:dyDescent="0.2">
      <c r="E82" s="125"/>
      <c r="F82" s="125"/>
      <c r="G82" s="125"/>
      <c r="H82" s="125"/>
      <c r="I82" s="125"/>
      <c r="J82" s="27"/>
      <c r="K82" s="125">
        <v>3</v>
      </c>
      <c r="L82" s="383" t="s">
        <v>370</v>
      </c>
      <c r="M82" s="383"/>
    </row>
    <row r="83" spans="5:13" hidden="1" x14ac:dyDescent="0.2">
      <c r="E83" s="125"/>
      <c r="F83" s="125"/>
      <c r="G83" s="125"/>
      <c r="H83" s="125"/>
      <c r="I83" s="125"/>
      <c r="J83" s="27"/>
      <c r="K83" s="125">
        <v>4</v>
      </c>
      <c r="L83" s="383" t="s">
        <v>362</v>
      </c>
      <c r="M83" s="383"/>
    </row>
    <row r="84" spans="5:13" hidden="1" x14ac:dyDescent="0.2">
      <c r="E84" s="125"/>
      <c r="F84" s="125"/>
      <c r="G84" s="125"/>
      <c r="H84" s="125"/>
      <c r="I84" s="125"/>
      <c r="J84" s="27"/>
      <c r="K84" s="125">
        <v>5</v>
      </c>
      <c r="L84" s="383" t="s">
        <v>371</v>
      </c>
      <c r="M84" s="383"/>
    </row>
    <row r="85" spans="5:13" hidden="1" x14ac:dyDescent="0.2">
      <c r="E85" s="125"/>
      <c r="F85" s="125"/>
      <c r="G85" s="125"/>
      <c r="H85" s="125"/>
      <c r="I85" s="125"/>
      <c r="J85" s="27"/>
      <c r="K85" s="125">
        <v>6</v>
      </c>
      <c r="L85" s="383" t="s">
        <v>372</v>
      </c>
      <c r="M85" s="383"/>
    </row>
    <row r="86" spans="5:13" hidden="1" x14ac:dyDescent="0.2">
      <c r="E86" s="125"/>
      <c r="F86" s="125"/>
      <c r="G86" s="125"/>
      <c r="H86" s="125"/>
      <c r="I86" s="125"/>
      <c r="J86" s="27"/>
      <c r="K86" s="125">
        <v>7</v>
      </c>
      <c r="L86" s="383" t="s">
        <v>373</v>
      </c>
      <c r="M86" s="383"/>
    </row>
    <row r="87" spans="5:13" hidden="1" x14ac:dyDescent="0.2">
      <c r="E87" s="125"/>
      <c r="F87" s="125"/>
      <c r="G87" s="125"/>
      <c r="H87" s="125"/>
      <c r="I87" s="125"/>
      <c r="J87" s="27"/>
      <c r="K87" s="125">
        <v>8</v>
      </c>
      <c r="L87" s="383" t="s">
        <v>363</v>
      </c>
      <c r="M87" s="383"/>
    </row>
    <row r="88" spans="5:13" hidden="1" x14ac:dyDescent="0.2">
      <c r="E88" s="125"/>
      <c r="F88" s="125"/>
      <c r="G88" s="125"/>
      <c r="H88" s="125"/>
      <c r="I88" s="125"/>
      <c r="J88" s="27"/>
      <c r="K88" s="125">
        <v>9</v>
      </c>
      <c r="L88" s="383" t="s">
        <v>374</v>
      </c>
      <c r="M88" s="383"/>
    </row>
    <row r="89" spans="5:13" hidden="1" x14ac:dyDescent="0.2">
      <c r="E89" s="125"/>
      <c r="F89" s="125"/>
      <c r="G89" s="125"/>
      <c r="H89" s="125"/>
      <c r="I89" s="125"/>
      <c r="J89" s="27"/>
      <c r="K89" s="125">
        <v>10</v>
      </c>
      <c r="L89" s="383" t="s">
        <v>375</v>
      </c>
      <c r="M89" s="383"/>
    </row>
    <row r="90" spans="5:13" hidden="1" x14ac:dyDescent="0.2">
      <c r="E90" s="125"/>
      <c r="F90" s="125"/>
      <c r="G90" s="125"/>
      <c r="H90" s="125"/>
      <c r="I90" s="125"/>
      <c r="J90" s="27"/>
      <c r="K90" s="125">
        <v>11</v>
      </c>
      <c r="L90" s="383" t="s">
        <v>376</v>
      </c>
      <c r="M90" s="383"/>
    </row>
    <row r="91" spans="5:13" hidden="1" x14ac:dyDescent="0.2">
      <c r="E91" s="125"/>
      <c r="F91" s="125"/>
      <c r="G91" s="125"/>
      <c r="H91" s="125"/>
      <c r="I91" s="125"/>
      <c r="J91" s="27"/>
      <c r="K91" s="125">
        <v>12</v>
      </c>
      <c r="L91" s="383" t="s">
        <v>377</v>
      </c>
      <c r="M91" s="383"/>
    </row>
    <row r="92" spans="5:13" hidden="1" x14ac:dyDescent="0.2">
      <c r="E92" s="125"/>
      <c r="F92" s="125"/>
      <c r="G92" s="125"/>
      <c r="H92" s="125"/>
      <c r="I92" s="125"/>
      <c r="J92" s="27"/>
      <c r="K92" s="125">
        <v>13</v>
      </c>
      <c r="L92" s="383" t="s">
        <v>378</v>
      </c>
      <c r="M92" s="383"/>
    </row>
    <row r="93" spans="5:13" hidden="1" x14ac:dyDescent="0.2">
      <c r="E93" s="125"/>
      <c r="F93" s="125"/>
      <c r="G93" s="125"/>
      <c r="H93" s="125"/>
      <c r="I93" s="125"/>
      <c r="J93" s="27"/>
      <c r="K93" s="125">
        <v>14</v>
      </c>
      <c r="L93" s="383" t="s">
        <v>379</v>
      </c>
      <c r="M93" s="383"/>
    </row>
    <row r="94" spans="5:13" hidden="1" x14ac:dyDescent="0.2">
      <c r="E94" s="125"/>
      <c r="F94" s="125"/>
      <c r="G94" s="125"/>
      <c r="H94" s="125"/>
      <c r="I94" s="125"/>
      <c r="J94" s="27"/>
      <c r="K94" s="125">
        <v>15</v>
      </c>
      <c r="L94" s="383" t="s">
        <v>380</v>
      </c>
      <c r="M94" s="383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1">
      <formula>($B8:$B67)&lt;&gt;""</formula>
    </cfRule>
  </conditionalFormatting>
  <conditionalFormatting sqref="I8:L67">
    <cfRule type="expression" dxfId="0" priority="2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11" sqref="P11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4" t="s">
        <v>381</v>
      </c>
    </row>
    <row r="2" spans="1:15" ht="21" customHeight="1" x14ac:dyDescent="0.2">
      <c r="A2" s="105">
        <v>2</v>
      </c>
    </row>
    <row r="3" spans="1:15" ht="24.6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84" t="s">
        <v>4</v>
      </c>
      <c r="C4" s="338" t="s">
        <v>382</v>
      </c>
      <c r="D4" s="393"/>
      <c r="E4" s="393"/>
      <c r="F4" s="393"/>
      <c r="G4" s="393"/>
      <c r="H4" s="393"/>
      <c r="I4" s="393"/>
      <c r="J4" s="393"/>
      <c r="K4" s="393"/>
      <c r="L4" s="394"/>
      <c r="M4" s="384" t="s">
        <v>383</v>
      </c>
    </row>
    <row r="5" spans="1:15" s="7" customFormat="1" ht="18" customHeight="1" x14ac:dyDescent="0.2">
      <c r="B5" s="385"/>
      <c r="C5" s="386" t="s">
        <v>384</v>
      </c>
      <c r="D5" s="387"/>
      <c r="E5" s="387"/>
      <c r="F5" s="387"/>
      <c r="G5" s="387"/>
      <c r="H5" s="387"/>
      <c r="I5" s="387"/>
      <c r="J5" s="386" t="s">
        <v>21</v>
      </c>
      <c r="K5" s="387"/>
      <c r="L5" s="388" t="s">
        <v>385</v>
      </c>
      <c r="M5" s="385"/>
    </row>
    <row r="6" spans="1:15" s="7" customFormat="1" ht="18" customHeight="1" x14ac:dyDescent="0.2">
      <c r="B6" s="385"/>
      <c r="C6" s="388" t="s">
        <v>24</v>
      </c>
      <c r="D6" s="390"/>
      <c r="E6" s="388" t="s">
        <v>386</v>
      </c>
      <c r="F6" s="390"/>
      <c r="G6" s="390"/>
      <c r="H6" s="390"/>
      <c r="I6" s="390"/>
      <c r="J6" s="391" t="s">
        <v>387</v>
      </c>
      <c r="K6" s="388" t="s">
        <v>388</v>
      </c>
      <c r="L6" s="389"/>
      <c r="M6" s="385"/>
    </row>
    <row r="7" spans="1:15" s="7" customFormat="1" ht="45" customHeight="1" x14ac:dyDescent="0.2">
      <c r="B7" s="385"/>
      <c r="C7" s="8" t="s">
        <v>389</v>
      </c>
      <c r="D7" s="8" t="s">
        <v>45</v>
      </c>
      <c r="E7" s="8" t="s">
        <v>390</v>
      </c>
      <c r="F7" s="8" t="s">
        <v>47</v>
      </c>
      <c r="G7" s="8" t="s">
        <v>48</v>
      </c>
      <c r="H7" s="8" t="s">
        <v>49</v>
      </c>
      <c r="I7" s="8" t="s">
        <v>50</v>
      </c>
      <c r="J7" s="392"/>
      <c r="K7" s="389"/>
      <c r="L7" s="389"/>
      <c r="M7" s="385"/>
    </row>
    <row r="8" spans="1:15" s="7" customFormat="1" ht="52.5" customHeight="1" x14ac:dyDescent="0.2">
      <c r="B8" s="189" t="str">
        <f>IF(ｼｰﾄ0!C4="","",ｼｰﾄ0!C3&amp;ｼｰﾄ0!C4)</f>
        <v>石川県金沢平野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391</v>
      </c>
      <c r="C10" s="6" t="s">
        <v>392</v>
      </c>
    </row>
    <row r="11" spans="1:15" x14ac:dyDescent="0.2">
      <c r="C11" s="6" t="s">
        <v>393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394</v>
      </c>
    </row>
    <row r="13" spans="1:15" ht="18" customHeight="1" x14ac:dyDescent="0.2">
      <c r="C13" s="6" t="s">
        <v>395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21" zoomScaleNormal="100" zoomScaleSheetLayoutView="85" workbookViewId="0">
      <selection activeCell="J23" sqref="J23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2" t="s">
        <v>396</v>
      </c>
    </row>
    <row r="2" spans="1:9" x14ac:dyDescent="0.2">
      <c r="A2" s="106">
        <v>2</v>
      </c>
      <c r="B2" s="106"/>
    </row>
    <row r="3" spans="1:9" ht="15" customHeight="1" x14ac:dyDescent="0.2">
      <c r="A3" s="106">
        <f>IF(COUNTA(E7:I14)&lt;&gt;0,1,2)</f>
        <v>1</v>
      </c>
      <c r="B3" s="107" t="s">
        <v>397</v>
      </c>
      <c r="C3" s="12"/>
    </row>
    <row r="4" spans="1:9" s="28" customFormat="1" ht="15" customHeight="1" x14ac:dyDescent="0.2">
      <c r="C4" s="23"/>
    </row>
    <row r="5" spans="1:9" ht="20.5" customHeight="1" x14ac:dyDescent="0.2">
      <c r="C5" s="402" t="s">
        <v>398</v>
      </c>
      <c r="D5" s="397" t="s">
        <v>399</v>
      </c>
      <c r="E5" s="401" t="s">
        <v>400</v>
      </c>
      <c r="F5" s="401"/>
      <c r="G5" s="401"/>
      <c r="H5" s="401"/>
      <c r="I5" s="401"/>
    </row>
    <row r="6" spans="1:9" ht="40" customHeight="1" x14ac:dyDescent="0.2">
      <c r="C6" s="402"/>
      <c r="D6" s="397"/>
      <c r="E6" s="192" t="s">
        <v>401</v>
      </c>
      <c r="F6" s="192" t="s">
        <v>402</v>
      </c>
      <c r="G6" s="192" t="s">
        <v>403</v>
      </c>
      <c r="H6" s="192" t="s">
        <v>404</v>
      </c>
      <c r="I6" s="192" t="s">
        <v>405</v>
      </c>
    </row>
    <row r="7" spans="1:9" ht="28.5" customHeight="1" x14ac:dyDescent="0.2">
      <c r="C7" s="398" t="str">
        <f>IF(OR(ｼｰﾄ0!C4="",ｼｰﾄ0!C3=""),"",ｼｰﾄ0!C3&amp;ｼｰﾄ0!C4)</f>
        <v>石川県金沢平野</v>
      </c>
      <c r="D7" s="395" t="s">
        <v>406</v>
      </c>
      <c r="E7" s="198">
        <v>57.9</v>
      </c>
      <c r="F7" s="198">
        <v>95.78</v>
      </c>
      <c r="G7" s="199">
        <v>35</v>
      </c>
      <c r="H7" s="200" t="s">
        <v>411</v>
      </c>
      <c r="I7" s="201">
        <v>45536</v>
      </c>
    </row>
    <row r="8" spans="1:9" ht="28.5" customHeight="1" x14ac:dyDescent="0.2">
      <c r="C8" s="399"/>
      <c r="D8" s="396"/>
      <c r="E8" s="198"/>
      <c r="F8" s="198"/>
      <c r="G8" s="199"/>
      <c r="H8" s="200"/>
      <c r="I8" s="201"/>
    </row>
    <row r="9" spans="1:9" ht="28.5" customHeight="1" x14ac:dyDescent="0.2">
      <c r="C9" s="399"/>
      <c r="D9" s="395" t="s">
        <v>407</v>
      </c>
      <c r="E9" s="198"/>
      <c r="F9" s="198"/>
      <c r="G9" s="199"/>
      <c r="H9" s="200"/>
      <c r="I9" s="201"/>
    </row>
    <row r="10" spans="1:9" ht="28.5" customHeight="1" x14ac:dyDescent="0.2">
      <c r="C10" s="399"/>
      <c r="D10" s="404"/>
      <c r="E10" s="198"/>
      <c r="F10" s="198"/>
      <c r="G10" s="199"/>
      <c r="H10" s="200"/>
      <c r="I10" s="201"/>
    </row>
    <row r="11" spans="1:9" ht="28.5" customHeight="1" x14ac:dyDescent="0.2">
      <c r="C11" s="399"/>
      <c r="D11" s="395" t="s">
        <v>408</v>
      </c>
      <c r="E11" s="198"/>
      <c r="F11" s="198"/>
      <c r="G11" s="199"/>
      <c r="H11" s="200"/>
      <c r="I11" s="201"/>
    </row>
    <row r="12" spans="1:9" ht="28.5" customHeight="1" x14ac:dyDescent="0.2">
      <c r="C12" s="399"/>
      <c r="D12" s="396"/>
      <c r="E12" s="198"/>
      <c r="F12" s="198"/>
      <c r="G12" s="199"/>
      <c r="H12" s="200"/>
      <c r="I12" s="201"/>
    </row>
    <row r="13" spans="1:9" ht="28.5" customHeight="1" x14ac:dyDescent="0.2">
      <c r="C13" s="399"/>
      <c r="D13" s="395" t="s">
        <v>409</v>
      </c>
      <c r="E13" s="198"/>
      <c r="F13" s="198"/>
      <c r="G13" s="199"/>
      <c r="H13" s="200"/>
      <c r="I13" s="201"/>
    </row>
    <row r="14" spans="1:9" ht="28.5" customHeight="1" x14ac:dyDescent="0.2">
      <c r="C14" s="400"/>
      <c r="D14" s="404"/>
      <c r="E14" s="198"/>
      <c r="F14" s="198"/>
      <c r="G14" s="199"/>
      <c r="H14" s="200"/>
      <c r="I14" s="201"/>
    </row>
    <row r="15" spans="1:9" ht="28.5" customHeight="1" x14ac:dyDescent="0.2">
      <c r="C15" s="403" t="s">
        <v>410</v>
      </c>
      <c r="D15" s="194" t="s">
        <v>411</v>
      </c>
      <c r="E15" s="202">
        <f>IF(COUNTA(E7:E14)=0,"",SUMIFS(E7:E14,$H$7:$H$14,$D$15))</f>
        <v>57.9</v>
      </c>
      <c r="F15" s="202">
        <f t="shared" ref="F15:G15" si="0">IF(COUNTA(F7:F14)=0,"",SUMIFS(F7:F14,$H$7:$H$14,$D$15))</f>
        <v>95.78</v>
      </c>
      <c r="G15" s="203">
        <f t="shared" si="0"/>
        <v>35</v>
      </c>
      <c r="H15" s="195"/>
      <c r="I15" s="195"/>
    </row>
    <row r="16" spans="1:9" ht="28.5" customHeight="1" x14ac:dyDescent="0.2">
      <c r="C16" s="404"/>
      <c r="D16" s="194" t="s">
        <v>412</v>
      </c>
      <c r="E16" s="202">
        <f>IF(COUNTA(E7:E14)=0,"",SUMIFS(E7:E14,$H$7:$H$14,$D$16))</f>
        <v>0</v>
      </c>
      <c r="F16" s="202">
        <f>IF(COUNTA(F7:F14)=0,"",SUMIFS(F7:F14,$H$7:$H$14,$D$16))</f>
        <v>0</v>
      </c>
      <c r="G16" s="203">
        <f>IF(COUNTA(G7:G14)=0,"",SUMIFS(G7:G14,$H$7:$H$14,$D$16))</f>
        <v>0</v>
      </c>
      <c r="H16" s="195"/>
      <c r="I16" s="195"/>
    </row>
    <row r="17" spans="2:9" ht="15" customHeight="1" x14ac:dyDescent="0.2"/>
    <row r="18" spans="2:9" customFormat="1" ht="15" customHeight="1" x14ac:dyDescent="0.2">
      <c r="C18" s="12"/>
      <c r="D18" s="14"/>
      <c r="E18" s="14"/>
      <c r="F18" s="14"/>
      <c r="G18" s="204"/>
      <c r="H18" s="204"/>
      <c r="I18" s="204"/>
    </row>
    <row r="19" spans="2:9" ht="15" customHeight="1" x14ac:dyDescent="0.2">
      <c r="B19" s="108" t="s">
        <v>414</v>
      </c>
      <c r="C19" s="12"/>
    </row>
    <row r="20" spans="2:9" ht="15" customHeight="1" x14ac:dyDescent="0.2">
      <c r="C20" s="23"/>
    </row>
    <row r="21" spans="2:9" x14ac:dyDescent="0.2">
      <c r="C21" s="397" t="s">
        <v>398</v>
      </c>
      <c r="D21" s="395" t="s">
        <v>399</v>
      </c>
      <c r="E21" s="138" t="s">
        <v>415</v>
      </c>
      <c r="F21" s="196"/>
      <c r="G21" s="139"/>
      <c r="H21" s="395" t="s">
        <v>416</v>
      </c>
    </row>
    <row r="22" spans="2:9" ht="43.5" x14ac:dyDescent="0.2">
      <c r="C22" s="397"/>
      <c r="D22" s="396"/>
      <c r="E22" s="192" t="s">
        <v>417</v>
      </c>
      <c r="F22" s="192" t="s">
        <v>418</v>
      </c>
      <c r="G22" s="192" t="s">
        <v>419</v>
      </c>
      <c r="H22" s="396"/>
    </row>
    <row r="23" spans="2:9" ht="43.5" x14ac:dyDescent="0.2">
      <c r="C23" s="398" t="str">
        <f>IF(OR(ｼｰﾄ0!C4="",ｼｰﾄ0!C3=""),"",ｼｰﾄ0!C3&amp;ｼｰﾄ0!C4)</f>
        <v>石川県金沢平野</v>
      </c>
      <c r="D23" s="192" t="s">
        <v>420</v>
      </c>
      <c r="E23" s="197">
        <v>12</v>
      </c>
      <c r="F23" s="197"/>
      <c r="G23" s="197">
        <v>3</v>
      </c>
      <c r="H23" s="205">
        <f>IF(COUNTA(E23:G23)=0,"",SUM(E23:G23))</f>
        <v>15</v>
      </c>
    </row>
    <row r="24" spans="2:9" ht="40.5" customHeight="1" x14ac:dyDescent="0.2">
      <c r="C24" s="399"/>
      <c r="D24" s="193" t="s">
        <v>413</v>
      </c>
      <c r="E24" s="197">
        <v>10</v>
      </c>
      <c r="F24" s="197"/>
      <c r="G24" s="197">
        <v>5</v>
      </c>
      <c r="H24" s="205">
        <f>IF(COUNTA(E24:G24)=0,"",SUM(E24:G24))</f>
        <v>15</v>
      </c>
    </row>
    <row r="25" spans="2:9" ht="40.5" customHeight="1" x14ac:dyDescent="0.2">
      <c r="C25" s="399"/>
      <c r="D25" s="192" t="s">
        <v>408</v>
      </c>
      <c r="E25" s="197"/>
      <c r="F25" s="197"/>
      <c r="G25" s="197"/>
      <c r="H25" s="205" t="str">
        <f>IF(COUNTA(E25:G25)=0,"",SUM(E25:G25))</f>
        <v/>
      </c>
    </row>
    <row r="26" spans="2:9" ht="40.5" customHeight="1" x14ac:dyDescent="0.2">
      <c r="C26" s="400"/>
      <c r="D26" s="193" t="s">
        <v>421</v>
      </c>
      <c r="E26" s="197"/>
      <c r="F26" s="197"/>
      <c r="G26" s="197"/>
      <c r="H26" s="205" t="str">
        <f>IF(COUNTA(E26:G26)=0,"",SUM(E26:G26))</f>
        <v/>
      </c>
    </row>
    <row r="27" spans="2:9" ht="40.5" customHeight="1" x14ac:dyDescent="0.2">
      <c r="C27" s="335" t="s">
        <v>422</v>
      </c>
      <c r="D27" s="336"/>
      <c r="E27" s="205">
        <f>IF(SUM(E23:E26)=0,"",SUM(E23:E26))</f>
        <v>22</v>
      </c>
      <c r="F27" s="205" t="str">
        <f>IF(SUM(F23:F26)=0,"",SUM(F23:F26))</f>
        <v/>
      </c>
      <c r="G27" s="205">
        <f>IF(SUM(G23:G26)=0,"",SUM(G23:G26))</f>
        <v>8</v>
      </c>
      <c r="H27" s="205">
        <f>IF(COUNTA(E27:G27)=0,"",SUM(E27:G27))</f>
        <v>30</v>
      </c>
    </row>
    <row r="28" spans="2:9" ht="15" customHeight="1" x14ac:dyDescent="0.2">
      <c r="C28" s="29"/>
      <c r="D28" s="29"/>
      <c r="E28" s="30"/>
      <c r="F28" s="30"/>
      <c r="G28" s="30"/>
      <c r="H28" s="30"/>
    </row>
    <row r="29" spans="2:9" ht="53.25" customHeight="1" x14ac:dyDescent="0.2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15" workbookViewId="0">
      <pane xSplit="2" ySplit="6" topLeftCell="C7" activePane="bottomRight" state="frozen"/>
      <selection pane="topRight" sqref="A1:B1"/>
      <selection pane="bottomLeft" sqref="A1:B1"/>
      <selection pane="bottomRight" activeCell="T1" sqref="T1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94" customWidth="1"/>
    <col min="4" max="4" width="11.453125" style="13" customWidth="1"/>
    <col min="5" max="5" width="5.54296875" style="95" customWidth="1"/>
    <col min="6" max="6" width="5.54296875" style="13" customWidth="1"/>
    <col min="7" max="7" width="10.7265625" style="13" customWidth="1"/>
    <col min="8" max="8" width="5.54296875" style="95" customWidth="1"/>
    <col min="9" max="9" width="5.54296875" style="13" customWidth="1"/>
    <col min="10" max="10" width="10.7265625" style="13" customWidth="1"/>
    <col min="11" max="11" width="5.54296875" style="95" customWidth="1"/>
    <col min="12" max="12" width="5.54296875" style="13" customWidth="1"/>
    <col min="13" max="13" width="10.7265625" style="13" customWidth="1"/>
    <col min="14" max="14" width="5.54296875" style="95" customWidth="1"/>
    <col min="15" max="15" width="5.54296875" style="13" customWidth="1"/>
    <col min="16" max="16" width="10.7265625" style="13" customWidth="1"/>
    <col min="17" max="17" width="5.54296875" style="95" customWidth="1"/>
    <col min="18" max="18" width="5.54296875" style="13" customWidth="1"/>
    <col min="19" max="19" width="10.7265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85" t="s">
        <v>423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149999999999999" customHeight="1" x14ac:dyDescent="0.2">
      <c r="B4" s="429" t="s">
        <v>191</v>
      </c>
      <c r="C4" s="437" t="s">
        <v>424</v>
      </c>
      <c r="D4" s="409" t="s">
        <v>425</v>
      </c>
      <c r="E4" s="206" t="s">
        <v>426</v>
      </c>
      <c r="F4" s="207"/>
      <c r="G4" s="208"/>
      <c r="H4" s="206" t="s">
        <v>427</v>
      </c>
      <c r="I4" s="207"/>
      <c r="J4" s="208"/>
      <c r="K4" s="209" t="s">
        <v>428</v>
      </c>
      <c r="L4" s="207"/>
      <c r="M4" s="208"/>
      <c r="N4" s="209" t="s">
        <v>429</v>
      </c>
      <c r="O4" s="209"/>
      <c r="P4" s="209"/>
      <c r="Q4" s="209" t="s">
        <v>430</v>
      </c>
      <c r="R4" s="209"/>
      <c r="S4" s="209"/>
    </row>
    <row r="5" spans="1:21" ht="25.5" customHeight="1" x14ac:dyDescent="0.2">
      <c r="A5" s="20" t="s">
        <v>431</v>
      </c>
      <c r="B5" s="430"/>
      <c r="C5" s="437"/>
      <c r="D5" s="410"/>
      <c r="E5" s="210" t="s">
        <v>432</v>
      </c>
      <c r="F5" s="211" t="s">
        <v>433</v>
      </c>
      <c r="G5" s="212"/>
      <c r="H5" s="210" t="s">
        <v>432</v>
      </c>
      <c r="I5" s="211" t="s">
        <v>433</v>
      </c>
      <c r="J5" s="212"/>
      <c r="K5" s="210" t="s">
        <v>432</v>
      </c>
      <c r="L5" s="211" t="s">
        <v>433</v>
      </c>
      <c r="M5" s="212"/>
      <c r="N5" s="210" t="s">
        <v>432</v>
      </c>
      <c r="O5" s="211" t="s">
        <v>433</v>
      </c>
      <c r="P5" s="212"/>
      <c r="Q5" s="210" t="s">
        <v>432</v>
      </c>
      <c r="R5" s="211" t="s">
        <v>433</v>
      </c>
      <c r="S5" s="213"/>
    </row>
    <row r="6" spans="1:21" ht="27.75" customHeight="1" x14ac:dyDescent="0.2">
      <c r="B6" s="431"/>
      <c r="C6" s="437"/>
      <c r="D6" s="411"/>
      <c r="E6" s="214" t="s">
        <v>434</v>
      </c>
      <c r="F6" s="215" t="s">
        <v>435</v>
      </c>
      <c r="G6" s="216" t="s">
        <v>436</v>
      </c>
      <c r="H6" s="214" t="s">
        <v>434</v>
      </c>
      <c r="I6" s="215" t="s">
        <v>437</v>
      </c>
      <c r="J6" s="216" t="s">
        <v>436</v>
      </c>
      <c r="K6" s="214" t="s">
        <v>434</v>
      </c>
      <c r="L6" s="215" t="s">
        <v>437</v>
      </c>
      <c r="M6" s="216" t="s">
        <v>436</v>
      </c>
      <c r="N6" s="214" t="s">
        <v>434</v>
      </c>
      <c r="O6" s="215" t="s">
        <v>437</v>
      </c>
      <c r="P6" s="216" t="s">
        <v>436</v>
      </c>
      <c r="Q6" s="214" t="s">
        <v>434</v>
      </c>
      <c r="R6" s="215" t="s">
        <v>437</v>
      </c>
      <c r="S6" s="216" t="s">
        <v>436</v>
      </c>
    </row>
    <row r="7" spans="1:21" ht="21.75" customHeight="1" x14ac:dyDescent="0.2">
      <c r="B7" s="409" t="str">
        <f>ｼｰﾄ0!$C$4</f>
        <v>金沢平野</v>
      </c>
      <c r="C7" s="405" t="s">
        <v>495</v>
      </c>
      <c r="D7" s="217" t="s">
        <v>438</v>
      </c>
      <c r="E7" s="231">
        <v>234</v>
      </c>
      <c r="F7" s="230">
        <v>27.1</v>
      </c>
      <c r="G7" s="230">
        <v>9.9</v>
      </c>
      <c r="H7" s="231">
        <v>231</v>
      </c>
      <c r="I7" s="230">
        <v>24.5</v>
      </c>
      <c r="J7" s="230">
        <v>8.9</v>
      </c>
      <c r="K7" s="231">
        <v>231</v>
      </c>
      <c r="L7" s="230">
        <v>26.8</v>
      </c>
      <c r="M7" s="230">
        <v>9.8000000000000007</v>
      </c>
      <c r="N7" s="231">
        <v>233</v>
      </c>
      <c r="O7" s="230">
        <v>26</v>
      </c>
      <c r="P7" s="230">
        <v>9.5</v>
      </c>
      <c r="Q7" s="231"/>
      <c r="R7" s="230"/>
      <c r="S7" s="230"/>
    </row>
    <row r="8" spans="1:21" ht="21.75" customHeight="1" x14ac:dyDescent="0.2">
      <c r="B8" s="410"/>
      <c r="C8" s="406"/>
      <c r="D8" s="217" t="s">
        <v>439</v>
      </c>
      <c r="E8" s="231">
        <v>765</v>
      </c>
      <c r="F8" s="230">
        <v>19.600000000000001</v>
      </c>
      <c r="G8" s="230">
        <v>7.2</v>
      </c>
      <c r="H8" s="231">
        <v>713</v>
      </c>
      <c r="I8" s="230">
        <v>18</v>
      </c>
      <c r="J8" s="230">
        <v>6.6</v>
      </c>
      <c r="K8" s="231">
        <v>714</v>
      </c>
      <c r="L8" s="230">
        <v>18.899999999999999</v>
      </c>
      <c r="M8" s="230">
        <v>6.9</v>
      </c>
      <c r="N8" s="231">
        <v>716</v>
      </c>
      <c r="O8" s="230">
        <v>18.600000000000001</v>
      </c>
      <c r="P8" s="230">
        <v>6.8</v>
      </c>
      <c r="Q8" s="231"/>
      <c r="R8" s="230"/>
      <c r="S8" s="230"/>
    </row>
    <row r="9" spans="1:21" ht="21.75" customHeight="1" x14ac:dyDescent="0.2">
      <c r="B9" s="410"/>
      <c r="C9" s="406"/>
      <c r="D9" s="217" t="s">
        <v>440</v>
      </c>
      <c r="E9" s="231">
        <v>16</v>
      </c>
      <c r="F9" s="230">
        <v>0.3</v>
      </c>
      <c r="G9" s="230">
        <v>0.1</v>
      </c>
      <c r="H9" s="231">
        <v>17</v>
      </c>
      <c r="I9" s="230">
        <v>0.5</v>
      </c>
      <c r="J9" s="230">
        <v>0.2</v>
      </c>
      <c r="K9" s="231">
        <v>17</v>
      </c>
      <c r="L9" s="230">
        <v>0.7</v>
      </c>
      <c r="M9" s="230">
        <v>0.2</v>
      </c>
      <c r="N9" s="231">
        <v>17</v>
      </c>
      <c r="O9" s="230">
        <v>0.5</v>
      </c>
      <c r="P9" s="230">
        <v>0.2</v>
      </c>
      <c r="Q9" s="231"/>
      <c r="R9" s="230"/>
      <c r="S9" s="230"/>
      <c r="U9" s="101"/>
    </row>
    <row r="10" spans="1:21" ht="21.75" customHeight="1" x14ac:dyDescent="0.2">
      <c r="B10" s="410"/>
      <c r="C10" s="406"/>
      <c r="D10" s="217" t="s">
        <v>441</v>
      </c>
      <c r="E10" s="231">
        <v>92</v>
      </c>
      <c r="F10" s="230">
        <v>63.9</v>
      </c>
      <c r="G10" s="230">
        <v>6.4</v>
      </c>
      <c r="H10" s="231">
        <v>91</v>
      </c>
      <c r="I10" s="230">
        <v>55.4</v>
      </c>
      <c r="J10" s="230">
        <v>5.5</v>
      </c>
      <c r="K10" s="231">
        <v>91</v>
      </c>
      <c r="L10" s="230">
        <v>59</v>
      </c>
      <c r="M10" s="230">
        <v>5.9</v>
      </c>
      <c r="N10" s="231">
        <v>90</v>
      </c>
      <c r="O10" s="230">
        <v>61.9</v>
      </c>
      <c r="P10" s="230">
        <v>6.2</v>
      </c>
      <c r="Q10" s="231"/>
      <c r="R10" s="230"/>
      <c r="S10" s="230"/>
    </row>
    <row r="11" spans="1:21" ht="21.75" customHeight="1" x14ac:dyDescent="0.2">
      <c r="B11" s="410"/>
      <c r="C11" s="406"/>
      <c r="D11" s="141" t="s">
        <v>442</v>
      </c>
      <c r="E11" s="231">
        <v>1735</v>
      </c>
      <c r="F11" s="230">
        <v>707.9</v>
      </c>
      <c r="G11" s="230">
        <v>22.5</v>
      </c>
      <c r="H11" s="231">
        <v>1755</v>
      </c>
      <c r="I11" s="230">
        <v>774</v>
      </c>
      <c r="J11" s="230">
        <v>24.8</v>
      </c>
      <c r="K11" s="231">
        <v>1760</v>
      </c>
      <c r="L11" s="230">
        <v>546</v>
      </c>
      <c r="M11" s="230">
        <v>17.399999999999999</v>
      </c>
      <c r="N11" s="231">
        <v>1750</v>
      </c>
      <c r="O11" s="230">
        <v>406.5</v>
      </c>
      <c r="P11" s="230">
        <v>13.6</v>
      </c>
      <c r="Q11" s="231"/>
      <c r="R11" s="230"/>
      <c r="S11" s="230"/>
    </row>
    <row r="12" spans="1:21" ht="26.25" customHeight="1" x14ac:dyDescent="0.2">
      <c r="B12" s="411"/>
      <c r="C12" s="408"/>
      <c r="D12" s="141" t="s">
        <v>443</v>
      </c>
      <c r="E12" s="233">
        <f t="shared" ref="E12:P12" si="0">IF(COUNT(E7:E11)&gt;=1,SUM(E7:E11),"")</f>
        <v>2842</v>
      </c>
      <c r="F12" s="242">
        <f t="shared" si="0"/>
        <v>818.8</v>
      </c>
      <c r="G12" s="242">
        <f t="shared" si="0"/>
        <v>46.1</v>
      </c>
      <c r="H12" s="233">
        <f t="shared" si="0"/>
        <v>2807</v>
      </c>
      <c r="I12" s="232">
        <f t="shared" si="0"/>
        <v>872.4</v>
      </c>
      <c r="J12" s="232">
        <f t="shared" si="0"/>
        <v>46</v>
      </c>
      <c r="K12" s="233">
        <f t="shared" si="0"/>
        <v>2813</v>
      </c>
      <c r="L12" s="232">
        <f t="shared" si="0"/>
        <v>651.4</v>
      </c>
      <c r="M12" s="232">
        <f t="shared" si="0"/>
        <v>40.200000000000003</v>
      </c>
      <c r="N12" s="233">
        <f t="shared" si="0"/>
        <v>2806</v>
      </c>
      <c r="O12" s="232">
        <f t="shared" si="0"/>
        <v>513.5</v>
      </c>
      <c r="P12" s="232">
        <f t="shared" si="0"/>
        <v>36.299999999999997</v>
      </c>
      <c r="Q12" s="233" t="str">
        <f t="shared" ref="Q12:S12" si="1">IF(COUNT(Q7:Q11)&gt;=1,SUM(Q7:Q11),"")</f>
        <v/>
      </c>
      <c r="R12" s="232" t="str">
        <f t="shared" ref="R12" si="2">IF(COUNT(R7:R11)&gt;=1,SUM(R7:R11),"")</f>
        <v/>
      </c>
      <c r="S12" s="232" t="str">
        <f t="shared" si="1"/>
        <v/>
      </c>
    </row>
    <row r="13" spans="1:21" ht="21.75" customHeight="1" x14ac:dyDescent="0.2">
      <c r="B13" s="409" t="str">
        <f>ｼｰﾄ0!$C$4</f>
        <v>金沢平野</v>
      </c>
      <c r="C13" s="412" t="s">
        <v>496</v>
      </c>
      <c r="D13" s="217" t="s">
        <v>438</v>
      </c>
      <c r="E13" s="234">
        <v>253</v>
      </c>
      <c r="F13" s="230">
        <v>113.2</v>
      </c>
      <c r="G13" s="230">
        <v>41.3</v>
      </c>
      <c r="H13" s="234">
        <v>256</v>
      </c>
      <c r="I13" s="230">
        <v>141</v>
      </c>
      <c r="J13" s="230">
        <v>51.5</v>
      </c>
      <c r="K13" s="234">
        <v>254</v>
      </c>
      <c r="L13" s="230">
        <v>133.19999999999999</v>
      </c>
      <c r="M13" s="230">
        <v>48.6</v>
      </c>
      <c r="N13" s="235">
        <v>261</v>
      </c>
      <c r="O13" s="230">
        <v>132.69999999999999</v>
      </c>
      <c r="P13" s="230">
        <v>48.6</v>
      </c>
      <c r="Q13" s="235"/>
      <c r="R13" s="230"/>
      <c r="S13" s="230"/>
    </row>
    <row r="14" spans="1:21" ht="21.75" customHeight="1" x14ac:dyDescent="0.2">
      <c r="B14" s="410"/>
      <c r="C14" s="413"/>
      <c r="D14" s="217" t="s">
        <v>439</v>
      </c>
      <c r="E14" s="234">
        <v>188</v>
      </c>
      <c r="F14" s="230">
        <v>15.7</v>
      </c>
      <c r="G14" s="230">
        <v>5.7</v>
      </c>
      <c r="H14" s="234">
        <v>176</v>
      </c>
      <c r="I14" s="230">
        <v>14.2</v>
      </c>
      <c r="J14" s="230">
        <v>5.2</v>
      </c>
      <c r="K14" s="234">
        <v>180</v>
      </c>
      <c r="L14" s="230">
        <v>12.4</v>
      </c>
      <c r="M14" s="230">
        <v>4.5</v>
      </c>
      <c r="N14" s="235">
        <v>181</v>
      </c>
      <c r="O14" s="230">
        <v>12.5</v>
      </c>
      <c r="P14" s="230">
        <v>4.5999999999999996</v>
      </c>
      <c r="Q14" s="235"/>
      <c r="R14" s="230"/>
      <c r="S14" s="230"/>
    </row>
    <row r="15" spans="1:21" ht="21.75" customHeight="1" x14ac:dyDescent="0.2">
      <c r="B15" s="410"/>
      <c r="C15" s="413"/>
      <c r="D15" s="217" t="s">
        <v>440</v>
      </c>
      <c r="E15" s="234">
        <v>83</v>
      </c>
      <c r="F15" s="230">
        <v>78.8</v>
      </c>
      <c r="G15" s="230">
        <v>28.8</v>
      </c>
      <c r="H15" s="234">
        <v>80</v>
      </c>
      <c r="I15" s="230">
        <v>79.099999999999994</v>
      </c>
      <c r="J15" s="230">
        <v>28.9</v>
      </c>
      <c r="K15" s="234">
        <v>83</v>
      </c>
      <c r="L15" s="230">
        <v>80.099999999999994</v>
      </c>
      <c r="M15" s="230">
        <v>29.2</v>
      </c>
      <c r="N15" s="235">
        <v>82</v>
      </c>
      <c r="O15" s="230">
        <v>80.2</v>
      </c>
      <c r="P15" s="230">
        <v>29.3</v>
      </c>
      <c r="Q15" s="235"/>
      <c r="R15" s="230"/>
      <c r="S15" s="230"/>
    </row>
    <row r="16" spans="1:21" ht="21.75" customHeight="1" x14ac:dyDescent="0.2">
      <c r="B16" s="410"/>
      <c r="C16" s="413"/>
      <c r="D16" s="217" t="s">
        <v>441</v>
      </c>
      <c r="E16" s="234">
        <v>80</v>
      </c>
      <c r="F16" s="230">
        <v>50.8</v>
      </c>
      <c r="G16" s="230">
        <v>5.0999999999999996</v>
      </c>
      <c r="H16" s="234">
        <v>81</v>
      </c>
      <c r="I16" s="230">
        <v>50.7</v>
      </c>
      <c r="J16" s="230">
        <v>5.0999999999999996</v>
      </c>
      <c r="K16" s="234">
        <v>79</v>
      </c>
      <c r="L16" s="230">
        <v>50.4</v>
      </c>
      <c r="M16" s="230">
        <v>5</v>
      </c>
      <c r="N16" s="235">
        <v>81</v>
      </c>
      <c r="O16" s="230">
        <v>45.8</v>
      </c>
      <c r="P16" s="230">
        <v>4.5999999999999996</v>
      </c>
      <c r="Q16" s="235"/>
      <c r="R16" s="230"/>
      <c r="S16" s="230"/>
    </row>
    <row r="17" spans="2:19" ht="21.75" customHeight="1" x14ac:dyDescent="0.2">
      <c r="B17" s="410"/>
      <c r="C17" s="413"/>
      <c r="D17" s="141" t="s">
        <v>442</v>
      </c>
      <c r="E17" s="234">
        <v>567</v>
      </c>
      <c r="F17" s="230">
        <v>347.5</v>
      </c>
      <c r="G17" s="230">
        <v>10.4</v>
      </c>
      <c r="H17" s="234">
        <v>581</v>
      </c>
      <c r="I17" s="230">
        <v>413</v>
      </c>
      <c r="J17" s="230">
        <v>12.4</v>
      </c>
      <c r="K17" s="234">
        <v>579</v>
      </c>
      <c r="L17" s="230">
        <v>289.2</v>
      </c>
      <c r="M17" s="230">
        <v>8.6</v>
      </c>
      <c r="N17" s="235">
        <v>591</v>
      </c>
      <c r="O17" s="230">
        <v>181.7</v>
      </c>
      <c r="P17" s="230">
        <v>5.5</v>
      </c>
      <c r="Q17" s="235"/>
      <c r="R17" s="230"/>
      <c r="S17" s="230"/>
    </row>
    <row r="18" spans="2:19" ht="26.25" customHeight="1" x14ac:dyDescent="0.2">
      <c r="B18" s="411"/>
      <c r="C18" s="414"/>
      <c r="D18" s="141" t="s">
        <v>444</v>
      </c>
      <c r="E18" s="233">
        <f t="shared" ref="E18:P18" si="3">IF(COUNT(E13:E17)&gt;=1,SUM(E13:E17),"")</f>
        <v>1171</v>
      </c>
      <c r="F18" s="242">
        <f t="shared" si="3"/>
        <v>606</v>
      </c>
      <c r="G18" s="242">
        <f t="shared" si="3"/>
        <v>91.3</v>
      </c>
      <c r="H18" s="233">
        <f t="shared" si="3"/>
        <v>1174</v>
      </c>
      <c r="I18" s="232">
        <f t="shared" si="3"/>
        <v>698</v>
      </c>
      <c r="J18" s="232">
        <f t="shared" si="3"/>
        <v>103.1</v>
      </c>
      <c r="K18" s="233">
        <f t="shared" si="3"/>
        <v>1175</v>
      </c>
      <c r="L18" s="232">
        <f t="shared" si="3"/>
        <v>565.29999999999995</v>
      </c>
      <c r="M18" s="232">
        <f t="shared" si="3"/>
        <v>95.899999999999991</v>
      </c>
      <c r="N18" s="233">
        <f t="shared" si="3"/>
        <v>1196</v>
      </c>
      <c r="O18" s="232">
        <f t="shared" si="3"/>
        <v>452.9</v>
      </c>
      <c r="P18" s="232">
        <f t="shared" si="3"/>
        <v>92.6</v>
      </c>
      <c r="Q18" s="233" t="str">
        <f t="shared" ref="Q18:S18" si="4">IF(COUNT(Q13:Q17)&gt;=1,SUM(Q13:Q17),"")</f>
        <v/>
      </c>
      <c r="R18" s="232" t="str">
        <f t="shared" si="4"/>
        <v/>
      </c>
      <c r="S18" s="232" t="str">
        <f t="shared" si="4"/>
        <v/>
      </c>
    </row>
    <row r="19" spans="2:19" ht="21.75" customHeight="1" x14ac:dyDescent="0.2">
      <c r="B19" s="409" t="str">
        <f>ｼｰﾄ0!$C$4</f>
        <v>金沢平野</v>
      </c>
      <c r="C19" s="405"/>
      <c r="D19" s="217" t="s">
        <v>438</v>
      </c>
      <c r="E19" s="245"/>
      <c r="F19" s="244"/>
      <c r="G19" s="244"/>
      <c r="H19" s="245"/>
      <c r="I19" s="244"/>
      <c r="J19" s="244"/>
      <c r="K19" s="245"/>
      <c r="L19" s="244"/>
      <c r="M19" s="244"/>
      <c r="N19" s="245"/>
      <c r="O19" s="244"/>
      <c r="P19" s="244"/>
      <c r="Q19" s="235"/>
      <c r="R19" s="230"/>
      <c r="S19" s="230"/>
    </row>
    <row r="20" spans="2:19" ht="21.75" customHeight="1" x14ac:dyDescent="0.2">
      <c r="B20" s="410"/>
      <c r="C20" s="432"/>
      <c r="D20" s="217" t="s">
        <v>439</v>
      </c>
      <c r="E20" s="245"/>
      <c r="F20" s="244"/>
      <c r="G20" s="244"/>
      <c r="H20" s="245"/>
      <c r="I20" s="244"/>
      <c r="J20" s="244"/>
      <c r="K20" s="245"/>
      <c r="L20" s="244"/>
      <c r="M20" s="244"/>
      <c r="N20" s="245"/>
      <c r="O20" s="244"/>
      <c r="P20" s="244"/>
      <c r="Q20" s="235"/>
      <c r="R20" s="230"/>
      <c r="S20" s="230"/>
    </row>
    <row r="21" spans="2:19" ht="21.75" customHeight="1" x14ac:dyDescent="0.2">
      <c r="B21" s="410"/>
      <c r="C21" s="432"/>
      <c r="D21" s="217" t="s">
        <v>440</v>
      </c>
      <c r="E21" s="245"/>
      <c r="F21" s="244"/>
      <c r="G21" s="244"/>
      <c r="H21" s="245"/>
      <c r="I21" s="244"/>
      <c r="J21" s="244"/>
      <c r="K21" s="245"/>
      <c r="L21" s="244"/>
      <c r="M21" s="244"/>
      <c r="N21" s="245"/>
      <c r="O21" s="244"/>
      <c r="P21" s="244"/>
      <c r="Q21" s="235"/>
      <c r="R21" s="230"/>
      <c r="S21" s="230"/>
    </row>
    <row r="22" spans="2:19" ht="21.75" customHeight="1" x14ac:dyDescent="0.2">
      <c r="B22" s="410"/>
      <c r="C22" s="432"/>
      <c r="D22" s="217" t="s">
        <v>441</v>
      </c>
      <c r="E22" s="245"/>
      <c r="F22" s="244"/>
      <c r="G22" s="244"/>
      <c r="H22" s="245"/>
      <c r="I22" s="244"/>
      <c r="J22" s="244"/>
      <c r="K22" s="245"/>
      <c r="L22" s="244"/>
      <c r="M22" s="244"/>
      <c r="N22" s="245"/>
      <c r="O22" s="244"/>
      <c r="P22" s="244"/>
      <c r="Q22" s="235"/>
      <c r="R22" s="230"/>
      <c r="S22" s="230"/>
    </row>
    <row r="23" spans="2:19" ht="21.75" customHeight="1" x14ac:dyDescent="0.2">
      <c r="B23" s="410"/>
      <c r="C23" s="432"/>
      <c r="D23" s="141" t="s">
        <v>442</v>
      </c>
      <c r="E23" s="245"/>
      <c r="F23" s="244"/>
      <c r="G23" s="244"/>
      <c r="H23" s="245"/>
      <c r="I23" s="244"/>
      <c r="J23" s="244"/>
      <c r="K23" s="245"/>
      <c r="L23" s="244"/>
      <c r="M23" s="244"/>
      <c r="N23" s="245"/>
      <c r="O23" s="244"/>
      <c r="P23" s="244"/>
      <c r="Q23" s="235"/>
      <c r="R23" s="230"/>
      <c r="S23" s="230"/>
    </row>
    <row r="24" spans="2:19" ht="26.25" customHeight="1" x14ac:dyDescent="0.2">
      <c r="B24" s="411"/>
      <c r="C24" s="433"/>
      <c r="D24" s="141" t="s">
        <v>445</v>
      </c>
      <c r="E24" s="246" t="str">
        <f t="shared" ref="E24:G24" si="5">IF(COUNT(E19:E23)&gt;=1,SUM(E19:E23),"")</f>
        <v/>
      </c>
      <c r="F24" s="239" t="str">
        <f t="shared" ref="F24" si="6">IF(COUNT(F19:F23)&gt;=1,SUM(F19:F23),"")</f>
        <v/>
      </c>
      <c r="G24" s="239" t="str">
        <f t="shared" si="5"/>
        <v/>
      </c>
      <c r="H24" s="246" t="str">
        <f t="shared" ref="H24:S24" si="7">IF(COUNT(H19:H23)&gt;=1,SUM(H19:H23),"")</f>
        <v/>
      </c>
      <c r="I24" s="247" t="str">
        <f t="shared" si="7"/>
        <v/>
      </c>
      <c r="J24" s="247" t="str">
        <f t="shared" si="7"/>
        <v/>
      </c>
      <c r="K24" s="246" t="str">
        <f t="shared" si="7"/>
        <v/>
      </c>
      <c r="L24" s="239" t="str">
        <f t="shared" si="7"/>
        <v/>
      </c>
      <c r="M24" s="239" t="str">
        <f t="shared" si="7"/>
        <v/>
      </c>
      <c r="N24" s="246" t="str">
        <f t="shared" si="7"/>
        <v/>
      </c>
      <c r="O24" s="239" t="str">
        <f t="shared" si="7"/>
        <v/>
      </c>
      <c r="P24" s="239" t="str">
        <f t="shared" si="7"/>
        <v/>
      </c>
      <c r="Q24" s="235" t="str">
        <f t="shared" si="7"/>
        <v/>
      </c>
      <c r="R24" s="236" t="str">
        <f t="shared" si="7"/>
        <v/>
      </c>
      <c r="S24" s="236" t="str">
        <f t="shared" si="7"/>
        <v/>
      </c>
    </row>
    <row r="25" spans="2:19" ht="22.5" customHeight="1" x14ac:dyDescent="0.2">
      <c r="B25" s="409" t="str">
        <f>ｼｰﾄ0!$C$4</f>
        <v>金沢平野</v>
      </c>
      <c r="C25" s="405"/>
      <c r="D25" s="217" t="s">
        <v>438</v>
      </c>
      <c r="E25" s="245"/>
      <c r="F25" s="244"/>
      <c r="G25" s="244"/>
      <c r="H25" s="245"/>
      <c r="I25" s="244"/>
      <c r="J25" s="244"/>
      <c r="K25" s="245"/>
      <c r="L25" s="244"/>
      <c r="M25" s="244"/>
      <c r="N25" s="245"/>
      <c r="O25" s="244"/>
      <c r="P25" s="244"/>
      <c r="Q25" s="235"/>
      <c r="R25" s="230"/>
      <c r="S25" s="230"/>
    </row>
    <row r="26" spans="2:19" ht="22.5" customHeight="1" x14ac:dyDescent="0.2">
      <c r="B26" s="410"/>
      <c r="C26" s="432"/>
      <c r="D26" s="217" t="s">
        <v>439</v>
      </c>
      <c r="E26" s="245"/>
      <c r="F26" s="244"/>
      <c r="G26" s="244"/>
      <c r="H26" s="245"/>
      <c r="I26" s="244"/>
      <c r="J26" s="244"/>
      <c r="K26" s="245"/>
      <c r="L26" s="244"/>
      <c r="M26" s="244"/>
      <c r="N26" s="245"/>
      <c r="O26" s="244"/>
      <c r="P26" s="244"/>
      <c r="Q26" s="235"/>
      <c r="R26" s="230"/>
      <c r="S26" s="230"/>
    </row>
    <row r="27" spans="2:19" ht="22.5" customHeight="1" x14ac:dyDescent="0.2">
      <c r="B27" s="410"/>
      <c r="C27" s="432"/>
      <c r="D27" s="217" t="s">
        <v>440</v>
      </c>
      <c r="E27" s="245"/>
      <c r="F27" s="244"/>
      <c r="G27" s="244"/>
      <c r="H27" s="245"/>
      <c r="I27" s="244"/>
      <c r="J27" s="244"/>
      <c r="K27" s="245"/>
      <c r="L27" s="244"/>
      <c r="M27" s="244"/>
      <c r="N27" s="245"/>
      <c r="O27" s="244"/>
      <c r="P27" s="244"/>
      <c r="Q27" s="235"/>
      <c r="R27" s="230"/>
      <c r="S27" s="230"/>
    </row>
    <row r="28" spans="2:19" ht="22.5" customHeight="1" x14ac:dyDescent="0.2">
      <c r="B28" s="410"/>
      <c r="C28" s="432"/>
      <c r="D28" s="217" t="s">
        <v>441</v>
      </c>
      <c r="E28" s="245"/>
      <c r="F28" s="244"/>
      <c r="G28" s="244"/>
      <c r="H28" s="245"/>
      <c r="I28" s="244"/>
      <c r="J28" s="244"/>
      <c r="K28" s="245"/>
      <c r="L28" s="244"/>
      <c r="M28" s="244"/>
      <c r="N28" s="245"/>
      <c r="O28" s="244"/>
      <c r="P28" s="244"/>
      <c r="Q28" s="235"/>
      <c r="R28" s="230"/>
      <c r="S28" s="230"/>
    </row>
    <row r="29" spans="2:19" ht="22.5" customHeight="1" x14ac:dyDescent="0.2">
      <c r="B29" s="410"/>
      <c r="C29" s="432"/>
      <c r="D29" s="141" t="s">
        <v>442</v>
      </c>
      <c r="E29" s="245"/>
      <c r="F29" s="244"/>
      <c r="G29" s="244"/>
      <c r="H29" s="245"/>
      <c r="I29" s="244"/>
      <c r="J29" s="244"/>
      <c r="K29" s="245"/>
      <c r="L29" s="244"/>
      <c r="M29" s="244"/>
      <c r="N29" s="245"/>
      <c r="O29" s="244"/>
      <c r="P29" s="244"/>
      <c r="Q29" s="235"/>
      <c r="R29" s="230"/>
      <c r="S29" s="230"/>
    </row>
    <row r="30" spans="2:19" ht="25.5" customHeight="1" x14ac:dyDescent="0.2">
      <c r="B30" s="411"/>
      <c r="C30" s="433"/>
      <c r="D30" s="141" t="s">
        <v>446</v>
      </c>
      <c r="E30" s="246" t="str">
        <f t="shared" ref="E30:G30" si="8">IF(COUNT(E25:E29)&gt;=1,SUM(E25:E29),"")</f>
        <v/>
      </c>
      <c r="F30" s="239" t="str">
        <f t="shared" ref="F30" si="9">IF(COUNT(F25:F29)&gt;=1,SUM(F25:F29),"")</f>
        <v/>
      </c>
      <c r="G30" s="239" t="str">
        <f t="shared" si="8"/>
        <v/>
      </c>
      <c r="H30" s="246" t="str">
        <f t="shared" ref="H30:S30" si="10">IF(COUNT(H25:H29)&gt;=1,SUM(H25:H29),"")</f>
        <v/>
      </c>
      <c r="I30" s="247" t="str">
        <f t="shared" si="10"/>
        <v/>
      </c>
      <c r="J30" s="247" t="str">
        <f t="shared" si="10"/>
        <v/>
      </c>
      <c r="K30" s="246" t="str">
        <f t="shared" si="10"/>
        <v/>
      </c>
      <c r="L30" s="239" t="str">
        <f t="shared" si="10"/>
        <v/>
      </c>
      <c r="M30" s="239" t="str">
        <f t="shared" si="10"/>
        <v/>
      </c>
      <c r="N30" s="246" t="str">
        <f t="shared" si="10"/>
        <v/>
      </c>
      <c r="O30" s="239" t="str">
        <f t="shared" si="10"/>
        <v/>
      </c>
      <c r="P30" s="239" t="str">
        <f t="shared" si="10"/>
        <v/>
      </c>
      <c r="Q30" s="235" t="str">
        <f t="shared" si="10"/>
        <v/>
      </c>
      <c r="R30" s="236" t="str">
        <f t="shared" si="10"/>
        <v/>
      </c>
      <c r="S30" s="236" t="str">
        <f t="shared" si="10"/>
        <v/>
      </c>
    </row>
    <row r="31" spans="2:19" ht="21.75" customHeight="1" x14ac:dyDescent="0.2">
      <c r="B31" s="409" t="str">
        <f>ｼｰﾄ0!$C$4</f>
        <v>金沢平野</v>
      </c>
      <c r="C31" s="405"/>
      <c r="D31" s="217" t="s">
        <v>438</v>
      </c>
      <c r="E31" s="245"/>
      <c r="F31" s="244"/>
      <c r="G31" s="244"/>
      <c r="H31" s="245"/>
      <c r="I31" s="244"/>
      <c r="J31" s="244"/>
      <c r="K31" s="245"/>
      <c r="L31" s="244"/>
      <c r="M31" s="244"/>
      <c r="N31" s="245"/>
      <c r="O31" s="244"/>
      <c r="P31" s="244"/>
      <c r="Q31" s="235"/>
      <c r="R31" s="230"/>
      <c r="S31" s="230"/>
    </row>
    <row r="32" spans="2:19" ht="21.75" customHeight="1" x14ac:dyDescent="0.2">
      <c r="B32" s="410"/>
      <c r="C32" s="406"/>
      <c r="D32" s="217" t="s">
        <v>439</v>
      </c>
      <c r="E32" s="245"/>
      <c r="F32" s="244"/>
      <c r="G32" s="244"/>
      <c r="H32" s="245"/>
      <c r="I32" s="244"/>
      <c r="J32" s="244"/>
      <c r="K32" s="245"/>
      <c r="L32" s="244"/>
      <c r="M32" s="244"/>
      <c r="N32" s="245"/>
      <c r="O32" s="244"/>
      <c r="P32" s="244"/>
      <c r="Q32" s="235"/>
      <c r="R32" s="230"/>
      <c r="S32" s="230"/>
    </row>
    <row r="33" spans="2:19" ht="21.75" customHeight="1" x14ac:dyDescent="0.2">
      <c r="B33" s="410"/>
      <c r="C33" s="406"/>
      <c r="D33" s="217" t="s">
        <v>440</v>
      </c>
      <c r="E33" s="245"/>
      <c r="F33" s="244"/>
      <c r="G33" s="244"/>
      <c r="H33" s="245"/>
      <c r="I33" s="244"/>
      <c r="J33" s="244"/>
      <c r="K33" s="245"/>
      <c r="L33" s="244"/>
      <c r="M33" s="244"/>
      <c r="N33" s="245"/>
      <c r="O33" s="244"/>
      <c r="P33" s="244"/>
      <c r="Q33" s="235"/>
      <c r="R33" s="230"/>
      <c r="S33" s="230"/>
    </row>
    <row r="34" spans="2:19" ht="21.75" customHeight="1" x14ac:dyDescent="0.2">
      <c r="B34" s="410"/>
      <c r="C34" s="406"/>
      <c r="D34" s="217" t="s">
        <v>441</v>
      </c>
      <c r="E34" s="245"/>
      <c r="F34" s="244"/>
      <c r="G34" s="244"/>
      <c r="H34" s="245"/>
      <c r="I34" s="244"/>
      <c r="J34" s="244"/>
      <c r="K34" s="245"/>
      <c r="L34" s="244"/>
      <c r="M34" s="244"/>
      <c r="N34" s="245"/>
      <c r="O34" s="244"/>
      <c r="P34" s="244"/>
      <c r="Q34" s="235"/>
      <c r="R34" s="230"/>
      <c r="S34" s="230"/>
    </row>
    <row r="35" spans="2:19" ht="21.75" customHeight="1" x14ac:dyDescent="0.2">
      <c r="B35" s="410"/>
      <c r="C35" s="406"/>
      <c r="D35" s="141" t="s">
        <v>442</v>
      </c>
      <c r="E35" s="245"/>
      <c r="F35" s="244"/>
      <c r="G35" s="244"/>
      <c r="H35" s="245"/>
      <c r="I35" s="244"/>
      <c r="J35" s="244"/>
      <c r="K35" s="245"/>
      <c r="L35" s="244"/>
      <c r="M35" s="244"/>
      <c r="N35" s="245"/>
      <c r="O35" s="244"/>
      <c r="P35" s="244"/>
      <c r="Q35" s="235"/>
      <c r="R35" s="230"/>
      <c r="S35" s="230"/>
    </row>
    <row r="36" spans="2:19" ht="25.5" customHeight="1" x14ac:dyDescent="0.2">
      <c r="B36" s="411"/>
      <c r="C36" s="408"/>
      <c r="D36" s="218" t="s">
        <v>447</v>
      </c>
      <c r="E36" s="246" t="str">
        <f t="shared" ref="E36:G36" si="11">IF(COUNT(E31:E35)&gt;=1,SUM(E31:E35),"")</f>
        <v/>
      </c>
      <c r="F36" s="239" t="str">
        <f t="shared" ref="F36" si="12">IF(COUNT(F31:F35)&gt;=1,SUM(F31:F35),"")</f>
        <v/>
      </c>
      <c r="G36" s="239" t="str">
        <f t="shared" si="11"/>
        <v/>
      </c>
      <c r="H36" s="246" t="str">
        <f t="shared" ref="H36:S36" si="13">IF(COUNT(H31:H35)&gt;=1,SUM(H31:H35),"")</f>
        <v/>
      </c>
      <c r="I36" s="247" t="str">
        <f t="shared" si="13"/>
        <v/>
      </c>
      <c r="J36" s="247" t="str">
        <f t="shared" si="13"/>
        <v/>
      </c>
      <c r="K36" s="246" t="str">
        <f t="shared" si="13"/>
        <v/>
      </c>
      <c r="L36" s="239" t="str">
        <f t="shared" si="13"/>
        <v/>
      </c>
      <c r="M36" s="239" t="str">
        <f t="shared" si="13"/>
        <v/>
      </c>
      <c r="N36" s="246" t="str">
        <f t="shared" si="13"/>
        <v/>
      </c>
      <c r="O36" s="239" t="str">
        <f t="shared" si="13"/>
        <v/>
      </c>
      <c r="P36" s="239" t="str">
        <f t="shared" si="13"/>
        <v/>
      </c>
      <c r="Q36" s="235" t="str">
        <f t="shared" si="13"/>
        <v/>
      </c>
      <c r="R36" s="236" t="str">
        <f t="shared" si="13"/>
        <v/>
      </c>
      <c r="S36" s="236" t="str">
        <f t="shared" si="13"/>
        <v/>
      </c>
    </row>
    <row r="37" spans="2:19" ht="21.75" customHeight="1" x14ac:dyDescent="0.2">
      <c r="B37" s="409" t="str">
        <f>ｼｰﾄ0!$C$4</f>
        <v>金沢平野</v>
      </c>
      <c r="C37" s="405"/>
      <c r="D37" s="217" t="s">
        <v>438</v>
      </c>
      <c r="E37" s="245"/>
      <c r="F37" s="244"/>
      <c r="G37" s="244"/>
      <c r="H37" s="245"/>
      <c r="I37" s="244"/>
      <c r="J37" s="244"/>
      <c r="K37" s="245"/>
      <c r="L37" s="244"/>
      <c r="M37" s="244"/>
      <c r="N37" s="245"/>
      <c r="O37" s="244"/>
      <c r="P37" s="244"/>
      <c r="Q37" s="235"/>
      <c r="R37" s="230"/>
      <c r="S37" s="230"/>
    </row>
    <row r="38" spans="2:19" ht="21.75" customHeight="1" x14ac:dyDescent="0.2">
      <c r="B38" s="410"/>
      <c r="C38" s="406"/>
      <c r="D38" s="217" t="s">
        <v>439</v>
      </c>
      <c r="E38" s="245"/>
      <c r="F38" s="244"/>
      <c r="G38" s="244"/>
      <c r="H38" s="245"/>
      <c r="I38" s="244"/>
      <c r="J38" s="244"/>
      <c r="K38" s="245"/>
      <c r="L38" s="244"/>
      <c r="M38" s="244"/>
      <c r="N38" s="245"/>
      <c r="O38" s="244"/>
      <c r="P38" s="244"/>
      <c r="Q38" s="235"/>
      <c r="R38" s="230"/>
      <c r="S38" s="230"/>
    </row>
    <row r="39" spans="2:19" ht="21.75" customHeight="1" x14ac:dyDescent="0.2">
      <c r="B39" s="410"/>
      <c r="C39" s="406"/>
      <c r="D39" s="217" t="s">
        <v>440</v>
      </c>
      <c r="E39" s="245"/>
      <c r="F39" s="244"/>
      <c r="G39" s="244"/>
      <c r="H39" s="245"/>
      <c r="I39" s="244"/>
      <c r="J39" s="244"/>
      <c r="K39" s="245"/>
      <c r="L39" s="244"/>
      <c r="M39" s="244"/>
      <c r="N39" s="245"/>
      <c r="O39" s="244"/>
      <c r="P39" s="244"/>
      <c r="Q39" s="235"/>
      <c r="R39" s="230"/>
      <c r="S39" s="230"/>
    </row>
    <row r="40" spans="2:19" ht="21.75" customHeight="1" x14ac:dyDescent="0.2">
      <c r="B40" s="410"/>
      <c r="C40" s="406"/>
      <c r="D40" s="217" t="s">
        <v>441</v>
      </c>
      <c r="E40" s="245"/>
      <c r="F40" s="244"/>
      <c r="G40" s="244"/>
      <c r="H40" s="245"/>
      <c r="I40" s="244"/>
      <c r="J40" s="244"/>
      <c r="K40" s="245"/>
      <c r="L40" s="244"/>
      <c r="M40" s="244"/>
      <c r="N40" s="245"/>
      <c r="O40" s="244"/>
      <c r="P40" s="244"/>
      <c r="Q40" s="235"/>
      <c r="R40" s="230"/>
      <c r="S40" s="230"/>
    </row>
    <row r="41" spans="2:19" ht="21.75" customHeight="1" x14ac:dyDescent="0.2">
      <c r="B41" s="410"/>
      <c r="C41" s="406"/>
      <c r="D41" s="141" t="s">
        <v>442</v>
      </c>
      <c r="E41" s="245"/>
      <c r="F41" s="244"/>
      <c r="G41" s="244"/>
      <c r="H41" s="245"/>
      <c r="I41" s="244"/>
      <c r="J41" s="244"/>
      <c r="K41" s="245"/>
      <c r="L41" s="244"/>
      <c r="M41" s="244"/>
      <c r="N41" s="245"/>
      <c r="O41" s="244"/>
      <c r="P41" s="244"/>
      <c r="Q41" s="235"/>
      <c r="R41" s="230"/>
      <c r="S41" s="230"/>
    </row>
    <row r="42" spans="2:19" ht="25.5" customHeight="1" x14ac:dyDescent="0.2">
      <c r="B42" s="411"/>
      <c r="C42" s="408"/>
      <c r="D42" s="141" t="s">
        <v>448</v>
      </c>
      <c r="E42" s="246" t="str">
        <f t="shared" ref="E42:G42" si="14">IF(COUNT(E37:E41)&gt;=1,SUM(E37:E41),"")</f>
        <v/>
      </c>
      <c r="F42" s="239" t="str">
        <f t="shared" ref="F42" si="15">IF(COUNT(F37:F41)&gt;=1,SUM(F37:F41),"")</f>
        <v/>
      </c>
      <c r="G42" s="239" t="str">
        <f t="shared" si="14"/>
        <v/>
      </c>
      <c r="H42" s="246" t="str">
        <f t="shared" ref="H42:S42" si="16">IF(COUNT(H37:H41)&gt;=1,SUM(H37:H41),"")</f>
        <v/>
      </c>
      <c r="I42" s="247" t="str">
        <f t="shared" si="16"/>
        <v/>
      </c>
      <c r="J42" s="247" t="str">
        <f t="shared" si="16"/>
        <v/>
      </c>
      <c r="K42" s="246" t="str">
        <f t="shared" si="16"/>
        <v/>
      </c>
      <c r="L42" s="239" t="str">
        <f t="shared" si="16"/>
        <v/>
      </c>
      <c r="M42" s="239" t="str">
        <f t="shared" si="16"/>
        <v/>
      </c>
      <c r="N42" s="246" t="str">
        <f t="shared" si="16"/>
        <v/>
      </c>
      <c r="O42" s="239" t="str">
        <f t="shared" si="16"/>
        <v/>
      </c>
      <c r="P42" s="239" t="str">
        <f t="shared" si="16"/>
        <v/>
      </c>
      <c r="Q42" s="235" t="str">
        <f t="shared" si="16"/>
        <v/>
      </c>
      <c r="R42" s="236" t="str">
        <f t="shared" si="16"/>
        <v/>
      </c>
      <c r="S42" s="236" t="str">
        <f t="shared" si="16"/>
        <v/>
      </c>
    </row>
    <row r="43" spans="2:19" ht="21.75" customHeight="1" x14ac:dyDescent="0.2">
      <c r="B43" s="409" t="str">
        <f>ｼｰﾄ0!$C$4</f>
        <v>金沢平野</v>
      </c>
      <c r="C43" s="405"/>
      <c r="D43" s="217" t="s">
        <v>438</v>
      </c>
      <c r="E43" s="245"/>
      <c r="F43" s="244"/>
      <c r="G43" s="244"/>
      <c r="H43" s="245"/>
      <c r="I43" s="244"/>
      <c r="J43" s="244"/>
      <c r="K43" s="245"/>
      <c r="L43" s="244"/>
      <c r="M43" s="244"/>
      <c r="N43" s="245"/>
      <c r="O43" s="244"/>
      <c r="P43" s="244"/>
      <c r="Q43" s="235"/>
      <c r="R43" s="230"/>
      <c r="S43" s="230"/>
    </row>
    <row r="44" spans="2:19" ht="21.75" customHeight="1" x14ac:dyDescent="0.2">
      <c r="B44" s="410"/>
      <c r="C44" s="432"/>
      <c r="D44" s="217" t="s">
        <v>439</v>
      </c>
      <c r="E44" s="245"/>
      <c r="F44" s="244"/>
      <c r="G44" s="244"/>
      <c r="H44" s="245"/>
      <c r="I44" s="244"/>
      <c r="J44" s="244"/>
      <c r="K44" s="245"/>
      <c r="L44" s="244"/>
      <c r="M44" s="244"/>
      <c r="N44" s="245"/>
      <c r="O44" s="244"/>
      <c r="P44" s="244"/>
      <c r="Q44" s="235"/>
      <c r="R44" s="230"/>
      <c r="S44" s="230"/>
    </row>
    <row r="45" spans="2:19" ht="21.75" customHeight="1" x14ac:dyDescent="0.2">
      <c r="B45" s="410"/>
      <c r="C45" s="432"/>
      <c r="D45" s="217" t="s">
        <v>440</v>
      </c>
      <c r="E45" s="245"/>
      <c r="F45" s="244"/>
      <c r="G45" s="244"/>
      <c r="H45" s="245"/>
      <c r="I45" s="244"/>
      <c r="J45" s="244"/>
      <c r="K45" s="245"/>
      <c r="L45" s="244"/>
      <c r="M45" s="244"/>
      <c r="N45" s="245"/>
      <c r="O45" s="244"/>
      <c r="P45" s="244"/>
      <c r="Q45" s="235"/>
      <c r="R45" s="230"/>
      <c r="S45" s="230"/>
    </row>
    <row r="46" spans="2:19" ht="21.75" customHeight="1" x14ac:dyDescent="0.2">
      <c r="B46" s="410"/>
      <c r="C46" s="432"/>
      <c r="D46" s="217" t="s">
        <v>441</v>
      </c>
      <c r="E46" s="245"/>
      <c r="F46" s="244"/>
      <c r="G46" s="244"/>
      <c r="H46" s="245"/>
      <c r="I46" s="244"/>
      <c r="J46" s="244"/>
      <c r="K46" s="245"/>
      <c r="L46" s="244"/>
      <c r="M46" s="244"/>
      <c r="N46" s="245"/>
      <c r="O46" s="244"/>
      <c r="P46" s="244"/>
      <c r="Q46" s="235"/>
      <c r="R46" s="230"/>
      <c r="S46" s="230"/>
    </row>
    <row r="47" spans="2:19" ht="21.75" customHeight="1" x14ac:dyDescent="0.2">
      <c r="B47" s="410"/>
      <c r="C47" s="432"/>
      <c r="D47" s="141" t="s">
        <v>442</v>
      </c>
      <c r="E47" s="245"/>
      <c r="F47" s="244"/>
      <c r="G47" s="244"/>
      <c r="H47" s="245"/>
      <c r="I47" s="244"/>
      <c r="J47" s="244"/>
      <c r="K47" s="245"/>
      <c r="L47" s="244"/>
      <c r="M47" s="244"/>
      <c r="N47" s="245"/>
      <c r="O47" s="244"/>
      <c r="P47" s="244"/>
      <c r="Q47" s="235"/>
      <c r="R47" s="230"/>
      <c r="S47" s="230"/>
    </row>
    <row r="48" spans="2:19" ht="23.25" customHeight="1" x14ac:dyDescent="0.2">
      <c r="B48" s="411"/>
      <c r="C48" s="433"/>
      <c r="D48" s="141" t="s">
        <v>449</v>
      </c>
      <c r="E48" s="246" t="str">
        <f t="shared" ref="E48:G48" si="17">IF(COUNT(E43:E47)&gt;=1,SUM(E43:E47),"")</f>
        <v/>
      </c>
      <c r="F48" s="239" t="str">
        <f t="shared" ref="F48" si="18">IF(COUNT(F43:F47)&gt;=1,SUM(F43:F47),"")</f>
        <v/>
      </c>
      <c r="G48" s="239" t="str">
        <f t="shared" si="17"/>
        <v/>
      </c>
      <c r="H48" s="246" t="str">
        <f t="shared" ref="H48:S48" si="19">IF(COUNT(H43:H47)&gt;=1,SUM(H43:H47),"")</f>
        <v/>
      </c>
      <c r="I48" s="247" t="str">
        <f t="shared" si="19"/>
        <v/>
      </c>
      <c r="J48" s="247" t="str">
        <f t="shared" si="19"/>
        <v/>
      </c>
      <c r="K48" s="246" t="str">
        <f t="shared" si="19"/>
        <v/>
      </c>
      <c r="L48" s="239" t="str">
        <f t="shared" si="19"/>
        <v/>
      </c>
      <c r="M48" s="239" t="str">
        <f t="shared" si="19"/>
        <v/>
      </c>
      <c r="N48" s="246" t="str">
        <f t="shared" si="19"/>
        <v/>
      </c>
      <c r="O48" s="239" t="str">
        <f t="shared" si="19"/>
        <v/>
      </c>
      <c r="P48" s="239" t="str">
        <f t="shared" si="19"/>
        <v/>
      </c>
      <c r="Q48" s="235" t="str">
        <f t="shared" si="19"/>
        <v/>
      </c>
      <c r="R48" s="236" t="str">
        <f t="shared" si="19"/>
        <v/>
      </c>
      <c r="S48" s="236" t="str">
        <f t="shared" si="19"/>
        <v/>
      </c>
    </row>
    <row r="49" spans="2:19" ht="21.75" customHeight="1" x14ac:dyDescent="0.2">
      <c r="B49" s="409" t="str">
        <f>ｼｰﾄ0!$C$4</f>
        <v>金沢平野</v>
      </c>
      <c r="C49" s="405"/>
      <c r="D49" s="217" t="s">
        <v>438</v>
      </c>
      <c r="E49" s="245"/>
      <c r="F49" s="244"/>
      <c r="G49" s="244"/>
      <c r="H49" s="245"/>
      <c r="I49" s="244"/>
      <c r="J49" s="244"/>
      <c r="K49" s="243"/>
      <c r="L49" s="244"/>
      <c r="M49" s="244"/>
      <c r="N49" s="243"/>
      <c r="O49" s="244"/>
      <c r="P49" s="244"/>
      <c r="Q49" s="235"/>
      <c r="R49" s="230"/>
      <c r="S49" s="230"/>
    </row>
    <row r="50" spans="2:19" ht="21.75" customHeight="1" x14ac:dyDescent="0.2">
      <c r="B50" s="410"/>
      <c r="C50" s="406"/>
      <c r="D50" s="217" t="s">
        <v>439</v>
      </c>
      <c r="E50" s="245"/>
      <c r="F50" s="244"/>
      <c r="G50" s="244"/>
      <c r="H50" s="245"/>
      <c r="I50" s="244"/>
      <c r="J50" s="244"/>
      <c r="K50" s="243"/>
      <c r="L50" s="244"/>
      <c r="M50" s="244"/>
      <c r="N50" s="243"/>
      <c r="O50" s="244"/>
      <c r="P50" s="244"/>
      <c r="Q50" s="235"/>
      <c r="R50" s="230"/>
      <c r="S50" s="230"/>
    </row>
    <row r="51" spans="2:19" ht="21.75" customHeight="1" x14ac:dyDescent="0.2">
      <c r="B51" s="410"/>
      <c r="C51" s="406"/>
      <c r="D51" s="217" t="s">
        <v>440</v>
      </c>
      <c r="E51" s="245"/>
      <c r="F51" s="244"/>
      <c r="G51" s="244"/>
      <c r="H51" s="245"/>
      <c r="I51" s="244"/>
      <c r="J51" s="244"/>
      <c r="K51" s="243"/>
      <c r="L51" s="244"/>
      <c r="M51" s="244"/>
      <c r="N51" s="243"/>
      <c r="O51" s="244"/>
      <c r="P51" s="244"/>
      <c r="Q51" s="235"/>
      <c r="R51" s="230"/>
      <c r="S51" s="230"/>
    </row>
    <row r="52" spans="2:19" ht="21.75" customHeight="1" x14ac:dyDescent="0.2">
      <c r="B52" s="410"/>
      <c r="C52" s="406"/>
      <c r="D52" s="217" t="s">
        <v>441</v>
      </c>
      <c r="E52" s="245"/>
      <c r="F52" s="244"/>
      <c r="G52" s="244"/>
      <c r="H52" s="245"/>
      <c r="I52" s="244"/>
      <c r="J52" s="244"/>
      <c r="K52" s="243"/>
      <c r="L52" s="244"/>
      <c r="M52" s="244"/>
      <c r="N52" s="243"/>
      <c r="O52" s="244"/>
      <c r="P52" s="244"/>
      <c r="Q52" s="235"/>
      <c r="R52" s="230"/>
      <c r="S52" s="230"/>
    </row>
    <row r="53" spans="2:19" ht="21.75" customHeight="1" x14ac:dyDescent="0.2">
      <c r="B53" s="410"/>
      <c r="C53" s="406"/>
      <c r="D53" s="141" t="s">
        <v>442</v>
      </c>
      <c r="E53" s="245"/>
      <c r="F53" s="244"/>
      <c r="G53" s="244"/>
      <c r="H53" s="245"/>
      <c r="I53" s="244"/>
      <c r="J53" s="244"/>
      <c r="K53" s="243"/>
      <c r="L53" s="244"/>
      <c r="M53" s="244"/>
      <c r="N53" s="243"/>
      <c r="O53" s="244"/>
      <c r="P53" s="244"/>
      <c r="Q53" s="235"/>
      <c r="R53" s="230"/>
      <c r="S53" s="230"/>
    </row>
    <row r="54" spans="2:19" ht="26.25" customHeight="1" thickBot="1" x14ac:dyDescent="0.25">
      <c r="B54" s="438"/>
      <c r="C54" s="407"/>
      <c r="D54" s="219" t="s">
        <v>450</v>
      </c>
      <c r="E54" s="246" t="str">
        <f t="shared" ref="E54:G54" si="20">IF(COUNT(E49:E53)&gt;=1,SUM(E49:E53),"")</f>
        <v/>
      </c>
      <c r="F54" s="239" t="str">
        <f t="shared" ref="F54" si="21">IF(COUNT(F49:F53)&gt;=1,SUM(F49:F53),"")</f>
        <v/>
      </c>
      <c r="G54" s="239" t="str">
        <f t="shared" si="20"/>
        <v/>
      </c>
      <c r="H54" s="246" t="str">
        <f t="shared" ref="H54:S54" si="22">IF(COUNT(H49:H53)&gt;=1,SUM(H49:H53),"")</f>
        <v/>
      </c>
      <c r="I54" s="247" t="str">
        <f>IF(COUNT(I49:I53)&gt;=1,SUM(I49:I53),"")</f>
        <v/>
      </c>
      <c r="J54" s="247" t="str">
        <f t="shared" si="22"/>
        <v/>
      </c>
      <c r="K54" s="246" t="str">
        <f t="shared" si="22"/>
        <v/>
      </c>
      <c r="L54" s="239" t="str">
        <f t="shared" si="22"/>
        <v/>
      </c>
      <c r="M54" s="239" t="str">
        <f t="shared" si="22"/>
        <v/>
      </c>
      <c r="N54" s="246" t="str">
        <f t="shared" si="22"/>
        <v/>
      </c>
      <c r="O54" s="239" t="str">
        <f t="shared" si="22"/>
        <v/>
      </c>
      <c r="P54" s="239" t="str">
        <f t="shared" si="22"/>
        <v/>
      </c>
      <c r="Q54" s="235" t="str">
        <f t="shared" si="22"/>
        <v/>
      </c>
      <c r="R54" s="236" t="str">
        <f t="shared" si="22"/>
        <v/>
      </c>
      <c r="S54" s="236" t="str">
        <f t="shared" si="22"/>
        <v/>
      </c>
    </row>
    <row r="55" spans="2:19" ht="21.75" customHeight="1" thickTop="1" x14ac:dyDescent="0.2">
      <c r="B55" s="434" t="s">
        <v>451</v>
      </c>
      <c r="C55" s="426"/>
      <c r="D55" s="220" t="s">
        <v>438</v>
      </c>
      <c r="E55" s="238">
        <f>IF(COUNT(E7,E13,E19,E25,E31,E37,E43,E49)&gt;=1,SUM(E7,E13,E19,E25,E31,E37,E43,E49),"")</f>
        <v>487</v>
      </c>
      <c r="F55" s="238">
        <f t="shared" ref="F55:S55" si="23">IF(COUNT(F7,F13,F19,F25,F31,F37,F43,F49)&gt;=1,SUM(F7,F13,F19,F25,F31,F37,F43,F49),"")</f>
        <v>140.30000000000001</v>
      </c>
      <c r="G55" s="238">
        <f t="shared" si="23"/>
        <v>51.199999999999996</v>
      </c>
      <c r="H55" s="238">
        <f t="shared" si="23"/>
        <v>487</v>
      </c>
      <c r="I55" s="238">
        <f t="shared" si="23"/>
        <v>165.5</v>
      </c>
      <c r="J55" s="238">
        <f t="shared" si="23"/>
        <v>60.4</v>
      </c>
      <c r="K55" s="238">
        <f t="shared" si="23"/>
        <v>485</v>
      </c>
      <c r="L55" s="238">
        <f t="shared" si="23"/>
        <v>160</v>
      </c>
      <c r="M55" s="238">
        <f t="shared" si="23"/>
        <v>58.400000000000006</v>
      </c>
      <c r="N55" s="238">
        <f t="shared" si="23"/>
        <v>494</v>
      </c>
      <c r="O55" s="238">
        <f t="shared" si="23"/>
        <v>158.69999999999999</v>
      </c>
      <c r="P55" s="238">
        <f t="shared" si="23"/>
        <v>58.1</v>
      </c>
      <c r="Q55" s="237" t="str">
        <f t="shared" si="23"/>
        <v/>
      </c>
      <c r="R55" s="237" t="str">
        <f t="shared" si="23"/>
        <v/>
      </c>
      <c r="S55" s="237" t="str">
        <f t="shared" si="23"/>
        <v/>
      </c>
    </row>
    <row r="56" spans="2:19" ht="21.75" customHeight="1" x14ac:dyDescent="0.2">
      <c r="B56" s="435"/>
      <c r="C56" s="427"/>
      <c r="D56" s="217" t="s">
        <v>439</v>
      </c>
      <c r="E56" s="238">
        <f t="shared" ref="E56:S56" si="24">IF(COUNT(E8,E14,E20,E26,E32,E38,E44,E50)&gt;=1,SUM(E8,E14,E20,E26,E32,E38,E44,E50),"")</f>
        <v>953</v>
      </c>
      <c r="F56" s="238">
        <f t="shared" si="24"/>
        <v>35.299999999999997</v>
      </c>
      <c r="G56" s="238">
        <f t="shared" si="24"/>
        <v>12.9</v>
      </c>
      <c r="H56" s="238">
        <f t="shared" si="24"/>
        <v>889</v>
      </c>
      <c r="I56" s="238">
        <f t="shared" si="24"/>
        <v>32.200000000000003</v>
      </c>
      <c r="J56" s="238">
        <f t="shared" si="24"/>
        <v>11.8</v>
      </c>
      <c r="K56" s="238">
        <f t="shared" si="24"/>
        <v>894</v>
      </c>
      <c r="L56" s="238">
        <f t="shared" si="24"/>
        <v>31.299999999999997</v>
      </c>
      <c r="M56" s="238">
        <f t="shared" si="24"/>
        <v>11.4</v>
      </c>
      <c r="N56" s="238">
        <f t="shared" si="24"/>
        <v>897</v>
      </c>
      <c r="O56" s="238">
        <f t="shared" si="24"/>
        <v>31.1</v>
      </c>
      <c r="P56" s="238">
        <f t="shared" si="24"/>
        <v>11.399999999999999</v>
      </c>
      <c r="Q56" s="237" t="str">
        <f t="shared" si="24"/>
        <v/>
      </c>
      <c r="R56" s="237" t="str">
        <f t="shared" si="24"/>
        <v/>
      </c>
      <c r="S56" s="237" t="str">
        <f t="shared" si="24"/>
        <v/>
      </c>
    </row>
    <row r="57" spans="2:19" ht="21.75" customHeight="1" x14ac:dyDescent="0.2">
      <c r="B57" s="435"/>
      <c r="C57" s="427"/>
      <c r="D57" s="217" t="s">
        <v>440</v>
      </c>
      <c r="E57" s="238">
        <f t="shared" ref="E57:S57" si="25">IF(COUNT(E9,E15,E21,E27,E33,E39,E45,E51)&gt;=1,SUM(E9,E15,E21,E27,E33,E39,E45,E51),"")</f>
        <v>99</v>
      </c>
      <c r="F57" s="238">
        <f t="shared" si="25"/>
        <v>79.099999999999994</v>
      </c>
      <c r="G57" s="238">
        <f t="shared" si="25"/>
        <v>28.900000000000002</v>
      </c>
      <c r="H57" s="238">
        <f t="shared" si="25"/>
        <v>97</v>
      </c>
      <c r="I57" s="238">
        <f t="shared" si="25"/>
        <v>79.599999999999994</v>
      </c>
      <c r="J57" s="238">
        <f t="shared" si="25"/>
        <v>29.099999999999998</v>
      </c>
      <c r="K57" s="238">
        <f t="shared" si="25"/>
        <v>100</v>
      </c>
      <c r="L57" s="238">
        <f t="shared" si="25"/>
        <v>80.8</v>
      </c>
      <c r="M57" s="238">
        <f t="shared" si="25"/>
        <v>29.4</v>
      </c>
      <c r="N57" s="238">
        <f t="shared" si="25"/>
        <v>99</v>
      </c>
      <c r="O57" s="238">
        <f t="shared" si="25"/>
        <v>80.7</v>
      </c>
      <c r="P57" s="238">
        <f t="shared" si="25"/>
        <v>29.5</v>
      </c>
      <c r="Q57" s="237" t="str">
        <f t="shared" si="25"/>
        <v/>
      </c>
      <c r="R57" s="237" t="str">
        <f t="shared" si="25"/>
        <v/>
      </c>
      <c r="S57" s="237" t="str">
        <f t="shared" si="25"/>
        <v/>
      </c>
    </row>
    <row r="58" spans="2:19" ht="21.75" customHeight="1" x14ac:dyDescent="0.2">
      <c r="B58" s="435"/>
      <c r="C58" s="427"/>
      <c r="D58" s="217" t="s">
        <v>441</v>
      </c>
      <c r="E58" s="238">
        <f t="shared" ref="E58:S58" si="26">IF(COUNT(E10,E16,E22,E28,E34,E40,E46,E52)&gt;=1,SUM(E10,E16,E22,E28,E34,E40,E46,E52),"")</f>
        <v>172</v>
      </c>
      <c r="F58" s="238">
        <f t="shared" si="26"/>
        <v>114.69999999999999</v>
      </c>
      <c r="G58" s="238">
        <f t="shared" si="26"/>
        <v>11.5</v>
      </c>
      <c r="H58" s="238">
        <f t="shared" si="26"/>
        <v>172</v>
      </c>
      <c r="I58" s="238">
        <f t="shared" si="26"/>
        <v>106.1</v>
      </c>
      <c r="J58" s="238">
        <f t="shared" si="26"/>
        <v>10.6</v>
      </c>
      <c r="K58" s="238">
        <f t="shared" si="26"/>
        <v>170</v>
      </c>
      <c r="L58" s="238">
        <f t="shared" si="26"/>
        <v>109.4</v>
      </c>
      <c r="M58" s="238">
        <f t="shared" si="26"/>
        <v>10.9</v>
      </c>
      <c r="N58" s="238">
        <f t="shared" si="26"/>
        <v>171</v>
      </c>
      <c r="O58" s="238">
        <f t="shared" si="26"/>
        <v>107.69999999999999</v>
      </c>
      <c r="P58" s="238">
        <f t="shared" si="26"/>
        <v>10.8</v>
      </c>
      <c r="Q58" s="237" t="str">
        <f t="shared" si="26"/>
        <v/>
      </c>
      <c r="R58" s="237" t="str">
        <f t="shared" si="26"/>
        <v/>
      </c>
      <c r="S58" s="237" t="str">
        <f t="shared" si="26"/>
        <v/>
      </c>
    </row>
    <row r="59" spans="2:19" ht="21.75" customHeight="1" x14ac:dyDescent="0.2">
      <c r="B59" s="435"/>
      <c r="C59" s="427"/>
      <c r="D59" s="141" t="s">
        <v>442</v>
      </c>
      <c r="E59" s="238">
        <f t="shared" ref="E59:S59" si="27">IF(COUNT(E11,E17,E23,E29,E35,E41,E47,E53)&gt;=1,SUM(E11,E17,E23,E29,E35,E41,E47,E53),"")</f>
        <v>2302</v>
      </c>
      <c r="F59" s="238">
        <f t="shared" si="27"/>
        <v>1055.4000000000001</v>
      </c>
      <c r="G59" s="238">
        <f t="shared" si="27"/>
        <v>32.9</v>
      </c>
      <c r="H59" s="238">
        <f t="shared" si="27"/>
        <v>2336</v>
      </c>
      <c r="I59" s="238">
        <f t="shared" si="27"/>
        <v>1187</v>
      </c>
      <c r="J59" s="238">
        <f t="shared" si="27"/>
        <v>37.200000000000003</v>
      </c>
      <c r="K59" s="238">
        <f t="shared" si="27"/>
        <v>2339</v>
      </c>
      <c r="L59" s="238">
        <f t="shared" si="27"/>
        <v>835.2</v>
      </c>
      <c r="M59" s="238">
        <f t="shared" si="27"/>
        <v>26</v>
      </c>
      <c r="N59" s="238">
        <f t="shared" si="27"/>
        <v>2341</v>
      </c>
      <c r="O59" s="238">
        <f t="shared" si="27"/>
        <v>588.20000000000005</v>
      </c>
      <c r="P59" s="238">
        <f>IF(COUNT(P11,P17,P23,P29,P35,P41,P47,P53)&gt;=1,SUM(P11,P17,P23,P29,P35,P41,P47,P53),"")</f>
        <v>19.100000000000001</v>
      </c>
      <c r="Q59" s="240" t="str">
        <f t="shared" si="27"/>
        <v/>
      </c>
      <c r="R59" s="240" t="str">
        <f t="shared" si="27"/>
        <v/>
      </c>
      <c r="S59" s="240" t="str">
        <f t="shared" si="27"/>
        <v/>
      </c>
    </row>
    <row r="60" spans="2:19" ht="32.25" customHeight="1" x14ac:dyDescent="0.2">
      <c r="B60" s="436"/>
      <c r="C60" s="428"/>
      <c r="D60" s="141" t="s">
        <v>452</v>
      </c>
      <c r="E60" s="239">
        <f>SUM(E55:E59)</f>
        <v>4013</v>
      </c>
      <c r="F60" s="239">
        <f t="shared" ref="F60:S60" si="28">SUM(F55:F59)</f>
        <v>1424.8000000000002</v>
      </c>
      <c r="G60" s="239">
        <f t="shared" si="28"/>
        <v>137.4</v>
      </c>
      <c r="H60" s="239">
        <f t="shared" si="28"/>
        <v>3981</v>
      </c>
      <c r="I60" s="239">
        <f t="shared" si="28"/>
        <v>1570.4</v>
      </c>
      <c r="J60" s="239">
        <f t="shared" si="28"/>
        <v>149.1</v>
      </c>
      <c r="K60" s="239">
        <f t="shared" si="28"/>
        <v>3988</v>
      </c>
      <c r="L60" s="239">
        <f t="shared" si="28"/>
        <v>1216.7</v>
      </c>
      <c r="M60" s="239">
        <f t="shared" si="28"/>
        <v>136.10000000000002</v>
      </c>
      <c r="N60" s="239">
        <f t="shared" si="28"/>
        <v>4002</v>
      </c>
      <c r="O60" s="239">
        <f t="shared" si="28"/>
        <v>966.40000000000009</v>
      </c>
      <c r="P60" s="239">
        <f t="shared" si="28"/>
        <v>128.9</v>
      </c>
      <c r="Q60" s="241">
        <f t="shared" si="28"/>
        <v>0</v>
      </c>
      <c r="R60" s="241">
        <f t="shared" si="28"/>
        <v>0</v>
      </c>
      <c r="S60" s="241">
        <f t="shared" si="28"/>
        <v>0</v>
      </c>
    </row>
    <row r="61" spans="2:19" x14ac:dyDescent="0.2">
      <c r="J61" s="221"/>
    </row>
    <row r="62" spans="2:19" ht="44.5" x14ac:dyDescent="0.2">
      <c r="C62" s="94" t="s">
        <v>453</v>
      </c>
      <c r="D62" s="222"/>
      <c r="E62" s="223"/>
      <c r="F62" s="221"/>
      <c r="G62" s="221" t="s">
        <v>454</v>
      </c>
      <c r="H62" s="224" t="s">
        <v>455</v>
      </c>
      <c r="I62" s="225"/>
      <c r="J62" s="225"/>
      <c r="K62" s="224"/>
      <c r="L62" s="221"/>
      <c r="M62" s="226"/>
      <c r="N62" s="415"/>
      <c r="O62" s="415"/>
      <c r="P62" s="416"/>
      <c r="Q62" s="416"/>
      <c r="R62" s="416"/>
      <c r="S62" s="416"/>
    </row>
    <row r="63" spans="2:19" ht="28.5" customHeight="1" x14ac:dyDescent="0.2">
      <c r="D63" s="143" t="s">
        <v>456</v>
      </c>
      <c r="E63" s="424" t="s">
        <v>475</v>
      </c>
      <c r="F63" s="425"/>
      <c r="G63" s="425"/>
      <c r="H63" s="425"/>
      <c r="I63" s="425"/>
      <c r="J63" s="425"/>
      <c r="K63" s="425"/>
      <c r="L63" s="425"/>
      <c r="M63" s="164"/>
      <c r="N63" s="415"/>
      <c r="O63" s="415"/>
      <c r="P63" s="416"/>
      <c r="Q63" s="416"/>
      <c r="R63" s="416"/>
      <c r="S63" s="416"/>
    </row>
    <row r="64" spans="2:19" ht="28.5" customHeight="1" x14ac:dyDescent="0.2">
      <c r="D64" s="143" t="s">
        <v>439</v>
      </c>
      <c r="E64" s="424" t="s">
        <v>475</v>
      </c>
      <c r="F64" s="425"/>
      <c r="G64" s="425"/>
      <c r="H64" s="425"/>
      <c r="I64" s="425"/>
      <c r="J64" s="425"/>
      <c r="K64" s="228"/>
      <c r="L64" s="229"/>
      <c r="M64" s="164"/>
      <c r="N64" s="415"/>
      <c r="O64" s="415"/>
      <c r="P64" s="416"/>
      <c r="Q64" s="416"/>
      <c r="R64" s="416"/>
      <c r="S64" s="416"/>
    </row>
    <row r="65" spans="4:19" ht="28.5" customHeight="1" x14ac:dyDescent="0.2">
      <c r="D65" s="143" t="s">
        <v>440</v>
      </c>
      <c r="E65" s="421" t="s">
        <v>476</v>
      </c>
      <c r="F65" s="422"/>
      <c r="G65" s="423" t="s">
        <v>477</v>
      </c>
      <c r="H65" s="423"/>
      <c r="I65" s="229"/>
      <c r="J65" s="229"/>
      <c r="K65" s="228"/>
      <c r="L65" s="229"/>
      <c r="M65" s="164"/>
      <c r="N65" s="415"/>
      <c r="O65" s="415"/>
      <c r="P65" s="416"/>
      <c r="Q65" s="416"/>
      <c r="R65" s="416"/>
      <c r="S65" s="416"/>
    </row>
    <row r="66" spans="4:19" ht="28.5" customHeight="1" x14ac:dyDescent="0.2">
      <c r="D66" s="143" t="s">
        <v>457</v>
      </c>
      <c r="E66" s="421" t="s">
        <v>476</v>
      </c>
      <c r="F66" s="422"/>
      <c r="G66" s="423" t="s">
        <v>477</v>
      </c>
      <c r="H66" s="423"/>
      <c r="I66" s="229"/>
      <c r="J66" s="229"/>
      <c r="K66" s="228"/>
      <c r="L66" s="229"/>
      <c r="M66" s="164"/>
      <c r="N66" s="415"/>
      <c r="O66" s="415"/>
      <c r="P66" s="416"/>
      <c r="Q66" s="416"/>
      <c r="R66" s="416"/>
      <c r="S66" s="416"/>
    </row>
    <row r="67" spans="4:19" ht="21" customHeight="1" x14ac:dyDescent="0.2">
      <c r="D67" s="227"/>
    </row>
    <row r="68" spans="4:19" ht="18" customHeight="1" x14ac:dyDescent="0.2">
      <c r="D68" s="13" t="s">
        <v>458</v>
      </c>
    </row>
    <row r="69" spans="4:19" ht="21" customHeight="1" x14ac:dyDescent="0.2">
      <c r="D69" s="321" t="s">
        <v>459</v>
      </c>
      <c r="E69" s="418" t="s">
        <v>478</v>
      </c>
      <c r="F69" s="419"/>
      <c r="G69" s="419"/>
      <c r="H69" s="419"/>
      <c r="I69" s="419"/>
      <c r="J69" s="419"/>
      <c r="K69" s="419"/>
      <c r="L69" s="419"/>
      <c r="M69" s="420"/>
    </row>
    <row r="70" spans="4:19" ht="23.25" customHeight="1" x14ac:dyDescent="0.2">
      <c r="D70" s="417"/>
      <c r="E70" s="418" t="s">
        <v>479</v>
      </c>
      <c r="F70" s="419"/>
      <c r="G70" s="419"/>
      <c r="H70" s="419"/>
      <c r="I70" s="419"/>
      <c r="J70" s="419"/>
      <c r="K70" s="419"/>
      <c r="L70" s="419"/>
      <c r="M70" s="420"/>
    </row>
    <row r="71" spans="4:19" ht="20.25" customHeight="1" x14ac:dyDescent="0.2">
      <c r="D71" s="417"/>
      <c r="E71" s="418" t="s">
        <v>480</v>
      </c>
      <c r="F71" s="419"/>
      <c r="G71" s="419"/>
      <c r="H71" s="419"/>
      <c r="I71" s="419"/>
      <c r="J71" s="419"/>
      <c r="K71" s="419"/>
      <c r="L71" s="419"/>
      <c r="M71" s="420"/>
    </row>
    <row r="72" spans="4:19" ht="20.25" customHeight="1" x14ac:dyDescent="0.2">
      <c r="D72" s="339"/>
      <c r="E72" s="418"/>
      <c r="F72" s="419"/>
      <c r="G72" s="419"/>
      <c r="H72" s="419"/>
      <c r="I72" s="419"/>
      <c r="J72" s="419"/>
      <c r="K72" s="419"/>
      <c r="L72" s="419"/>
      <c r="M72" s="420"/>
    </row>
  </sheetData>
  <mergeCells count="37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7:C12"/>
    <mergeCell ref="E65:F65"/>
    <mergeCell ref="E66:F66"/>
    <mergeCell ref="G65:H65"/>
    <mergeCell ref="G66:H66"/>
    <mergeCell ref="E63:L63"/>
    <mergeCell ref="E64:J64"/>
    <mergeCell ref="D69:D72"/>
    <mergeCell ref="E70:M70"/>
    <mergeCell ref="E71:M71"/>
    <mergeCell ref="E72:M72"/>
    <mergeCell ref="E69:M69"/>
    <mergeCell ref="N62:S62"/>
    <mergeCell ref="N63:S63"/>
    <mergeCell ref="N64:S64"/>
    <mergeCell ref="N65:S65"/>
    <mergeCell ref="N66:S66"/>
    <mergeCell ref="C49:C54"/>
    <mergeCell ref="C31:C36"/>
    <mergeCell ref="C37:C42"/>
    <mergeCell ref="D4:D6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L43:M47 O43:P47 R43:S47 R49:S53 R7:S11 I49:J53 L49:M53 O49:P53 F49:G53 R13:S17 F19:G23 I19:J23 L19:M23 O19:P23 R19:S23 F25:G29 I25:J29 L25:M29 O25:P29 R25:S29 F31:G35 I31:J35 L31:M35 O31:P35 R31:S35 F37:G41 I37:J41 L37:M41 O37:P41 R37:S41 F43:G47 I43:J47 F7:G11 I7:J11 L7:M11 O7:P11 F13:G17 I13:J17 L13:M17 O13:P17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F463B2-FF68-4B2A-BE14-3D79010DA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