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51" documentId="13_ncr:1_{B184B1C9-ECB8-44FE-A0D9-0DF369465029}" xr6:coauthVersionLast="47" xr6:coauthVersionMax="47" xr10:uidLastSave="{A258B6F1-C1A2-49F5-9A26-5884B12FC39B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ｼｰﾄ5!$A$1:$I$30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5" i="57"/>
  <c r="H24" i="57"/>
  <c r="H23" i="57"/>
  <c r="S12" i="207"/>
  <c r="R12" i="207"/>
  <c r="Q12" i="20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27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<sst xmlns="http://schemas.openxmlformats.org/spreadsheetml/2006/main" count="777" uniqueCount="509">
  <si>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</si>
  <si>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</si>
  <si>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</si>
  <si>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</si>
  <si>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</si>
  <si>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</si>
  <si>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</si>
  <si>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</si>
  <si>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</si>
  <si>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</si>
  <si>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</si>
  <si>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</si>
  <si>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</si>
  <si>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</si>
  <si>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</si>
  <si>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</si>
  <si>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</si>
  <si>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</si>
  <si>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</si>
  <si>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</si>
  <si>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</si>
  <si>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</si>
  <si>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</si>
  <si>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</si>
  <si>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</si>
  <si>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</si>
  <si>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</si>
  <si>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</si>
  <si>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</si>
  <si>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</si>
  <si>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</si>
  <si>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</si>
  <si>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</si>
  <si>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</si>
  <si>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</si>
  <si>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</si>
  <si>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</si>
  <si>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</si>
  <si>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</si>
  <si>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</si>
  <si>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</si>
  <si>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</si>
  <si>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</si>
  <si>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</si>
  <si>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</si>
  <si>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</si>
  <si>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</si>
  <si>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</si>
  <si>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</si>
  <si>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</si>
  <si>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</si>
  <si>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</si>
  <si>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</si>
  <si>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</si>
  <si>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</si>
  <si>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</si>
  <si>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</si>
  <si>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</si>
  <si>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</si>
  <si>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</si>
  <si>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</si>
  <si>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</si>
  <si>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</si>
  <si>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</si>
  <si>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</si>
  <si>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</si>
  <si>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</si>
  <si>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</si>
  <si>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</si>
  <si>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</si>
  <si>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</si>
  <si>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</si>
  <si>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</si>
  <si>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</si>
  <si>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</si>
  <si>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</si>
  <si>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</si>
  <si>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</si>
  <si>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</si>
  <si>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</si>
  <si>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</si>
  <si>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</si>
  <si>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</si>
  <si>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</si>
  <si>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</si>
  <si>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</si>
  <si>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</si>
  <si>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</si>
  <si>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</si>
  <si>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</si>
  <si>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</si>
  <si>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</si>
  <si>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</si>
  <si>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</si>
  <si>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</si>
  <si>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</si>
  <si>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</si>
  <si>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</si>
  <si>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</si>
  <si>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</si>
  <si>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</si>
  <si>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</si>
  <si>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</si>
  <si>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</si>
  <si>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</si>
  <si>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</si>
  <si>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</si>
  <si>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</si>
  <si>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</si>
  <si>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</si>
  <si>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</si>
  <si>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</si>
  <si>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</si>
  <si>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</si>
  <si>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</si>
  <si>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</si>
  <si>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</si>
  <si>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</si>
  <si>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</si>
  <si>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</si>
  <si>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</si>
  <si>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</si>
  <si>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</si>
  <si>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</si>
  <si>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</si>
  <si>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</si>
  <si>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</si>
  <si>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</si>
  <si>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</si>
  <si>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</si>
  <si>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</si>
  <si>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</si>
  <si>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</si>
  <si>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</si>
  <si>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</si>
  <si>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</si>
  <si>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</si>
  <si>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</si>
  <si>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</si>
  <si>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</si>
  <si>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</si>
  <si>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</si>
  <si>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</si>
  <si>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</si>
  <si>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</si>
  <si>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</si>
  <si>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</si>
  <si>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</si>
  <si>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</si>
  <si>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</si>
  <si>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</si>
  <si>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</si>
  <si>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</si>
  <si>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</si>
  <si>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</si>
  <si>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</si>
  <si>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</si>
  <si>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</si>
  <si>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</si>
  <si>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</si>
  <si>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</si>
  <si>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</si>
  <si>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</si>
  <si>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</si>
  <si>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</si>
  <si>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</si>
  <si>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</si>
  <si>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</si>
  <si>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</si>
  <si>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</si>
  <si>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</si>
  <si>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</si>
  <si>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</si>
  <si>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</si>
  <si>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</si>
  <si>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</si>
  <si>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</si>
  <si>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</si>
  <si>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</si>
  <si>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</si>
  <si>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</si>
  <si>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</si>
  <si>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</si>
  <si>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</si>
  <si>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</si>
  <si>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</si>
  <si>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</si>
  <si>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</si>
  <si>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</si>
  <si>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</si>
  <si>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</si>
  <si>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</si>
  <si>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</si>
  <si>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</si>
  <si>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</si>
  <si>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</si>
  <si>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</si>
  <si>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</si>
  <si>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</si>
  <si>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</si>
  <si>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</si>
  <si>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</si>
  <si>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</si>
  <si>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</si>
  <si>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</si>
  <si>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</si>
  <si>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</si>
  <si>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</si>
  <si>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</si>
  <si>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</si>
  <si>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</si>
  <si>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</si>
  <si>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</si>
  <si>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</si>
  <si>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</si>
  <si>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</si>
  <si>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</si>
  <si>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</si>
  <si>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</si>
  <si>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</si>
  <si>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</si>
  <si>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</si>
  <si>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</si>
  <si>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</si>
  <si>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</si>
  <si>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</si>
  <si>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</si>
  <si>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</si>
  <si>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</si>
  <si>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</si>
  <si>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</si>
  <si>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</si>
  <si>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</si>
  <si>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</si>
  <si>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</si>
  <si>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</si>
  <si>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</si>
  <si>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</si>
  <si>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</si>
  <si>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</si>
  <si>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</si>
  <si>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</si>
  <si>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</si>
  <si>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</si>
  <si>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</si>
  <si>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</si>
  <si>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</si>
  <si>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</si>
  <si>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</si>
  <si>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</si>
  <si>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</si>
  <si>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</si>
  <si>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</si>
  <si>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</si>
  <si>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</si>
  <si>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</si>
  <si>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</si>
  <si>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</si>
  <si>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</si>
  <si>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</si>
  <si>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</si>
  <si>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</si>
  <si>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</si>
  <si>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</si>
  <si>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</si>
  <si>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</si>
  <si>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</si>
  <si>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</si>
  <si>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</si>
  <si>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</si>
  <si>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</si>
  <si>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</si>
  <si>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</si>
  <si>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</si>
  <si>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</si>
  <si>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</si>
  <si>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</si>
  <si>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</si>
  <si>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</si>
  <si>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</si>
  <si>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</si>
  <si>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</si>
  <si>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</si>
  <si>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</si>
  <si>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</si>
  <si>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</si>
  <si>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</si>
  <si>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</si>
  <si>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</si>
  <si>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</si>
  <si>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</si>
  <si>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</si>
  <si>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</si>
  <si>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</si>
  <si>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</si>
  <si>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</si>
  <si>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</si>
  <si>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</si>
  <si>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</si>
  <si>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</si>
  <si>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</si>
  <si>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</si>
  <si>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</si>
  <si>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</si>
  <si>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</si>
  <si>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</si>
  <si>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</si>
  <si>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</si>
  <si>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</si>
  <si>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</si>
  <si>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</si>
  <si>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</si>
  <si>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</si>
  <si>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</si>
  <si>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</si>
  <si>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</si>
  <si>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</si>
  <si>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</si>
  <si>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</si>
  <si>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</si>
  <si>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</si>
  <si>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</si>
  <si>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</si>
  <si>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</si>
  <si>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</si>
  <si>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</si>
  <si>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</si>
  <si>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</si>
  <si>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</si>
  <si>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</si>
  <si>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</si>
  <si>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</si>
  <si>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</si>
  <si>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</si>
  <si>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</si>
  <si>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</si>
  <si>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</si>
  <si>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</si>
  <si>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</si>
  <si>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</si>
  <si>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</si>
  <si>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</si>
  <si>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</si>
  <si>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</si>
  <si>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</si>
  <si>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</si>
  <si>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</si>
  <si>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</si>
  <si>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</si>
  <si>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</si>
  <si>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</si>
  <si>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</si>
  <si>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</si>
  <si>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</si>
  <si>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</si>
  <si>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</si>
  <si>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</si>
  <si>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</si>
  <si>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</si>
  <si>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</si>
  <si>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</si>
  <si>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</si>
  <si>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</si>
  <si>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</si>
  <si>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</si>
  <si>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</si>
  <si>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</si>
  <si>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</si>
  <si>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</si>
  <si>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</si>
  <si>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</si>
  <si>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</si>
  <si>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</si>
  <si>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</si>
  <si>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</si>
  <si>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</si>
  <si>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</si>
  <si>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</si>
  <si>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</si>
  <si>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</si>
  <si>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</si>
  <si>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</si>
  <si>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</si>
  <si>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</si>
  <si>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</si>
  <si>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</si>
  <si>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</si>
  <si>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</si>
  <si>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</si>
  <si>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</si>
  <si>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</si>
  <si>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</si>
  <si>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</si>
  <si>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</si>
  <si>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</si>
  <si>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</si>
  <si>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</si>
  <si>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</si>
  <si>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</si>
  <si>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</si>
  <si>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</si>
  <si>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</si>
  <si>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</si>
  <si>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</si>
  <si>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</si>
  <si>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</si>
  <si>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</si>
  <si>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</si>
  <si>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</si>
  <si>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</si>
  <si>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</si>
  <si>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</si>
  <si>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</si>
  <si>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</si>
  <si>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</si>
  <si>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</si>
  <si>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</si>
  <si>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</si>
  <si>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</si>
  <si>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</si>
  <si>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</si>
  <si>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</si>
  <si>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</si>
  <si>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</si>
  <si>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</si>
  <si>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</si>
  <si>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</si>
  <si>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</si>
  <si>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</si>
  <si>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</si>
  <si>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</si>
  <si>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</si>
  <si>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</si>
  <si>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</si>
  <si>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</si>
  <si>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</si>
  <si>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</si>
  <si>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</si>
  <si>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</si>
  <si>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</si>
  <si>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</si>
  <si>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</si>
  <si>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</si>
  <si>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</si>
  <si>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</si>
  <si>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</si>
  <si>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</si>
  <si>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</si>
  <si>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</si>
  <si>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</si>
  <si>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</si>
  <si>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</si>
  <si>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</si>
  <si>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</si>
  <si>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１．沈下量の基準点:NA-70（所在地；長岡市浦瀬町）</t>
    <rPh sb="6" eb="8">
      <t>キジュン</t>
    </rPh>
    <rPh sb="8" eb="9">
      <t>テン</t>
    </rPh>
    <phoneticPr fontId="4"/>
  </si>
  <si>
    <t>２．測量の基準日：９月１日</t>
    <phoneticPr fontId="4"/>
  </si>
  <si>
    <t>３．平成１８年より、隔年実施</t>
  </si>
  <si>
    <t>日越小学校</t>
    <rPh sb="0" eb="2">
      <t>ヒゴシ</t>
    </rPh>
    <rPh sb="2" eb="5">
      <t>ショウガッコウ</t>
    </rPh>
    <phoneticPr fontId="5"/>
  </si>
  <si>
    <t>千手小学校</t>
    <rPh sb="0" eb="2">
      <t>センジュ</t>
    </rPh>
    <rPh sb="2" eb="5">
      <t>ショウガッコウ</t>
    </rPh>
    <phoneticPr fontId="5"/>
  </si>
  <si>
    <t>長岡高等学校</t>
    <rPh sb="0" eb="2">
      <t>ナガオカ</t>
    </rPh>
    <rPh sb="2" eb="4">
      <t>コウトウ</t>
    </rPh>
    <rPh sb="4" eb="6">
      <t>ガッコウ</t>
    </rPh>
    <phoneticPr fontId="5"/>
  </si>
  <si>
    <t>蓮潟中央公園</t>
    <rPh sb="0" eb="2">
      <t>ハスガタ</t>
    </rPh>
    <rPh sb="2" eb="4">
      <t>チュウオウ</t>
    </rPh>
    <rPh sb="4" eb="6">
      <t>コウエン</t>
    </rPh>
    <phoneticPr fontId="5"/>
  </si>
  <si>
    <t>四郎丸小学校</t>
    <rPh sb="0" eb="3">
      <t>シロウマル</t>
    </rPh>
    <rPh sb="3" eb="6">
      <t>ショウガッコウ</t>
    </rPh>
    <phoneticPr fontId="5"/>
  </si>
  <si>
    <t>長岡市宝地町197-1</t>
    <rPh sb="0" eb="3">
      <t>ナガオカシ</t>
    </rPh>
    <rPh sb="3" eb="4">
      <t>タカラ</t>
    </rPh>
    <rPh sb="4" eb="5">
      <t>チ</t>
    </rPh>
    <rPh sb="5" eb="6">
      <t>マチ</t>
    </rPh>
    <phoneticPr fontId="5"/>
  </si>
  <si>
    <t>長岡市千手2-8-1</t>
    <rPh sb="0" eb="3">
      <t>ナガオカシ</t>
    </rPh>
    <rPh sb="3" eb="5">
      <t>センジュ</t>
    </rPh>
    <phoneticPr fontId="5"/>
  </si>
  <si>
    <t>長岡市学校町3-14-1</t>
    <rPh sb="0" eb="3">
      <t>ナガオカシ</t>
    </rPh>
    <rPh sb="3" eb="6">
      <t>ガッコウチョウ</t>
    </rPh>
    <phoneticPr fontId="5"/>
  </si>
  <si>
    <t>長岡市蓮潟5-9-1</t>
    <rPh sb="0" eb="3">
      <t>ナガオカシ</t>
    </rPh>
    <rPh sb="3" eb="5">
      <t>ハスガタ</t>
    </rPh>
    <phoneticPr fontId="5"/>
  </si>
  <si>
    <t>長岡市四郎丸1-2-25</t>
    <rPh sb="0" eb="3">
      <t>ナガオカシ</t>
    </rPh>
    <rPh sb="3" eb="6">
      <t>シロウマル</t>
    </rPh>
    <phoneticPr fontId="5"/>
  </si>
  <si>
    <t>82.5～95.9</t>
  </si>
  <si>
    <t>11.0～22.0</t>
  </si>
  <si>
    <t>28.0～44.5</t>
  </si>
  <si>
    <t>43.0～54.0
59.5～76.0</t>
  </si>
  <si>
    <t>10.7～20.7</t>
  </si>
  <si>
    <t>新潟県</t>
    <rPh sb="0" eb="2">
      <t>ニイガタ</t>
    </rPh>
    <rPh sb="2" eb="3">
      <t>ケン</t>
    </rPh>
    <phoneticPr fontId="5"/>
  </si>
  <si>
    <t>長岡市</t>
    <rPh sb="0" eb="3">
      <t>ナガオカシ</t>
    </rPh>
    <phoneticPr fontId="5"/>
  </si>
  <si>
    <t>被圧地下水</t>
    <rPh sb="0" eb="1">
      <t>ヒ</t>
    </rPh>
    <rPh sb="1" eb="2">
      <t>アツ</t>
    </rPh>
    <rPh sb="2" eb="5">
      <t>チカスイ</t>
    </rPh>
    <phoneticPr fontId="5"/>
  </si>
  <si>
    <t>不圧地下水</t>
    <rPh sb="0" eb="1">
      <t>フ</t>
    </rPh>
    <rPh sb="1" eb="2">
      <t>アツ</t>
    </rPh>
    <rPh sb="2" eb="5">
      <t>チカスイ</t>
    </rPh>
    <phoneticPr fontId="5"/>
  </si>
  <si>
    <t>Ｓ５７</t>
  </si>
  <si>
    <t>Ｓ４２</t>
  </si>
  <si>
    <t>Ｓ４４</t>
  </si>
  <si>
    <t>Ｈ２</t>
  </si>
  <si>
    <t>12.46(H24)</t>
  </si>
  <si>
    <t>12.10(S61)</t>
  </si>
  <si>
    <t>7.01(H13)</t>
  </si>
  <si>
    <t>11.44(H24)</t>
  </si>
  <si>
    <t>11.65(H25)</t>
  </si>
  <si>
    <t>-</t>
  </si>
  <si>
    <t>日越小学校観測井は令和２年４月に観測中止。</t>
    <phoneticPr fontId="4"/>
  </si>
  <si>
    <t>長岡市</t>
    <rPh sb="0" eb="2">
      <t>ナガオカ</t>
    </rPh>
    <rPh sb="2" eb="3">
      <t>シ</t>
    </rPh>
    <phoneticPr fontId="4"/>
  </si>
  <si>
    <t>◇　</t>
  </si>
  <si>
    <t>過去に発生した被害について、緊急性が低いものについては対応されていないものがある。その他については、適宜対応している。</t>
  </si>
  <si>
    <t>長岡市地下水保全条例に基づく届出時の揚水量から算出</t>
  </si>
  <si>
    <t>温泉利用状況報告書（新潟県）について、浴用、飲用利用分と他目的利用分（長岡市）を合計。</t>
    <rPh sb="35" eb="38">
      <t>ナガオカシ</t>
    </rPh>
    <phoneticPr fontId="4"/>
  </si>
  <si>
    <t>（基準面：東京湾平均海面  ）</t>
    <phoneticPr fontId="4"/>
  </si>
  <si>
    <t>長岡市蓮潟町</t>
    <rPh sb="0" eb="3">
      <t>ナガオカシ</t>
    </rPh>
    <rPh sb="3" eb="5">
      <t>ハスガタ</t>
    </rPh>
    <rPh sb="5" eb="6">
      <t>マチ</t>
    </rPh>
    <phoneticPr fontId="5"/>
  </si>
  <si>
    <t>長岡市</t>
    <rPh sb="0" eb="3">
      <t>ナガオカシ</t>
    </rPh>
    <phoneticPr fontId="4"/>
  </si>
  <si>
    <t>NA-47</t>
    <phoneticPr fontId="4"/>
  </si>
  <si>
    <t>長岡市渡場町</t>
    <rPh sb="0" eb="3">
      <t>ナガオカシ</t>
    </rPh>
    <rPh sb="3" eb="6">
      <t>ワタリバマチ</t>
    </rPh>
    <phoneticPr fontId="4"/>
  </si>
  <si>
    <t>仮NA-53</t>
    <rPh sb="0" eb="1">
      <t>カリ</t>
    </rPh>
    <phoneticPr fontId="4"/>
  </si>
  <si>
    <t>NA-41</t>
    <phoneticPr fontId="4"/>
  </si>
  <si>
    <t>長岡市宮下町</t>
    <rPh sb="0" eb="3">
      <t>ナガオカシ</t>
    </rPh>
    <rPh sb="3" eb="5">
      <t>ミヤシタ</t>
    </rPh>
    <rPh sb="5" eb="6">
      <t>マチ</t>
    </rPh>
    <phoneticPr fontId="5"/>
  </si>
  <si>
    <t>S50～R6</t>
    <phoneticPr fontId="4"/>
  </si>
  <si>
    <t>R6</t>
    <phoneticPr fontId="4"/>
  </si>
  <si>
    <t>S53～R6</t>
    <phoneticPr fontId="4"/>
  </si>
  <si>
    <t>R2～R6</t>
    <phoneticPr fontId="4"/>
  </si>
  <si>
    <t>H26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</si>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</sst>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6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4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</cellStyleXfs>
  <cellXfs count="415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7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0" fillId="0" borderId="4" xfId="0" applyFont="1" applyBorder="1" applyAlignment="1">
      <alignment horizontal="justify" vertical="center" wrapText="1"/>
    </xf>
    <xf numFmtId="0" fontId="40" fillId="34" borderId="5" xfId="0" applyFont="1" applyFill="1" applyBorder="1">
      <alignment vertical="center"/>
    </xf>
    <xf numFmtId="0" fontId="40" fillId="34" borderId="4" xfId="0" applyFont="1" applyFill="1" applyBorder="1">
      <alignment vertical="center"/>
    </xf>
    <xf numFmtId="0" fontId="40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0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0" fillId="34" borderId="7" xfId="0" applyFont="1" applyFill="1" applyBorder="1">
      <alignment vertical="center"/>
    </xf>
    <xf numFmtId="0" fontId="40" fillId="0" borderId="5" xfId="0" applyFont="1" applyBorder="1">
      <alignment vertical="center"/>
    </xf>
    <xf numFmtId="0" fontId="40" fillId="0" borderId="7" xfId="0" applyFont="1" applyBorder="1" applyAlignment="1">
      <alignment horizontal="left" vertical="center"/>
    </xf>
    <xf numFmtId="0" fontId="40" fillId="34" borderId="7" xfId="0" applyFont="1" applyFill="1" applyBorder="1" applyAlignment="1">
      <alignment horizontal="left" vertical="center"/>
    </xf>
    <xf numFmtId="0" fontId="40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0" fillId="35" borderId="0" xfId="0" applyFont="1" applyFill="1" applyAlignment="1">
      <alignment horizontal="left" vertical="center"/>
    </xf>
    <xf numFmtId="0" fontId="40" fillId="37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2" fillId="0" borderId="0" xfId="55" applyFont="1" applyAlignment="1" applyProtection="1">
      <alignment horizontal="left" vertical="center"/>
      <protection locked="0"/>
    </xf>
    <xf numFmtId="0" fontId="42" fillId="0" borderId="0" xfId="55" applyFont="1" applyAlignment="1" applyProtection="1">
      <alignment horizontal="center" vertical="center"/>
      <protection locked="0"/>
    </xf>
    <xf numFmtId="0" fontId="42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7" fillId="0" borderId="0" xfId="0" applyFont="1" applyAlignment="1" applyProtection="1">
      <alignment horizontal="left" vertical="center"/>
      <protection locked="0" hidden="1"/>
    </xf>
    <xf numFmtId="0" fontId="47" fillId="0" borderId="0" xfId="0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0" fontId="53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7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3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37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40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5" fillId="0" borderId="58" xfId="0" applyFont="1" applyBorder="1" applyAlignment="1" applyProtection="1">
      <alignment horizontal="center" vertical="center" wrapText="1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8" xfId="60" applyNumberFormat="1" applyFont="1" applyBorder="1" applyAlignment="1" applyProtection="1">
      <alignment horizontal="center" vertical="center"/>
      <protection locked="0"/>
    </xf>
    <xf numFmtId="178" fontId="26" fillId="0" borderId="2" xfId="60" applyNumberFormat="1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182" fontId="26" fillId="0" borderId="58" xfId="58" applyNumberFormat="1" applyFont="1" applyBorder="1" applyAlignment="1" applyProtection="1">
      <alignment horizontal="center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5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left" vertical="center" wrapText="1"/>
      <protection locked="0" hidden="1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34" fillId="0" borderId="58" xfId="0" applyFont="1" applyBorder="1" applyAlignment="1" applyProtection="1">
      <alignment horizontal="right" vertical="center" wrapText="1"/>
      <protection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9" fillId="0" borderId="58" xfId="0" applyFont="1" applyBorder="1" applyAlignment="1" applyProtection="1">
      <alignment horizontal="right" vertical="center" wrapText="1"/>
      <protection hidden="1"/>
    </xf>
    <xf numFmtId="0" fontId="36" fillId="0" borderId="0" xfId="57" applyFont="1" applyProtection="1">
      <alignment vertical="center"/>
      <protection locked="0"/>
    </xf>
    <xf numFmtId="182" fontId="34" fillId="0" borderId="58" xfId="33" applyNumberFormat="1" applyFont="1" applyFill="1" applyBorder="1" applyAlignment="1" applyProtection="1">
      <alignment horizontal="right" vertical="center"/>
      <protection locked="0"/>
    </xf>
    <xf numFmtId="0" fontId="34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34" fillId="0" borderId="58" xfId="33" applyNumberFormat="1" applyFont="1" applyFill="1" applyBorder="1" applyAlignment="1" applyProtection="1">
      <alignment horizontal="center" vertical="center"/>
      <protection locked="0"/>
    </xf>
    <xf numFmtId="176" fontId="34" fillId="0" borderId="58" xfId="33" applyNumberFormat="1" applyFont="1" applyFill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184" fontId="34" fillId="0" borderId="58" xfId="0" applyNumberFormat="1" applyFont="1" applyBorder="1" applyAlignment="1" applyProtection="1">
      <alignment horizontal="right" vertical="center" wrapText="1"/>
      <protection hidden="1"/>
    </xf>
    <xf numFmtId="183" fontId="34" fillId="0" borderId="58" xfId="0" applyNumberFormat="1" applyFont="1" applyBorder="1" applyAlignment="1" applyProtection="1">
      <alignment horizontal="right" vertical="center" wrapText="1"/>
      <protection hidden="1"/>
    </xf>
    <xf numFmtId="0" fontId="26" fillId="0" borderId="49" xfId="57" applyFont="1" applyBorder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8" fillId="0" borderId="0" xfId="57" applyFont="1" applyProtection="1">
      <alignment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1" fontId="58" fillId="0" borderId="58" xfId="0" applyNumberFormat="1" applyFont="1" applyBorder="1" applyAlignment="1" applyProtection="1">
      <alignment horizontal="center" vertical="center" wrapText="1"/>
      <protection locked="0"/>
    </xf>
    <xf numFmtId="185" fontId="58" fillId="0" borderId="58" xfId="0" applyNumberFormat="1" applyFont="1" applyBorder="1" applyAlignment="1" applyProtection="1">
      <alignment horizontal="center" vertical="center" wrapText="1"/>
      <protection locked="0"/>
    </xf>
    <xf numFmtId="187" fontId="58" fillId="0" borderId="58" xfId="0" applyNumberFormat="1" applyFont="1" applyBorder="1" applyAlignment="1" applyProtection="1">
      <alignment horizontal="center" vertical="center" wrapText="1"/>
      <protection locked="0"/>
    </xf>
    <xf numFmtId="179" fontId="58" fillId="0" borderId="58" xfId="0" applyNumberFormat="1" applyFont="1" applyBorder="1" applyAlignment="1">
      <alignment horizontal="center" vertical="center" wrapText="1"/>
    </xf>
    <xf numFmtId="181" fontId="58" fillId="0" borderId="58" xfId="0" applyNumberFormat="1" applyFont="1" applyBorder="1" applyAlignment="1">
      <alignment horizontal="center" vertical="center" wrapText="1"/>
    </xf>
    <xf numFmtId="186" fontId="58" fillId="0" borderId="58" xfId="0" applyNumberFormat="1" applyFont="1" applyBorder="1" applyAlignment="1">
      <alignment horizontal="center" vertical="center" wrapText="1"/>
    </xf>
    <xf numFmtId="0" fontId="58" fillId="0" borderId="58" xfId="0" applyFont="1" applyBorder="1" applyAlignment="1" applyProtection="1">
      <alignment horizontal="center" vertical="center" wrapText="1"/>
      <protection locked="0"/>
    </xf>
    <xf numFmtId="179" fontId="58" fillId="0" borderId="58" xfId="0" applyNumberFormat="1" applyFont="1" applyBorder="1" applyAlignment="1" applyProtection="1">
      <alignment horizontal="center" vertical="center" wrapText="1"/>
      <protection locked="0"/>
    </xf>
    <xf numFmtId="186" fontId="58" fillId="0" borderId="58" xfId="0" applyNumberFormat="1" applyFont="1" applyBorder="1" applyAlignment="1" applyProtection="1">
      <alignment horizontal="center" vertical="center" wrapText="1"/>
      <protection locked="0"/>
    </xf>
    <xf numFmtId="181" fontId="58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/>
    </xf>
    <xf numFmtId="0" fontId="35" fillId="0" borderId="5" xfId="55" applyFont="1" applyBorder="1" applyAlignment="1">
      <alignment horizontal="center" vertical="center"/>
    </xf>
    <xf numFmtId="0" fontId="35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3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58" xfId="61" applyFont="1" applyBorder="1" applyAlignment="1">
      <alignment horizontal="center" vertical="center"/>
    </xf>
    <xf numFmtId="180" fontId="46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6" fillId="0" borderId="46" xfId="57" applyFont="1" applyBorder="1" applyAlignment="1">
      <alignment horizontal="left" vertical="center" wrapText="1"/>
    </xf>
    <xf numFmtId="0" fontId="56" fillId="0" borderId="47" xfId="57" applyFont="1" applyBorder="1" applyAlignment="1">
      <alignment horizontal="left" vertical="center" wrapText="1"/>
    </xf>
    <xf numFmtId="0" fontId="56" fillId="0" borderId="48" xfId="57" applyFont="1" applyBorder="1" applyAlignment="1">
      <alignment horizontal="left" vertical="center" wrapText="1"/>
    </xf>
    <xf numFmtId="0" fontId="56" fillId="0" borderId="25" xfId="57" applyFont="1" applyBorder="1" applyAlignment="1">
      <alignment horizontal="center" vertical="top" wrapText="1"/>
    </xf>
    <xf numFmtId="0" fontId="56" fillId="0" borderId="10" xfId="57" applyFont="1" applyBorder="1" applyAlignment="1">
      <alignment horizontal="center" vertical="top" wrapText="1"/>
    </xf>
    <xf numFmtId="0" fontId="56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left" vertical="center" wrapText="1"/>
      <protection locked="0"/>
    </xf>
    <xf numFmtId="179" fontId="26" fillId="0" borderId="57" xfId="0" applyNumberFormat="1" applyFont="1" applyBorder="1" applyAlignment="1" applyProtection="1">
      <alignment horizontal="left" vertical="center" wrapText="1"/>
      <protection locked="0"/>
    </xf>
    <xf numFmtId="179" fontId="26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611188</xdr:colOff>
      <xdr:row>4</xdr:row>
      <xdr:rowOff>357187</xdr:rowOff>
    </xdr:from>
    <xdr:to>
      <xdr:col>20</xdr:col>
      <xdr:colOff>219393</xdr:colOff>
      <xdr:row>6</xdr:row>
      <xdr:rowOff>87312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99563" y="1135062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2" sqref="D2:D9"/>
    </sheetView>
  </sheetViews>
  <sheetFormatPr defaultColWidth="9" defaultRowHeight="17.5" x14ac:dyDescent="0.2"/>
  <cols>
    <col min="1" max="1" width="8.54296875" style="50" customWidth="1"/>
    <col min="2" max="3" width="9" style="50"/>
    <col min="4" max="4" width="9.81640625" style="58" customWidth="1"/>
    <col min="5" max="5" width="10.81640625" style="50" customWidth="1"/>
    <col min="6" max="6" width="8.81640625" style="50" customWidth="1"/>
    <col min="7" max="21" width="8.1796875" style="50" customWidth="1"/>
    <col min="22" max="22" width="8.1796875" style="54" customWidth="1"/>
    <col min="23" max="23" width="12.1796875" style="54" customWidth="1"/>
    <col min="24" max="24" width="11" style="54" customWidth="1"/>
    <col min="25" max="25" width="15.26953125" style="54" customWidth="1"/>
    <col min="26" max="26" width="13.453125" style="50" customWidth="1"/>
    <col min="27" max="29" width="8.81640625" style="50" customWidth="1"/>
    <col min="30" max="39" width="10.5429687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85"/>
      <c r="P1" s="286"/>
      <c r="Q1" s="283"/>
      <c r="R1" s="284"/>
      <c r="S1" s="284"/>
      <c r="T1" s="284"/>
      <c r="U1" s="284"/>
    </row>
    <row r="2" spans="1:43" ht="51.75" customHeight="1" x14ac:dyDescent="0.2">
      <c r="A2" s="263" t="s">
        <v>2</v>
      </c>
      <c r="B2" s="271" t="s">
        <v>3</v>
      </c>
      <c r="C2" s="271" t="s">
        <v>4</v>
      </c>
      <c r="D2" s="236" t="s">
        <v>508</v>
      </c>
      <c r="E2" s="281" t="s">
        <v>5</v>
      </c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66" t="s">
        <v>6</v>
      </c>
      <c r="X2" s="67"/>
      <c r="Y2" s="107" t="s">
        <v>7</v>
      </c>
      <c r="Z2" s="281" t="s">
        <v>8</v>
      </c>
      <c r="AA2" s="280"/>
      <c r="AB2" s="280"/>
      <c r="AC2" s="282"/>
      <c r="AD2" s="228" t="s">
        <v>9</v>
      </c>
      <c r="AE2" s="280"/>
      <c r="AF2" s="280"/>
      <c r="AG2" s="280"/>
      <c r="AH2" s="280"/>
      <c r="AI2" s="280"/>
      <c r="AJ2" s="280"/>
      <c r="AK2" s="280"/>
      <c r="AL2" s="280"/>
      <c r="AM2" s="280"/>
      <c r="AN2" s="271" t="s">
        <v>4</v>
      </c>
      <c r="AO2" s="271" t="s">
        <v>3</v>
      </c>
    </row>
    <row r="3" spans="1:43" ht="14.25" customHeight="1" x14ac:dyDescent="0.2">
      <c r="A3" s="264"/>
      <c r="B3" s="272"/>
      <c r="C3" s="272"/>
      <c r="D3" s="266"/>
      <c r="E3" s="239" t="s">
        <v>10</v>
      </c>
      <c r="F3" s="68"/>
      <c r="G3" s="239" t="s">
        <v>11</v>
      </c>
      <c r="H3" s="268"/>
      <c r="I3" s="268"/>
      <c r="J3" s="268"/>
      <c r="K3" s="239" t="s">
        <v>12</v>
      </c>
      <c r="L3" s="268"/>
      <c r="M3" s="268"/>
      <c r="N3" s="268"/>
      <c r="O3" s="239" t="s">
        <v>13</v>
      </c>
      <c r="P3" s="268"/>
      <c r="Q3" s="268"/>
      <c r="R3" s="268"/>
      <c r="S3" s="239" t="s">
        <v>14</v>
      </c>
      <c r="T3" s="268"/>
      <c r="U3" s="268"/>
      <c r="V3" s="268"/>
      <c r="W3" s="259" t="s">
        <v>15</v>
      </c>
      <c r="X3" s="259" t="s">
        <v>16</v>
      </c>
      <c r="Y3" s="69" t="s">
        <v>17</v>
      </c>
      <c r="Z3" s="241" t="s">
        <v>18</v>
      </c>
      <c r="AA3" s="244" t="s">
        <v>19</v>
      </c>
      <c r="AB3" s="245"/>
      <c r="AC3" s="246"/>
      <c r="AD3" s="228" t="s">
        <v>20</v>
      </c>
      <c r="AE3" s="229"/>
      <c r="AF3" s="229"/>
      <c r="AG3" s="229"/>
      <c r="AH3" s="229"/>
      <c r="AI3" s="229"/>
      <c r="AJ3" s="229"/>
      <c r="AK3" s="228" t="s">
        <v>21</v>
      </c>
      <c r="AL3" s="229"/>
      <c r="AM3" s="226" t="s">
        <v>22</v>
      </c>
      <c r="AN3" s="272"/>
      <c r="AO3" s="272"/>
    </row>
    <row r="4" spans="1:43" ht="35.5" customHeight="1" x14ac:dyDescent="0.2">
      <c r="A4" s="264"/>
      <c r="B4" s="272"/>
      <c r="C4" s="272"/>
      <c r="D4" s="266"/>
      <c r="E4" s="240"/>
      <c r="F4" s="70"/>
      <c r="G4" s="269"/>
      <c r="H4" s="270"/>
      <c r="I4" s="270"/>
      <c r="J4" s="270"/>
      <c r="K4" s="269"/>
      <c r="L4" s="270"/>
      <c r="M4" s="270"/>
      <c r="N4" s="270"/>
      <c r="O4" s="269"/>
      <c r="P4" s="270"/>
      <c r="Q4" s="270"/>
      <c r="R4" s="270"/>
      <c r="S4" s="269"/>
      <c r="T4" s="270"/>
      <c r="U4" s="270"/>
      <c r="V4" s="270"/>
      <c r="W4" s="260"/>
      <c r="X4" s="260"/>
      <c r="Y4" s="71" t="s">
        <v>23</v>
      </c>
      <c r="Z4" s="242"/>
      <c r="AA4" s="247"/>
      <c r="AB4" s="248"/>
      <c r="AC4" s="249"/>
      <c r="AD4" s="273" t="s">
        <v>24</v>
      </c>
      <c r="AE4" s="274"/>
      <c r="AF4" s="273" t="s">
        <v>25</v>
      </c>
      <c r="AG4" s="274"/>
      <c r="AH4" s="274"/>
      <c r="AI4" s="274"/>
      <c r="AJ4" s="274"/>
      <c r="AK4" s="226" t="s">
        <v>26</v>
      </c>
      <c r="AL4" s="226" t="s">
        <v>27</v>
      </c>
      <c r="AM4" s="227"/>
      <c r="AN4" s="272"/>
      <c r="AO4" s="272"/>
    </row>
    <row r="5" spans="1:43" ht="11.5" customHeight="1" x14ac:dyDescent="0.2">
      <c r="A5" s="264"/>
      <c r="B5" s="272"/>
      <c r="C5" s="272"/>
      <c r="D5" s="266"/>
      <c r="E5" s="240"/>
      <c r="F5" s="287" t="s">
        <v>28</v>
      </c>
      <c r="G5" s="236" t="s">
        <v>29</v>
      </c>
      <c r="H5" s="236" t="s">
        <v>30</v>
      </c>
      <c r="I5" s="233" t="s">
        <v>31</v>
      </c>
      <c r="J5" s="236" t="s">
        <v>32</v>
      </c>
      <c r="K5" s="236" t="s">
        <v>29</v>
      </c>
      <c r="L5" s="236" t="s">
        <v>30</v>
      </c>
      <c r="M5" s="233" t="s">
        <v>31</v>
      </c>
      <c r="N5" s="236" t="s">
        <v>32</v>
      </c>
      <c r="O5" s="236" t="s">
        <v>29</v>
      </c>
      <c r="P5" s="236" t="s">
        <v>33</v>
      </c>
      <c r="Q5" s="233" t="s">
        <v>31</v>
      </c>
      <c r="R5" s="236" t="s">
        <v>32</v>
      </c>
      <c r="S5" s="239" t="s">
        <v>34</v>
      </c>
      <c r="T5" s="239" t="s">
        <v>35</v>
      </c>
      <c r="U5" s="239" t="s">
        <v>36</v>
      </c>
      <c r="V5" s="230" t="s">
        <v>37</v>
      </c>
      <c r="W5" s="72"/>
      <c r="X5" s="73"/>
      <c r="Y5" s="74"/>
      <c r="Z5" s="243"/>
      <c r="AA5" s="250"/>
      <c r="AB5" s="251"/>
      <c r="AC5" s="252"/>
      <c r="AD5" s="275"/>
      <c r="AE5" s="276"/>
      <c r="AF5" s="275"/>
      <c r="AG5" s="276"/>
      <c r="AH5" s="276"/>
      <c r="AI5" s="276"/>
      <c r="AJ5" s="276"/>
      <c r="AK5" s="227"/>
      <c r="AL5" s="227"/>
      <c r="AM5" s="227"/>
      <c r="AN5" s="272"/>
      <c r="AO5" s="272"/>
    </row>
    <row r="6" spans="1:43" ht="19.5" customHeight="1" x14ac:dyDescent="0.2">
      <c r="A6" s="264"/>
      <c r="B6" s="272"/>
      <c r="C6" s="272"/>
      <c r="D6" s="266"/>
      <c r="E6" s="240"/>
      <c r="F6" s="288"/>
      <c r="G6" s="237"/>
      <c r="H6" s="237"/>
      <c r="I6" s="234"/>
      <c r="J6" s="237"/>
      <c r="K6" s="237"/>
      <c r="L6" s="237"/>
      <c r="M6" s="234"/>
      <c r="N6" s="237"/>
      <c r="O6" s="237"/>
      <c r="P6" s="290"/>
      <c r="Q6" s="234"/>
      <c r="R6" s="237"/>
      <c r="S6" s="240"/>
      <c r="T6" s="240"/>
      <c r="U6" s="240"/>
      <c r="V6" s="231"/>
      <c r="W6" s="261" t="s">
        <v>38</v>
      </c>
      <c r="X6" s="261" t="s">
        <v>38</v>
      </c>
      <c r="Y6" s="75" t="s">
        <v>39</v>
      </c>
      <c r="Z6" s="256" t="s">
        <v>40</v>
      </c>
      <c r="AA6" s="277" t="s">
        <v>41</v>
      </c>
      <c r="AB6" s="233" t="s">
        <v>42</v>
      </c>
      <c r="AC6" s="253" t="s">
        <v>43</v>
      </c>
      <c r="AD6" s="226" t="s">
        <v>44</v>
      </c>
      <c r="AE6" s="226" t="s">
        <v>45</v>
      </c>
      <c r="AF6" s="226" t="s">
        <v>46</v>
      </c>
      <c r="AG6" s="226" t="s">
        <v>47</v>
      </c>
      <c r="AH6" s="226" t="s">
        <v>48</v>
      </c>
      <c r="AI6" s="226" t="s">
        <v>49</v>
      </c>
      <c r="AJ6" s="226" t="s">
        <v>50</v>
      </c>
      <c r="AK6" s="227"/>
      <c r="AL6" s="227"/>
      <c r="AM6" s="227"/>
      <c r="AN6" s="272"/>
      <c r="AO6" s="272"/>
    </row>
    <row r="7" spans="1:43" ht="13.5" customHeight="1" x14ac:dyDescent="0.2">
      <c r="A7" s="264"/>
      <c r="B7" s="272"/>
      <c r="C7" s="272"/>
      <c r="D7" s="266"/>
      <c r="E7" s="240"/>
      <c r="F7" s="288"/>
      <c r="G7" s="237"/>
      <c r="H7" s="237"/>
      <c r="I7" s="234"/>
      <c r="J7" s="237"/>
      <c r="K7" s="237"/>
      <c r="L7" s="237"/>
      <c r="M7" s="234"/>
      <c r="N7" s="237"/>
      <c r="O7" s="237"/>
      <c r="P7" s="290"/>
      <c r="Q7" s="234"/>
      <c r="R7" s="237"/>
      <c r="S7" s="240"/>
      <c r="T7" s="240"/>
      <c r="U7" s="240"/>
      <c r="V7" s="231"/>
      <c r="W7" s="261"/>
      <c r="X7" s="261"/>
      <c r="Y7" s="76" t="s">
        <v>51</v>
      </c>
      <c r="Z7" s="257"/>
      <c r="AA7" s="278"/>
      <c r="AB7" s="234"/>
      <c r="AC7" s="254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72"/>
      <c r="AO7" s="272"/>
    </row>
    <row r="8" spans="1:43" ht="18" customHeight="1" x14ac:dyDescent="0.2">
      <c r="A8" s="264"/>
      <c r="B8" s="272"/>
      <c r="C8" s="272"/>
      <c r="D8" s="266"/>
      <c r="E8" s="240"/>
      <c r="F8" s="288"/>
      <c r="G8" s="237"/>
      <c r="H8" s="237"/>
      <c r="I8" s="234"/>
      <c r="J8" s="237"/>
      <c r="K8" s="237"/>
      <c r="L8" s="237"/>
      <c r="M8" s="234"/>
      <c r="N8" s="237"/>
      <c r="O8" s="237"/>
      <c r="P8" s="237" t="s">
        <v>52</v>
      </c>
      <c r="Q8" s="234"/>
      <c r="R8" s="237"/>
      <c r="S8" s="240"/>
      <c r="T8" s="240"/>
      <c r="U8" s="240"/>
      <c r="V8" s="231"/>
      <c r="W8" s="261"/>
      <c r="X8" s="261"/>
      <c r="Y8" s="76" t="s">
        <v>53</v>
      </c>
      <c r="Z8" s="257"/>
      <c r="AA8" s="278"/>
      <c r="AB8" s="234"/>
      <c r="AC8" s="254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72"/>
      <c r="AO8" s="272"/>
    </row>
    <row r="9" spans="1:43" ht="15.75" customHeight="1" x14ac:dyDescent="0.2">
      <c r="A9" s="264"/>
      <c r="B9" s="272"/>
      <c r="C9" s="272"/>
      <c r="D9" s="267"/>
      <c r="E9" s="240"/>
      <c r="F9" s="289"/>
      <c r="G9" s="238"/>
      <c r="H9" s="238"/>
      <c r="I9" s="235"/>
      <c r="J9" s="238"/>
      <c r="K9" s="238"/>
      <c r="L9" s="238"/>
      <c r="M9" s="235"/>
      <c r="N9" s="238"/>
      <c r="O9" s="238"/>
      <c r="P9" s="238"/>
      <c r="Q9" s="235"/>
      <c r="R9" s="238"/>
      <c r="S9" s="240"/>
      <c r="T9" s="240"/>
      <c r="U9" s="240"/>
      <c r="V9" s="232"/>
      <c r="W9" s="262"/>
      <c r="X9" s="262"/>
      <c r="Y9" s="77"/>
      <c r="Z9" s="258"/>
      <c r="AA9" s="279"/>
      <c r="AB9" s="235"/>
      <c r="AC9" s="255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72"/>
      <c r="AO9" s="272"/>
    </row>
    <row r="10" spans="1:43" ht="63" customHeight="1" x14ac:dyDescent="0.2">
      <c r="A10" s="265"/>
      <c r="B10" s="108"/>
      <c r="C10" s="108"/>
      <c r="D10" s="109"/>
      <c r="E10" s="109"/>
      <c r="F10" s="108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0" t="s">
        <v>54</v>
      </c>
      <c r="P10" s="111"/>
      <c r="Q10" s="111"/>
      <c r="R10" s="111"/>
      <c r="S10" s="110" t="s">
        <v>55</v>
      </c>
      <c r="T10" s="111"/>
      <c r="U10" s="111"/>
      <c r="V10" s="111"/>
      <c r="W10" s="112"/>
      <c r="X10" s="112"/>
      <c r="Y10" s="81"/>
      <c r="Z10" s="82"/>
      <c r="AA10" s="82"/>
      <c r="AB10" s="82"/>
      <c r="AC10" s="82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</row>
    <row r="11" spans="1:43" s="58" customFormat="1" ht="44.5" customHeight="1" x14ac:dyDescent="0.2">
      <c r="A11" s="113"/>
      <c r="B11" s="114" t="str">
        <f>IF(ｼｰﾄ0!C3="","",ｼｰﾄ0!C3)</f>
        <v>新潟県</v>
      </c>
      <c r="C11" s="114" t="str">
        <f>IF(ｼｰﾄ0!C4="","",ｼｰﾄ0!C4)</f>
        <v>長岡</v>
      </c>
      <c r="D11" s="114" t="str">
        <f>IF(OR(ｼｰﾄ1!D23&lt;&gt;"",ｼｰﾄ1!E23&lt;&gt;"",ｼｰﾄ1!F23&lt;&gt;""),"○","")</f>
        <v>○</v>
      </c>
      <c r="E11" s="115">
        <f>IF(ｼｰﾄ3!C68&lt;&gt;"",ｼｰﾄ3!C68,"")</f>
        <v>70.8</v>
      </c>
      <c r="F11" s="115" t="str">
        <f>IF(ｼｰﾄ3!D68&lt;&gt;"",ｼｰﾄ3!D68,"")</f>
        <v/>
      </c>
      <c r="G11" s="116">
        <f>IF(ｼｰﾄ1!D11&lt;&gt;"",ｼｰﾄ1!D11,"")</f>
        <v>25.41</v>
      </c>
      <c r="H11" s="117" t="str">
        <f>IF(ｼｰﾄ1!D9&lt;&gt;"",ｼｰﾄ1!D9,"")</f>
        <v>S50～R6</v>
      </c>
      <c r="I11" s="117" t="str">
        <f>IF(ｼｰﾄ1!D5&lt;&gt;"",ｼｰﾄ1!D5,"")</f>
        <v>NA-41</v>
      </c>
      <c r="J11" s="117" t="str">
        <f>IF(ｼｰﾄ1!D6&lt;&gt;"",ｼｰﾄ1!D6,"")</f>
        <v>長岡市蓮潟町</v>
      </c>
      <c r="K11" s="116">
        <f>IF(ｼｰﾄ1!E12&lt;&gt;"",ｼｰﾄ1!E12,"")</f>
        <v>2.17</v>
      </c>
      <c r="L11" s="117" t="str">
        <f>IF(ｼｰﾄ1!E9&lt;&gt;"",ｼｰﾄ1!E9,"")</f>
        <v>R2～R6</v>
      </c>
      <c r="M11" s="117" t="str">
        <f>IF(ｼｰﾄ1!E5&lt;&gt;"",ｼｰﾄ1!E5,"")</f>
        <v>仮NA-53</v>
      </c>
      <c r="N11" s="117" t="str">
        <f>IF(ｼｰﾄ1!E6&lt;&gt;"",ｼｰﾄ1!E6,"")</f>
        <v>長岡市宮下町</v>
      </c>
      <c r="O11" s="116">
        <f>IF(ｼｰﾄ1!F13&lt;&gt;"",ｼｰﾄ1!F13,"")</f>
        <v>0.46</v>
      </c>
      <c r="P11" s="117" t="str">
        <f>IF(ｼｰﾄ1!F9&lt;&gt;"",ｼｰﾄ1!F9,"")</f>
        <v>R6</v>
      </c>
      <c r="Q11" s="117" t="str">
        <f>IF(ｼｰﾄ1!F5&lt;&gt;"",ｼｰﾄ1!F5,"")</f>
        <v>NA-47</v>
      </c>
      <c r="R11" s="117" t="str">
        <f>IF(ｼｰﾄ1!F6&lt;&gt;"",ｼｰﾄ1!F6,"")</f>
        <v>長岡市渡場町</v>
      </c>
      <c r="S11" s="117" t="str">
        <f>IF(ｼｰﾄ3!E68&lt;&gt;"",ｼｰﾄ3!E68,"")</f>
        <v>-</v>
      </c>
      <c r="T11" s="117" t="str">
        <f>IF(ｼｰﾄ3!F68&lt;&gt;"",ｼｰﾄ3!F68,"")</f>
        <v>-</v>
      </c>
      <c r="U11" s="117" t="str">
        <f>IF(ｼｰﾄ3!G68&lt;&gt;"",ｼｰﾄ3!G68,"")</f>
        <v>-</v>
      </c>
      <c r="V11" s="117" t="str">
        <f>IF(ｼｰﾄ3!H68&lt;&gt;"",ｼｰﾄ3!H68,"")</f>
        <v>-</v>
      </c>
      <c r="W11" s="1"/>
      <c r="X11" s="1"/>
      <c r="Y11" s="1" t="str">
        <f>IF(ｼｰﾄ3!I68&lt;&gt;"",ｼｰﾄ3!I68,"")</f>
        <v>□ ◇</v>
      </c>
      <c r="Z11" s="2">
        <f>IF(ｼｰﾄ5!E15&lt;&gt;"",ｼｰﾄ5!E15,"")</f>
        <v>0</v>
      </c>
      <c r="AA11" s="3">
        <f>IF(ｼｰﾄ5!E27="","",ｼｰﾄ5!E27)</f>
        <v>11</v>
      </c>
      <c r="AB11" s="3" t="str">
        <f>IF(ｼｰﾄ5!F27="","",ｼｰﾄ5!F27)</f>
        <v/>
      </c>
      <c r="AC11" s="3">
        <f>IF(ｼｰﾄ5!G27="","",ｼｰﾄ5!G27)</f>
        <v>5</v>
      </c>
      <c r="AD11" s="114" t="str">
        <f>IF(ｼｰﾄ4!C8="","",ｼｰﾄ4!C8)</f>
        <v/>
      </c>
      <c r="AE11" s="114" t="str">
        <f>IF(ｼｰﾄ4!D8="","",ｼｰﾄ4!D8)</f>
        <v/>
      </c>
      <c r="AF11" s="114" t="str">
        <f>IF(ｼｰﾄ4!E8="","",ｼｰﾄ4!E8)</f>
        <v/>
      </c>
      <c r="AG11" s="114" t="str">
        <f>IF(ｼｰﾄ4!F8="","",ｼｰﾄ4!F8)</f>
        <v/>
      </c>
      <c r="AH11" s="114" t="str">
        <f>IF(ｼｰﾄ4!G8="","",ｼｰﾄ4!G8)</f>
        <v/>
      </c>
      <c r="AI11" s="114" t="str">
        <f>IF(ｼｰﾄ4!H8="","",ｼｰﾄ4!H8)</f>
        <v/>
      </c>
      <c r="AJ11" s="114" t="str">
        <f>IF(ｼｰﾄ4!I8="","",ｼｰﾄ4!I8)</f>
        <v/>
      </c>
      <c r="AK11" s="114" t="str">
        <f>IF(ｼｰﾄ4!J8="","",ｼｰﾄ4!J8)</f>
        <v/>
      </c>
      <c r="AL11" s="114" t="str">
        <f>IF(ｼｰﾄ4!K8="","",ｼｰﾄ4!K8)</f>
        <v/>
      </c>
      <c r="AM11" s="114" t="str">
        <f>IF(ｼｰﾄ4!L8="","",ｼｰﾄ4!L8)</f>
        <v/>
      </c>
      <c r="AN11" s="114" t="str">
        <f>IF(ｼｰﾄ0!C4="","",ｼｰﾄ0!C4)</f>
        <v>長岡</v>
      </c>
      <c r="AO11" s="114" t="str">
        <f>IF(ｼｰﾄ0!C3="","",ｼｰﾄ0!C3)</f>
        <v>新潟県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3"/>
      <c r="W13" s="103"/>
      <c r="X13" s="103"/>
      <c r="Y13" s="103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40" customWidth="1"/>
    <col min="2" max="2" width="66.26953125" style="40" customWidth="1"/>
    <col min="3" max="3" width="5.81640625" style="40" customWidth="1"/>
    <col min="4" max="4" width="7" style="38" hidden="1" customWidth="1" outlineLevel="1"/>
    <col min="5" max="5" width="7.81640625" style="49" hidden="1" customWidth="1" outlineLevel="1"/>
    <col min="6" max="6" width="53.81640625" style="38" hidden="1" customWidth="1" outlineLevel="1"/>
    <col min="7" max="7" width="8.81640625" style="40" collapsed="1"/>
    <col min="8" max="16384" width="8.7265625" style="40"/>
  </cols>
  <sheetData>
    <row r="1" spans="1:6" ht="24.75" customHeight="1" x14ac:dyDescent="0.2">
      <c r="A1" s="291" t="s">
        <v>58</v>
      </c>
      <c r="B1" s="291"/>
      <c r="C1" s="39"/>
      <c r="D1" s="292" t="s">
        <v>59</v>
      </c>
      <c r="E1" s="293"/>
      <c r="F1" s="294"/>
    </row>
    <row r="2" spans="1:6" ht="15" customHeight="1" x14ac:dyDescent="0.2">
      <c r="A2" s="295" t="s">
        <v>60</v>
      </c>
      <c r="B2" s="296"/>
      <c r="D2" s="118" t="s">
        <v>61</v>
      </c>
      <c r="E2" s="34"/>
      <c r="F2" s="34"/>
    </row>
    <row r="3" spans="1:6" ht="15" customHeight="1" x14ac:dyDescent="0.2">
      <c r="A3" s="119" t="s">
        <v>62</v>
      </c>
      <c r="B3" s="31" t="s">
        <v>63</v>
      </c>
      <c r="D3" s="33"/>
      <c r="E3" s="41"/>
      <c r="F3" s="34"/>
    </row>
    <row r="4" spans="1:6" x14ac:dyDescent="0.2">
      <c r="A4" s="119" t="s">
        <v>65</v>
      </c>
      <c r="B4" s="120" t="s">
        <v>64</v>
      </c>
      <c r="D4" s="42"/>
      <c r="E4" s="43" t="s">
        <v>66</v>
      </c>
      <c r="F4" s="32" t="s">
        <v>67</v>
      </c>
    </row>
    <row r="5" spans="1:6" x14ac:dyDescent="0.2">
      <c r="A5" s="119" t="s">
        <v>68</v>
      </c>
      <c r="B5" s="120" t="s">
        <v>69</v>
      </c>
      <c r="D5" s="42"/>
      <c r="E5" s="43" t="s">
        <v>70</v>
      </c>
      <c r="F5" s="32" t="s">
        <v>71</v>
      </c>
    </row>
    <row r="6" spans="1:6" x14ac:dyDescent="0.2">
      <c r="A6" s="119" t="s">
        <v>72</v>
      </c>
      <c r="B6" s="120" t="s">
        <v>73</v>
      </c>
      <c r="D6" s="42"/>
      <c r="E6" s="43" t="s">
        <v>74</v>
      </c>
      <c r="F6" s="32" t="s">
        <v>75</v>
      </c>
    </row>
    <row r="7" spans="1:6" x14ac:dyDescent="0.2">
      <c r="A7" s="119" t="s">
        <v>76</v>
      </c>
      <c r="B7" s="120" t="s">
        <v>75</v>
      </c>
      <c r="D7" s="42"/>
      <c r="E7" s="43" t="s">
        <v>77</v>
      </c>
      <c r="F7" s="32" t="s">
        <v>78</v>
      </c>
    </row>
    <row r="8" spans="1:6" x14ac:dyDescent="0.2">
      <c r="A8" s="119" t="s">
        <v>79</v>
      </c>
      <c r="B8" s="120" t="s">
        <v>80</v>
      </c>
      <c r="D8" s="42"/>
      <c r="E8" s="43" t="s">
        <v>81</v>
      </c>
      <c r="F8" s="32" t="s">
        <v>82</v>
      </c>
    </row>
    <row r="9" spans="1:6" x14ac:dyDescent="0.2">
      <c r="A9" s="119" t="s">
        <v>83</v>
      </c>
      <c r="B9" s="120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19" t="s">
        <v>65</v>
      </c>
      <c r="B12" s="120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19" t="s">
        <v>68</v>
      </c>
      <c r="B13" s="120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19" t="s">
        <v>72</v>
      </c>
      <c r="B14" s="120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19" t="s">
        <v>76</v>
      </c>
      <c r="B15" s="120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19" t="s">
        <v>79</v>
      </c>
      <c r="B16" s="120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19" t="s">
        <v>83</v>
      </c>
      <c r="B17" s="120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19" t="s">
        <v>106</v>
      </c>
      <c r="B18" s="120" t="s">
        <v>107</v>
      </c>
      <c r="D18" s="33" t="s">
        <v>108</v>
      </c>
      <c r="E18" s="44"/>
      <c r="F18" s="34"/>
    </row>
    <row r="19" spans="1:6" hidden="1" outlineLevel="1" x14ac:dyDescent="0.2">
      <c r="A19" s="119" t="s">
        <v>109</v>
      </c>
      <c r="B19" s="120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19" t="s">
        <v>113</v>
      </c>
      <c r="B20" s="120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19" t="s">
        <v>117</v>
      </c>
      <c r="B21" s="120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19" t="s">
        <v>121</v>
      </c>
      <c r="B22" s="120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19" t="s">
        <v>125</v>
      </c>
      <c r="B23" s="120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19" t="s">
        <v>129</v>
      </c>
      <c r="B24" s="120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19" t="s">
        <v>133</v>
      </c>
      <c r="B25" s="120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19" t="s">
        <v>137</v>
      </c>
      <c r="B26" s="120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19" t="s">
        <v>141</v>
      </c>
      <c r="B27" s="120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24" sqref="C24"/>
    </sheetView>
  </sheetViews>
  <sheetFormatPr defaultColWidth="9" defaultRowHeight="17.5" x14ac:dyDescent="0.2"/>
  <cols>
    <col min="1" max="1" width="2.81640625" style="30" customWidth="1"/>
    <col min="2" max="2" width="11.81640625" style="30" bestFit="1" customWidth="1"/>
    <col min="3" max="3" width="39.1796875" style="30" customWidth="1"/>
    <col min="4" max="4" width="9" style="30" customWidth="1"/>
    <col min="5" max="6" width="12.7265625" style="30" customWidth="1"/>
    <col min="7" max="7" width="9" style="30" customWidth="1"/>
    <col min="8" max="9" width="9" style="30"/>
    <col min="10" max="10" width="9.7265625" style="30" bestFit="1" customWidth="1"/>
    <col min="11" max="14" width="9" style="30"/>
    <col min="15" max="15" width="11" style="30" customWidth="1"/>
    <col min="16" max="17" width="14.1796875" style="30" bestFit="1" customWidth="1"/>
    <col min="18" max="30" width="9" style="30"/>
    <col min="31" max="31" width="11" style="30" customWidth="1"/>
    <col min="32" max="44" width="9" style="30"/>
    <col min="45" max="45" width="10.17968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99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26" t="s">
        <v>206</v>
      </c>
    </row>
    <row r="4" spans="2:48" s="89" customFormat="1" ht="35.25" customHeight="1" x14ac:dyDescent="0.2">
      <c r="B4" s="92" t="s">
        <v>191</v>
      </c>
      <c r="C4" s="127" t="s">
        <v>286</v>
      </c>
    </row>
    <row r="8" spans="2:48" ht="19.5" customHeight="1" x14ac:dyDescent="0.2"/>
    <row r="9" spans="2:48" hidden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2" t="s">
        <v>246</v>
      </c>
      <c r="K18" s="102" t="s">
        <v>246</v>
      </c>
      <c r="L18" s="102" t="s">
        <v>246</v>
      </c>
      <c r="M18" s="102" t="s">
        <v>246</v>
      </c>
      <c r="N18" s="102" t="s">
        <v>247</v>
      </c>
      <c r="O18" s="102" t="s">
        <v>247</v>
      </c>
      <c r="P18" s="102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102" t="s">
        <v>254</v>
      </c>
      <c r="X18" s="30" t="s">
        <v>255</v>
      </c>
      <c r="Y18" s="102" t="s">
        <v>254</v>
      </c>
      <c r="Z18" s="102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2" t="s">
        <v>272</v>
      </c>
      <c r="AQ18" s="102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customHeight="1" x14ac:dyDescent="0.2">
      <c r="Q22" s="30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9" zoomScale="70" zoomScaleNormal="70" zoomScaleSheetLayoutView="79" workbookViewId="0">
      <selection activeCell="I24" sqref="I24"/>
    </sheetView>
  </sheetViews>
  <sheetFormatPr defaultColWidth="9" defaultRowHeight="14.5" x14ac:dyDescent="0.2"/>
  <cols>
    <col min="1" max="1" width="2.26953125" style="97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7265625" style="16" customWidth="1"/>
    <col min="7" max="16384" width="9" style="16"/>
  </cols>
  <sheetData>
    <row r="1" spans="1:248" ht="17.5" x14ac:dyDescent="0.2">
      <c r="B1" s="85" t="s">
        <v>304</v>
      </c>
    </row>
    <row r="2" spans="1:248" s="19" customFormat="1" x14ac:dyDescent="0.2">
      <c r="A2" s="97"/>
      <c r="B2" s="17"/>
      <c r="C2" s="18"/>
      <c r="D2" s="18"/>
    </row>
    <row r="3" spans="1:248" ht="16.5" customHeight="1" x14ac:dyDescent="0.2">
      <c r="B3" s="297" t="s">
        <v>191</v>
      </c>
      <c r="C3" s="298"/>
      <c r="D3" s="299" t="str">
        <f>IF(ｼｰﾄ0!C4="","",ｼｰﾄ0!C3 &amp; (ｼｰﾄ0!C4))</f>
        <v>新潟県長岡</v>
      </c>
      <c r="E3" s="299"/>
      <c r="F3" s="299"/>
      <c r="IN3" s="19">
        <v>1</v>
      </c>
    </row>
    <row r="4" spans="1:248" ht="54" customHeight="1" x14ac:dyDescent="0.2">
      <c r="B4" s="297" t="s">
        <v>305</v>
      </c>
      <c r="C4" s="298"/>
      <c r="D4" s="130" t="s">
        <v>306</v>
      </c>
      <c r="E4" s="121" t="s">
        <v>307</v>
      </c>
      <c r="F4" s="131" t="s">
        <v>308</v>
      </c>
    </row>
    <row r="5" spans="1:248" ht="26.25" customHeight="1" x14ac:dyDescent="0.2">
      <c r="B5" s="300" t="s">
        <v>309</v>
      </c>
      <c r="C5" s="300"/>
      <c r="D5" s="137" t="s">
        <v>498</v>
      </c>
      <c r="E5" s="138" t="s">
        <v>497</v>
      </c>
      <c r="F5" s="137" t="s">
        <v>495</v>
      </c>
    </row>
    <row r="6" spans="1:248" ht="26.25" customHeight="1" x14ac:dyDescent="0.2">
      <c r="B6" s="301" t="s">
        <v>310</v>
      </c>
      <c r="C6" s="301"/>
      <c r="D6" s="139" t="s">
        <v>493</v>
      </c>
      <c r="E6" s="139" t="s">
        <v>499</v>
      </c>
      <c r="F6" s="140" t="s">
        <v>496</v>
      </c>
    </row>
    <row r="7" spans="1:248" ht="25" customHeight="1" x14ac:dyDescent="0.2">
      <c r="B7" s="305" t="s">
        <v>311</v>
      </c>
      <c r="C7" s="305"/>
      <c r="D7" s="139" t="s">
        <v>494</v>
      </c>
      <c r="E7" s="139" t="s">
        <v>494</v>
      </c>
      <c r="F7" s="140" t="s">
        <v>494</v>
      </c>
    </row>
    <row r="8" spans="1:248" ht="27" customHeight="1" x14ac:dyDescent="0.2">
      <c r="B8" s="306" t="s">
        <v>312</v>
      </c>
      <c r="C8" s="307"/>
      <c r="D8" s="139" t="s">
        <v>500</v>
      </c>
      <c r="E8" s="139" t="s">
        <v>502</v>
      </c>
      <c r="F8" s="140" t="s">
        <v>500</v>
      </c>
    </row>
    <row r="9" spans="1:248" ht="26.25" customHeight="1" x14ac:dyDescent="0.2">
      <c r="B9" s="308" t="s">
        <v>313</v>
      </c>
      <c r="C9" s="309"/>
      <c r="D9" s="139" t="s">
        <v>500</v>
      </c>
      <c r="E9" s="141" t="s">
        <v>503</v>
      </c>
      <c r="F9" s="140" t="s">
        <v>501</v>
      </c>
    </row>
    <row r="10" spans="1:248" ht="30" customHeight="1" x14ac:dyDescent="0.2">
      <c r="B10" s="308" t="s">
        <v>314</v>
      </c>
      <c r="C10" s="310"/>
      <c r="D10" s="132"/>
      <c r="E10" s="142" t="s">
        <v>504</v>
      </c>
      <c r="F10" s="132"/>
    </row>
    <row r="11" spans="1:248" ht="29.25" customHeight="1" x14ac:dyDescent="0.2">
      <c r="B11" s="311" t="s">
        <v>315</v>
      </c>
      <c r="C11" s="133" t="s">
        <v>316</v>
      </c>
      <c r="D11" s="143">
        <v>25.41</v>
      </c>
      <c r="E11" s="143">
        <v>9.06</v>
      </c>
      <c r="F11" s="144">
        <v>2.58</v>
      </c>
    </row>
    <row r="12" spans="1:248" ht="30" customHeight="1" x14ac:dyDescent="0.2">
      <c r="B12" s="311"/>
      <c r="C12" s="134" t="s">
        <v>317</v>
      </c>
      <c r="D12" s="135"/>
      <c r="E12" s="143">
        <v>2.17</v>
      </c>
      <c r="F12" s="135"/>
    </row>
    <row r="13" spans="1:248" ht="30.75" customHeight="1" x14ac:dyDescent="0.2">
      <c r="B13" s="311"/>
      <c r="C13" s="133" t="s">
        <v>318</v>
      </c>
      <c r="D13" s="135"/>
      <c r="E13" s="135"/>
      <c r="F13" s="144">
        <v>0.46</v>
      </c>
    </row>
    <row r="14" spans="1:248" ht="19.5" customHeight="1" x14ac:dyDescent="0.2">
      <c r="B14" s="312"/>
      <c r="C14" s="122" t="s">
        <v>319</v>
      </c>
      <c r="D14" s="145"/>
      <c r="E14" s="145"/>
      <c r="F14" s="145"/>
    </row>
    <row r="15" spans="1:248" ht="19.5" customHeight="1" x14ac:dyDescent="0.2">
      <c r="B15" s="312"/>
      <c r="C15" s="122" t="s">
        <v>320</v>
      </c>
      <c r="D15" s="147">
        <v>0.26</v>
      </c>
      <c r="E15" s="147">
        <v>0.63</v>
      </c>
      <c r="F15" s="147">
        <v>-0.25</v>
      </c>
    </row>
    <row r="16" spans="1:248" ht="19.5" customHeight="1" x14ac:dyDescent="0.2">
      <c r="B16" s="312"/>
      <c r="C16" s="122" t="s">
        <v>321</v>
      </c>
      <c r="D16" s="147"/>
      <c r="E16" s="147"/>
      <c r="F16" s="147"/>
    </row>
    <row r="17" spans="1:6" ht="19.5" customHeight="1" x14ac:dyDescent="0.2">
      <c r="B17" s="312"/>
      <c r="C17" s="122" t="s">
        <v>322</v>
      </c>
      <c r="D17" s="147">
        <v>1.02</v>
      </c>
      <c r="E17" s="147">
        <v>1.94</v>
      </c>
      <c r="F17" s="147">
        <v>0.04</v>
      </c>
    </row>
    <row r="18" spans="1:6" ht="19.5" customHeight="1" x14ac:dyDescent="0.2">
      <c r="B18" s="312"/>
      <c r="C18" s="122" t="s">
        <v>323</v>
      </c>
      <c r="D18" s="147"/>
      <c r="E18" s="147"/>
      <c r="F18" s="147"/>
    </row>
    <row r="19" spans="1:6" ht="19.5" customHeight="1" x14ac:dyDescent="0.2">
      <c r="B19" s="312"/>
      <c r="C19" s="146" t="s">
        <v>324</v>
      </c>
      <c r="D19" s="147">
        <v>0.23</v>
      </c>
      <c r="E19" s="147">
        <v>-1.34</v>
      </c>
      <c r="F19" s="147">
        <v>-0.04</v>
      </c>
    </row>
    <row r="20" spans="1:6" ht="19.5" customHeight="1" x14ac:dyDescent="0.2">
      <c r="B20" s="312"/>
      <c r="C20" s="146" t="s">
        <v>325</v>
      </c>
      <c r="D20" s="147"/>
      <c r="E20" s="147"/>
      <c r="F20" s="147"/>
    </row>
    <row r="21" spans="1:6" ht="19.5" customHeight="1" x14ac:dyDescent="0.2">
      <c r="B21" s="312"/>
      <c r="C21" s="146" t="s">
        <v>326</v>
      </c>
      <c r="D21" s="147">
        <v>0.77</v>
      </c>
      <c r="E21" s="147">
        <v>3.94</v>
      </c>
      <c r="F21" s="147">
        <v>0.04</v>
      </c>
    </row>
    <row r="22" spans="1:6" ht="19.5" customHeight="1" x14ac:dyDescent="0.2">
      <c r="B22" s="312"/>
      <c r="C22" s="146" t="s">
        <v>327</v>
      </c>
      <c r="D22" s="147"/>
      <c r="E22" s="147"/>
      <c r="F22" s="147"/>
    </row>
    <row r="23" spans="1:6" ht="19.5" customHeight="1" x14ac:dyDescent="0.2">
      <c r="B23" s="313"/>
      <c r="C23" s="146" t="s">
        <v>328</v>
      </c>
      <c r="D23" s="147">
        <v>0.36</v>
      </c>
      <c r="E23" s="147">
        <v>-1.1000000000000001</v>
      </c>
      <c r="F23" s="147">
        <v>0.46</v>
      </c>
    </row>
    <row r="24" spans="1:6" s="95" customFormat="1" ht="12" customHeight="1" x14ac:dyDescent="0.2">
      <c r="A24" s="98"/>
      <c r="C24" s="136" t="s">
        <v>329</v>
      </c>
      <c r="D24" s="314" t="s">
        <v>454</v>
      </c>
      <c r="E24" s="315"/>
      <c r="F24" s="316"/>
    </row>
    <row r="25" spans="1:6" s="95" customFormat="1" ht="12" customHeight="1" x14ac:dyDescent="0.2">
      <c r="A25" s="98"/>
      <c r="C25" s="23"/>
      <c r="D25" s="317" t="s">
        <v>455</v>
      </c>
      <c r="E25" s="315"/>
      <c r="F25" s="318"/>
    </row>
    <row r="26" spans="1:6" s="95" customFormat="1" ht="12" customHeight="1" x14ac:dyDescent="0.2">
      <c r="A26" s="98"/>
      <c r="C26" s="13"/>
      <c r="D26" s="317" t="s">
        <v>456</v>
      </c>
      <c r="E26" s="315"/>
      <c r="F26" s="318"/>
    </row>
    <row r="27" spans="1:6" s="95" customFormat="1" ht="12" customHeight="1" x14ac:dyDescent="0.2">
      <c r="A27" s="98"/>
      <c r="D27" s="319"/>
      <c r="E27" s="315"/>
      <c r="F27" s="318"/>
    </row>
    <row r="28" spans="1:6" s="95" customFormat="1" ht="12" customHeight="1" x14ac:dyDescent="0.2">
      <c r="A28" s="98"/>
      <c r="D28" s="302"/>
      <c r="E28" s="303"/>
      <c r="F28" s="304"/>
    </row>
    <row r="29" spans="1:6" s="95" customFormat="1" x14ac:dyDescent="0.2">
      <c r="A29" s="98"/>
    </row>
    <row r="30" spans="1:6" s="95" customFormat="1" x14ac:dyDescent="0.2">
      <c r="A30" s="98"/>
    </row>
    <row r="31" spans="1:6" s="95" customFormat="1" x14ac:dyDescent="0.2">
      <c r="A31" s="98"/>
    </row>
    <row r="32" spans="1:6" s="95" customFormat="1" x14ac:dyDescent="0.2">
      <c r="A32" s="98"/>
    </row>
    <row r="33" spans="1:3" s="95" customFormat="1" x14ac:dyDescent="0.2">
      <c r="A33" s="98"/>
    </row>
    <row r="34" spans="1:3" s="95" customFormat="1" x14ac:dyDescent="0.2">
      <c r="A34" s="98"/>
    </row>
    <row r="35" spans="1:3" s="95" customFormat="1" x14ac:dyDescent="0.2">
      <c r="A35" s="98"/>
    </row>
    <row r="40" spans="1:3" x14ac:dyDescent="0.2">
      <c r="C40" s="96"/>
    </row>
    <row r="41" spans="1:3" x14ac:dyDescent="0.2">
      <c r="C41" s="96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H25"/>
  <sheetViews>
    <sheetView showGridLines="0" topLeftCell="B1" zoomScaleNormal="100" zoomScaleSheetLayoutView="90" workbookViewId="0">
      <selection activeCell="J8" sqref="J8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26953125" style="13" customWidth="1"/>
    <col min="4" max="8" width="18.81640625" style="13" customWidth="1"/>
    <col min="9" max="16384" width="9" style="13"/>
  </cols>
  <sheetData>
    <row r="1" spans="1:8" ht="17.5" x14ac:dyDescent="0.2">
      <c r="B1" s="84" t="s">
        <v>330</v>
      </c>
    </row>
    <row r="2" spans="1:8" x14ac:dyDescent="0.2">
      <c r="A2" s="20">
        <f>IF(COUNTA(D4:H21)&lt;&gt;0,1,2)</f>
        <v>1</v>
      </c>
      <c r="B2" s="14" t="s">
        <v>191</v>
      </c>
      <c r="D2" s="14"/>
      <c r="E2" s="15"/>
      <c r="F2" s="15"/>
      <c r="G2" s="15"/>
      <c r="H2" s="15"/>
    </row>
    <row r="3" spans="1:8" ht="18.75" customHeight="1" x14ac:dyDescent="0.2">
      <c r="B3" s="320" t="str">
        <f>IF(ｼｰﾄ0!C4="","",ｼｰﾄ0!C3   &amp; (ｼｰﾄ0!C4) )</f>
        <v>新潟県長岡</v>
      </c>
      <c r="C3" s="320"/>
      <c r="D3" s="148"/>
      <c r="E3" s="148"/>
      <c r="F3" s="148"/>
      <c r="G3" s="148"/>
      <c r="H3" s="148"/>
    </row>
    <row r="4" spans="1:8" ht="27" customHeight="1" x14ac:dyDescent="0.2">
      <c r="B4" s="321" t="s">
        <v>331</v>
      </c>
      <c r="C4" s="322"/>
      <c r="D4" s="149" t="s">
        <v>457</v>
      </c>
      <c r="E4" s="149" t="s">
        <v>458</v>
      </c>
      <c r="F4" s="149" t="s">
        <v>459</v>
      </c>
      <c r="G4" s="149" t="s">
        <v>460</v>
      </c>
      <c r="H4" s="149" t="s">
        <v>461</v>
      </c>
    </row>
    <row r="5" spans="1:8" ht="27" customHeight="1" x14ac:dyDescent="0.2">
      <c r="B5" s="321" t="s">
        <v>332</v>
      </c>
      <c r="C5" s="322"/>
      <c r="D5" s="150" t="s">
        <v>462</v>
      </c>
      <c r="E5" s="150" t="s">
        <v>463</v>
      </c>
      <c r="F5" s="150" t="s">
        <v>464</v>
      </c>
      <c r="G5" s="150" t="s">
        <v>465</v>
      </c>
      <c r="H5" s="150" t="s">
        <v>466</v>
      </c>
    </row>
    <row r="6" spans="1:8" ht="27" customHeight="1" x14ac:dyDescent="0.2">
      <c r="B6" s="321" t="s">
        <v>333</v>
      </c>
      <c r="C6" s="322"/>
      <c r="D6" s="150">
        <v>25.31</v>
      </c>
      <c r="E6" s="150">
        <v>22.03</v>
      </c>
      <c r="F6" s="150">
        <v>22.67</v>
      </c>
      <c r="G6" s="150">
        <v>20.5</v>
      </c>
      <c r="H6" s="150">
        <v>22.9</v>
      </c>
    </row>
    <row r="7" spans="1:8" ht="27" customHeight="1" x14ac:dyDescent="0.2">
      <c r="B7" s="321" t="s">
        <v>334</v>
      </c>
      <c r="C7" s="322"/>
      <c r="D7" s="150" t="s">
        <v>467</v>
      </c>
      <c r="E7" s="150" t="s">
        <v>468</v>
      </c>
      <c r="F7" s="150" t="s">
        <v>469</v>
      </c>
      <c r="G7" s="150" t="s">
        <v>470</v>
      </c>
      <c r="H7" s="150" t="s">
        <v>471</v>
      </c>
    </row>
    <row r="8" spans="1:8" ht="27" customHeight="1" x14ac:dyDescent="0.2">
      <c r="B8" s="321" t="s">
        <v>311</v>
      </c>
      <c r="C8" s="322"/>
      <c r="D8" s="150" t="s">
        <v>472</v>
      </c>
      <c r="E8" s="150" t="s">
        <v>473</v>
      </c>
      <c r="F8" s="150" t="s">
        <v>473</v>
      </c>
      <c r="G8" s="150" t="s">
        <v>473</v>
      </c>
      <c r="H8" s="150" t="s">
        <v>473</v>
      </c>
    </row>
    <row r="9" spans="1:8" ht="27" customHeight="1" x14ac:dyDescent="0.2">
      <c r="B9" s="321" t="s">
        <v>335</v>
      </c>
      <c r="C9" s="322"/>
      <c r="D9" s="150" t="s">
        <v>474</v>
      </c>
      <c r="E9" s="150" t="s">
        <v>475</v>
      </c>
      <c r="F9" s="150" t="s">
        <v>474</v>
      </c>
      <c r="G9" s="150" t="s">
        <v>474</v>
      </c>
      <c r="H9" s="150" t="s">
        <v>475</v>
      </c>
    </row>
    <row r="10" spans="1:8" ht="27" customHeight="1" x14ac:dyDescent="0.2">
      <c r="B10" s="321" t="s">
        <v>336</v>
      </c>
      <c r="C10" s="322"/>
      <c r="D10" s="150" t="s">
        <v>476</v>
      </c>
      <c r="E10" s="150" t="s">
        <v>477</v>
      </c>
      <c r="F10" s="150" t="s">
        <v>478</v>
      </c>
      <c r="G10" s="150" t="s">
        <v>479</v>
      </c>
      <c r="H10" s="150" t="s">
        <v>477</v>
      </c>
    </row>
    <row r="11" spans="1:8" ht="27" customHeight="1" x14ac:dyDescent="0.2">
      <c r="B11" s="325" t="s">
        <v>337</v>
      </c>
      <c r="C11" s="326"/>
      <c r="D11" s="150" t="s">
        <v>480</v>
      </c>
      <c r="E11" s="150" t="s">
        <v>481</v>
      </c>
      <c r="F11" s="150" t="s">
        <v>482</v>
      </c>
      <c r="G11" s="150" t="s">
        <v>483</v>
      </c>
      <c r="H11" s="150" t="s">
        <v>484</v>
      </c>
    </row>
    <row r="12" spans="1:8" ht="18.75" customHeight="1" x14ac:dyDescent="0.2">
      <c r="B12" s="327" t="s">
        <v>338</v>
      </c>
      <c r="C12" s="149" t="s">
        <v>339</v>
      </c>
      <c r="D12" s="150">
        <v>14.45</v>
      </c>
      <c r="E12" s="151">
        <v>13.16</v>
      </c>
      <c r="F12" s="151">
        <v>10.6</v>
      </c>
      <c r="G12" s="151">
        <v>12.64</v>
      </c>
      <c r="H12" s="151">
        <v>12.2</v>
      </c>
    </row>
    <row r="13" spans="1:8" ht="18.75" customHeight="1" x14ac:dyDescent="0.2">
      <c r="B13" s="328"/>
      <c r="C13" s="149" t="s">
        <v>320</v>
      </c>
      <c r="D13" s="150">
        <v>16.309999999999999</v>
      </c>
      <c r="E13" s="151">
        <v>13.6</v>
      </c>
      <c r="F13" s="151">
        <v>10.25</v>
      </c>
      <c r="G13" s="151">
        <v>13.89</v>
      </c>
      <c r="H13" s="151">
        <v>11.89</v>
      </c>
    </row>
    <row r="14" spans="1:8" ht="18.75" customHeight="1" x14ac:dyDescent="0.2">
      <c r="B14" s="328"/>
      <c r="C14" s="149" t="s">
        <v>321</v>
      </c>
      <c r="D14" s="150">
        <v>16.28</v>
      </c>
      <c r="E14" s="151">
        <v>14.42</v>
      </c>
      <c r="F14" s="151">
        <v>11.96</v>
      </c>
      <c r="G14" s="151">
        <v>13.8</v>
      </c>
      <c r="H14" s="151">
        <v>13.5</v>
      </c>
    </row>
    <row r="15" spans="1:8" ht="18.75" customHeight="1" x14ac:dyDescent="0.2">
      <c r="B15" s="328"/>
      <c r="C15" s="149" t="s">
        <v>322</v>
      </c>
      <c r="D15" s="150">
        <v>16.34</v>
      </c>
      <c r="E15" s="151">
        <v>14.91</v>
      </c>
      <c r="F15" s="151">
        <v>12.41</v>
      </c>
      <c r="G15" s="151">
        <v>13.74</v>
      </c>
      <c r="H15" s="151">
        <v>13.92</v>
      </c>
    </row>
    <row r="16" spans="1:8" ht="18.75" customHeight="1" x14ac:dyDescent="0.2">
      <c r="B16" s="329" t="s">
        <v>340</v>
      </c>
      <c r="C16" s="122" t="s">
        <v>341</v>
      </c>
      <c r="D16" s="150">
        <v>13.54</v>
      </c>
      <c r="E16" s="151">
        <v>13.05</v>
      </c>
      <c r="F16" s="151">
        <v>8.48</v>
      </c>
      <c r="G16" s="151">
        <v>11.84</v>
      </c>
      <c r="H16" s="151">
        <v>11.87</v>
      </c>
    </row>
    <row r="17" spans="2:8" ht="18.75" customHeight="1" x14ac:dyDescent="0.2">
      <c r="B17" s="329"/>
      <c r="C17" s="122" t="s">
        <v>324</v>
      </c>
      <c r="D17" s="150">
        <v>17.48</v>
      </c>
      <c r="E17" s="151">
        <v>14.99</v>
      </c>
      <c r="F17" s="151">
        <v>12.56</v>
      </c>
      <c r="G17" s="151">
        <v>13.96</v>
      </c>
      <c r="H17" s="151">
        <v>14.03</v>
      </c>
    </row>
    <row r="18" spans="2:8" ht="18.75" customHeight="1" x14ac:dyDescent="0.2">
      <c r="B18" s="329"/>
      <c r="C18" s="122" t="s">
        <v>325</v>
      </c>
      <c r="D18" s="150">
        <v>17.09</v>
      </c>
      <c r="E18" s="151">
        <v>17.37</v>
      </c>
      <c r="F18" s="151">
        <v>16.350000000000001</v>
      </c>
      <c r="G18" s="151">
        <v>16.03</v>
      </c>
      <c r="H18" s="151">
        <v>17.66</v>
      </c>
    </row>
    <row r="19" spans="2:8" ht="18.75" customHeight="1" x14ac:dyDescent="0.2">
      <c r="B19" s="329"/>
      <c r="C19" s="122" t="s">
        <v>326</v>
      </c>
      <c r="D19" s="150" t="s">
        <v>485</v>
      </c>
      <c r="E19" s="151">
        <v>13.34</v>
      </c>
      <c r="F19" s="151">
        <v>9.8000000000000007</v>
      </c>
      <c r="G19" s="151">
        <v>13.54</v>
      </c>
      <c r="H19" s="151">
        <v>12.42</v>
      </c>
    </row>
    <row r="20" spans="2:8" ht="18.75" customHeight="1" x14ac:dyDescent="0.2">
      <c r="B20" s="329"/>
      <c r="C20" s="122" t="s">
        <v>327</v>
      </c>
      <c r="D20" s="150" t="s">
        <v>485</v>
      </c>
      <c r="E20" s="151">
        <v>11.63</v>
      </c>
      <c r="F20" s="151">
        <v>8.34</v>
      </c>
      <c r="G20" s="151">
        <v>12.7</v>
      </c>
      <c r="H20" s="151">
        <v>11.29</v>
      </c>
    </row>
    <row r="21" spans="2:8" ht="18.75" customHeight="1" x14ac:dyDescent="0.2">
      <c r="B21" s="330"/>
      <c r="C21" s="122" t="s">
        <v>328</v>
      </c>
      <c r="D21" s="150" t="s">
        <v>485</v>
      </c>
      <c r="E21" s="151">
        <v>13.59</v>
      </c>
      <c r="F21" s="151">
        <v>10.36</v>
      </c>
      <c r="G21" s="151">
        <v>14.03</v>
      </c>
      <c r="H21" s="151">
        <v>12.01</v>
      </c>
    </row>
    <row r="22" spans="2:8" x14ac:dyDescent="0.2">
      <c r="B22" s="15"/>
      <c r="C22" s="152" t="s">
        <v>342</v>
      </c>
      <c r="D22" s="331" t="s">
        <v>343</v>
      </c>
      <c r="E22" s="332"/>
      <c r="F22" s="332"/>
      <c r="G22" s="332"/>
      <c r="H22" s="316"/>
    </row>
    <row r="23" spans="2:8" x14ac:dyDescent="0.2">
      <c r="B23" s="15"/>
      <c r="C23" s="15"/>
      <c r="D23" s="323" t="s">
        <v>492</v>
      </c>
      <c r="E23" s="315"/>
      <c r="F23" s="315"/>
      <c r="G23" s="315"/>
      <c r="H23" s="318"/>
    </row>
    <row r="24" spans="2:8" x14ac:dyDescent="0.2">
      <c r="B24" s="15"/>
      <c r="C24" s="15"/>
      <c r="D24" s="323" t="s">
        <v>486</v>
      </c>
      <c r="E24" s="315"/>
      <c r="F24" s="315"/>
      <c r="G24" s="315"/>
      <c r="H24" s="318"/>
    </row>
    <row r="25" spans="2:8" x14ac:dyDescent="0.2">
      <c r="B25" s="15"/>
      <c r="C25" s="15"/>
      <c r="D25" s="324"/>
      <c r="E25" s="303"/>
      <c r="F25" s="303"/>
      <c r="G25" s="303"/>
      <c r="H25" s="304"/>
    </row>
  </sheetData>
  <sheetProtection insertColumns="0"/>
  <mergeCells count="15">
    <mergeCell ref="B8:C8"/>
    <mergeCell ref="D23:H23"/>
    <mergeCell ref="D24:H24"/>
    <mergeCell ref="D25:H25"/>
    <mergeCell ref="B9:C9"/>
    <mergeCell ref="B10:C10"/>
    <mergeCell ref="B11:C11"/>
    <mergeCell ref="B12:B15"/>
    <mergeCell ref="B16:B21"/>
    <mergeCell ref="D22:H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67" activePane="bottomRight" state="frozen"/>
      <selection pane="topRight" sqref="A1:B1"/>
      <selection pane="bottomLeft" sqref="A1:B1"/>
      <selection pane="bottomRight" activeCell="N73" sqref="N73"/>
    </sheetView>
  </sheetViews>
  <sheetFormatPr defaultColWidth="9" defaultRowHeight="14.5" x14ac:dyDescent="0.2"/>
  <cols>
    <col min="1" max="1" width="2.54296875" style="26" hidden="1" customWidth="1"/>
    <col min="2" max="2" width="16.5429687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84" t="s">
        <v>344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345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41" t="str">
        <f>IF(ｼｰﾄ0!C4="","",ｼｰﾄ0!C3   &amp; (ｼｰﾄ0!C4) )</f>
        <v>新潟県長岡</v>
      </c>
      <c r="C4" s="341"/>
      <c r="D4" s="14"/>
      <c r="E4" s="22"/>
      <c r="F4" s="22"/>
      <c r="G4" s="22"/>
      <c r="H4" s="22"/>
    </row>
    <row r="5" spans="1:18" ht="48.75" customHeight="1" x14ac:dyDescent="0.2">
      <c r="A5" s="24"/>
      <c r="B5" s="342" t="s">
        <v>505</v>
      </c>
      <c r="C5" s="345" t="s">
        <v>346</v>
      </c>
      <c r="D5" s="153"/>
      <c r="E5" s="348" t="s">
        <v>347</v>
      </c>
      <c r="F5" s="349"/>
      <c r="G5" s="349"/>
      <c r="H5" s="350"/>
      <c r="I5" s="357" t="s">
        <v>506</v>
      </c>
      <c r="J5" s="358"/>
      <c r="K5" s="359" t="s">
        <v>507</v>
      </c>
      <c r="L5" s="360"/>
    </row>
    <row r="6" spans="1:18" ht="37.5" customHeight="1" x14ac:dyDescent="0.2">
      <c r="A6" s="24"/>
      <c r="B6" s="343"/>
      <c r="C6" s="346"/>
      <c r="D6" s="351" t="s">
        <v>348</v>
      </c>
      <c r="E6" s="353" t="s">
        <v>34</v>
      </c>
      <c r="F6" s="355" t="s">
        <v>35</v>
      </c>
      <c r="G6" s="355" t="s">
        <v>36</v>
      </c>
      <c r="H6" s="351" t="s">
        <v>349</v>
      </c>
      <c r="I6" s="154" t="s">
        <v>350</v>
      </c>
      <c r="J6" s="155" t="s">
        <v>351</v>
      </c>
      <c r="K6" s="154" t="s">
        <v>352</v>
      </c>
      <c r="L6" s="156" t="s">
        <v>353</v>
      </c>
    </row>
    <row r="7" spans="1:18" ht="29.25" customHeight="1" thickBot="1" x14ac:dyDescent="0.25">
      <c r="A7" s="24"/>
      <c r="B7" s="344"/>
      <c r="C7" s="347"/>
      <c r="D7" s="352"/>
      <c r="E7" s="354"/>
      <c r="F7" s="356"/>
      <c r="G7" s="356"/>
      <c r="H7" s="352"/>
      <c r="I7" s="157" t="s">
        <v>354</v>
      </c>
      <c r="J7" s="158" t="s">
        <v>355</v>
      </c>
      <c r="K7" s="159" t="s">
        <v>356</v>
      </c>
      <c r="L7" s="160" t="s">
        <v>357</v>
      </c>
    </row>
    <row r="8" spans="1:18" ht="19.5" customHeight="1" thickTop="1" x14ac:dyDescent="0.2">
      <c r="A8" s="25" t="str">
        <f>IF(COUNTIF(E8:E67,"/")&gt;=1,1,"")</f>
        <v/>
      </c>
      <c r="B8" s="168" t="s">
        <v>487</v>
      </c>
      <c r="C8" s="169">
        <v>70.8</v>
      </c>
      <c r="D8" s="169"/>
      <c r="E8" s="170" t="s">
        <v>485</v>
      </c>
      <c r="F8" s="170" t="s">
        <v>485</v>
      </c>
      <c r="G8" s="170" t="s">
        <v>485</v>
      </c>
      <c r="H8" s="170" t="s">
        <v>485</v>
      </c>
      <c r="I8" s="170"/>
      <c r="J8" s="170"/>
      <c r="K8" s="170" t="s">
        <v>362</v>
      </c>
      <c r="L8" s="170" t="s">
        <v>488</v>
      </c>
    </row>
    <row r="9" spans="1:18" ht="19.5" customHeight="1" x14ac:dyDescent="0.2">
      <c r="A9" s="25">
        <f>IF(COUNTIF(E8:E67,"-")&gt;=1,2,"")</f>
        <v>2</v>
      </c>
      <c r="B9" s="168"/>
      <c r="C9" s="169"/>
      <c r="D9" s="169"/>
      <c r="E9" s="170"/>
      <c r="F9" s="170"/>
      <c r="G9" s="170"/>
      <c r="H9" s="170"/>
      <c r="I9" s="171"/>
      <c r="J9" s="172"/>
      <c r="K9" s="172"/>
      <c r="L9" s="172"/>
    </row>
    <row r="10" spans="1:18" ht="19.5" customHeight="1" x14ac:dyDescent="0.2">
      <c r="A10" s="25" t="str">
        <f>IF(COUNTIF(E8:E67,"#")&gt;=1,4,"")</f>
        <v/>
      </c>
      <c r="B10" s="168"/>
      <c r="C10" s="169"/>
      <c r="D10" s="169"/>
      <c r="E10" s="170"/>
      <c r="F10" s="170"/>
      <c r="G10" s="170"/>
      <c r="H10" s="170"/>
      <c r="I10" s="171"/>
      <c r="J10" s="172"/>
      <c r="K10" s="172"/>
      <c r="L10" s="172"/>
    </row>
    <row r="11" spans="1:18" ht="19.5" customHeight="1" x14ac:dyDescent="0.2">
      <c r="A11" s="24"/>
      <c r="B11" s="168"/>
      <c r="C11" s="169"/>
      <c r="D11" s="169"/>
      <c r="E11" s="170"/>
      <c r="F11" s="170"/>
      <c r="G11" s="170"/>
      <c r="H11" s="170"/>
      <c r="I11" s="171"/>
      <c r="J11" s="172"/>
      <c r="K11" s="172"/>
      <c r="L11" s="172"/>
    </row>
    <row r="12" spans="1:18" ht="19.5" customHeight="1" x14ac:dyDescent="0.2">
      <c r="A12" s="25">
        <f>IF(COUNTIF(F8:F67,"-")&gt;=1,2,"")</f>
        <v>2</v>
      </c>
      <c r="B12" s="168"/>
      <c r="C12" s="169"/>
      <c r="D12" s="169"/>
      <c r="E12" s="170"/>
      <c r="F12" s="170"/>
      <c r="G12" s="170"/>
      <c r="H12" s="170"/>
      <c r="I12" s="171"/>
      <c r="J12" s="172"/>
      <c r="K12" s="172"/>
      <c r="L12" s="172"/>
    </row>
    <row r="13" spans="1:18" ht="19.5" customHeight="1" x14ac:dyDescent="0.2">
      <c r="A13" s="25" t="str">
        <f>IF(COUNTIF(F8:F67,"/")&gt;=1,1,"")</f>
        <v/>
      </c>
      <c r="B13" s="168"/>
      <c r="C13" s="169"/>
      <c r="D13" s="169"/>
      <c r="E13" s="170"/>
      <c r="F13" s="170"/>
      <c r="G13" s="170"/>
      <c r="H13" s="170"/>
      <c r="I13" s="171"/>
      <c r="J13" s="172"/>
      <c r="K13" s="172"/>
      <c r="L13" s="172"/>
      <c r="R13" s="20" t="s">
        <v>358</v>
      </c>
    </row>
    <row r="14" spans="1:18" ht="19.5" customHeight="1" x14ac:dyDescent="0.2">
      <c r="A14" s="25" t="str">
        <f>IF(COUNTIF(F8:F67,"#")&gt;=1,4,"")</f>
        <v/>
      </c>
      <c r="B14" s="168"/>
      <c r="C14" s="169"/>
      <c r="D14" s="169"/>
      <c r="E14" s="170"/>
      <c r="F14" s="170"/>
      <c r="G14" s="170"/>
      <c r="H14" s="170"/>
      <c r="I14" s="171"/>
      <c r="J14" s="172"/>
      <c r="K14" s="172"/>
      <c r="L14" s="172"/>
    </row>
    <row r="15" spans="1:18" ht="19.5" customHeight="1" x14ac:dyDescent="0.2">
      <c r="A15" s="24"/>
      <c r="B15" s="168"/>
      <c r="C15" s="169"/>
      <c r="D15" s="169"/>
      <c r="E15" s="170"/>
      <c r="F15" s="170"/>
      <c r="G15" s="170"/>
      <c r="H15" s="170"/>
      <c r="I15" s="171"/>
      <c r="J15" s="172"/>
      <c r="K15" s="172"/>
      <c r="L15" s="172"/>
    </row>
    <row r="16" spans="1:18" ht="19.5" customHeight="1" x14ac:dyDescent="0.2">
      <c r="A16" s="25" t="str">
        <f>IF(COUNTIF(G8:G67,"/")&gt;=1,1,"")</f>
        <v/>
      </c>
      <c r="B16" s="168"/>
      <c r="C16" s="169"/>
      <c r="D16" s="169"/>
      <c r="E16" s="170"/>
      <c r="F16" s="170"/>
      <c r="G16" s="170"/>
      <c r="H16" s="170"/>
      <c r="I16" s="171"/>
      <c r="J16" s="172"/>
      <c r="K16" s="172"/>
      <c r="L16" s="172"/>
    </row>
    <row r="17" spans="1:12" ht="19.5" customHeight="1" x14ac:dyDescent="0.2">
      <c r="A17" s="25">
        <f>IF(COUNTIF(G8:G67,"-")&gt;=1,2,"")</f>
        <v>2</v>
      </c>
      <c r="B17" s="168"/>
      <c r="C17" s="169"/>
      <c r="D17" s="169"/>
      <c r="E17" s="170"/>
      <c r="F17" s="170"/>
      <c r="G17" s="170"/>
      <c r="H17" s="170"/>
      <c r="I17" s="171"/>
      <c r="J17" s="172"/>
      <c r="K17" s="172"/>
      <c r="L17" s="172"/>
    </row>
    <row r="18" spans="1:12" ht="19.5" customHeight="1" x14ac:dyDescent="0.2">
      <c r="A18" s="25" t="str">
        <f>IF(COUNTIF(G8:G67,"#")&gt;=1,4,"")</f>
        <v/>
      </c>
      <c r="B18" s="168"/>
      <c r="C18" s="169"/>
      <c r="D18" s="169"/>
      <c r="E18" s="170"/>
      <c r="F18" s="170"/>
      <c r="G18" s="170"/>
      <c r="H18" s="170"/>
      <c r="I18" s="171"/>
      <c r="J18" s="172"/>
      <c r="K18" s="172"/>
      <c r="L18" s="172"/>
    </row>
    <row r="19" spans="1:12" ht="19.5" customHeight="1" x14ac:dyDescent="0.2">
      <c r="A19" s="24"/>
      <c r="B19" s="168"/>
      <c r="C19" s="169"/>
      <c r="D19" s="169"/>
      <c r="E19" s="170"/>
      <c r="F19" s="170"/>
      <c r="G19" s="170"/>
      <c r="H19" s="170"/>
      <c r="I19" s="171"/>
      <c r="J19" s="172"/>
      <c r="K19" s="172"/>
      <c r="L19" s="172"/>
    </row>
    <row r="20" spans="1:12" ht="19.5" customHeight="1" x14ac:dyDescent="0.2">
      <c r="A20" s="25" t="str">
        <f>IF(COUNTIF(H8:H67,"/")&gt;=1,1,"")</f>
        <v/>
      </c>
      <c r="B20" s="168"/>
      <c r="C20" s="169"/>
      <c r="D20" s="169"/>
      <c r="E20" s="170"/>
      <c r="F20" s="170"/>
      <c r="G20" s="170"/>
      <c r="H20" s="170"/>
      <c r="I20" s="171"/>
      <c r="J20" s="172"/>
      <c r="K20" s="172"/>
      <c r="L20" s="172"/>
    </row>
    <row r="21" spans="1:12" ht="19.5" customHeight="1" x14ac:dyDescent="0.2">
      <c r="A21" s="25">
        <f>IF(COUNTIF(H8:H67,"-")&gt;=1,2,"")</f>
        <v>2</v>
      </c>
      <c r="B21" s="168"/>
      <c r="C21" s="169"/>
      <c r="D21" s="169"/>
      <c r="E21" s="170"/>
      <c r="F21" s="170"/>
      <c r="G21" s="170"/>
      <c r="H21" s="170"/>
      <c r="I21" s="171"/>
      <c r="J21" s="172"/>
      <c r="K21" s="172"/>
      <c r="L21" s="172"/>
    </row>
    <row r="22" spans="1:12" ht="19.5" customHeight="1" x14ac:dyDescent="0.2">
      <c r="A22" s="25" t="str">
        <f>IF(COUNTIF(H8:H67,"#")&gt;=1,4,"")</f>
        <v/>
      </c>
      <c r="B22" s="168"/>
      <c r="C22" s="169"/>
      <c r="D22" s="169"/>
      <c r="E22" s="170"/>
      <c r="F22" s="170"/>
      <c r="G22" s="170"/>
      <c r="H22" s="170"/>
      <c r="I22" s="171"/>
      <c r="J22" s="172"/>
      <c r="K22" s="172"/>
      <c r="L22" s="172"/>
    </row>
    <row r="23" spans="1:12" ht="19.5" customHeight="1" x14ac:dyDescent="0.2">
      <c r="B23" s="168"/>
      <c r="C23" s="169"/>
      <c r="D23" s="169"/>
      <c r="E23" s="170"/>
      <c r="F23" s="170"/>
      <c r="G23" s="170"/>
      <c r="H23" s="170"/>
      <c r="I23" s="171"/>
      <c r="J23" s="172"/>
      <c r="K23" s="172"/>
      <c r="L23" s="172"/>
    </row>
    <row r="24" spans="1:12" ht="19.5" customHeight="1" x14ac:dyDescent="0.2">
      <c r="B24" s="168"/>
      <c r="C24" s="169"/>
      <c r="D24" s="169"/>
      <c r="E24" s="170"/>
      <c r="F24" s="170"/>
      <c r="G24" s="170"/>
      <c r="H24" s="170"/>
      <c r="I24" s="171"/>
      <c r="J24" s="172"/>
      <c r="K24" s="172"/>
      <c r="L24" s="172"/>
    </row>
    <row r="25" spans="1:12" ht="19.5" customHeight="1" x14ac:dyDescent="0.2">
      <c r="B25" s="168"/>
      <c r="C25" s="169"/>
      <c r="D25" s="169"/>
      <c r="E25" s="170"/>
      <c r="F25" s="170"/>
      <c r="G25" s="170"/>
      <c r="H25" s="170"/>
      <c r="I25" s="171"/>
      <c r="J25" s="172"/>
      <c r="K25" s="172"/>
      <c r="L25" s="172"/>
    </row>
    <row r="26" spans="1:12" ht="19.5" customHeight="1" x14ac:dyDescent="0.2">
      <c r="B26" s="168"/>
      <c r="C26" s="169"/>
      <c r="D26" s="169"/>
      <c r="E26" s="170"/>
      <c r="F26" s="170"/>
      <c r="G26" s="170"/>
      <c r="H26" s="170"/>
      <c r="I26" s="171"/>
      <c r="J26" s="172"/>
      <c r="K26" s="172"/>
      <c r="L26" s="172"/>
    </row>
    <row r="27" spans="1:12" ht="19.5" customHeight="1" x14ac:dyDescent="0.2">
      <c r="B27" s="168"/>
      <c r="C27" s="169"/>
      <c r="D27" s="169"/>
      <c r="E27" s="170"/>
      <c r="F27" s="170"/>
      <c r="G27" s="170"/>
      <c r="H27" s="170"/>
      <c r="I27" s="171"/>
      <c r="J27" s="172"/>
      <c r="K27" s="172"/>
      <c r="L27" s="172"/>
    </row>
    <row r="28" spans="1:12" ht="19.5" customHeight="1" x14ac:dyDescent="0.2">
      <c r="B28" s="168"/>
      <c r="C28" s="169"/>
      <c r="D28" s="169"/>
      <c r="E28" s="170"/>
      <c r="F28" s="170"/>
      <c r="G28" s="170"/>
      <c r="H28" s="170"/>
      <c r="I28" s="171"/>
      <c r="J28" s="172"/>
      <c r="K28" s="172"/>
      <c r="L28" s="172"/>
    </row>
    <row r="29" spans="1:12" ht="19.5" customHeight="1" x14ac:dyDescent="0.2">
      <c r="B29" s="168"/>
      <c r="C29" s="169"/>
      <c r="D29" s="169"/>
      <c r="E29" s="170"/>
      <c r="F29" s="170"/>
      <c r="G29" s="170"/>
      <c r="H29" s="170"/>
      <c r="I29" s="171"/>
      <c r="J29" s="172"/>
      <c r="K29" s="172"/>
      <c r="L29" s="172"/>
    </row>
    <row r="30" spans="1:12" ht="19.5" customHeight="1" x14ac:dyDescent="0.2">
      <c r="B30" s="168"/>
      <c r="C30" s="169"/>
      <c r="D30" s="169"/>
      <c r="E30" s="170"/>
      <c r="F30" s="170"/>
      <c r="G30" s="170"/>
      <c r="H30" s="170"/>
      <c r="I30" s="171"/>
      <c r="J30" s="172"/>
      <c r="K30" s="172"/>
      <c r="L30" s="172"/>
    </row>
    <row r="31" spans="1:12" ht="19.5" customHeight="1" x14ac:dyDescent="0.2">
      <c r="B31" s="168"/>
      <c r="C31" s="169"/>
      <c r="D31" s="169"/>
      <c r="E31" s="170"/>
      <c r="F31" s="170"/>
      <c r="G31" s="170"/>
      <c r="H31" s="170"/>
      <c r="I31" s="171"/>
      <c r="J31" s="172"/>
      <c r="K31" s="172"/>
      <c r="L31" s="172"/>
    </row>
    <row r="32" spans="1:12" ht="19.5" customHeight="1" x14ac:dyDescent="0.2">
      <c r="B32" s="168"/>
      <c r="C32" s="169"/>
      <c r="D32" s="169"/>
      <c r="E32" s="170"/>
      <c r="F32" s="170"/>
      <c r="G32" s="170"/>
      <c r="H32" s="170"/>
      <c r="I32" s="171"/>
      <c r="J32" s="172"/>
      <c r="K32" s="172"/>
      <c r="L32" s="172"/>
    </row>
    <row r="33" spans="2:12" ht="19.5" customHeight="1" x14ac:dyDescent="0.2">
      <c r="B33" s="168"/>
      <c r="C33" s="169"/>
      <c r="D33" s="169"/>
      <c r="E33" s="170"/>
      <c r="F33" s="170"/>
      <c r="G33" s="170"/>
      <c r="H33" s="170"/>
      <c r="I33" s="171"/>
      <c r="J33" s="172"/>
      <c r="K33" s="172"/>
      <c r="L33" s="172"/>
    </row>
    <row r="34" spans="2:12" ht="19.5" customHeight="1" x14ac:dyDescent="0.2">
      <c r="B34" s="168"/>
      <c r="C34" s="169"/>
      <c r="D34" s="169"/>
      <c r="E34" s="170"/>
      <c r="F34" s="170"/>
      <c r="G34" s="170"/>
      <c r="H34" s="170"/>
      <c r="I34" s="171"/>
      <c r="J34" s="172"/>
      <c r="K34" s="172"/>
      <c r="L34" s="172"/>
    </row>
    <row r="35" spans="2:12" ht="19.5" customHeight="1" x14ac:dyDescent="0.2">
      <c r="B35" s="168"/>
      <c r="C35" s="169"/>
      <c r="D35" s="169"/>
      <c r="E35" s="170"/>
      <c r="F35" s="170"/>
      <c r="G35" s="170"/>
      <c r="H35" s="170"/>
      <c r="I35" s="171"/>
      <c r="J35" s="172"/>
      <c r="K35" s="172"/>
      <c r="L35" s="172"/>
    </row>
    <row r="36" spans="2:12" ht="19.5" customHeight="1" x14ac:dyDescent="0.2">
      <c r="B36" s="168"/>
      <c r="C36" s="169"/>
      <c r="D36" s="169"/>
      <c r="E36" s="170"/>
      <c r="F36" s="170"/>
      <c r="G36" s="170"/>
      <c r="H36" s="170"/>
      <c r="I36" s="171"/>
      <c r="J36" s="172"/>
      <c r="K36" s="172"/>
      <c r="L36" s="172"/>
    </row>
    <row r="37" spans="2:12" ht="19.5" customHeight="1" x14ac:dyDescent="0.2">
      <c r="B37" s="168"/>
      <c r="C37" s="169"/>
      <c r="D37" s="169"/>
      <c r="E37" s="170"/>
      <c r="F37" s="170"/>
      <c r="G37" s="170"/>
      <c r="H37" s="170"/>
      <c r="I37" s="171"/>
      <c r="J37" s="172"/>
      <c r="K37" s="172"/>
      <c r="L37" s="172"/>
    </row>
    <row r="38" spans="2:12" ht="19.5" customHeight="1" x14ac:dyDescent="0.2">
      <c r="B38" s="168"/>
      <c r="C38" s="169"/>
      <c r="D38" s="169"/>
      <c r="E38" s="170"/>
      <c r="F38" s="170"/>
      <c r="G38" s="170"/>
      <c r="H38" s="170"/>
      <c r="I38" s="171"/>
      <c r="J38" s="172"/>
      <c r="K38" s="172"/>
      <c r="L38" s="172"/>
    </row>
    <row r="39" spans="2:12" ht="19.5" customHeight="1" x14ac:dyDescent="0.2">
      <c r="B39" s="168"/>
      <c r="C39" s="169"/>
      <c r="D39" s="169"/>
      <c r="E39" s="170"/>
      <c r="F39" s="170"/>
      <c r="G39" s="170"/>
      <c r="H39" s="170"/>
      <c r="I39" s="171"/>
      <c r="J39" s="172"/>
      <c r="K39" s="172"/>
      <c r="L39" s="172"/>
    </row>
    <row r="40" spans="2:12" ht="19.5" customHeight="1" x14ac:dyDescent="0.2">
      <c r="B40" s="168"/>
      <c r="C40" s="169"/>
      <c r="D40" s="169"/>
      <c r="E40" s="170"/>
      <c r="F40" s="170"/>
      <c r="G40" s="170"/>
      <c r="H40" s="170"/>
      <c r="I40" s="171"/>
      <c r="J40" s="172"/>
      <c r="K40" s="172"/>
      <c r="L40" s="172"/>
    </row>
    <row r="41" spans="2:12" ht="19.5" customHeight="1" x14ac:dyDescent="0.2">
      <c r="B41" s="168"/>
      <c r="C41" s="169"/>
      <c r="D41" s="169"/>
      <c r="E41" s="170"/>
      <c r="F41" s="170"/>
      <c r="G41" s="170"/>
      <c r="H41" s="170"/>
      <c r="I41" s="171"/>
      <c r="J41" s="172"/>
      <c r="K41" s="172"/>
      <c r="L41" s="172"/>
    </row>
    <row r="42" spans="2:12" ht="19.5" customHeight="1" x14ac:dyDescent="0.2">
      <c r="B42" s="168"/>
      <c r="C42" s="169"/>
      <c r="D42" s="169"/>
      <c r="E42" s="170"/>
      <c r="F42" s="170"/>
      <c r="G42" s="170"/>
      <c r="H42" s="170"/>
      <c r="I42" s="171"/>
      <c r="J42" s="172"/>
      <c r="K42" s="172"/>
      <c r="L42" s="172"/>
    </row>
    <row r="43" spans="2:12" ht="19.5" customHeight="1" x14ac:dyDescent="0.2">
      <c r="B43" s="168"/>
      <c r="C43" s="169"/>
      <c r="D43" s="169"/>
      <c r="E43" s="170"/>
      <c r="F43" s="170"/>
      <c r="G43" s="170"/>
      <c r="H43" s="170"/>
      <c r="I43" s="171"/>
      <c r="J43" s="172"/>
      <c r="K43" s="172"/>
      <c r="L43" s="172"/>
    </row>
    <row r="44" spans="2:12" ht="19.5" customHeight="1" x14ac:dyDescent="0.2">
      <c r="B44" s="168"/>
      <c r="C44" s="169"/>
      <c r="D44" s="169"/>
      <c r="E44" s="170"/>
      <c r="F44" s="170"/>
      <c r="G44" s="170"/>
      <c r="H44" s="170"/>
      <c r="I44" s="171"/>
      <c r="J44" s="172"/>
      <c r="K44" s="172"/>
      <c r="L44" s="172"/>
    </row>
    <row r="45" spans="2:12" ht="19.5" customHeight="1" x14ac:dyDescent="0.2">
      <c r="B45" s="168"/>
      <c r="C45" s="169"/>
      <c r="D45" s="169"/>
      <c r="E45" s="170"/>
      <c r="F45" s="170"/>
      <c r="G45" s="170"/>
      <c r="H45" s="170"/>
      <c r="I45" s="171"/>
      <c r="J45" s="172"/>
      <c r="K45" s="172"/>
      <c r="L45" s="172"/>
    </row>
    <row r="46" spans="2:12" ht="19.5" customHeight="1" x14ac:dyDescent="0.2">
      <c r="B46" s="168"/>
      <c r="C46" s="169"/>
      <c r="D46" s="169"/>
      <c r="E46" s="170"/>
      <c r="F46" s="170"/>
      <c r="G46" s="170"/>
      <c r="H46" s="170"/>
      <c r="I46" s="171"/>
      <c r="J46" s="172"/>
      <c r="K46" s="172"/>
      <c r="L46" s="172"/>
    </row>
    <row r="47" spans="2:12" ht="19.5" customHeight="1" x14ac:dyDescent="0.2">
      <c r="B47" s="168"/>
      <c r="C47" s="169"/>
      <c r="D47" s="169"/>
      <c r="E47" s="170"/>
      <c r="F47" s="170"/>
      <c r="G47" s="170"/>
      <c r="H47" s="170"/>
      <c r="I47" s="171"/>
      <c r="J47" s="172"/>
      <c r="K47" s="172"/>
      <c r="L47" s="172"/>
    </row>
    <row r="48" spans="2:12" ht="19.5" customHeight="1" x14ac:dyDescent="0.2">
      <c r="B48" s="168"/>
      <c r="C48" s="169"/>
      <c r="D48" s="169"/>
      <c r="E48" s="170"/>
      <c r="F48" s="170"/>
      <c r="G48" s="170"/>
      <c r="H48" s="170"/>
      <c r="I48" s="171"/>
      <c r="J48" s="172"/>
      <c r="K48" s="172"/>
      <c r="L48" s="172"/>
    </row>
    <row r="49" spans="2:12" ht="19.5" customHeight="1" x14ac:dyDescent="0.2">
      <c r="B49" s="168"/>
      <c r="C49" s="169"/>
      <c r="D49" s="169"/>
      <c r="E49" s="170"/>
      <c r="F49" s="170"/>
      <c r="G49" s="170"/>
      <c r="H49" s="170"/>
      <c r="I49" s="171"/>
      <c r="J49" s="172"/>
      <c r="K49" s="172"/>
      <c r="L49" s="172"/>
    </row>
    <row r="50" spans="2:12" ht="19.5" customHeight="1" x14ac:dyDescent="0.2">
      <c r="B50" s="168"/>
      <c r="C50" s="169"/>
      <c r="D50" s="169"/>
      <c r="E50" s="170"/>
      <c r="F50" s="170"/>
      <c r="G50" s="170"/>
      <c r="H50" s="170"/>
      <c r="I50" s="171"/>
      <c r="J50" s="172"/>
      <c r="K50" s="172"/>
      <c r="L50" s="172"/>
    </row>
    <row r="51" spans="2:12" ht="19.5" customHeight="1" x14ac:dyDescent="0.2">
      <c r="B51" s="168"/>
      <c r="C51" s="169"/>
      <c r="D51" s="169"/>
      <c r="E51" s="170"/>
      <c r="F51" s="170"/>
      <c r="G51" s="170"/>
      <c r="H51" s="170"/>
      <c r="I51" s="171"/>
      <c r="J51" s="172"/>
      <c r="K51" s="172"/>
      <c r="L51" s="172"/>
    </row>
    <row r="52" spans="2:12" ht="19.5" customHeight="1" x14ac:dyDescent="0.2">
      <c r="B52" s="168"/>
      <c r="C52" s="169"/>
      <c r="D52" s="169"/>
      <c r="E52" s="170"/>
      <c r="F52" s="170"/>
      <c r="G52" s="170"/>
      <c r="H52" s="170"/>
      <c r="I52" s="171"/>
      <c r="J52" s="172"/>
      <c r="K52" s="172"/>
      <c r="L52" s="172"/>
    </row>
    <row r="53" spans="2:12" ht="19.5" customHeight="1" x14ac:dyDescent="0.2">
      <c r="B53" s="168"/>
      <c r="C53" s="169"/>
      <c r="D53" s="169"/>
      <c r="E53" s="170"/>
      <c r="F53" s="170"/>
      <c r="G53" s="170"/>
      <c r="H53" s="170"/>
      <c r="I53" s="171"/>
      <c r="J53" s="172"/>
      <c r="K53" s="172"/>
      <c r="L53" s="172"/>
    </row>
    <row r="54" spans="2:12" ht="19.5" customHeight="1" x14ac:dyDescent="0.2">
      <c r="B54" s="168"/>
      <c r="C54" s="169"/>
      <c r="D54" s="169"/>
      <c r="E54" s="170"/>
      <c r="F54" s="170"/>
      <c r="G54" s="170"/>
      <c r="H54" s="170"/>
      <c r="I54" s="171"/>
      <c r="J54" s="172"/>
      <c r="K54" s="172"/>
      <c r="L54" s="172"/>
    </row>
    <row r="55" spans="2:12" ht="19.5" customHeight="1" x14ac:dyDescent="0.2">
      <c r="B55" s="168"/>
      <c r="C55" s="169"/>
      <c r="D55" s="169"/>
      <c r="E55" s="170"/>
      <c r="F55" s="170"/>
      <c r="G55" s="170"/>
      <c r="H55" s="170"/>
      <c r="I55" s="171"/>
      <c r="J55" s="172"/>
      <c r="K55" s="172"/>
      <c r="L55" s="172"/>
    </row>
    <row r="56" spans="2:12" ht="19.5" customHeight="1" x14ac:dyDescent="0.2">
      <c r="B56" s="168"/>
      <c r="C56" s="169"/>
      <c r="D56" s="169"/>
      <c r="E56" s="170"/>
      <c r="F56" s="170"/>
      <c r="G56" s="170"/>
      <c r="H56" s="170"/>
      <c r="I56" s="171"/>
      <c r="J56" s="172"/>
      <c r="K56" s="172"/>
      <c r="L56" s="172"/>
    </row>
    <row r="57" spans="2:12" ht="19.5" customHeight="1" x14ac:dyDescent="0.2">
      <c r="B57" s="168"/>
      <c r="C57" s="169"/>
      <c r="D57" s="169"/>
      <c r="E57" s="170"/>
      <c r="F57" s="170"/>
      <c r="G57" s="170"/>
      <c r="H57" s="170"/>
      <c r="I57" s="171"/>
      <c r="J57" s="172"/>
      <c r="K57" s="172"/>
      <c r="L57" s="172"/>
    </row>
    <row r="58" spans="2:12" ht="19.5" customHeight="1" x14ac:dyDescent="0.2">
      <c r="B58" s="168"/>
      <c r="C58" s="169"/>
      <c r="D58" s="169"/>
      <c r="E58" s="170"/>
      <c r="F58" s="170"/>
      <c r="G58" s="170"/>
      <c r="H58" s="170"/>
      <c r="I58" s="171"/>
      <c r="J58" s="172"/>
      <c r="K58" s="172"/>
      <c r="L58" s="172"/>
    </row>
    <row r="59" spans="2:12" ht="19.5" customHeight="1" x14ac:dyDescent="0.2">
      <c r="B59" s="168"/>
      <c r="C59" s="169"/>
      <c r="D59" s="169"/>
      <c r="E59" s="170"/>
      <c r="F59" s="170"/>
      <c r="G59" s="170"/>
      <c r="H59" s="170"/>
      <c r="I59" s="171"/>
      <c r="J59" s="172"/>
      <c r="K59" s="172"/>
      <c r="L59" s="172"/>
    </row>
    <row r="60" spans="2:12" ht="19.5" customHeight="1" x14ac:dyDescent="0.2">
      <c r="B60" s="168"/>
      <c r="C60" s="169"/>
      <c r="D60" s="169"/>
      <c r="E60" s="170"/>
      <c r="F60" s="170"/>
      <c r="G60" s="170"/>
      <c r="H60" s="170"/>
      <c r="I60" s="171"/>
      <c r="J60" s="172"/>
      <c r="K60" s="172"/>
      <c r="L60" s="172"/>
    </row>
    <row r="61" spans="2:12" ht="19.5" customHeight="1" x14ac:dyDescent="0.2">
      <c r="B61" s="168"/>
      <c r="C61" s="169"/>
      <c r="D61" s="169"/>
      <c r="E61" s="170"/>
      <c r="F61" s="170"/>
      <c r="G61" s="170"/>
      <c r="H61" s="170"/>
      <c r="I61" s="171"/>
      <c r="J61" s="172"/>
      <c r="K61" s="172"/>
      <c r="L61" s="172"/>
    </row>
    <row r="62" spans="2:12" ht="19.5" customHeight="1" x14ac:dyDescent="0.2">
      <c r="B62" s="168"/>
      <c r="C62" s="169"/>
      <c r="D62" s="169"/>
      <c r="E62" s="170"/>
      <c r="F62" s="170"/>
      <c r="G62" s="170"/>
      <c r="H62" s="170"/>
      <c r="I62" s="171"/>
      <c r="J62" s="172"/>
      <c r="K62" s="172"/>
      <c r="L62" s="172"/>
    </row>
    <row r="63" spans="2:12" ht="19.5" customHeight="1" x14ac:dyDescent="0.2">
      <c r="B63" s="168"/>
      <c r="C63" s="169"/>
      <c r="D63" s="169"/>
      <c r="E63" s="170"/>
      <c r="F63" s="170"/>
      <c r="G63" s="170"/>
      <c r="H63" s="170"/>
      <c r="I63" s="171"/>
      <c r="J63" s="172"/>
      <c r="K63" s="172"/>
      <c r="L63" s="172"/>
    </row>
    <row r="64" spans="2:12" ht="19.5" customHeight="1" x14ac:dyDescent="0.2">
      <c r="B64" s="168"/>
      <c r="C64" s="169"/>
      <c r="D64" s="169"/>
      <c r="E64" s="170"/>
      <c r="F64" s="170"/>
      <c r="G64" s="170"/>
      <c r="H64" s="170"/>
      <c r="I64" s="171"/>
      <c r="J64" s="172"/>
      <c r="K64" s="172"/>
      <c r="L64" s="172"/>
    </row>
    <row r="65" spans="2:13" ht="19.5" customHeight="1" x14ac:dyDescent="0.2">
      <c r="B65" s="168"/>
      <c r="C65" s="169"/>
      <c r="D65" s="169"/>
      <c r="E65" s="170"/>
      <c r="F65" s="170"/>
      <c r="G65" s="170"/>
      <c r="H65" s="170"/>
      <c r="I65" s="171"/>
      <c r="J65" s="172"/>
      <c r="K65" s="172"/>
      <c r="L65" s="172"/>
    </row>
    <row r="66" spans="2:13" ht="19.5" customHeight="1" x14ac:dyDescent="0.2">
      <c r="B66" s="168"/>
      <c r="C66" s="169"/>
      <c r="D66" s="169"/>
      <c r="E66" s="170"/>
      <c r="F66" s="170"/>
      <c r="G66" s="170"/>
      <c r="H66" s="170"/>
      <c r="I66" s="171"/>
      <c r="J66" s="172"/>
      <c r="K66" s="172"/>
      <c r="L66" s="172"/>
    </row>
    <row r="67" spans="2:13" ht="19.5" customHeight="1" x14ac:dyDescent="0.2">
      <c r="B67" s="168"/>
      <c r="C67" s="169"/>
      <c r="D67" s="169"/>
      <c r="E67" s="170"/>
      <c r="F67" s="170"/>
      <c r="G67" s="170"/>
      <c r="H67" s="170"/>
      <c r="I67" s="171"/>
      <c r="J67" s="172"/>
      <c r="K67" s="172"/>
      <c r="L67" s="172"/>
    </row>
    <row r="68" spans="2:13" ht="37.5" customHeight="1" x14ac:dyDescent="0.2">
      <c r="B68" s="173"/>
      <c r="C68" s="161">
        <f>IF(COUNTA(C8:C67)&lt;&gt;0,SUM(C8:C67),"")</f>
        <v>70.8</v>
      </c>
      <c r="D68" s="161" t="str">
        <f>IF(COUNTA(D8:D67)&lt;&gt;0,SUM(D8:D67),"")</f>
        <v/>
      </c>
      <c r="E68" s="161" t="str">
        <f>IF(COUNT(E8:E67)&gt;=1,SUM(E8:E67),IF(SUM(A8:A10)=1,"/",IF(SUM(A8:A10)=2,"-",IF(SUM(A8:A10)=4,"#",IF(SUM(A8:A10)=3,"/ -",IF(SUM(A8:A10)=5,"/ #",IF(SUM(A8:A10)=6,"- #",IF(SUM(A8:A10)=7,"/ - #",""))))))))</f>
        <v>-</v>
      </c>
      <c r="F68" s="161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61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61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34" t="str">
        <f>IF($I$80=0,"",VLOOKUP($I$80,$K$80:$L$94,2,FALSE))</f>
        <v>□ ◇</v>
      </c>
      <c r="J68" s="334"/>
      <c r="K68" s="334"/>
      <c r="L68" s="334"/>
    </row>
    <row r="69" spans="2:13" x14ac:dyDescent="0.2">
      <c r="B69" s="162"/>
      <c r="C69" s="163" t="s">
        <v>342</v>
      </c>
      <c r="D69" s="164"/>
      <c r="E69" s="164"/>
      <c r="F69" s="164"/>
      <c r="G69" s="164"/>
      <c r="H69" s="165"/>
    </row>
    <row r="70" spans="2:13" x14ac:dyDescent="0.2">
      <c r="B70" s="166"/>
      <c r="C70" s="335"/>
      <c r="D70" s="336"/>
      <c r="E70" s="336"/>
      <c r="F70" s="336"/>
      <c r="G70" s="336"/>
      <c r="H70" s="337"/>
    </row>
    <row r="71" spans="2:13" x14ac:dyDescent="0.2">
      <c r="B71" s="167"/>
      <c r="C71" s="335" t="s">
        <v>359</v>
      </c>
      <c r="D71" s="336"/>
      <c r="E71" s="336"/>
      <c r="F71" s="336"/>
      <c r="G71" s="336"/>
      <c r="H71" s="337"/>
    </row>
    <row r="72" spans="2:13" x14ac:dyDescent="0.2">
      <c r="B72" s="167"/>
      <c r="C72" s="338"/>
      <c r="D72" s="339"/>
      <c r="E72" s="339"/>
      <c r="F72" s="339"/>
      <c r="G72" s="339"/>
      <c r="H72" s="340"/>
    </row>
    <row r="78" spans="2:13" hidden="1" x14ac:dyDescent="0.2"/>
    <row r="79" spans="2:13" hidden="1" x14ac:dyDescent="0.2">
      <c r="E79" s="123" t="s">
        <v>360</v>
      </c>
      <c r="F79" s="123" t="s">
        <v>361</v>
      </c>
      <c r="G79" s="123" t="s">
        <v>362</v>
      </c>
      <c r="H79" s="124" t="s">
        <v>363</v>
      </c>
      <c r="I79" s="27"/>
      <c r="J79" s="27"/>
      <c r="K79" s="27"/>
      <c r="L79" s="27"/>
      <c r="M79" s="27"/>
    </row>
    <row r="80" spans="2:13" hidden="1" x14ac:dyDescent="0.2">
      <c r="E80" s="125">
        <f>IF(COUNTA($I$8:$I$67)=0,0,1)</f>
        <v>0</v>
      </c>
      <c r="F80" s="125">
        <f>IF(COUNTA($J$8:$J$67)=0,0,2)</f>
        <v>0</v>
      </c>
      <c r="G80" s="125">
        <f>IF(COUNTA($K$8:$K$67)=0,0,4)</f>
        <v>4</v>
      </c>
      <c r="H80" s="125">
        <f>IF(COUNTA($L$8:$L$67)=0,0,8)</f>
        <v>8</v>
      </c>
      <c r="I80" s="125">
        <f>SUM($E$80:$H$80)</f>
        <v>12</v>
      </c>
      <c r="J80" s="27"/>
      <c r="K80" s="125">
        <v>1</v>
      </c>
      <c r="L80" s="333" t="s">
        <v>354</v>
      </c>
      <c r="M80" s="333"/>
    </row>
    <row r="81" spans="5:13" hidden="1" x14ac:dyDescent="0.2">
      <c r="E81" s="125"/>
      <c r="F81" s="125"/>
      <c r="G81" s="125"/>
      <c r="H81" s="125"/>
      <c r="I81" s="125"/>
      <c r="J81" s="27"/>
      <c r="K81" s="125">
        <v>2</v>
      </c>
      <c r="L81" s="333" t="s">
        <v>355</v>
      </c>
      <c r="M81" s="333"/>
    </row>
    <row r="82" spans="5:13" hidden="1" x14ac:dyDescent="0.2">
      <c r="E82" s="125"/>
      <c r="F82" s="125"/>
      <c r="G82" s="125"/>
      <c r="H82" s="125"/>
      <c r="I82" s="125"/>
      <c r="J82" s="27"/>
      <c r="K82" s="125">
        <v>3</v>
      </c>
      <c r="L82" s="333" t="s">
        <v>364</v>
      </c>
      <c r="M82" s="333"/>
    </row>
    <row r="83" spans="5:13" hidden="1" x14ac:dyDescent="0.2">
      <c r="E83" s="125"/>
      <c r="F83" s="125"/>
      <c r="G83" s="125"/>
      <c r="H83" s="125"/>
      <c r="I83" s="125"/>
      <c r="J83" s="27"/>
      <c r="K83" s="125">
        <v>4</v>
      </c>
      <c r="L83" s="333" t="s">
        <v>356</v>
      </c>
      <c r="M83" s="333"/>
    </row>
    <row r="84" spans="5:13" hidden="1" x14ac:dyDescent="0.2">
      <c r="E84" s="125"/>
      <c r="F84" s="125"/>
      <c r="G84" s="125"/>
      <c r="H84" s="125"/>
      <c r="I84" s="125"/>
      <c r="J84" s="27"/>
      <c r="K84" s="125">
        <v>5</v>
      </c>
      <c r="L84" s="333" t="s">
        <v>365</v>
      </c>
      <c r="M84" s="333"/>
    </row>
    <row r="85" spans="5:13" hidden="1" x14ac:dyDescent="0.2">
      <c r="E85" s="125"/>
      <c r="F85" s="125"/>
      <c r="G85" s="125"/>
      <c r="H85" s="125"/>
      <c r="I85" s="125"/>
      <c r="J85" s="27"/>
      <c r="K85" s="125">
        <v>6</v>
      </c>
      <c r="L85" s="333" t="s">
        <v>366</v>
      </c>
      <c r="M85" s="333"/>
    </row>
    <row r="86" spans="5:13" hidden="1" x14ac:dyDescent="0.2">
      <c r="E86" s="125"/>
      <c r="F86" s="125"/>
      <c r="G86" s="125"/>
      <c r="H86" s="125"/>
      <c r="I86" s="125"/>
      <c r="J86" s="27"/>
      <c r="K86" s="125">
        <v>7</v>
      </c>
      <c r="L86" s="333" t="s">
        <v>367</v>
      </c>
      <c r="M86" s="333"/>
    </row>
    <row r="87" spans="5:13" hidden="1" x14ac:dyDescent="0.2">
      <c r="E87" s="125"/>
      <c r="F87" s="125"/>
      <c r="G87" s="125"/>
      <c r="H87" s="125"/>
      <c r="I87" s="125"/>
      <c r="J87" s="27"/>
      <c r="K87" s="125">
        <v>8</v>
      </c>
      <c r="L87" s="333" t="s">
        <v>357</v>
      </c>
      <c r="M87" s="333"/>
    </row>
    <row r="88" spans="5:13" hidden="1" x14ac:dyDescent="0.2">
      <c r="E88" s="125"/>
      <c r="F88" s="125"/>
      <c r="G88" s="125"/>
      <c r="H88" s="125"/>
      <c r="I88" s="125"/>
      <c r="J88" s="27"/>
      <c r="K88" s="125">
        <v>9</v>
      </c>
      <c r="L88" s="333" t="s">
        <v>368</v>
      </c>
      <c r="M88" s="333"/>
    </row>
    <row r="89" spans="5:13" hidden="1" x14ac:dyDescent="0.2">
      <c r="E89" s="125"/>
      <c r="F89" s="125"/>
      <c r="G89" s="125"/>
      <c r="H89" s="125"/>
      <c r="I89" s="125"/>
      <c r="J89" s="27"/>
      <c r="K89" s="125">
        <v>10</v>
      </c>
      <c r="L89" s="333" t="s">
        <v>369</v>
      </c>
      <c r="M89" s="333"/>
    </row>
    <row r="90" spans="5:13" hidden="1" x14ac:dyDescent="0.2">
      <c r="E90" s="125"/>
      <c r="F90" s="125"/>
      <c r="G90" s="125"/>
      <c r="H90" s="125"/>
      <c r="I90" s="125"/>
      <c r="J90" s="27"/>
      <c r="K90" s="125">
        <v>11</v>
      </c>
      <c r="L90" s="333" t="s">
        <v>370</v>
      </c>
      <c r="M90" s="333"/>
    </row>
    <row r="91" spans="5:13" hidden="1" x14ac:dyDescent="0.2">
      <c r="E91" s="125"/>
      <c r="F91" s="125"/>
      <c r="G91" s="125"/>
      <c r="H91" s="125"/>
      <c r="I91" s="125"/>
      <c r="J91" s="27"/>
      <c r="K91" s="125">
        <v>12</v>
      </c>
      <c r="L91" s="333" t="s">
        <v>371</v>
      </c>
      <c r="M91" s="333"/>
    </row>
    <row r="92" spans="5:13" hidden="1" x14ac:dyDescent="0.2">
      <c r="E92" s="125"/>
      <c r="F92" s="125"/>
      <c r="G92" s="125"/>
      <c r="H92" s="125"/>
      <c r="I92" s="125"/>
      <c r="J92" s="27"/>
      <c r="K92" s="125">
        <v>13</v>
      </c>
      <c r="L92" s="333" t="s">
        <v>372</v>
      </c>
      <c r="M92" s="333"/>
    </row>
    <row r="93" spans="5:13" hidden="1" x14ac:dyDescent="0.2">
      <c r="E93" s="125"/>
      <c r="F93" s="125"/>
      <c r="G93" s="125"/>
      <c r="H93" s="125"/>
      <c r="I93" s="125"/>
      <c r="J93" s="27"/>
      <c r="K93" s="125">
        <v>14</v>
      </c>
      <c r="L93" s="333" t="s">
        <v>373</v>
      </c>
      <c r="M93" s="333"/>
    </row>
    <row r="94" spans="5:13" hidden="1" x14ac:dyDescent="0.2">
      <c r="E94" s="125"/>
      <c r="F94" s="125"/>
      <c r="G94" s="125"/>
      <c r="H94" s="125"/>
      <c r="I94" s="125"/>
      <c r="J94" s="27"/>
      <c r="K94" s="125">
        <v>15</v>
      </c>
      <c r="L94" s="333" t="s">
        <v>374</v>
      </c>
      <c r="M94" s="333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P7" sqref="P7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3" t="s">
        <v>375</v>
      </c>
    </row>
    <row r="2" spans="1:15" ht="21" customHeight="1" x14ac:dyDescent="0.2">
      <c r="A2" s="104">
        <v>2</v>
      </c>
    </row>
    <row r="3" spans="1:15" ht="24.75" customHeight="1" x14ac:dyDescent="0.2">
      <c r="A3" s="104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61" t="s">
        <v>4</v>
      </c>
      <c r="C4" s="370" t="s">
        <v>376</v>
      </c>
      <c r="D4" s="371"/>
      <c r="E4" s="371"/>
      <c r="F4" s="371"/>
      <c r="G4" s="371"/>
      <c r="H4" s="371"/>
      <c r="I4" s="371"/>
      <c r="J4" s="371"/>
      <c r="K4" s="371"/>
      <c r="L4" s="372"/>
      <c r="M4" s="361" t="s">
        <v>377</v>
      </c>
    </row>
    <row r="5" spans="1:15" s="7" customFormat="1" ht="18" customHeight="1" x14ac:dyDescent="0.2">
      <c r="B5" s="362"/>
      <c r="C5" s="363" t="s">
        <v>378</v>
      </c>
      <c r="D5" s="364"/>
      <c r="E5" s="364"/>
      <c r="F5" s="364"/>
      <c r="G5" s="364"/>
      <c r="H5" s="364"/>
      <c r="I5" s="364"/>
      <c r="J5" s="363" t="s">
        <v>21</v>
      </c>
      <c r="K5" s="364"/>
      <c r="L5" s="365" t="s">
        <v>379</v>
      </c>
      <c r="M5" s="362"/>
    </row>
    <row r="6" spans="1:15" s="7" customFormat="1" ht="18" customHeight="1" x14ac:dyDescent="0.2">
      <c r="B6" s="362"/>
      <c r="C6" s="365" t="s">
        <v>24</v>
      </c>
      <c r="D6" s="367"/>
      <c r="E6" s="365" t="s">
        <v>380</v>
      </c>
      <c r="F6" s="367"/>
      <c r="G6" s="367"/>
      <c r="H6" s="367"/>
      <c r="I6" s="367"/>
      <c r="J6" s="368" t="s">
        <v>381</v>
      </c>
      <c r="K6" s="365" t="s">
        <v>382</v>
      </c>
      <c r="L6" s="366"/>
      <c r="M6" s="362"/>
    </row>
    <row r="7" spans="1:15" s="7" customFormat="1" ht="45" customHeight="1" x14ac:dyDescent="0.2">
      <c r="B7" s="362"/>
      <c r="C7" s="8" t="s">
        <v>383</v>
      </c>
      <c r="D7" s="8" t="s">
        <v>45</v>
      </c>
      <c r="E7" s="8" t="s">
        <v>384</v>
      </c>
      <c r="F7" s="8" t="s">
        <v>47</v>
      </c>
      <c r="G7" s="8" t="s">
        <v>48</v>
      </c>
      <c r="H7" s="8" t="s">
        <v>49</v>
      </c>
      <c r="I7" s="8" t="s">
        <v>50</v>
      </c>
      <c r="J7" s="369"/>
      <c r="K7" s="366"/>
      <c r="L7" s="366"/>
      <c r="M7" s="362"/>
    </row>
    <row r="8" spans="1:15" s="7" customFormat="1" ht="58" x14ac:dyDescent="0.2">
      <c r="B8" s="174" t="str">
        <f>IF(ｼｰﾄ0!C4="","",ｼｰﾄ0!C3&amp;ｼｰﾄ0!C4)</f>
        <v>新潟県長岡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 t="s">
        <v>489</v>
      </c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385</v>
      </c>
      <c r="C10" s="6" t="s">
        <v>386</v>
      </c>
    </row>
    <row r="11" spans="1:15" x14ac:dyDescent="0.2">
      <c r="C11" s="6" t="s">
        <v>387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388</v>
      </c>
    </row>
    <row r="13" spans="1:15" ht="18" customHeight="1" x14ac:dyDescent="0.2">
      <c r="C13" s="6" t="s">
        <v>389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21" zoomScaleNormal="100" zoomScaleSheetLayoutView="85" workbookViewId="0">
      <selection activeCell="K27" sqref="K27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54296875" style="14" customWidth="1"/>
    <col min="4" max="4" width="18.54296875" style="14" customWidth="1"/>
    <col min="5" max="9" width="15.54296875" style="14" customWidth="1"/>
    <col min="10" max="16384" width="9" style="14"/>
  </cols>
  <sheetData>
    <row r="1" spans="1:9" ht="19" x14ac:dyDescent="0.2">
      <c r="C1" s="101" t="s">
        <v>390</v>
      </c>
    </row>
    <row r="2" spans="1:9" x14ac:dyDescent="0.2">
      <c r="A2" s="105">
        <v>2</v>
      </c>
      <c r="B2" s="105"/>
    </row>
    <row r="3" spans="1:9" ht="15" customHeight="1" x14ac:dyDescent="0.2">
      <c r="A3" s="105">
        <f>IF(COUNTA(E7:I14)&lt;&gt;0,1,2)</f>
        <v>1</v>
      </c>
      <c r="B3" s="106" t="s">
        <v>391</v>
      </c>
      <c r="C3" s="12"/>
    </row>
    <row r="4" spans="1:9" s="183" customFormat="1" ht="15" customHeight="1" x14ac:dyDescent="0.2">
      <c r="C4" s="23"/>
    </row>
    <row r="5" spans="1:9" ht="20.5" customHeight="1" x14ac:dyDescent="0.2">
      <c r="C5" s="375" t="s">
        <v>392</v>
      </c>
      <c r="D5" s="374" t="s">
        <v>393</v>
      </c>
      <c r="E5" s="373" t="s">
        <v>394</v>
      </c>
      <c r="F5" s="373"/>
      <c r="G5" s="373"/>
      <c r="H5" s="373"/>
      <c r="I5" s="373"/>
    </row>
    <row r="6" spans="1:9" ht="40" customHeight="1" x14ac:dyDescent="0.2">
      <c r="C6" s="375"/>
      <c r="D6" s="374"/>
      <c r="E6" s="178" t="s">
        <v>395</v>
      </c>
      <c r="F6" s="178" t="s">
        <v>396</v>
      </c>
      <c r="G6" s="178" t="s">
        <v>397</v>
      </c>
      <c r="H6" s="178" t="s">
        <v>398</v>
      </c>
      <c r="I6" s="178" t="s">
        <v>399</v>
      </c>
    </row>
    <row r="7" spans="1:9" ht="28.5" customHeight="1" x14ac:dyDescent="0.2">
      <c r="C7" s="380" t="str">
        <f>IF(OR(ｼｰﾄ0!C4="",ｼｰﾄ0!C3=""),"",ｼｰﾄ0!C3&amp;ｼｰﾄ0!C4)</f>
        <v>新潟県長岡</v>
      </c>
      <c r="D7" s="378" t="s">
        <v>400</v>
      </c>
      <c r="E7" s="184"/>
      <c r="F7" s="184"/>
      <c r="G7" s="185"/>
      <c r="H7" s="186"/>
      <c r="I7" s="187"/>
    </row>
    <row r="8" spans="1:9" ht="28.5" customHeight="1" x14ac:dyDescent="0.2">
      <c r="C8" s="381"/>
      <c r="D8" s="379"/>
      <c r="E8" s="184"/>
      <c r="F8" s="184"/>
      <c r="G8" s="185"/>
      <c r="H8" s="186"/>
      <c r="I8" s="187"/>
    </row>
    <row r="9" spans="1:9" ht="28.5" customHeight="1" x14ac:dyDescent="0.2">
      <c r="C9" s="381"/>
      <c r="D9" s="378" t="s">
        <v>401</v>
      </c>
      <c r="E9" s="184">
        <v>22</v>
      </c>
      <c r="F9" s="184"/>
      <c r="G9" s="185"/>
      <c r="H9" s="186" t="s">
        <v>406</v>
      </c>
      <c r="I9" s="187">
        <v>45536</v>
      </c>
    </row>
    <row r="10" spans="1:9" ht="28.5" customHeight="1" x14ac:dyDescent="0.2">
      <c r="C10" s="381"/>
      <c r="D10" s="377"/>
      <c r="E10" s="184"/>
      <c r="F10" s="184"/>
      <c r="G10" s="185"/>
      <c r="H10" s="186"/>
      <c r="I10" s="187"/>
    </row>
    <row r="11" spans="1:9" ht="28.5" customHeight="1" x14ac:dyDescent="0.2">
      <c r="C11" s="381"/>
      <c r="D11" s="378" t="s">
        <v>402</v>
      </c>
      <c r="E11" s="184"/>
      <c r="F11" s="184"/>
      <c r="G11" s="185"/>
      <c r="H11" s="186"/>
      <c r="I11" s="187"/>
    </row>
    <row r="12" spans="1:9" ht="28.5" customHeight="1" x14ac:dyDescent="0.2">
      <c r="C12" s="381"/>
      <c r="D12" s="379"/>
      <c r="E12" s="184"/>
      <c r="F12" s="184"/>
      <c r="G12" s="185"/>
      <c r="H12" s="186"/>
      <c r="I12" s="187"/>
    </row>
    <row r="13" spans="1:9" ht="28.5" customHeight="1" x14ac:dyDescent="0.2">
      <c r="C13" s="381"/>
      <c r="D13" s="378" t="s">
        <v>403</v>
      </c>
      <c r="E13" s="184"/>
      <c r="F13" s="184"/>
      <c r="G13" s="185"/>
      <c r="H13" s="186"/>
      <c r="I13" s="187"/>
    </row>
    <row r="14" spans="1:9" ht="28.5" customHeight="1" x14ac:dyDescent="0.2">
      <c r="C14" s="382"/>
      <c r="D14" s="377"/>
      <c r="E14" s="184"/>
      <c r="F14" s="184"/>
      <c r="G14" s="185"/>
      <c r="H14" s="186"/>
      <c r="I14" s="187"/>
    </row>
    <row r="15" spans="1:9" ht="28.5" customHeight="1" x14ac:dyDescent="0.2">
      <c r="C15" s="376" t="s">
        <v>404</v>
      </c>
      <c r="D15" s="188" t="s">
        <v>405</v>
      </c>
      <c r="E15" s="189">
        <f>IF(COUNTA(E7:E14)=0,"",SUMIFS(E7:E14,$H$7:$H$14,$D$15))</f>
        <v>0</v>
      </c>
      <c r="F15" s="189" t="str">
        <f t="shared" ref="F15:G15" si="0">IF(COUNTA(F7:F14)=0,"",SUMIFS(F7:F14,$H$7:$H$14,$D$15))</f>
        <v/>
      </c>
      <c r="G15" s="190" t="str">
        <f t="shared" si="0"/>
        <v/>
      </c>
      <c r="H15" s="191"/>
      <c r="I15" s="191"/>
    </row>
    <row r="16" spans="1:9" ht="28.5" customHeight="1" x14ac:dyDescent="0.2">
      <c r="C16" s="377"/>
      <c r="D16" s="188" t="s">
        <v>406</v>
      </c>
      <c r="E16" s="189">
        <f>IF(COUNTA(E7:E14)=0,"",SUMIFS(E7:E14,$H$7:$H$14,$D$16))</f>
        <v>22</v>
      </c>
      <c r="F16" s="189" t="str">
        <f>IF(COUNTA(F7:F14)=0,"",SUMIFS(F7:F14,$H$7:$H$14,$D$16))</f>
        <v/>
      </c>
      <c r="G16" s="190" t="str">
        <f>IF(COUNTA(G7:G14)=0,"",SUMIFS(G7:G14,$H$7:$H$14,$D$16))</f>
        <v/>
      </c>
      <c r="H16" s="191"/>
      <c r="I16" s="191"/>
    </row>
    <row r="17" spans="2:8" ht="15" customHeight="1" x14ac:dyDescent="0.2"/>
    <row r="18" spans="2:8" customFormat="1" ht="15" customHeight="1" x14ac:dyDescent="0.2">
      <c r="C18" s="192"/>
      <c r="D18" s="14"/>
      <c r="E18" s="14"/>
      <c r="F18" s="14"/>
    </row>
    <row r="19" spans="2:8" ht="15" customHeight="1" x14ac:dyDescent="0.2">
      <c r="B19" s="193" t="s">
        <v>408</v>
      </c>
      <c r="C19" s="192"/>
    </row>
    <row r="20" spans="2:8" ht="15" customHeight="1" x14ac:dyDescent="0.2">
      <c r="C20" s="23"/>
    </row>
    <row r="21" spans="2:8" x14ac:dyDescent="0.2">
      <c r="C21" s="374" t="s">
        <v>392</v>
      </c>
      <c r="D21" s="378" t="s">
        <v>393</v>
      </c>
      <c r="E21" s="128" t="s">
        <v>409</v>
      </c>
      <c r="F21" s="177"/>
      <c r="G21" s="129"/>
      <c r="H21" s="378" t="s">
        <v>410</v>
      </c>
    </row>
    <row r="22" spans="2:8" ht="43.5" x14ac:dyDescent="0.2">
      <c r="C22" s="374"/>
      <c r="D22" s="379"/>
      <c r="E22" s="178" t="s">
        <v>411</v>
      </c>
      <c r="F22" s="178" t="s">
        <v>412</v>
      </c>
      <c r="G22" s="178" t="s">
        <v>413</v>
      </c>
      <c r="H22" s="379"/>
    </row>
    <row r="23" spans="2:8" ht="43.5" x14ac:dyDescent="0.2">
      <c r="C23" s="380" t="str">
        <f>IF(OR(ｼｰﾄ0!C4="",ｼｰﾄ0!C3=""),"",ｼｰﾄ0!C3&amp;ｼｰﾄ0!C4)</f>
        <v>新潟県長岡</v>
      </c>
      <c r="D23" s="178" t="s">
        <v>414</v>
      </c>
      <c r="E23" s="179"/>
      <c r="F23" s="179"/>
      <c r="G23" s="179"/>
      <c r="H23" s="180" t="str">
        <f>IF(COUNTA(E23:G23)=0,"",SUM(E23:G23))</f>
        <v/>
      </c>
    </row>
    <row r="24" spans="2:8" ht="40.5" customHeight="1" x14ac:dyDescent="0.2">
      <c r="C24" s="381"/>
      <c r="D24" s="181" t="s">
        <v>407</v>
      </c>
      <c r="E24" s="179">
        <v>11</v>
      </c>
      <c r="F24" s="179"/>
      <c r="G24" s="179">
        <v>5</v>
      </c>
      <c r="H24" s="180">
        <f>IF(COUNTA(E24:G24)=0,"",SUM(E24:G24))</f>
        <v>16</v>
      </c>
    </row>
    <row r="25" spans="2:8" ht="40.5" customHeight="1" x14ac:dyDescent="0.2">
      <c r="C25" s="381"/>
      <c r="D25" s="178" t="s">
        <v>402</v>
      </c>
      <c r="E25" s="179"/>
      <c r="F25" s="179"/>
      <c r="G25" s="179"/>
      <c r="H25" s="180" t="str">
        <f>IF(COUNTA(E25:G25)=0,"",SUM(E25:G25))</f>
        <v/>
      </c>
    </row>
    <row r="26" spans="2:8" ht="40.5" customHeight="1" x14ac:dyDescent="0.2">
      <c r="C26" s="382"/>
      <c r="D26" s="181" t="s">
        <v>415</v>
      </c>
      <c r="E26" s="179"/>
      <c r="F26" s="179"/>
      <c r="G26" s="179"/>
      <c r="H26" s="180" t="str">
        <f>IF(COUNTA(E26:G26)=0,"",SUM(E26:G26))</f>
        <v/>
      </c>
    </row>
    <row r="27" spans="2:8" ht="40.5" customHeight="1" x14ac:dyDescent="0.2">
      <c r="C27" s="297" t="s">
        <v>416</v>
      </c>
      <c r="D27" s="298"/>
      <c r="E27" s="182">
        <f>IF(SUM(E23:E26)=0,"",SUM(E23:E26))</f>
        <v>11</v>
      </c>
      <c r="F27" s="182" t="str">
        <f>IF(SUM(F23:F26)=0,"",SUM(F23:F26))</f>
        <v/>
      </c>
      <c r="G27" s="182">
        <f>IF(SUM(G23:G26)=0,"",SUM(G23:G26))</f>
        <v>5</v>
      </c>
      <c r="H27" s="182">
        <f>IF(COUNTA(E27:G27)=0,"",SUM(E27:G27))</f>
        <v>16</v>
      </c>
    </row>
    <row r="28" spans="2:8" ht="15" customHeight="1" x14ac:dyDescent="0.2">
      <c r="C28" s="28"/>
      <c r="D28" s="28"/>
      <c r="E28" s="29"/>
      <c r="F28" s="29"/>
      <c r="G28" s="29"/>
      <c r="H28" s="29"/>
    </row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00" workbookViewId="0">
      <pane xSplit="2" ySplit="6" topLeftCell="C7" activePane="bottomRight" state="frozen"/>
      <selection pane="topRight" sqref="A1:B1"/>
      <selection pane="bottomLeft" sqref="A1:B1"/>
      <selection pane="bottomRight" activeCell="U60" sqref="U60"/>
    </sheetView>
  </sheetViews>
  <sheetFormatPr defaultColWidth="9" defaultRowHeight="14.5" x14ac:dyDescent="0.2"/>
  <cols>
    <col min="1" max="1" width="8.54296875" style="20" hidden="1" customWidth="1"/>
    <col min="2" max="2" width="7.453125" style="13" customWidth="1"/>
    <col min="3" max="3" width="5.81640625" style="93" customWidth="1"/>
    <col min="4" max="4" width="11.453125" style="13" customWidth="1"/>
    <col min="5" max="5" width="5.54296875" style="94" customWidth="1"/>
    <col min="6" max="6" width="5.54296875" style="13" customWidth="1"/>
    <col min="7" max="7" width="10.7265625" style="13" customWidth="1"/>
    <col min="8" max="8" width="5.54296875" style="94" customWidth="1"/>
    <col min="9" max="9" width="5.54296875" style="13" customWidth="1"/>
    <col min="10" max="10" width="10.7265625" style="13" customWidth="1"/>
    <col min="11" max="11" width="5.54296875" style="94" customWidth="1"/>
    <col min="12" max="12" width="5.54296875" style="13" customWidth="1"/>
    <col min="13" max="13" width="10.7265625" style="13" customWidth="1"/>
    <col min="14" max="14" width="5.54296875" style="94" customWidth="1"/>
    <col min="15" max="15" width="5.54296875" style="13" customWidth="1"/>
    <col min="16" max="16" width="10.7265625" style="13" customWidth="1"/>
    <col min="17" max="17" width="5.54296875" style="94" customWidth="1"/>
    <col min="18" max="18" width="5.54296875" style="13" customWidth="1"/>
    <col min="19" max="19" width="10.7265625" style="13" customWidth="1"/>
    <col min="20" max="20" width="7.54296875" style="13" customWidth="1"/>
    <col min="21" max="32" width="5.54296875" style="13" customWidth="1"/>
    <col min="33" max="16384" width="9" style="13"/>
  </cols>
  <sheetData>
    <row r="1" spans="1:21" ht="17.5" x14ac:dyDescent="0.2">
      <c r="B1" s="84" t="s">
        <v>417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25" customHeight="1" x14ac:dyDescent="0.2">
      <c r="B4" s="386" t="s">
        <v>191</v>
      </c>
      <c r="C4" s="398" t="s">
        <v>418</v>
      </c>
      <c r="D4" s="395" t="s">
        <v>419</v>
      </c>
      <c r="E4" s="194" t="s">
        <v>420</v>
      </c>
      <c r="F4" s="195"/>
      <c r="G4" s="196"/>
      <c r="H4" s="194" t="s">
        <v>421</v>
      </c>
      <c r="I4" s="195"/>
      <c r="J4" s="196"/>
      <c r="K4" s="197" t="s">
        <v>422</v>
      </c>
      <c r="L4" s="195"/>
      <c r="M4" s="196"/>
      <c r="N4" s="197" t="s">
        <v>423</v>
      </c>
      <c r="O4" s="197"/>
      <c r="P4" s="197"/>
      <c r="Q4" s="197" t="s">
        <v>424</v>
      </c>
      <c r="R4" s="197"/>
      <c r="S4" s="197"/>
    </row>
    <row r="5" spans="1:21" ht="25.5" customHeight="1" x14ac:dyDescent="0.2">
      <c r="A5" s="20" t="s">
        <v>425</v>
      </c>
      <c r="B5" s="387"/>
      <c r="C5" s="398"/>
      <c r="D5" s="396"/>
      <c r="E5" s="198" t="s">
        <v>426</v>
      </c>
      <c r="F5" s="199" t="s">
        <v>427</v>
      </c>
      <c r="G5" s="200"/>
      <c r="H5" s="198" t="s">
        <v>426</v>
      </c>
      <c r="I5" s="199" t="s">
        <v>427</v>
      </c>
      <c r="J5" s="200"/>
      <c r="K5" s="198" t="s">
        <v>426</v>
      </c>
      <c r="L5" s="199" t="s">
        <v>427</v>
      </c>
      <c r="M5" s="200"/>
      <c r="N5" s="198" t="s">
        <v>426</v>
      </c>
      <c r="O5" s="199" t="s">
        <v>427</v>
      </c>
      <c r="P5" s="200"/>
      <c r="Q5" s="198" t="s">
        <v>426</v>
      </c>
      <c r="R5" s="199" t="s">
        <v>427</v>
      </c>
      <c r="S5" s="201"/>
    </row>
    <row r="6" spans="1:21" ht="27.75" customHeight="1" x14ac:dyDescent="0.2">
      <c r="B6" s="388"/>
      <c r="C6" s="398"/>
      <c r="D6" s="397"/>
      <c r="E6" s="202" t="s">
        <v>428</v>
      </c>
      <c r="F6" s="203" t="s">
        <v>429</v>
      </c>
      <c r="G6" s="204" t="s">
        <v>430</v>
      </c>
      <c r="H6" s="202" t="s">
        <v>428</v>
      </c>
      <c r="I6" s="203" t="s">
        <v>431</v>
      </c>
      <c r="J6" s="204" t="s">
        <v>430</v>
      </c>
      <c r="K6" s="202" t="s">
        <v>428</v>
      </c>
      <c r="L6" s="203" t="s">
        <v>431</v>
      </c>
      <c r="M6" s="204" t="s">
        <v>430</v>
      </c>
      <c r="N6" s="202" t="s">
        <v>428</v>
      </c>
      <c r="O6" s="203" t="s">
        <v>431</v>
      </c>
      <c r="P6" s="204" t="s">
        <v>430</v>
      </c>
      <c r="Q6" s="202" t="s">
        <v>428</v>
      </c>
      <c r="R6" s="203" t="s">
        <v>431</v>
      </c>
      <c r="S6" s="204" t="s">
        <v>430</v>
      </c>
    </row>
    <row r="7" spans="1:21" ht="21.75" customHeight="1" x14ac:dyDescent="0.2">
      <c r="B7" s="395" t="str">
        <f>ｼｰﾄ0!$C$4</f>
        <v>長岡</v>
      </c>
      <c r="C7" s="389"/>
      <c r="D7" s="205" t="s">
        <v>432</v>
      </c>
      <c r="E7" s="217">
        <v>183</v>
      </c>
      <c r="F7" s="218">
        <v>65.099999999999994</v>
      </c>
      <c r="G7" s="218">
        <v>23.761499999999998</v>
      </c>
      <c r="H7" s="217">
        <v>185</v>
      </c>
      <c r="I7" s="218">
        <v>65.3</v>
      </c>
      <c r="J7" s="218">
        <v>23.8</v>
      </c>
      <c r="K7" s="217">
        <v>186</v>
      </c>
      <c r="L7" s="218">
        <v>65.599999999999994</v>
      </c>
      <c r="M7" s="218">
        <v>23.9</v>
      </c>
      <c r="N7" s="217">
        <v>187</v>
      </c>
      <c r="O7" s="218">
        <v>65.8</v>
      </c>
      <c r="P7" s="218">
        <v>24</v>
      </c>
      <c r="Q7" s="217">
        <v>187</v>
      </c>
      <c r="R7" s="218">
        <v>65.8</v>
      </c>
      <c r="S7" s="218">
        <v>24</v>
      </c>
    </row>
    <row r="8" spans="1:21" ht="21.75" customHeight="1" x14ac:dyDescent="0.2">
      <c r="B8" s="396"/>
      <c r="C8" s="412"/>
      <c r="D8" s="205" t="s">
        <v>433</v>
      </c>
      <c r="E8" s="217">
        <v>809</v>
      </c>
      <c r="F8" s="218">
        <v>53.2</v>
      </c>
      <c r="G8" s="218">
        <v>19.417999999999999</v>
      </c>
      <c r="H8" s="217">
        <v>809</v>
      </c>
      <c r="I8" s="218">
        <v>53.2</v>
      </c>
      <c r="J8" s="218">
        <v>19.399999999999999</v>
      </c>
      <c r="K8" s="217">
        <v>809</v>
      </c>
      <c r="L8" s="218">
        <v>53.2</v>
      </c>
      <c r="M8" s="218">
        <v>19.399999999999999</v>
      </c>
      <c r="N8" s="217">
        <v>809</v>
      </c>
      <c r="O8" s="218">
        <v>53.2</v>
      </c>
      <c r="P8" s="218">
        <v>19.399999999999999</v>
      </c>
      <c r="Q8" s="217">
        <v>809</v>
      </c>
      <c r="R8" s="218">
        <v>53.2</v>
      </c>
      <c r="S8" s="218">
        <v>19.399999999999999</v>
      </c>
    </row>
    <row r="9" spans="1:21" ht="21.75" customHeight="1" x14ac:dyDescent="0.2">
      <c r="B9" s="396"/>
      <c r="C9" s="412"/>
      <c r="D9" s="205" t="s">
        <v>434</v>
      </c>
      <c r="E9" s="217">
        <v>109</v>
      </c>
      <c r="F9" s="218">
        <v>4.3</v>
      </c>
      <c r="G9" s="218">
        <v>1.5694999999999999</v>
      </c>
      <c r="H9" s="217">
        <v>110</v>
      </c>
      <c r="I9" s="218">
        <v>4.4000000000000004</v>
      </c>
      <c r="J9" s="218">
        <v>1.6</v>
      </c>
      <c r="K9" s="217">
        <v>110</v>
      </c>
      <c r="L9" s="218">
        <v>4.4000000000000004</v>
      </c>
      <c r="M9" s="218">
        <v>1.6</v>
      </c>
      <c r="N9" s="217">
        <v>110</v>
      </c>
      <c r="O9" s="218">
        <v>4.4000000000000004</v>
      </c>
      <c r="P9" s="218">
        <v>1.6</v>
      </c>
      <c r="Q9" s="217">
        <v>110</v>
      </c>
      <c r="R9" s="218">
        <v>4.4000000000000004</v>
      </c>
      <c r="S9" s="218">
        <v>1.6</v>
      </c>
      <c r="U9" s="100"/>
    </row>
    <row r="10" spans="1:21" ht="21.75" customHeight="1" x14ac:dyDescent="0.2">
      <c r="B10" s="396"/>
      <c r="C10" s="412"/>
      <c r="D10" s="205" t="s">
        <v>435</v>
      </c>
      <c r="E10" s="217">
        <v>36</v>
      </c>
      <c r="F10" s="218">
        <v>5</v>
      </c>
      <c r="G10" s="218">
        <v>1.825</v>
      </c>
      <c r="H10" s="217">
        <v>37</v>
      </c>
      <c r="I10" s="218">
        <v>5</v>
      </c>
      <c r="J10" s="218">
        <v>1.8</v>
      </c>
      <c r="K10" s="217">
        <v>37</v>
      </c>
      <c r="L10" s="218">
        <v>5</v>
      </c>
      <c r="M10" s="218">
        <v>1.8</v>
      </c>
      <c r="N10" s="217">
        <v>39</v>
      </c>
      <c r="O10" s="218">
        <v>5.0999999999999996</v>
      </c>
      <c r="P10" s="218">
        <v>1.9</v>
      </c>
      <c r="Q10" s="217">
        <v>39</v>
      </c>
      <c r="R10" s="218">
        <v>5.0999999999999996</v>
      </c>
      <c r="S10" s="218">
        <v>1.9</v>
      </c>
    </row>
    <row r="11" spans="1:21" ht="21.75" customHeight="1" x14ac:dyDescent="0.2">
      <c r="B11" s="396"/>
      <c r="C11" s="412"/>
      <c r="D11" s="121" t="s">
        <v>436</v>
      </c>
      <c r="E11" s="217">
        <v>13346</v>
      </c>
      <c r="F11" s="218">
        <v>1689.56512</v>
      </c>
      <c r="G11" s="218">
        <v>616.69126879999999</v>
      </c>
      <c r="H11" s="217">
        <v>13533</v>
      </c>
      <c r="I11" s="218">
        <v>1714.14264</v>
      </c>
      <c r="J11" s="218">
        <v>625.66200000000003</v>
      </c>
      <c r="K11" s="217">
        <v>13674</v>
      </c>
      <c r="L11" s="218">
        <v>1741.7</v>
      </c>
      <c r="M11" s="218">
        <v>635.79999999999995</v>
      </c>
      <c r="N11" s="217">
        <v>13914</v>
      </c>
      <c r="O11" s="218">
        <v>1769.2</v>
      </c>
      <c r="P11" s="218">
        <v>645.79999999999995</v>
      </c>
      <c r="Q11" s="217">
        <v>13914</v>
      </c>
      <c r="R11" s="218">
        <v>1769.2</v>
      </c>
      <c r="S11" s="218">
        <v>645.79999999999995</v>
      </c>
    </row>
    <row r="12" spans="1:21" ht="26.25" customHeight="1" x14ac:dyDescent="0.2">
      <c r="B12" s="397"/>
      <c r="C12" s="413"/>
      <c r="D12" s="121" t="s">
        <v>437</v>
      </c>
      <c r="E12" s="219">
        <f t="shared" ref="E12:G12" si="0">IF(COUNT(E7:E11)&gt;=1,SUM(E7:E11),"")</f>
        <v>14483</v>
      </c>
      <c r="F12" s="220">
        <f t="shared" ref="F12" si="1">IF(COUNT(F7:F11)&gt;=1,SUM(F7:F11),"")</f>
        <v>1817.1651199999999</v>
      </c>
      <c r="G12" s="220">
        <f t="shared" si="0"/>
        <v>663.26526879999994</v>
      </c>
      <c r="H12" s="219">
        <f t="shared" ref="H12:J12" si="2">IF(COUNT(H7:H11)&gt;=1,SUM(H7:H11),"")</f>
        <v>14674</v>
      </c>
      <c r="I12" s="221">
        <f t="shared" ref="I12" si="3">IF(COUNT(I7:I11)&gt;=1,SUM(I7:I11),"")</f>
        <v>1842.0426400000001</v>
      </c>
      <c r="J12" s="221">
        <f t="shared" si="2"/>
        <v>672.26200000000006</v>
      </c>
      <c r="K12" s="219">
        <f t="shared" ref="K12:M12" si="4">IF(COUNT(K7:K11)&gt;=1,SUM(K7:K11),"")</f>
        <v>14816</v>
      </c>
      <c r="L12" s="220">
        <f t="shared" ref="L12" si="5">IF(COUNT(L7:L11)&gt;=1,SUM(L7:L11),"")</f>
        <v>1869.9</v>
      </c>
      <c r="M12" s="220">
        <f t="shared" si="4"/>
        <v>682.5</v>
      </c>
      <c r="N12" s="219">
        <f t="shared" ref="N12:P12" si="6">IF(COUNT(N7:N11)&gt;=1,SUM(N7:N11),"")</f>
        <v>15059</v>
      </c>
      <c r="O12" s="220">
        <f t="shared" ref="O12" si="7">IF(COUNT(O7:O11)&gt;=1,SUM(O7:O11),"")</f>
        <v>1897.7</v>
      </c>
      <c r="P12" s="220">
        <f t="shared" si="6"/>
        <v>692.69999999999993</v>
      </c>
      <c r="Q12" s="219">
        <f>IF(COUNT(Q7:Q11)&gt;=1,SUM(Q7:Q11),"")</f>
        <v>15059</v>
      </c>
      <c r="R12" s="220">
        <f>IF(COUNT(R7:R11)&gt;=1,SUM(R7:R11),"")</f>
        <v>1897.7</v>
      </c>
      <c r="S12" s="220">
        <f>IF(COUNT(S7:S11)&gt;=1,SUM(S7:S11),"")</f>
        <v>692.69999999999993</v>
      </c>
    </row>
    <row r="13" spans="1:21" ht="21.75" customHeight="1" x14ac:dyDescent="0.2">
      <c r="B13" s="395" t="str">
        <f>ｼｰﾄ0!$C$4</f>
        <v>長岡</v>
      </c>
      <c r="C13" s="400"/>
      <c r="D13" s="205" t="s">
        <v>432</v>
      </c>
      <c r="E13" s="222"/>
      <c r="F13" s="218"/>
      <c r="G13" s="218"/>
      <c r="H13" s="222"/>
      <c r="I13" s="218"/>
      <c r="J13" s="218"/>
      <c r="K13" s="222"/>
      <c r="L13" s="218"/>
      <c r="M13" s="218"/>
      <c r="N13" s="222"/>
      <c r="O13" s="218"/>
      <c r="P13" s="218"/>
      <c r="Q13" s="223"/>
      <c r="R13" s="218"/>
      <c r="S13" s="218"/>
    </row>
    <row r="14" spans="1:21" ht="21.75" customHeight="1" x14ac:dyDescent="0.2">
      <c r="B14" s="396"/>
      <c r="C14" s="401"/>
      <c r="D14" s="205" t="s">
        <v>433</v>
      </c>
      <c r="E14" s="222"/>
      <c r="F14" s="218"/>
      <c r="G14" s="218"/>
      <c r="H14" s="222"/>
      <c r="I14" s="218"/>
      <c r="J14" s="218"/>
      <c r="K14" s="222"/>
      <c r="L14" s="218"/>
      <c r="M14" s="218"/>
      <c r="N14" s="222"/>
      <c r="O14" s="218"/>
      <c r="P14" s="218"/>
      <c r="Q14" s="223"/>
      <c r="R14" s="218"/>
      <c r="S14" s="218"/>
    </row>
    <row r="15" spans="1:21" ht="21.75" customHeight="1" x14ac:dyDescent="0.2">
      <c r="B15" s="396"/>
      <c r="C15" s="401"/>
      <c r="D15" s="205" t="s">
        <v>434</v>
      </c>
      <c r="E15" s="222"/>
      <c r="F15" s="218"/>
      <c r="G15" s="218"/>
      <c r="H15" s="222"/>
      <c r="I15" s="218"/>
      <c r="J15" s="218"/>
      <c r="K15" s="222"/>
      <c r="L15" s="218"/>
      <c r="M15" s="218"/>
      <c r="N15" s="222"/>
      <c r="O15" s="218"/>
      <c r="P15" s="218"/>
      <c r="Q15" s="223"/>
      <c r="R15" s="218"/>
      <c r="S15" s="218"/>
    </row>
    <row r="16" spans="1:21" ht="21.75" customHeight="1" x14ac:dyDescent="0.2">
      <c r="B16" s="396"/>
      <c r="C16" s="401"/>
      <c r="D16" s="205" t="s">
        <v>435</v>
      </c>
      <c r="E16" s="222"/>
      <c r="F16" s="218"/>
      <c r="G16" s="218"/>
      <c r="H16" s="222"/>
      <c r="I16" s="218"/>
      <c r="J16" s="218"/>
      <c r="K16" s="222"/>
      <c r="L16" s="218"/>
      <c r="M16" s="218"/>
      <c r="N16" s="222"/>
      <c r="O16" s="218"/>
      <c r="P16" s="218"/>
      <c r="Q16" s="223"/>
      <c r="R16" s="218"/>
      <c r="S16" s="218"/>
    </row>
    <row r="17" spans="2:19" ht="21.75" customHeight="1" x14ac:dyDescent="0.2">
      <c r="B17" s="396"/>
      <c r="C17" s="401"/>
      <c r="D17" s="121" t="s">
        <v>436</v>
      </c>
      <c r="E17" s="222"/>
      <c r="F17" s="218"/>
      <c r="G17" s="218"/>
      <c r="H17" s="222"/>
      <c r="I17" s="218"/>
      <c r="J17" s="218"/>
      <c r="K17" s="222"/>
      <c r="L17" s="218"/>
      <c r="M17" s="218"/>
      <c r="N17" s="222"/>
      <c r="O17" s="218"/>
      <c r="P17" s="218"/>
      <c r="Q17" s="223"/>
      <c r="R17" s="218"/>
      <c r="S17" s="218"/>
    </row>
    <row r="18" spans="2:19" ht="26.25" customHeight="1" x14ac:dyDescent="0.2">
      <c r="B18" s="397"/>
      <c r="C18" s="402"/>
      <c r="D18" s="121" t="s">
        <v>438</v>
      </c>
      <c r="E18" s="219" t="str">
        <f t="shared" ref="E18:G18" si="8">IF(COUNT(E13:E17)&gt;=1,SUM(E13:E17),"")</f>
        <v/>
      </c>
      <c r="F18" s="220" t="str">
        <f t="shared" ref="F18" si="9">IF(COUNT(F13:F17)&gt;=1,SUM(F13:F17),"")</f>
        <v/>
      </c>
      <c r="G18" s="220" t="str">
        <f t="shared" si="8"/>
        <v/>
      </c>
      <c r="H18" s="219" t="str">
        <f t="shared" ref="H18:S18" si="10">IF(COUNT(H13:H17)&gt;=1,SUM(H13:H17),"")</f>
        <v/>
      </c>
      <c r="I18" s="221" t="str">
        <f t="shared" si="10"/>
        <v/>
      </c>
      <c r="J18" s="221" t="str">
        <f t="shared" si="10"/>
        <v/>
      </c>
      <c r="K18" s="219" t="str">
        <f t="shared" si="10"/>
        <v/>
      </c>
      <c r="L18" s="220" t="str">
        <f t="shared" si="10"/>
        <v/>
      </c>
      <c r="M18" s="220" t="str">
        <f t="shared" si="10"/>
        <v/>
      </c>
      <c r="N18" s="219" t="str">
        <f t="shared" si="10"/>
        <v/>
      </c>
      <c r="O18" s="220" t="str">
        <f t="shared" si="10"/>
        <v/>
      </c>
      <c r="P18" s="220" t="str">
        <f t="shared" si="10"/>
        <v/>
      </c>
      <c r="Q18" s="219" t="str">
        <f t="shared" si="10"/>
        <v/>
      </c>
      <c r="R18" s="220" t="str">
        <f t="shared" si="10"/>
        <v/>
      </c>
      <c r="S18" s="220" t="str">
        <f t="shared" si="10"/>
        <v/>
      </c>
    </row>
    <row r="19" spans="2:19" ht="21.75" customHeight="1" x14ac:dyDescent="0.2">
      <c r="B19" s="395" t="str">
        <f>ｼｰﾄ0!$C$4</f>
        <v>長岡</v>
      </c>
      <c r="C19" s="389"/>
      <c r="D19" s="205" t="s">
        <v>432</v>
      </c>
      <c r="E19" s="222"/>
      <c r="F19" s="218"/>
      <c r="G19" s="218"/>
      <c r="H19" s="222"/>
      <c r="I19" s="218"/>
      <c r="J19" s="218"/>
      <c r="K19" s="222"/>
      <c r="L19" s="218"/>
      <c r="M19" s="218"/>
      <c r="N19" s="222"/>
      <c r="O19" s="218"/>
      <c r="P19" s="218"/>
      <c r="Q19" s="223"/>
      <c r="R19" s="218"/>
      <c r="S19" s="218"/>
    </row>
    <row r="20" spans="2:19" ht="21.75" customHeight="1" x14ac:dyDescent="0.2">
      <c r="B20" s="396"/>
      <c r="C20" s="390"/>
      <c r="D20" s="205" t="s">
        <v>433</v>
      </c>
      <c r="E20" s="222"/>
      <c r="F20" s="218"/>
      <c r="G20" s="218"/>
      <c r="H20" s="222"/>
      <c r="I20" s="218"/>
      <c r="J20" s="218"/>
      <c r="K20" s="222"/>
      <c r="L20" s="218"/>
      <c r="M20" s="218"/>
      <c r="N20" s="222"/>
      <c r="O20" s="218"/>
      <c r="P20" s="218"/>
      <c r="Q20" s="223"/>
      <c r="R20" s="218"/>
      <c r="S20" s="218"/>
    </row>
    <row r="21" spans="2:19" ht="21.75" customHeight="1" x14ac:dyDescent="0.2">
      <c r="B21" s="396"/>
      <c r="C21" s="390"/>
      <c r="D21" s="205" t="s">
        <v>434</v>
      </c>
      <c r="E21" s="222"/>
      <c r="F21" s="218"/>
      <c r="G21" s="218"/>
      <c r="H21" s="222"/>
      <c r="I21" s="218"/>
      <c r="J21" s="218"/>
      <c r="K21" s="222"/>
      <c r="L21" s="218"/>
      <c r="M21" s="218"/>
      <c r="N21" s="222"/>
      <c r="O21" s="218"/>
      <c r="P21" s="218"/>
      <c r="Q21" s="223"/>
      <c r="R21" s="218"/>
      <c r="S21" s="218"/>
    </row>
    <row r="22" spans="2:19" ht="21.75" customHeight="1" x14ac:dyDescent="0.2">
      <c r="B22" s="396"/>
      <c r="C22" s="390"/>
      <c r="D22" s="205" t="s">
        <v>435</v>
      </c>
      <c r="E22" s="222"/>
      <c r="F22" s="218"/>
      <c r="G22" s="218"/>
      <c r="H22" s="222"/>
      <c r="I22" s="218"/>
      <c r="J22" s="218"/>
      <c r="K22" s="222"/>
      <c r="L22" s="218"/>
      <c r="M22" s="218"/>
      <c r="N22" s="222"/>
      <c r="O22" s="218"/>
      <c r="P22" s="218"/>
      <c r="Q22" s="223"/>
      <c r="R22" s="218"/>
      <c r="S22" s="218"/>
    </row>
    <row r="23" spans="2:19" ht="21.75" customHeight="1" x14ac:dyDescent="0.2">
      <c r="B23" s="396"/>
      <c r="C23" s="390"/>
      <c r="D23" s="121" t="s">
        <v>436</v>
      </c>
      <c r="E23" s="222"/>
      <c r="F23" s="218"/>
      <c r="G23" s="218"/>
      <c r="H23" s="222"/>
      <c r="I23" s="218"/>
      <c r="J23" s="218"/>
      <c r="K23" s="222"/>
      <c r="L23" s="218"/>
      <c r="M23" s="218"/>
      <c r="N23" s="222"/>
      <c r="O23" s="218"/>
      <c r="P23" s="218"/>
      <c r="Q23" s="223"/>
      <c r="R23" s="218"/>
      <c r="S23" s="218"/>
    </row>
    <row r="24" spans="2:19" ht="26.25" customHeight="1" x14ac:dyDescent="0.2">
      <c r="B24" s="397"/>
      <c r="C24" s="391"/>
      <c r="D24" s="121" t="s">
        <v>439</v>
      </c>
      <c r="E24" s="223" t="str">
        <f t="shared" ref="E24:G24" si="11">IF(COUNT(E19:E23)&gt;=1,SUM(E19:E23),"")</f>
        <v/>
      </c>
      <c r="F24" s="216" t="str">
        <f t="shared" ref="F24" si="12">IF(COUNT(F19:F23)&gt;=1,SUM(F19:F23),"")</f>
        <v/>
      </c>
      <c r="G24" s="216" t="str">
        <f t="shared" si="11"/>
        <v/>
      </c>
      <c r="H24" s="223" t="str">
        <f t="shared" ref="H24:S24" si="13">IF(COUNT(H19:H23)&gt;=1,SUM(H19:H23),"")</f>
        <v/>
      </c>
      <c r="I24" s="224" t="str">
        <f t="shared" si="13"/>
        <v/>
      </c>
      <c r="J24" s="224" t="str">
        <f t="shared" si="13"/>
        <v/>
      </c>
      <c r="K24" s="223" t="str">
        <f t="shared" si="13"/>
        <v/>
      </c>
      <c r="L24" s="216" t="str">
        <f t="shared" si="13"/>
        <v/>
      </c>
      <c r="M24" s="216" t="str">
        <f t="shared" si="13"/>
        <v/>
      </c>
      <c r="N24" s="223" t="str">
        <f t="shared" si="13"/>
        <v/>
      </c>
      <c r="O24" s="216" t="str">
        <f t="shared" si="13"/>
        <v/>
      </c>
      <c r="P24" s="216" t="str">
        <f t="shared" si="13"/>
        <v/>
      </c>
      <c r="Q24" s="223" t="str">
        <f t="shared" si="13"/>
        <v/>
      </c>
      <c r="R24" s="216" t="str">
        <f t="shared" si="13"/>
        <v/>
      </c>
      <c r="S24" s="216" t="str">
        <f t="shared" si="13"/>
        <v/>
      </c>
    </row>
    <row r="25" spans="2:19" ht="22.5" customHeight="1" x14ac:dyDescent="0.2">
      <c r="B25" s="395" t="str">
        <f>ｼｰﾄ0!$C$4</f>
        <v>長岡</v>
      </c>
      <c r="C25" s="389"/>
      <c r="D25" s="205" t="s">
        <v>432</v>
      </c>
      <c r="E25" s="222"/>
      <c r="F25" s="218"/>
      <c r="G25" s="218"/>
      <c r="H25" s="222"/>
      <c r="I25" s="218"/>
      <c r="J25" s="218"/>
      <c r="K25" s="222"/>
      <c r="L25" s="218"/>
      <c r="M25" s="218"/>
      <c r="N25" s="222"/>
      <c r="O25" s="218"/>
      <c r="P25" s="218"/>
      <c r="Q25" s="223"/>
      <c r="R25" s="218"/>
      <c r="S25" s="218"/>
    </row>
    <row r="26" spans="2:19" ht="22.5" customHeight="1" x14ac:dyDescent="0.2">
      <c r="B26" s="396"/>
      <c r="C26" s="390"/>
      <c r="D26" s="205" t="s">
        <v>433</v>
      </c>
      <c r="E26" s="222"/>
      <c r="F26" s="218"/>
      <c r="G26" s="218"/>
      <c r="H26" s="222"/>
      <c r="I26" s="218"/>
      <c r="J26" s="218"/>
      <c r="K26" s="222"/>
      <c r="L26" s="218"/>
      <c r="M26" s="218"/>
      <c r="N26" s="222"/>
      <c r="O26" s="218"/>
      <c r="P26" s="218"/>
      <c r="Q26" s="223"/>
      <c r="R26" s="218"/>
      <c r="S26" s="218"/>
    </row>
    <row r="27" spans="2:19" ht="22.5" customHeight="1" x14ac:dyDescent="0.2">
      <c r="B27" s="396"/>
      <c r="C27" s="390"/>
      <c r="D27" s="205" t="s">
        <v>434</v>
      </c>
      <c r="E27" s="222"/>
      <c r="F27" s="218"/>
      <c r="G27" s="218"/>
      <c r="H27" s="222"/>
      <c r="I27" s="218"/>
      <c r="J27" s="218"/>
      <c r="K27" s="222"/>
      <c r="L27" s="218"/>
      <c r="M27" s="218"/>
      <c r="N27" s="222"/>
      <c r="O27" s="218"/>
      <c r="P27" s="218"/>
      <c r="Q27" s="223"/>
      <c r="R27" s="218"/>
      <c r="S27" s="218"/>
    </row>
    <row r="28" spans="2:19" ht="22.5" customHeight="1" x14ac:dyDescent="0.2">
      <c r="B28" s="396"/>
      <c r="C28" s="390"/>
      <c r="D28" s="205" t="s">
        <v>435</v>
      </c>
      <c r="E28" s="222"/>
      <c r="F28" s="218"/>
      <c r="G28" s="218"/>
      <c r="H28" s="222"/>
      <c r="I28" s="218"/>
      <c r="J28" s="218"/>
      <c r="K28" s="222"/>
      <c r="L28" s="218"/>
      <c r="M28" s="218"/>
      <c r="N28" s="222"/>
      <c r="O28" s="218"/>
      <c r="P28" s="218"/>
      <c r="Q28" s="223"/>
      <c r="R28" s="218"/>
      <c r="S28" s="218"/>
    </row>
    <row r="29" spans="2:19" ht="22.5" customHeight="1" x14ac:dyDescent="0.2">
      <c r="B29" s="396"/>
      <c r="C29" s="390"/>
      <c r="D29" s="121" t="s">
        <v>436</v>
      </c>
      <c r="E29" s="222"/>
      <c r="F29" s="218"/>
      <c r="G29" s="218"/>
      <c r="H29" s="222"/>
      <c r="I29" s="218"/>
      <c r="J29" s="218"/>
      <c r="K29" s="222"/>
      <c r="L29" s="218"/>
      <c r="M29" s="218"/>
      <c r="N29" s="222"/>
      <c r="O29" s="218"/>
      <c r="P29" s="218"/>
      <c r="Q29" s="223"/>
      <c r="R29" s="218"/>
      <c r="S29" s="218"/>
    </row>
    <row r="30" spans="2:19" ht="25.5" customHeight="1" x14ac:dyDescent="0.2">
      <c r="B30" s="397"/>
      <c r="C30" s="391"/>
      <c r="D30" s="121" t="s">
        <v>440</v>
      </c>
      <c r="E30" s="223" t="str">
        <f t="shared" ref="E30:G30" si="14">IF(COUNT(E25:E29)&gt;=1,SUM(E25:E29),"")</f>
        <v/>
      </c>
      <c r="F30" s="216" t="str">
        <f t="shared" ref="F30" si="15">IF(COUNT(F25:F29)&gt;=1,SUM(F25:F29),"")</f>
        <v/>
      </c>
      <c r="G30" s="216" t="str">
        <f t="shared" si="14"/>
        <v/>
      </c>
      <c r="H30" s="223" t="str">
        <f t="shared" ref="H30:S30" si="16">IF(COUNT(H25:H29)&gt;=1,SUM(H25:H29),"")</f>
        <v/>
      </c>
      <c r="I30" s="224" t="str">
        <f t="shared" si="16"/>
        <v/>
      </c>
      <c r="J30" s="224" t="str">
        <f t="shared" si="16"/>
        <v/>
      </c>
      <c r="K30" s="223" t="str">
        <f t="shared" si="16"/>
        <v/>
      </c>
      <c r="L30" s="216" t="str">
        <f t="shared" si="16"/>
        <v/>
      </c>
      <c r="M30" s="216" t="str">
        <f t="shared" si="16"/>
        <v/>
      </c>
      <c r="N30" s="223" t="str">
        <f t="shared" si="16"/>
        <v/>
      </c>
      <c r="O30" s="216" t="str">
        <f t="shared" si="16"/>
        <v/>
      </c>
      <c r="P30" s="216" t="str">
        <f t="shared" si="16"/>
        <v/>
      </c>
      <c r="Q30" s="223" t="str">
        <f t="shared" si="16"/>
        <v/>
      </c>
      <c r="R30" s="216" t="str">
        <f t="shared" si="16"/>
        <v/>
      </c>
      <c r="S30" s="216" t="str">
        <f t="shared" si="16"/>
        <v/>
      </c>
    </row>
    <row r="31" spans="2:19" ht="21.75" customHeight="1" x14ac:dyDescent="0.2">
      <c r="B31" s="395" t="str">
        <f>ｼｰﾄ0!$C$4</f>
        <v>長岡</v>
      </c>
      <c r="C31" s="389"/>
      <c r="D31" s="205" t="s">
        <v>432</v>
      </c>
      <c r="E31" s="222"/>
      <c r="F31" s="218"/>
      <c r="G31" s="218"/>
      <c r="H31" s="222"/>
      <c r="I31" s="218"/>
      <c r="J31" s="218"/>
      <c r="K31" s="222"/>
      <c r="L31" s="218"/>
      <c r="M31" s="218"/>
      <c r="N31" s="222"/>
      <c r="O31" s="218"/>
      <c r="P31" s="218"/>
      <c r="Q31" s="223"/>
      <c r="R31" s="218"/>
      <c r="S31" s="218"/>
    </row>
    <row r="32" spans="2:19" ht="21.75" customHeight="1" x14ac:dyDescent="0.2">
      <c r="B32" s="396"/>
      <c r="C32" s="412"/>
      <c r="D32" s="205" t="s">
        <v>433</v>
      </c>
      <c r="E32" s="222"/>
      <c r="F32" s="218"/>
      <c r="G32" s="218"/>
      <c r="H32" s="222"/>
      <c r="I32" s="218"/>
      <c r="J32" s="218"/>
      <c r="K32" s="222"/>
      <c r="L32" s="218"/>
      <c r="M32" s="218"/>
      <c r="N32" s="222"/>
      <c r="O32" s="218"/>
      <c r="P32" s="218"/>
      <c r="Q32" s="223"/>
      <c r="R32" s="218"/>
      <c r="S32" s="218"/>
    </row>
    <row r="33" spans="2:19" ht="21.75" customHeight="1" x14ac:dyDescent="0.2">
      <c r="B33" s="396"/>
      <c r="C33" s="412"/>
      <c r="D33" s="205" t="s">
        <v>434</v>
      </c>
      <c r="E33" s="222"/>
      <c r="F33" s="218"/>
      <c r="G33" s="218"/>
      <c r="H33" s="222"/>
      <c r="I33" s="218"/>
      <c r="J33" s="218"/>
      <c r="K33" s="222"/>
      <c r="L33" s="218"/>
      <c r="M33" s="218"/>
      <c r="N33" s="222"/>
      <c r="O33" s="218"/>
      <c r="P33" s="218"/>
      <c r="Q33" s="223"/>
      <c r="R33" s="218"/>
      <c r="S33" s="218"/>
    </row>
    <row r="34" spans="2:19" ht="21.75" customHeight="1" x14ac:dyDescent="0.2">
      <c r="B34" s="396"/>
      <c r="C34" s="412"/>
      <c r="D34" s="205" t="s">
        <v>435</v>
      </c>
      <c r="E34" s="222"/>
      <c r="F34" s="218"/>
      <c r="G34" s="218"/>
      <c r="H34" s="222"/>
      <c r="I34" s="218"/>
      <c r="J34" s="218"/>
      <c r="K34" s="222"/>
      <c r="L34" s="218"/>
      <c r="M34" s="218"/>
      <c r="N34" s="222"/>
      <c r="O34" s="218"/>
      <c r="P34" s="218"/>
      <c r="Q34" s="223"/>
      <c r="R34" s="218"/>
      <c r="S34" s="218"/>
    </row>
    <row r="35" spans="2:19" ht="21.75" customHeight="1" x14ac:dyDescent="0.2">
      <c r="B35" s="396"/>
      <c r="C35" s="412"/>
      <c r="D35" s="121" t="s">
        <v>436</v>
      </c>
      <c r="E35" s="222"/>
      <c r="F35" s="218"/>
      <c r="G35" s="218"/>
      <c r="H35" s="222"/>
      <c r="I35" s="218"/>
      <c r="J35" s="218"/>
      <c r="K35" s="222"/>
      <c r="L35" s="218"/>
      <c r="M35" s="218"/>
      <c r="N35" s="222"/>
      <c r="O35" s="218"/>
      <c r="P35" s="218"/>
      <c r="Q35" s="223"/>
      <c r="R35" s="218"/>
      <c r="S35" s="218"/>
    </row>
    <row r="36" spans="2:19" ht="25.5" customHeight="1" x14ac:dyDescent="0.2">
      <c r="B36" s="397"/>
      <c r="C36" s="413"/>
      <c r="D36" s="206" t="s">
        <v>441</v>
      </c>
      <c r="E36" s="223" t="str">
        <f t="shared" ref="E36:G36" si="17">IF(COUNT(E31:E35)&gt;=1,SUM(E31:E35),"")</f>
        <v/>
      </c>
      <c r="F36" s="216" t="str">
        <f t="shared" ref="F36" si="18">IF(COUNT(F31:F35)&gt;=1,SUM(F31:F35),"")</f>
        <v/>
      </c>
      <c r="G36" s="216" t="str">
        <f t="shared" si="17"/>
        <v/>
      </c>
      <c r="H36" s="223" t="str">
        <f t="shared" ref="H36:S36" si="19">IF(COUNT(H31:H35)&gt;=1,SUM(H31:H35),"")</f>
        <v/>
      </c>
      <c r="I36" s="224" t="str">
        <f t="shared" si="19"/>
        <v/>
      </c>
      <c r="J36" s="224" t="str">
        <f t="shared" si="19"/>
        <v/>
      </c>
      <c r="K36" s="223" t="str">
        <f t="shared" si="19"/>
        <v/>
      </c>
      <c r="L36" s="216" t="str">
        <f t="shared" si="19"/>
        <v/>
      </c>
      <c r="M36" s="216" t="str">
        <f t="shared" si="19"/>
        <v/>
      </c>
      <c r="N36" s="223" t="str">
        <f t="shared" si="19"/>
        <v/>
      </c>
      <c r="O36" s="216" t="str">
        <f t="shared" si="19"/>
        <v/>
      </c>
      <c r="P36" s="216" t="str">
        <f t="shared" si="19"/>
        <v/>
      </c>
      <c r="Q36" s="223" t="str">
        <f t="shared" si="19"/>
        <v/>
      </c>
      <c r="R36" s="216" t="str">
        <f t="shared" si="19"/>
        <v/>
      </c>
      <c r="S36" s="216" t="str">
        <f t="shared" si="19"/>
        <v/>
      </c>
    </row>
    <row r="37" spans="2:19" ht="21.75" customHeight="1" x14ac:dyDescent="0.2">
      <c r="B37" s="395" t="str">
        <f>ｼｰﾄ0!$C$4</f>
        <v>長岡</v>
      </c>
      <c r="C37" s="389"/>
      <c r="D37" s="205" t="s">
        <v>432</v>
      </c>
      <c r="E37" s="222"/>
      <c r="F37" s="218"/>
      <c r="G37" s="218"/>
      <c r="H37" s="222"/>
      <c r="I37" s="218"/>
      <c r="J37" s="218"/>
      <c r="K37" s="222"/>
      <c r="L37" s="218"/>
      <c r="M37" s="218"/>
      <c r="N37" s="222"/>
      <c r="O37" s="218"/>
      <c r="P37" s="218"/>
      <c r="Q37" s="223"/>
      <c r="R37" s="218"/>
      <c r="S37" s="218"/>
    </row>
    <row r="38" spans="2:19" ht="21.75" customHeight="1" x14ac:dyDescent="0.2">
      <c r="B38" s="396"/>
      <c r="C38" s="412"/>
      <c r="D38" s="205" t="s">
        <v>433</v>
      </c>
      <c r="E38" s="222"/>
      <c r="F38" s="218"/>
      <c r="G38" s="218"/>
      <c r="H38" s="222"/>
      <c r="I38" s="218"/>
      <c r="J38" s="218"/>
      <c r="K38" s="222"/>
      <c r="L38" s="218"/>
      <c r="M38" s="218"/>
      <c r="N38" s="222"/>
      <c r="O38" s="218"/>
      <c r="P38" s="218"/>
      <c r="Q38" s="223"/>
      <c r="R38" s="218"/>
      <c r="S38" s="218"/>
    </row>
    <row r="39" spans="2:19" ht="21.75" customHeight="1" x14ac:dyDescent="0.2">
      <c r="B39" s="396"/>
      <c r="C39" s="412"/>
      <c r="D39" s="205" t="s">
        <v>434</v>
      </c>
      <c r="E39" s="222"/>
      <c r="F39" s="218"/>
      <c r="G39" s="218"/>
      <c r="H39" s="222"/>
      <c r="I39" s="218"/>
      <c r="J39" s="218"/>
      <c r="K39" s="222"/>
      <c r="L39" s="218"/>
      <c r="M39" s="218"/>
      <c r="N39" s="222"/>
      <c r="O39" s="218"/>
      <c r="P39" s="218"/>
      <c r="Q39" s="223"/>
      <c r="R39" s="218"/>
      <c r="S39" s="218"/>
    </row>
    <row r="40" spans="2:19" ht="21.75" customHeight="1" x14ac:dyDescent="0.2">
      <c r="B40" s="396"/>
      <c r="C40" s="412"/>
      <c r="D40" s="205" t="s">
        <v>435</v>
      </c>
      <c r="E40" s="222"/>
      <c r="F40" s="218"/>
      <c r="G40" s="218"/>
      <c r="H40" s="222"/>
      <c r="I40" s="218"/>
      <c r="J40" s="218"/>
      <c r="K40" s="222"/>
      <c r="L40" s="218"/>
      <c r="M40" s="218"/>
      <c r="N40" s="222"/>
      <c r="O40" s="218"/>
      <c r="P40" s="218"/>
      <c r="Q40" s="223"/>
      <c r="R40" s="218"/>
      <c r="S40" s="218"/>
    </row>
    <row r="41" spans="2:19" ht="21.75" customHeight="1" x14ac:dyDescent="0.2">
      <c r="B41" s="396"/>
      <c r="C41" s="412"/>
      <c r="D41" s="121" t="s">
        <v>436</v>
      </c>
      <c r="E41" s="222"/>
      <c r="F41" s="218"/>
      <c r="G41" s="218"/>
      <c r="H41" s="222"/>
      <c r="I41" s="218"/>
      <c r="J41" s="218"/>
      <c r="K41" s="222"/>
      <c r="L41" s="218"/>
      <c r="M41" s="218"/>
      <c r="N41" s="222"/>
      <c r="O41" s="218"/>
      <c r="P41" s="218"/>
      <c r="Q41" s="223"/>
      <c r="R41" s="218"/>
      <c r="S41" s="218"/>
    </row>
    <row r="42" spans="2:19" ht="25.5" customHeight="1" x14ac:dyDescent="0.2">
      <c r="B42" s="397"/>
      <c r="C42" s="413"/>
      <c r="D42" s="121" t="s">
        <v>442</v>
      </c>
      <c r="E42" s="223" t="str">
        <f t="shared" ref="E42:G42" si="20">IF(COUNT(E37:E41)&gt;=1,SUM(E37:E41),"")</f>
        <v/>
      </c>
      <c r="F42" s="216" t="str">
        <f t="shared" ref="F42" si="21">IF(COUNT(F37:F41)&gt;=1,SUM(F37:F41),"")</f>
        <v/>
      </c>
      <c r="G42" s="216" t="str">
        <f t="shared" si="20"/>
        <v/>
      </c>
      <c r="H42" s="223" t="str">
        <f t="shared" ref="H42:S42" si="22">IF(COUNT(H37:H41)&gt;=1,SUM(H37:H41),"")</f>
        <v/>
      </c>
      <c r="I42" s="224" t="str">
        <f t="shared" si="22"/>
        <v/>
      </c>
      <c r="J42" s="224" t="str">
        <f t="shared" si="22"/>
        <v/>
      </c>
      <c r="K42" s="223" t="str">
        <f t="shared" si="22"/>
        <v/>
      </c>
      <c r="L42" s="216" t="str">
        <f t="shared" si="22"/>
        <v/>
      </c>
      <c r="M42" s="216" t="str">
        <f t="shared" si="22"/>
        <v/>
      </c>
      <c r="N42" s="223" t="str">
        <f t="shared" si="22"/>
        <v/>
      </c>
      <c r="O42" s="216" t="str">
        <f t="shared" si="22"/>
        <v/>
      </c>
      <c r="P42" s="216" t="str">
        <f t="shared" si="22"/>
        <v/>
      </c>
      <c r="Q42" s="223" t="str">
        <f t="shared" si="22"/>
        <v/>
      </c>
      <c r="R42" s="216" t="str">
        <f t="shared" si="22"/>
        <v/>
      </c>
      <c r="S42" s="216" t="str">
        <f t="shared" si="22"/>
        <v/>
      </c>
    </row>
    <row r="43" spans="2:19" ht="21.75" customHeight="1" x14ac:dyDescent="0.2">
      <c r="B43" s="395" t="str">
        <f>ｼｰﾄ0!$C$4</f>
        <v>長岡</v>
      </c>
      <c r="C43" s="389"/>
      <c r="D43" s="205" t="s">
        <v>432</v>
      </c>
      <c r="E43" s="222"/>
      <c r="F43" s="218"/>
      <c r="G43" s="218"/>
      <c r="H43" s="222"/>
      <c r="I43" s="218"/>
      <c r="J43" s="218"/>
      <c r="K43" s="222"/>
      <c r="L43" s="218"/>
      <c r="M43" s="218"/>
      <c r="N43" s="222"/>
      <c r="O43" s="218"/>
      <c r="P43" s="218"/>
      <c r="Q43" s="223"/>
      <c r="R43" s="218"/>
      <c r="S43" s="218"/>
    </row>
    <row r="44" spans="2:19" ht="21.75" customHeight="1" x14ac:dyDescent="0.2">
      <c r="B44" s="396"/>
      <c r="C44" s="390"/>
      <c r="D44" s="205" t="s">
        <v>433</v>
      </c>
      <c r="E44" s="222"/>
      <c r="F44" s="218"/>
      <c r="G44" s="218"/>
      <c r="H44" s="222"/>
      <c r="I44" s="218"/>
      <c r="J44" s="218"/>
      <c r="K44" s="222"/>
      <c r="L44" s="218"/>
      <c r="M44" s="218"/>
      <c r="N44" s="222"/>
      <c r="O44" s="218"/>
      <c r="P44" s="218"/>
      <c r="Q44" s="223"/>
      <c r="R44" s="218"/>
      <c r="S44" s="218"/>
    </row>
    <row r="45" spans="2:19" ht="21.75" customHeight="1" x14ac:dyDescent="0.2">
      <c r="B45" s="396"/>
      <c r="C45" s="390"/>
      <c r="D45" s="205" t="s">
        <v>434</v>
      </c>
      <c r="E45" s="222"/>
      <c r="F45" s="218"/>
      <c r="G45" s="218"/>
      <c r="H45" s="222"/>
      <c r="I45" s="218"/>
      <c r="J45" s="218"/>
      <c r="K45" s="222"/>
      <c r="L45" s="218"/>
      <c r="M45" s="218"/>
      <c r="N45" s="222"/>
      <c r="O45" s="218"/>
      <c r="P45" s="218"/>
      <c r="Q45" s="223"/>
      <c r="R45" s="218"/>
      <c r="S45" s="218"/>
    </row>
    <row r="46" spans="2:19" ht="21.75" customHeight="1" x14ac:dyDescent="0.2">
      <c r="B46" s="396"/>
      <c r="C46" s="390"/>
      <c r="D46" s="205" t="s">
        <v>435</v>
      </c>
      <c r="E46" s="222"/>
      <c r="F46" s="218"/>
      <c r="G46" s="218"/>
      <c r="H46" s="222"/>
      <c r="I46" s="218"/>
      <c r="J46" s="218"/>
      <c r="K46" s="222"/>
      <c r="L46" s="218"/>
      <c r="M46" s="218"/>
      <c r="N46" s="222"/>
      <c r="O46" s="218"/>
      <c r="P46" s="218"/>
      <c r="Q46" s="223"/>
      <c r="R46" s="218"/>
      <c r="S46" s="218"/>
    </row>
    <row r="47" spans="2:19" ht="21.75" customHeight="1" x14ac:dyDescent="0.2">
      <c r="B47" s="396"/>
      <c r="C47" s="390"/>
      <c r="D47" s="121" t="s">
        <v>436</v>
      </c>
      <c r="E47" s="222"/>
      <c r="F47" s="218"/>
      <c r="G47" s="218"/>
      <c r="H47" s="222"/>
      <c r="I47" s="218"/>
      <c r="J47" s="218"/>
      <c r="K47" s="222"/>
      <c r="L47" s="218"/>
      <c r="M47" s="218"/>
      <c r="N47" s="222"/>
      <c r="O47" s="218"/>
      <c r="P47" s="218"/>
      <c r="Q47" s="223"/>
      <c r="R47" s="218"/>
      <c r="S47" s="218"/>
    </row>
    <row r="48" spans="2:19" ht="23.25" customHeight="1" x14ac:dyDescent="0.2">
      <c r="B48" s="397"/>
      <c r="C48" s="391"/>
      <c r="D48" s="121" t="s">
        <v>443</v>
      </c>
      <c r="E48" s="223" t="str">
        <f t="shared" ref="E48:G48" si="23">IF(COUNT(E43:E47)&gt;=1,SUM(E43:E47),"")</f>
        <v/>
      </c>
      <c r="F48" s="216" t="str">
        <f t="shared" ref="F48" si="24">IF(COUNT(F43:F47)&gt;=1,SUM(F43:F47),"")</f>
        <v/>
      </c>
      <c r="G48" s="216" t="str">
        <f t="shared" si="23"/>
        <v/>
      </c>
      <c r="H48" s="223" t="str">
        <f t="shared" ref="H48:S48" si="25">IF(COUNT(H43:H47)&gt;=1,SUM(H43:H47),"")</f>
        <v/>
      </c>
      <c r="I48" s="224" t="str">
        <f t="shared" si="25"/>
        <v/>
      </c>
      <c r="J48" s="224" t="str">
        <f t="shared" si="25"/>
        <v/>
      </c>
      <c r="K48" s="223" t="str">
        <f t="shared" si="25"/>
        <v/>
      </c>
      <c r="L48" s="216" t="str">
        <f t="shared" si="25"/>
        <v/>
      </c>
      <c r="M48" s="216" t="str">
        <f t="shared" si="25"/>
        <v/>
      </c>
      <c r="N48" s="223" t="str">
        <f t="shared" si="25"/>
        <v/>
      </c>
      <c r="O48" s="216" t="str">
        <f t="shared" si="25"/>
        <v/>
      </c>
      <c r="P48" s="216" t="str">
        <f t="shared" si="25"/>
        <v/>
      </c>
      <c r="Q48" s="223" t="str">
        <f t="shared" si="25"/>
        <v/>
      </c>
      <c r="R48" s="216" t="str">
        <f t="shared" si="25"/>
        <v/>
      </c>
      <c r="S48" s="216" t="str">
        <f t="shared" si="25"/>
        <v/>
      </c>
    </row>
    <row r="49" spans="2:19" ht="21.75" customHeight="1" x14ac:dyDescent="0.2">
      <c r="B49" s="395" t="str">
        <f>ｼｰﾄ0!$C$4</f>
        <v>長岡</v>
      </c>
      <c r="C49" s="389"/>
      <c r="D49" s="205" t="s">
        <v>432</v>
      </c>
      <c r="E49" s="222"/>
      <c r="F49" s="218"/>
      <c r="G49" s="218"/>
      <c r="H49" s="222"/>
      <c r="I49" s="218"/>
      <c r="J49" s="218"/>
      <c r="K49" s="217"/>
      <c r="L49" s="218"/>
      <c r="M49" s="218"/>
      <c r="N49" s="217"/>
      <c r="O49" s="218"/>
      <c r="P49" s="218"/>
      <c r="Q49" s="223"/>
      <c r="R49" s="218"/>
      <c r="S49" s="218"/>
    </row>
    <row r="50" spans="2:19" ht="21.75" customHeight="1" x14ac:dyDescent="0.2">
      <c r="B50" s="396"/>
      <c r="C50" s="412"/>
      <c r="D50" s="205" t="s">
        <v>433</v>
      </c>
      <c r="E50" s="222"/>
      <c r="F50" s="218"/>
      <c r="G50" s="218"/>
      <c r="H50" s="222"/>
      <c r="I50" s="218"/>
      <c r="J50" s="218"/>
      <c r="K50" s="217"/>
      <c r="L50" s="218"/>
      <c r="M50" s="218"/>
      <c r="N50" s="217"/>
      <c r="O50" s="218"/>
      <c r="P50" s="218"/>
      <c r="Q50" s="223"/>
      <c r="R50" s="218"/>
      <c r="S50" s="218"/>
    </row>
    <row r="51" spans="2:19" ht="21.75" customHeight="1" x14ac:dyDescent="0.2">
      <c r="B51" s="396"/>
      <c r="C51" s="412"/>
      <c r="D51" s="205" t="s">
        <v>434</v>
      </c>
      <c r="E51" s="222"/>
      <c r="F51" s="218"/>
      <c r="G51" s="218"/>
      <c r="H51" s="222"/>
      <c r="I51" s="218"/>
      <c r="J51" s="218"/>
      <c r="K51" s="217"/>
      <c r="L51" s="218"/>
      <c r="M51" s="218"/>
      <c r="N51" s="217"/>
      <c r="O51" s="218"/>
      <c r="P51" s="218"/>
      <c r="Q51" s="223"/>
      <c r="R51" s="218"/>
      <c r="S51" s="218"/>
    </row>
    <row r="52" spans="2:19" ht="21.75" customHeight="1" x14ac:dyDescent="0.2">
      <c r="B52" s="396"/>
      <c r="C52" s="412"/>
      <c r="D52" s="205" t="s">
        <v>435</v>
      </c>
      <c r="E52" s="222"/>
      <c r="F52" s="218"/>
      <c r="G52" s="218"/>
      <c r="H52" s="222"/>
      <c r="I52" s="218"/>
      <c r="J52" s="218"/>
      <c r="K52" s="217"/>
      <c r="L52" s="218"/>
      <c r="M52" s="218"/>
      <c r="N52" s="217"/>
      <c r="O52" s="218"/>
      <c r="P52" s="218"/>
      <c r="Q52" s="223"/>
      <c r="R52" s="218"/>
      <c r="S52" s="218"/>
    </row>
    <row r="53" spans="2:19" ht="21.75" customHeight="1" x14ac:dyDescent="0.2">
      <c r="B53" s="396"/>
      <c r="C53" s="412"/>
      <c r="D53" s="121" t="s">
        <v>436</v>
      </c>
      <c r="E53" s="222"/>
      <c r="F53" s="218"/>
      <c r="G53" s="218"/>
      <c r="H53" s="222"/>
      <c r="I53" s="218"/>
      <c r="J53" s="218"/>
      <c r="K53" s="217"/>
      <c r="L53" s="218"/>
      <c r="M53" s="218"/>
      <c r="N53" s="217"/>
      <c r="O53" s="218"/>
      <c r="P53" s="218"/>
      <c r="Q53" s="223"/>
      <c r="R53" s="218"/>
      <c r="S53" s="218"/>
    </row>
    <row r="54" spans="2:19" ht="26.25" customHeight="1" thickBot="1" x14ac:dyDescent="0.25">
      <c r="B54" s="399"/>
      <c r="C54" s="414"/>
      <c r="D54" s="207" t="s">
        <v>444</v>
      </c>
      <c r="E54" s="223" t="str">
        <f t="shared" ref="E54:G54" si="26">IF(COUNT(E49:E53)&gt;=1,SUM(E49:E53),"")</f>
        <v/>
      </c>
      <c r="F54" s="216" t="str">
        <f t="shared" ref="F54" si="27">IF(COUNT(F49:F53)&gt;=1,SUM(F49:F53),"")</f>
        <v/>
      </c>
      <c r="G54" s="216" t="str">
        <f t="shared" si="26"/>
        <v/>
      </c>
      <c r="H54" s="223" t="str">
        <f t="shared" ref="H54:S54" si="28">IF(COUNT(H49:H53)&gt;=1,SUM(H49:H53),"")</f>
        <v/>
      </c>
      <c r="I54" s="224" t="str">
        <f>IF(COUNT(I49:I53)&gt;=1,SUM(I49:I53),"")</f>
        <v/>
      </c>
      <c r="J54" s="224" t="str">
        <f t="shared" si="28"/>
        <v/>
      </c>
      <c r="K54" s="223" t="str">
        <f t="shared" si="28"/>
        <v/>
      </c>
      <c r="L54" s="216" t="str">
        <f t="shared" si="28"/>
        <v/>
      </c>
      <c r="M54" s="216" t="str">
        <f t="shared" si="28"/>
        <v/>
      </c>
      <c r="N54" s="223" t="str">
        <f t="shared" si="28"/>
        <v/>
      </c>
      <c r="O54" s="216" t="str">
        <f t="shared" si="28"/>
        <v/>
      </c>
      <c r="P54" s="216" t="str">
        <f t="shared" si="28"/>
        <v/>
      </c>
      <c r="Q54" s="223" t="str">
        <f t="shared" si="28"/>
        <v/>
      </c>
      <c r="R54" s="216" t="str">
        <f t="shared" si="28"/>
        <v/>
      </c>
      <c r="S54" s="216" t="str">
        <f t="shared" si="28"/>
        <v/>
      </c>
    </row>
    <row r="55" spans="2:19" ht="21.75" customHeight="1" thickTop="1" x14ac:dyDescent="0.2">
      <c r="B55" s="392" t="s">
        <v>445</v>
      </c>
      <c r="C55" s="383"/>
      <c r="D55" s="208" t="s">
        <v>432</v>
      </c>
      <c r="E55" s="225">
        <f>IF(COUNT(E7,E13,E19,E25,E31,E37,E43,E49)&gt;=1,SUM(E7,E13,E19,E25,E31,E37,E43,E49),"")</f>
        <v>183</v>
      </c>
      <c r="F55" s="225">
        <f t="shared" ref="F55:S55" si="29">IF(COUNT(F7,F13,F19,F25,F31,F37,F43,F49)&gt;=1,SUM(F7,F13,F19,F25,F31,F37,F43,F49),"")</f>
        <v>65.099999999999994</v>
      </c>
      <c r="G55" s="225">
        <f t="shared" si="29"/>
        <v>23.761499999999998</v>
      </c>
      <c r="H55" s="225">
        <f t="shared" si="29"/>
        <v>185</v>
      </c>
      <c r="I55" s="225">
        <f t="shared" si="29"/>
        <v>65.3</v>
      </c>
      <c r="J55" s="225">
        <f t="shared" si="29"/>
        <v>23.8</v>
      </c>
      <c r="K55" s="225">
        <f t="shared" si="29"/>
        <v>186</v>
      </c>
      <c r="L55" s="225">
        <f t="shared" si="29"/>
        <v>65.599999999999994</v>
      </c>
      <c r="M55" s="225">
        <f t="shared" si="29"/>
        <v>23.9</v>
      </c>
      <c r="N55" s="225">
        <f t="shared" si="29"/>
        <v>187</v>
      </c>
      <c r="O55" s="225">
        <f t="shared" si="29"/>
        <v>65.8</v>
      </c>
      <c r="P55" s="225">
        <f t="shared" si="29"/>
        <v>24</v>
      </c>
      <c r="Q55" s="225">
        <f t="shared" si="29"/>
        <v>187</v>
      </c>
      <c r="R55" s="225">
        <f t="shared" si="29"/>
        <v>65.8</v>
      </c>
      <c r="S55" s="225">
        <f t="shared" si="29"/>
        <v>24</v>
      </c>
    </row>
    <row r="56" spans="2:19" ht="21.75" customHeight="1" x14ac:dyDescent="0.2">
      <c r="B56" s="393"/>
      <c r="C56" s="384"/>
      <c r="D56" s="205" t="s">
        <v>433</v>
      </c>
      <c r="E56" s="225">
        <f t="shared" ref="E56:S56" si="30">IF(COUNT(E8,E14,E20,E26,E32,E38,E44,E50)&gt;=1,SUM(E8,E14,E20,E26,E32,E38,E44,E50),"")</f>
        <v>809</v>
      </c>
      <c r="F56" s="225">
        <f t="shared" si="30"/>
        <v>53.2</v>
      </c>
      <c r="G56" s="225">
        <f t="shared" si="30"/>
        <v>19.417999999999999</v>
      </c>
      <c r="H56" s="225">
        <f t="shared" si="30"/>
        <v>809</v>
      </c>
      <c r="I56" s="225">
        <f t="shared" si="30"/>
        <v>53.2</v>
      </c>
      <c r="J56" s="225">
        <f t="shared" si="30"/>
        <v>19.399999999999999</v>
      </c>
      <c r="K56" s="225">
        <f t="shared" si="30"/>
        <v>809</v>
      </c>
      <c r="L56" s="225">
        <f t="shared" si="30"/>
        <v>53.2</v>
      </c>
      <c r="M56" s="225">
        <f t="shared" si="30"/>
        <v>19.399999999999999</v>
      </c>
      <c r="N56" s="225">
        <f t="shared" si="30"/>
        <v>809</v>
      </c>
      <c r="O56" s="225">
        <f t="shared" si="30"/>
        <v>53.2</v>
      </c>
      <c r="P56" s="225">
        <f t="shared" si="30"/>
        <v>19.399999999999999</v>
      </c>
      <c r="Q56" s="225">
        <f t="shared" si="30"/>
        <v>809</v>
      </c>
      <c r="R56" s="225">
        <f t="shared" si="30"/>
        <v>53.2</v>
      </c>
      <c r="S56" s="225">
        <f t="shared" si="30"/>
        <v>19.399999999999999</v>
      </c>
    </row>
    <row r="57" spans="2:19" ht="21.75" customHeight="1" x14ac:dyDescent="0.2">
      <c r="B57" s="393"/>
      <c r="C57" s="384"/>
      <c r="D57" s="205" t="s">
        <v>434</v>
      </c>
      <c r="E57" s="225">
        <f t="shared" ref="E57:S57" si="31">IF(COUNT(E9,E15,E21,E27,E33,E39,E45,E51)&gt;=1,SUM(E9,E15,E21,E27,E33,E39,E45,E51),"")</f>
        <v>109</v>
      </c>
      <c r="F57" s="225">
        <f t="shared" si="31"/>
        <v>4.3</v>
      </c>
      <c r="G57" s="225">
        <f t="shared" si="31"/>
        <v>1.5694999999999999</v>
      </c>
      <c r="H57" s="225">
        <f t="shared" si="31"/>
        <v>110</v>
      </c>
      <c r="I57" s="225">
        <f t="shared" si="31"/>
        <v>4.4000000000000004</v>
      </c>
      <c r="J57" s="225">
        <f t="shared" si="31"/>
        <v>1.6</v>
      </c>
      <c r="K57" s="225">
        <f t="shared" si="31"/>
        <v>110</v>
      </c>
      <c r="L57" s="225">
        <f t="shared" si="31"/>
        <v>4.4000000000000004</v>
      </c>
      <c r="M57" s="225">
        <f t="shared" si="31"/>
        <v>1.6</v>
      </c>
      <c r="N57" s="225">
        <f t="shared" si="31"/>
        <v>110</v>
      </c>
      <c r="O57" s="225">
        <f t="shared" si="31"/>
        <v>4.4000000000000004</v>
      </c>
      <c r="P57" s="225">
        <f t="shared" si="31"/>
        <v>1.6</v>
      </c>
      <c r="Q57" s="225">
        <f t="shared" si="31"/>
        <v>110</v>
      </c>
      <c r="R57" s="225">
        <f t="shared" si="31"/>
        <v>4.4000000000000004</v>
      </c>
      <c r="S57" s="225">
        <f t="shared" si="31"/>
        <v>1.6</v>
      </c>
    </row>
    <row r="58" spans="2:19" ht="21.75" customHeight="1" x14ac:dyDescent="0.2">
      <c r="B58" s="393"/>
      <c r="C58" s="384"/>
      <c r="D58" s="205" t="s">
        <v>435</v>
      </c>
      <c r="E58" s="225">
        <f t="shared" ref="E58:S58" si="32">IF(COUNT(E10,E16,E22,E28,E34,E40,E46,E52)&gt;=1,SUM(E10,E16,E22,E28,E34,E40,E46,E52),"")</f>
        <v>36</v>
      </c>
      <c r="F58" s="225">
        <f t="shared" si="32"/>
        <v>5</v>
      </c>
      <c r="G58" s="225">
        <f t="shared" si="32"/>
        <v>1.825</v>
      </c>
      <c r="H58" s="225">
        <f t="shared" si="32"/>
        <v>37</v>
      </c>
      <c r="I58" s="225">
        <f t="shared" si="32"/>
        <v>5</v>
      </c>
      <c r="J58" s="225">
        <f t="shared" si="32"/>
        <v>1.8</v>
      </c>
      <c r="K58" s="225">
        <f t="shared" si="32"/>
        <v>37</v>
      </c>
      <c r="L58" s="225">
        <f t="shared" si="32"/>
        <v>5</v>
      </c>
      <c r="M58" s="225">
        <f t="shared" si="32"/>
        <v>1.8</v>
      </c>
      <c r="N58" s="225">
        <f t="shared" si="32"/>
        <v>39</v>
      </c>
      <c r="O58" s="225">
        <f t="shared" si="32"/>
        <v>5.0999999999999996</v>
      </c>
      <c r="P58" s="225">
        <f t="shared" si="32"/>
        <v>1.9</v>
      </c>
      <c r="Q58" s="225">
        <f t="shared" si="32"/>
        <v>39</v>
      </c>
      <c r="R58" s="225">
        <f t="shared" si="32"/>
        <v>5.0999999999999996</v>
      </c>
      <c r="S58" s="225">
        <f t="shared" si="32"/>
        <v>1.9</v>
      </c>
    </row>
    <row r="59" spans="2:19" ht="21.75" customHeight="1" x14ac:dyDescent="0.2">
      <c r="B59" s="393"/>
      <c r="C59" s="384"/>
      <c r="D59" s="121" t="s">
        <v>436</v>
      </c>
      <c r="E59" s="225">
        <f t="shared" ref="E59:S59" si="33">IF(COUNT(E11,E17,E23,E29,E35,E41,E47,E53)&gt;=1,SUM(E11,E17,E23,E29,E35,E41,E47,E53),"")</f>
        <v>13346</v>
      </c>
      <c r="F59" s="225">
        <f t="shared" si="33"/>
        <v>1689.56512</v>
      </c>
      <c r="G59" s="225">
        <f t="shared" si="33"/>
        <v>616.69126879999999</v>
      </c>
      <c r="H59" s="225">
        <f t="shared" si="33"/>
        <v>13533</v>
      </c>
      <c r="I59" s="225">
        <f t="shared" si="33"/>
        <v>1714.14264</v>
      </c>
      <c r="J59" s="225">
        <f t="shared" si="33"/>
        <v>625.66200000000003</v>
      </c>
      <c r="K59" s="225">
        <f t="shared" si="33"/>
        <v>13674</v>
      </c>
      <c r="L59" s="225">
        <f t="shared" si="33"/>
        <v>1741.7</v>
      </c>
      <c r="M59" s="225">
        <f t="shared" si="33"/>
        <v>635.79999999999995</v>
      </c>
      <c r="N59" s="225">
        <f t="shared" si="33"/>
        <v>13914</v>
      </c>
      <c r="O59" s="225">
        <f t="shared" si="33"/>
        <v>1769.2</v>
      </c>
      <c r="P59" s="225">
        <f>IF(COUNT(P11,P17,P23,P29,P35,P41,P47,P53)&gt;=1,SUM(P11,P17,P23,P29,P35,P41,P47,P53),"")</f>
        <v>645.79999999999995</v>
      </c>
      <c r="Q59" s="225">
        <f t="shared" si="33"/>
        <v>13914</v>
      </c>
      <c r="R59" s="225">
        <f t="shared" si="33"/>
        <v>1769.2</v>
      </c>
      <c r="S59" s="225">
        <f t="shared" si="33"/>
        <v>645.79999999999995</v>
      </c>
    </row>
    <row r="60" spans="2:19" ht="32.25" customHeight="1" x14ac:dyDescent="0.2">
      <c r="B60" s="394"/>
      <c r="C60" s="385"/>
      <c r="D60" s="121" t="s">
        <v>446</v>
      </c>
      <c r="E60" s="216">
        <f>SUM(E55:E59)</f>
        <v>14483</v>
      </c>
      <c r="F60" s="216">
        <f t="shared" ref="F60:S60" si="34">SUM(F55:F59)</f>
        <v>1817.1651199999999</v>
      </c>
      <c r="G60" s="216">
        <f t="shared" si="34"/>
        <v>663.26526879999994</v>
      </c>
      <c r="H60" s="216">
        <f t="shared" si="34"/>
        <v>14674</v>
      </c>
      <c r="I60" s="216">
        <f t="shared" si="34"/>
        <v>1842.0426400000001</v>
      </c>
      <c r="J60" s="216">
        <f t="shared" si="34"/>
        <v>672.26200000000006</v>
      </c>
      <c r="K60" s="216">
        <f t="shared" si="34"/>
        <v>14816</v>
      </c>
      <c r="L60" s="216">
        <f t="shared" si="34"/>
        <v>1869.9</v>
      </c>
      <c r="M60" s="216">
        <f t="shared" si="34"/>
        <v>682.5</v>
      </c>
      <c r="N60" s="216">
        <f t="shared" si="34"/>
        <v>15059</v>
      </c>
      <c r="O60" s="216">
        <f t="shared" si="34"/>
        <v>1897.7</v>
      </c>
      <c r="P60" s="216">
        <f t="shared" si="34"/>
        <v>692.69999999999993</v>
      </c>
      <c r="Q60" s="216">
        <f t="shared" si="34"/>
        <v>15059</v>
      </c>
      <c r="R60" s="216">
        <f t="shared" si="34"/>
        <v>1897.7</v>
      </c>
      <c r="S60" s="216">
        <f t="shared" si="34"/>
        <v>692.69999999999993</v>
      </c>
    </row>
    <row r="61" spans="2:19" x14ac:dyDescent="0.2">
      <c r="J61" s="209"/>
    </row>
    <row r="62" spans="2:19" ht="44.5" x14ac:dyDescent="0.2">
      <c r="C62" s="93" t="s">
        <v>447</v>
      </c>
      <c r="D62" s="210"/>
      <c r="E62" s="211"/>
      <c r="F62" s="209"/>
      <c r="G62" s="209" t="s">
        <v>448</v>
      </c>
      <c r="H62" s="212" t="s">
        <v>449</v>
      </c>
      <c r="I62" s="213"/>
      <c r="J62" s="213"/>
      <c r="K62" s="212"/>
      <c r="L62" s="209"/>
      <c r="M62" s="214"/>
      <c r="N62" s="407"/>
      <c r="O62" s="407"/>
      <c r="P62" s="408"/>
      <c r="Q62" s="408"/>
      <c r="R62" s="408"/>
      <c r="S62" s="408"/>
    </row>
    <row r="63" spans="2:19" ht="28.5" customHeight="1" x14ac:dyDescent="0.2">
      <c r="D63" s="122" t="s">
        <v>450</v>
      </c>
      <c r="E63" s="409" t="s">
        <v>490</v>
      </c>
      <c r="F63" s="410"/>
      <c r="G63" s="410"/>
      <c r="H63" s="410"/>
      <c r="I63" s="410"/>
      <c r="J63" s="410"/>
      <c r="K63" s="410"/>
      <c r="L63" s="410"/>
      <c r="M63" s="411"/>
      <c r="N63" s="407"/>
      <c r="O63" s="407"/>
      <c r="P63" s="408"/>
      <c r="Q63" s="408"/>
      <c r="R63" s="408"/>
      <c r="S63" s="408"/>
    </row>
    <row r="64" spans="2:19" ht="28.5" customHeight="1" x14ac:dyDescent="0.2">
      <c r="D64" s="122" t="s">
        <v>433</v>
      </c>
      <c r="E64" s="409" t="s">
        <v>490</v>
      </c>
      <c r="F64" s="410"/>
      <c r="G64" s="410"/>
      <c r="H64" s="410"/>
      <c r="I64" s="410"/>
      <c r="J64" s="410"/>
      <c r="K64" s="410"/>
      <c r="L64" s="410"/>
      <c r="M64" s="411"/>
      <c r="N64" s="407"/>
      <c r="O64" s="407"/>
      <c r="P64" s="408"/>
      <c r="Q64" s="408"/>
      <c r="R64" s="408"/>
      <c r="S64" s="408"/>
    </row>
    <row r="65" spans="4:19" ht="28.5" customHeight="1" x14ac:dyDescent="0.2">
      <c r="D65" s="122" t="s">
        <v>434</v>
      </c>
      <c r="E65" s="409" t="s">
        <v>490</v>
      </c>
      <c r="F65" s="410"/>
      <c r="G65" s="410"/>
      <c r="H65" s="410"/>
      <c r="I65" s="410"/>
      <c r="J65" s="410"/>
      <c r="K65" s="410"/>
      <c r="L65" s="410"/>
      <c r="M65" s="411"/>
      <c r="N65" s="407"/>
      <c r="O65" s="407"/>
      <c r="P65" s="408"/>
      <c r="Q65" s="408"/>
      <c r="R65" s="408"/>
      <c r="S65" s="408"/>
    </row>
    <row r="66" spans="4:19" ht="28.5" customHeight="1" x14ac:dyDescent="0.2">
      <c r="D66" s="122" t="s">
        <v>451</v>
      </c>
      <c r="E66" s="409" t="s">
        <v>490</v>
      </c>
      <c r="F66" s="410"/>
      <c r="G66" s="410"/>
      <c r="H66" s="410"/>
      <c r="I66" s="410"/>
      <c r="J66" s="410"/>
      <c r="K66" s="410"/>
      <c r="L66" s="410"/>
      <c r="M66" s="411"/>
      <c r="N66" s="407"/>
      <c r="O66" s="407"/>
      <c r="P66" s="408"/>
      <c r="Q66" s="408"/>
      <c r="R66" s="408"/>
      <c r="S66" s="408"/>
    </row>
    <row r="67" spans="4:19" ht="21" customHeight="1" x14ac:dyDescent="0.2">
      <c r="D67" s="215"/>
    </row>
    <row r="68" spans="4:19" ht="18" customHeight="1" x14ac:dyDescent="0.2">
      <c r="D68" s="13" t="s">
        <v>452</v>
      </c>
    </row>
    <row r="69" spans="4:19" ht="21" customHeight="1" x14ac:dyDescent="0.2">
      <c r="D69" s="305" t="s">
        <v>453</v>
      </c>
      <c r="E69" s="404" t="s">
        <v>490</v>
      </c>
      <c r="F69" s="405"/>
      <c r="G69" s="405"/>
      <c r="H69" s="405"/>
      <c r="I69" s="405"/>
      <c r="J69" s="405"/>
      <c r="K69" s="405"/>
      <c r="L69" s="405"/>
      <c r="M69" s="406"/>
    </row>
    <row r="70" spans="4:19" ht="30" customHeight="1" x14ac:dyDescent="0.2">
      <c r="D70" s="403"/>
      <c r="E70" s="404" t="s">
        <v>491</v>
      </c>
      <c r="F70" s="405"/>
      <c r="G70" s="405"/>
      <c r="H70" s="405"/>
      <c r="I70" s="405"/>
      <c r="J70" s="405"/>
      <c r="K70" s="405"/>
      <c r="L70" s="405"/>
      <c r="M70" s="406"/>
    </row>
    <row r="71" spans="4:19" ht="20.25" customHeight="1" x14ac:dyDescent="0.2">
      <c r="D71" s="403"/>
      <c r="E71" s="404"/>
      <c r="F71" s="405"/>
      <c r="G71" s="405"/>
      <c r="H71" s="405"/>
      <c r="I71" s="405"/>
      <c r="J71" s="405"/>
      <c r="K71" s="405"/>
      <c r="L71" s="405"/>
      <c r="M71" s="406"/>
    </row>
    <row r="72" spans="4:19" ht="20.25" customHeight="1" x14ac:dyDescent="0.2">
      <c r="D72" s="300"/>
      <c r="E72" s="404"/>
      <c r="F72" s="405"/>
      <c r="G72" s="405"/>
      <c r="H72" s="405"/>
      <c r="I72" s="405"/>
      <c r="J72" s="405"/>
      <c r="K72" s="405"/>
      <c r="L72" s="405"/>
      <c r="M72" s="406"/>
    </row>
  </sheetData>
  <mergeCells count="35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1F7F7E-7AE6-4B65-87BE-0BCC1FEF3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