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24226"/>
  <xr:revisionPtr revIDLastSave="1" documentId="13_ncr:1_{BC19E3CD-946E-463D-909D-6C5D7EAD5B9D}" xr6:coauthVersionLast="47" xr6:coauthVersionMax="47" xr10:uidLastSave="{E7034BB3-9A7F-4700-B231-E55EBC16826E}"/>
  <bookViews>
    <workbookView xWindow="880" yWindow="0" windowWidth="18320" windowHeight="1094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 " sheetId="233" r:id="rId5"/>
    <sheet name="ｼｰﾄ3" sheetId="221" r:id="rId6"/>
    <sheet name="ｼｰﾄ4" sheetId="126" r:id="rId7"/>
    <sheet name="ｼｰﾄ5" sheetId="57" r:id="rId8"/>
    <sheet name="ｼｰﾄ6" sheetId="207" r:id="rId9"/>
    <sheet name="目次２" sheetId="232" r:id="rId10"/>
    <sheet name="ｼｰﾄ14" sheetId="231" r:id="rId11"/>
    <sheet name="Sheet1" sheetId="228" state="hidden" r:id="rId12"/>
  </sheets>
  <externalReferences>
    <externalReference r:id="rId13"/>
  </externalReference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10">ｼｰﾄ14!$B$1:$U$22</definedName>
    <definedName name="_xlnm.Print_Area" localSheetId="5">ｼｰﾄ3!$A$1:$L$72</definedName>
    <definedName name="_xlnm.Print_Area" localSheetId="7">ｼｰﾄ5!$A$1:$I$30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 localSheetId="4">[1]ｼｰﾄ0!#REF!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33" l="1"/>
  <c r="A2" i="233"/>
  <c r="Q18" i="231"/>
  <c r="P18" i="231"/>
  <c r="O18" i="231"/>
  <c r="N18" i="231"/>
  <c r="M18" i="231"/>
  <c r="L18" i="231"/>
  <c r="K18" i="231"/>
  <c r="J18" i="231"/>
  <c r="I18" i="231"/>
  <c r="H18" i="231"/>
  <c r="G18" i="231"/>
  <c r="F18" i="231"/>
  <c r="R17" i="231"/>
  <c r="R16" i="231"/>
  <c r="S16" i="231" s="1"/>
  <c r="Q15" i="231"/>
  <c r="P15" i="231"/>
  <c r="O15" i="231"/>
  <c r="N15" i="231"/>
  <c r="M15" i="231"/>
  <c r="L15" i="231"/>
  <c r="K15" i="231"/>
  <c r="J15" i="231"/>
  <c r="I15" i="231"/>
  <c r="H15" i="231"/>
  <c r="G15" i="231"/>
  <c r="F15" i="231"/>
  <c r="R14" i="231"/>
  <c r="R13" i="231"/>
  <c r="S13" i="231" s="1"/>
  <c r="Q12" i="231"/>
  <c r="P12" i="231"/>
  <c r="O12" i="231"/>
  <c r="N12" i="231"/>
  <c r="M12" i="231"/>
  <c r="L12" i="231"/>
  <c r="K12" i="231"/>
  <c r="J12" i="231"/>
  <c r="J19" i="231" s="1"/>
  <c r="I12" i="231"/>
  <c r="H12" i="231"/>
  <c r="G12" i="231"/>
  <c r="F12" i="231"/>
  <c r="R11" i="231"/>
  <c r="S10" i="231"/>
  <c r="R10" i="231"/>
  <c r="Q9" i="231"/>
  <c r="Q19" i="231" s="1"/>
  <c r="P9" i="231"/>
  <c r="P19" i="231" s="1"/>
  <c r="O9" i="231"/>
  <c r="O19" i="231" s="1"/>
  <c r="N9" i="231"/>
  <c r="N19" i="231" s="1"/>
  <c r="M9" i="231"/>
  <c r="M19" i="231" s="1"/>
  <c r="L9" i="231"/>
  <c r="L19" i="231" s="1"/>
  <c r="K9" i="231"/>
  <c r="K19" i="231" s="1"/>
  <c r="J9" i="231"/>
  <c r="I9" i="231"/>
  <c r="I19" i="231" s="1"/>
  <c r="H9" i="231"/>
  <c r="H19" i="231" s="1"/>
  <c r="G9" i="231"/>
  <c r="G19" i="231" s="1"/>
  <c r="F9" i="231"/>
  <c r="F19" i="231" s="1"/>
  <c r="R8" i="231"/>
  <c r="R7" i="231"/>
  <c r="S7" i="231" s="1"/>
  <c r="S19" i="231" s="1"/>
  <c r="A2" i="231"/>
  <c r="R19" i="231" l="1"/>
  <c r="G22" i="57" l="1"/>
  <c r="E22" i="57"/>
  <c r="H24" i="57" l="1"/>
  <c r="H22" i="57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S12" i="207"/>
  <c r="R12" i="207"/>
  <c r="Q12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6" i="57"/>
  <c r="AC11" i="128" s="1"/>
  <c r="F26" i="57"/>
  <c r="AB11" i="128" s="1"/>
  <c r="E26" i="57"/>
  <c r="AA11" i="128" s="1"/>
  <c r="H23" i="57"/>
  <c r="C22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H26" i="57" l="1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<sst xmlns="http://schemas.openxmlformats.org/spreadsheetml/2006/main" count="1109" uniqueCount="657">
  <si>
    <t>都道府県</t>
    <rPh sb="0" eb="4">
      <t>トドウフケン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</si>
  <si>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</si>
  <si>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</si>
  <si>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 xml:space="preserve"> 地下水の塩水化</t>
    <rPh sb="7" eb="8">
      <t>カ</t>
    </rPh>
    <phoneticPr fontId="4"/>
  </si>
  <si>
    <t>公共施設</t>
    <rPh sb="0" eb="2">
      <t>コウキョウ</t>
    </rPh>
    <rPh sb="2" eb="4">
      <t>シセツ</t>
    </rPh>
    <phoneticPr fontId="4"/>
  </si>
  <si>
    <t>所在地</t>
    <phoneticPr fontId="4"/>
  </si>
  <si>
    <t>1cm/年
以上</t>
    <phoneticPr fontId="4"/>
  </si>
  <si>
    <t>2cm/年
以上</t>
    <phoneticPr fontId="4"/>
  </si>
  <si>
    <t>3cm/年
以上</t>
    <phoneticPr fontId="4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</si>
  <si>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</si>
  <si>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</si>
  <si>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</si>
  <si>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</si>
  <si>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埋設物の破損</t>
    <phoneticPr fontId="4"/>
  </si>
  <si>
    <t>地方の規制等</t>
    <rPh sb="3" eb="5">
      <t>キセイ</t>
    </rPh>
    <phoneticPr fontId="4"/>
  </si>
  <si>
    <t xml:space="preserve">
</t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</si>
  <si>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</si>
  <si>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工業用</t>
  </si>
  <si>
    <t>上水道用</t>
  </si>
  <si>
    <t>建築物用</t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</si>
  <si>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</si>
  <si>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観測機関
（事業主体）</t>
    <rPh sb="0" eb="2">
      <t>カンソク</t>
    </rPh>
    <rPh sb="2" eb="4">
      <t>キカン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</si>
  <si>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</si>
  <si>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</si>
  <si>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</si>
  <si>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測量基準日</t>
    <rPh sb="0" eb="2">
      <t>ソクリョウ</t>
    </rPh>
    <rPh sb="2" eb="5">
      <t>キジュンビ</t>
    </rPh>
    <phoneticPr fontId="5"/>
  </si>
  <si>
    <t>水位</t>
    <rPh sb="0" eb="2">
      <t>スイイ</t>
    </rPh>
    <phoneticPr fontId="4"/>
  </si>
  <si>
    <t>観測井標高(T.P.m)</t>
  </si>
  <si>
    <t>地下水の類別</t>
  </si>
  <si>
    <t>4cm/年
以上</t>
  </si>
  <si>
    <t>地　域</t>
    <rPh sb="0" eb="1">
      <t>チ</t>
    </rPh>
    <rPh sb="2" eb="3">
      <t>イキ</t>
    </rPh>
    <phoneticPr fontId="4"/>
  </si>
  <si>
    <t>間接被害</t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</si>
  <si>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</si>
  <si>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一般施設</t>
    <rPh sb="0" eb="2">
      <t>イッパン</t>
    </rPh>
    <rPh sb="2" eb="4">
      <t>シセツ</t>
    </rPh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</si>
  <si>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</si>
  <si>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</si>
  <si>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地域名</t>
    <rPh sb="0" eb="2">
      <t>チイキ</t>
    </rPh>
    <rPh sb="2" eb="3">
      <t>メイ</t>
    </rPh>
    <phoneticPr fontId="5"/>
  </si>
  <si>
    <t>管内市町村</t>
    <rPh sb="0" eb="2">
      <t>カンナイ</t>
    </rPh>
    <rPh sb="2" eb="5">
      <t>シチョウソン</t>
    </rPh>
    <phoneticPr fontId="5"/>
  </si>
  <si>
    <t>合　　　計</t>
    <rPh sb="0" eb="1">
      <t>ゴウ</t>
    </rPh>
    <rPh sb="4" eb="5">
      <t>ケイ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</si>
  <si>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</si>
  <si>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地下水の塩水化</t>
    <rPh sb="6" eb="7">
      <t>カ</t>
    </rPh>
    <phoneticPr fontId="4"/>
  </si>
  <si>
    <t>建築物の破損または脆弱化</t>
    <rPh sb="4" eb="6">
      <t>ハソン</t>
    </rPh>
    <phoneticPr fontId="4"/>
  </si>
  <si>
    <t>直接被害</t>
  </si>
  <si>
    <t>地域名</t>
    <rPh sb="0" eb="3">
      <t>チイキメイ</t>
    </rPh>
    <phoneticPr fontId="4"/>
  </si>
  <si>
    <t>区分</t>
    <rPh sb="0" eb="2">
      <t>クブン</t>
    </rPh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</si>
  <si>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</si>
  <si>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ストレーナー位置
（地表面下深さ）</t>
    <phoneticPr fontId="4"/>
  </si>
  <si>
    <t>所轄機関</t>
    <phoneticPr fontId="4"/>
  </si>
  <si>
    <t>既往最低水位</t>
    <phoneticPr fontId="4"/>
  </si>
  <si>
    <t>(m)</t>
    <phoneticPr fontId="4"/>
  </si>
  <si>
    <t>直　　接　　被　　害</t>
    <phoneticPr fontId="4"/>
  </si>
  <si>
    <t>洪水・高潮の危険性大</t>
    <phoneticPr fontId="4"/>
  </si>
  <si>
    <t>排水不良</t>
    <phoneticPr fontId="4"/>
  </si>
  <si>
    <t>井戸等の抜け上がり</t>
    <phoneticPr fontId="4"/>
  </si>
  <si>
    <t>港湾・海岸施設の沈下　　　　　　</t>
    <phoneticPr fontId="4"/>
  </si>
  <si>
    <t>堤防・護岸等の沈下</t>
    <phoneticPr fontId="4"/>
  </si>
  <si>
    <t>埋設物の破損</t>
    <phoneticPr fontId="4"/>
  </si>
  <si>
    <t xml:space="preserve"> </t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</si>
  <si>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</si>
  <si>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</si>
  <si>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</si>
  <si>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自治体
（都道府県・指定都市）</t>
  </si>
  <si>
    <t>その他</t>
    <rPh sb="2" eb="3">
      <t>タ</t>
    </rPh>
    <phoneticPr fontId="4"/>
  </si>
  <si>
    <t>地域内での水準点の
累計沈下量</t>
    <phoneticPr fontId="4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</si>
  <si>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</si>
  <si>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一級水準測量</t>
  </si>
  <si>
    <t>水準点番号</t>
    <phoneticPr fontId="4"/>
  </si>
  <si>
    <t>沈下量(cm)</t>
    <phoneticPr fontId="4"/>
  </si>
  <si>
    <t>平成26年度</t>
  </si>
  <si>
    <t>平成27年度</t>
  </si>
  <si>
    <t>平成29年度</t>
  </si>
  <si>
    <t>平成28年度</t>
  </si>
  <si>
    <t>水位の説明</t>
  </si>
  <si>
    <t>二級水準測量</t>
  </si>
  <si>
    <t>用　途</t>
    <phoneticPr fontId="4"/>
  </si>
  <si>
    <t>井戸
本数</t>
    <phoneticPr fontId="4"/>
  </si>
  <si>
    <t>井戸
本数</t>
    <phoneticPr fontId="4"/>
  </si>
  <si>
    <t>井戸
本数</t>
    <phoneticPr fontId="4"/>
  </si>
  <si>
    <t>井戸
本数</t>
    <phoneticPr fontId="4"/>
  </si>
  <si>
    <t>本</t>
  </si>
  <si>
    <t>百万
㎥/年</t>
    <phoneticPr fontId="4"/>
  </si>
  <si>
    <t>１－１．</t>
    <phoneticPr fontId="4"/>
  </si>
  <si>
    <t>１－２．</t>
  </si>
  <si>
    <t>１－３．</t>
  </si>
  <si>
    <t>地盤沈下地域の面積</t>
  </si>
  <si>
    <t>１－４．</t>
  </si>
  <si>
    <t>水位低下等による被害の状況</t>
  </si>
  <si>
    <t>２－１．</t>
    <phoneticPr fontId="4"/>
  </si>
  <si>
    <t>地盤沈下監視体制（水準測量）</t>
  </si>
  <si>
    <t>３－１．</t>
    <phoneticPr fontId="4"/>
  </si>
  <si>
    <t>関連制度の種類</t>
  </si>
  <si>
    <t>３－２．</t>
  </si>
  <si>
    <t>関連制度の経緯及び改定等の内容</t>
  </si>
  <si>
    <t>３－３．</t>
  </si>
  <si>
    <t>関連制度の内容（法律）</t>
  </si>
  <si>
    <t>３－４．</t>
  </si>
  <si>
    <t>関連制度の内容（条例）</t>
  </si>
  <si>
    <t>３－５．</t>
  </si>
  <si>
    <t>関連制度の内容（要綱）</t>
  </si>
  <si>
    <t>３－６．</t>
  </si>
  <si>
    <t>関連制度の内容（その他）</t>
  </si>
  <si>
    <t>４－１．</t>
    <phoneticPr fontId="4"/>
  </si>
  <si>
    <t>地下水採取量の用途別削減量</t>
  </si>
  <si>
    <t>４－２．</t>
  </si>
  <si>
    <t>合理化施策による地下水採取削減量</t>
  </si>
  <si>
    <t>４－３．</t>
  </si>
  <si>
    <t>代替水対策による地下水採取削減量</t>
  </si>
  <si>
    <t>４－４．</t>
  </si>
  <si>
    <t>地盤沈下対策事業及び調査事業費の推移</t>
  </si>
  <si>
    <t>４－５．</t>
  </si>
  <si>
    <t>地盤沈下対策事業（代替水事業）の内容</t>
  </si>
  <si>
    <t>４－６．</t>
  </si>
  <si>
    <t>地盤沈下対策事業（防災事業等）の内容</t>
  </si>
  <si>
    <t>４－７．</t>
  </si>
  <si>
    <t>調査等事業の内容</t>
  </si>
  <si>
    <t>４－８．</t>
  </si>
  <si>
    <t>地下水・地盤環境保全施策の組織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</si>
  <si>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</si>
  <si>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工業用水法第３条第１項及び第７条第１項の許可状況</t>
  </si>
  <si>
    <t>５－２．</t>
  </si>
  <si>
    <t>工業用水法第５条第２項の適用状況</t>
  </si>
  <si>
    <t>工業用水法第６条第３項に基づく届出書受理状況</t>
  </si>
  <si>
    <t>工業用水法第９条に基づく届出書受理状況</t>
  </si>
  <si>
    <t>５－５．</t>
  </si>
  <si>
    <t>５－６．</t>
  </si>
  <si>
    <t>５－７．</t>
  </si>
  <si>
    <t>５－８．</t>
  </si>
  <si>
    <t>５－９．</t>
  </si>
  <si>
    <t>５－10．</t>
    <phoneticPr fontId="4"/>
  </si>
  <si>
    <t>５－11．</t>
  </si>
  <si>
    <t>５－12．</t>
  </si>
  <si>
    <t>５－13．</t>
  </si>
  <si>
    <t>５－14．</t>
  </si>
  <si>
    <t>５－15．</t>
  </si>
  <si>
    <t>５－16．</t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</si>
  <si>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</si>
  <si>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</si>
  <si>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地区別、用途別、井戸本数及び地下水採取量経年変化</t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</si>
  <si>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</si>
  <si>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</si>
  <si>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</si>
  <si>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</si>
  <si>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</si>
  <si>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</si>
  <si>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</si>
  <si>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</si>
  <si>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</si>
  <si>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</si>
  <si>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</si>
  <si>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</si>
  <si>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</si>
  <si>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</si>
  <si>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</si>
  <si>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</si>
  <si>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</si>
  <si>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</si>
  <si>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</si>
  <si>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※ 地域により該当のデータがない場合があります。</t>
    <phoneticPr fontId="4"/>
  </si>
  <si>
    <t>地域名</t>
    <rPh sb="0" eb="2">
      <t>チイキ</t>
    </rPh>
    <rPh sb="2" eb="3">
      <t>メイ</t>
    </rPh>
    <phoneticPr fontId="4"/>
  </si>
  <si>
    <t>3cm/年
以上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</si>
  <si>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</si>
  <si>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</si>
  <si>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</si>
  <si>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７－４．</t>
  </si>
  <si>
    <t>アンケート</t>
    <phoneticPr fontId="4"/>
  </si>
  <si>
    <t>水準点番号</t>
    <rPh sb="0" eb="2">
      <t>スイジュン</t>
    </rPh>
    <phoneticPr fontId="4"/>
  </si>
  <si>
    <t>対象　　　期間</t>
    <rPh sb="0" eb="2">
      <t>タイショウ</t>
    </rPh>
    <phoneticPr fontId="4"/>
  </si>
  <si>
    <t>平成30年度</t>
  </si>
  <si>
    <t>観測状況</t>
    <rPh sb="0" eb="2">
      <t>カンソク</t>
    </rPh>
    <rPh sb="2" eb="4">
      <t>ジョウキョウ</t>
    </rPh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</si>
  <si>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</si>
  <si>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</si>
  <si>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最大値
（ｃｍ）</t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</si>
  <si>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</si>
  <si>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</si>
  <si>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</si>
  <si>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</si>
  <si>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</si>
  <si>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</si>
  <si>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</si>
  <si>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</si>
  <si>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</si>
  <si>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</si>
  <si>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番号</t>
    <rPh sb="0" eb="2">
      <t>バンゴウ</t>
    </rPh>
    <phoneticPr fontId="4"/>
  </si>
  <si>
    <t>　条例 　　　：□　</t>
    <phoneticPr fontId="4"/>
  </si>
  <si>
    <t>　要綱等　　：◇　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</si>
  <si>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</si>
  <si>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</si>
  <si>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</si>
  <si>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■</t>
    <phoneticPr fontId="4"/>
  </si>
  <si>
    <t>□</t>
    <phoneticPr fontId="4"/>
  </si>
  <si>
    <t>◇</t>
    <phoneticPr fontId="4"/>
  </si>
  <si>
    <t xml:space="preserve">■ ◆ </t>
    <phoneticPr fontId="4"/>
  </si>
  <si>
    <t>■ □</t>
    <phoneticPr fontId="4"/>
  </si>
  <si>
    <t>◆</t>
    <phoneticPr fontId="4"/>
  </si>
  <si>
    <t xml:space="preserve">◆ □ </t>
    <phoneticPr fontId="4"/>
  </si>
  <si>
    <t>■ ◇</t>
    <phoneticPr fontId="4"/>
  </si>
  <si>
    <t xml:space="preserve">◆ ◇ </t>
    <phoneticPr fontId="4"/>
  </si>
  <si>
    <t>□ ◇</t>
    <phoneticPr fontId="4"/>
  </si>
  <si>
    <t>■ □ ◇</t>
    <phoneticPr fontId="4"/>
  </si>
  <si>
    <t>■ ◆ □ ◇</t>
    <phoneticPr fontId="4"/>
  </si>
  <si>
    <t>■ ◆ ◇</t>
    <phoneticPr fontId="4"/>
  </si>
  <si>
    <t>■ ◆ □</t>
    <phoneticPr fontId="4"/>
  </si>
  <si>
    <t>◆ □ ◇</t>
    <phoneticPr fontId="4"/>
  </si>
  <si>
    <t>観測井所在地</t>
    <phoneticPr fontId="4"/>
  </si>
  <si>
    <t>自治体
（都道府県・指定都市）</t>
    <phoneticPr fontId="5"/>
  </si>
  <si>
    <t>水準点所在地</t>
    <phoneticPr fontId="4"/>
  </si>
  <si>
    <t>設置年度</t>
    <rPh sb="2" eb="3">
      <t>ネン</t>
    </rPh>
    <rPh sb="3" eb="4">
      <t>ド</t>
    </rPh>
    <phoneticPr fontId="4"/>
  </si>
  <si>
    <t>観測井名称</t>
    <phoneticPr fontId="4"/>
  </si>
  <si>
    <t>平成27年度</t>
    <phoneticPr fontId="4"/>
  </si>
  <si>
    <t>工業用</t>
    <phoneticPr fontId="4"/>
  </si>
  <si>
    <t>農業用</t>
    <phoneticPr fontId="4"/>
  </si>
  <si>
    <t xml:space="preserve">  規制地域 ：■</t>
    <phoneticPr fontId="4"/>
  </si>
  <si>
    <t xml:space="preserve">  観測地域 ：◆</t>
    <phoneticPr fontId="4"/>
  </si>
  <si>
    <t>&lt;備考&gt;</t>
  </si>
  <si>
    <t>&lt;備考&gt;</t>
    <phoneticPr fontId="4"/>
  </si>
  <si>
    <t>工業用水法第10条第３項に基づく届出書受理状況</t>
    <phoneticPr fontId="4"/>
  </si>
  <si>
    <t>工業用水法第11条に基づく届出書受理状況</t>
    <phoneticPr fontId="4"/>
  </si>
  <si>
    <t>工業用水法第24条の規定に基づく許可井戸の変更報告状況</t>
    <phoneticPr fontId="4"/>
  </si>
  <si>
    <t>工業用水法第24条の規定に基づく井戸使用状況報告</t>
    <phoneticPr fontId="4"/>
  </si>
  <si>
    <t>主な水準点における過去10年の沈下量経年変化</t>
    <phoneticPr fontId="4"/>
  </si>
  <si>
    <t>代表的な観測井における過去10年の地下水位経年変化</t>
    <phoneticPr fontId="4"/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</si>
  <si>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</si>
  <si>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</si>
  <si>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ビル用水法第６条第３項に基づく届出書受理状況</t>
    <phoneticPr fontId="4"/>
  </si>
  <si>
    <t>ビル用水法第７条に基づく届出書受理状況</t>
    <phoneticPr fontId="4"/>
  </si>
  <si>
    <t>ビル用水法第８条第３項に基づく届出書受理状況</t>
    <phoneticPr fontId="4"/>
  </si>
  <si>
    <t>ビル用水法第９条に基づく届出書受理状況</t>
    <phoneticPr fontId="4"/>
  </si>
  <si>
    <t>ビル用水法第13条の規定に基づく許可井戸の変更報告状況</t>
    <phoneticPr fontId="4"/>
  </si>
  <si>
    <t>ビル用水法第13条の規定に基づく井戸使用状況報告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</si>
  <si>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</si>
  <si>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令和元年度</t>
    <rPh sb="0" eb="2">
      <t>レイワ</t>
    </rPh>
    <rPh sb="2" eb="3">
      <t>ガン</t>
    </rPh>
    <rPh sb="4" eb="5">
      <t>ド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</si>
  <si>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</si>
  <si>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百万
㎥/年</t>
    <phoneticPr fontId="4"/>
  </si>
  <si>
    <t>工業用</t>
    <phoneticPr fontId="4"/>
  </si>
  <si>
    <t>地域名</t>
    <rPh sb="0" eb="3">
      <t>チイキメイ</t>
    </rPh>
    <phoneticPr fontId="4"/>
  </si>
  <si>
    <t>地区名</t>
    <rPh sb="0" eb="2">
      <t>チク</t>
    </rPh>
    <phoneticPr fontId="4"/>
  </si>
  <si>
    <t>平成26年度</t>
    <phoneticPr fontId="4"/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</si>
  <si>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</si>
  <si>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調査名：</t>
    <rPh sb="0" eb="2">
      <t>チョウサ</t>
    </rPh>
    <rPh sb="2" eb="3">
      <t>メイ</t>
    </rPh>
    <phoneticPr fontId="4"/>
  </si>
  <si>
    <t>農業用</t>
  </si>
  <si>
    <t>令和2年度</t>
    <rPh sb="0" eb="2">
      <t>レイワ</t>
    </rPh>
    <rPh sb="4" eb="5">
      <t>ド</t>
    </rPh>
    <phoneticPr fontId="4"/>
  </si>
  <si>
    <t>地域
合計</t>
    <rPh sb="0" eb="2">
      <t>チイキ</t>
    </rPh>
    <rPh sb="3" eb="5">
      <t>ゴウケイ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</si>
  <si>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</si>
  <si>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代表的な観測井における過去10年の地下水位経年変化</t>
  </si>
  <si>
    <t>工業用水法第10条第３項に基づく届出書受理状況</t>
  </si>
  <si>
    <t>工業用水法第11条に基づく届出書受理状況</t>
  </si>
  <si>
    <t>工業用水法第24条の規定に基づく許可井戸の変更報告状況</t>
  </si>
  <si>
    <t>工業用水法第24条の規定に基づく井戸使用状況報告</t>
  </si>
  <si>
    <t>ビル用水法第６条第３項に基づく届出書受理状況</t>
  </si>
  <si>
    <t>ビル用水法第７条に基づく届出書受理状況</t>
  </si>
  <si>
    <t>ビル用水法第８条第３項に基づく届出書受理状況</t>
  </si>
  <si>
    <t>ビル用水法第９条に基づく届出書受理状況</t>
  </si>
  <si>
    <t>ビル用水法第13条の規定に基づく許可井戸の変更報告状況</t>
  </si>
  <si>
    <t>ビル用水法第13条の規定に基づく井戸使用状況報告</t>
  </si>
  <si>
    <t>測量の
年度</t>
    <phoneticPr fontId="4"/>
  </si>
  <si>
    <t>令和２年度</t>
    <rPh sb="3" eb="5">
      <t>ネンド</t>
    </rPh>
    <rPh sb="4" eb="5">
      <t>ド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</si>
  <si>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</si>
  <si>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</si>
  <si>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</si>
  <si>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</si>
  <si>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</si>
  <si>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</si>
  <si>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</si>
  <si>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</si>
  <si>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4cm/年
以上</t>
    <phoneticPr fontId="4"/>
  </si>
  <si>
    <t>■</t>
  </si>
  <si>
    <t>◆</t>
  </si>
  <si>
    <t>□</t>
  </si>
  <si>
    <t>◇</t>
  </si>
  <si>
    <t>備考欄</t>
    <rPh sb="0" eb="2">
      <t>ビコウ</t>
    </rPh>
    <rPh sb="2" eb="3">
      <t>ラン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</si>
  <si>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</si>
  <si>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</si>
  <si>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その他（内訳）</t>
    <rPh sb="2" eb="3">
      <t>タ</t>
    </rPh>
    <rPh sb="4" eb="6">
      <t>ウチワケ</t>
    </rPh>
    <phoneticPr fontId="4"/>
  </si>
  <si>
    <t>例：　消雪用、融雪用、養魚用、温泉などを含む</t>
    <rPh sb="15" eb="17">
      <t>オンセン</t>
    </rPh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</si>
  <si>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</si>
  <si>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採取量</t>
    <rPh sb="0" eb="2">
      <t>サイシュ</t>
    </rPh>
    <phoneticPr fontId="4"/>
  </si>
  <si>
    <t>千㎥/日</t>
  </si>
  <si>
    <t>千㎥/日</t>
    <rPh sb="0" eb="1">
      <t>セン</t>
    </rPh>
    <rPh sb="3" eb="4">
      <t>ヒ</t>
    </rPh>
    <phoneticPr fontId="4"/>
  </si>
  <si>
    <t>&lt;記載の注意点&gt;</t>
    <rPh sb="1" eb="3">
      <t>キサイ</t>
    </rPh>
    <rPh sb="4" eb="7">
      <t>チュウイテン</t>
    </rPh>
    <phoneticPr fontId="4"/>
  </si>
  <si>
    <t>2cm/年
以上</t>
    <phoneticPr fontId="4"/>
  </si>
  <si>
    <t>1cm/年
以上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</si>
  <si>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</si>
  <si>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地盤沈下等の概況</t>
    <phoneticPr fontId="4"/>
  </si>
  <si>
    <t>１．</t>
    <phoneticPr fontId="4"/>
  </si>
  <si>
    <t>２．</t>
    <phoneticPr fontId="4"/>
  </si>
  <si>
    <t>３．</t>
    <phoneticPr fontId="4"/>
  </si>
  <si>
    <t>４．</t>
    <phoneticPr fontId="4"/>
  </si>
  <si>
    <t>５．</t>
    <phoneticPr fontId="4"/>
  </si>
  <si>
    <t>６．</t>
    <phoneticPr fontId="4"/>
  </si>
  <si>
    <t>７．</t>
    <phoneticPr fontId="4"/>
  </si>
  <si>
    <t>８．</t>
    <phoneticPr fontId="4"/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</si>
  <si>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</si>
  <si>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</si>
  <si>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</si>
  <si>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</si>
  <si>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</si>
  <si>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</si>
  <si>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</si>
  <si>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</si>
  <si>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主要地域の地盤沈下等の状況（市町村別内訳）</t>
    <phoneticPr fontId="4"/>
  </si>
  <si>
    <t>地盤環境情報（概要、地下水採取の状況、地盤沈下等の状況、被害、対策）</t>
    <rPh sb="0" eb="2">
      <t>ジバン</t>
    </rPh>
    <rPh sb="2" eb="4">
      <t>カンキョウ</t>
    </rPh>
    <rPh sb="4" eb="6">
      <t>ジョウホウ</t>
    </rPh>
    <phoneticPr fontId="4"/>
  </si>
  <si>
    <t>山形県</t>
  </si>
  <si>
    <t>神奈川県</t>
  </si>
  <si>
    <t>福井県</t>
  </si>
  <si>
    <t>静岡県</t>
  </si>
  <si>
    <t>愛知県</t>
  </si>
  <si>
    <t>三重県</t>
  </si>
  <si>
    <t>大阪府</t>
  </si>
  <si>
    <t>鳥取県</t>
  </si>
  <si>
    <t>岡山県</t>
  </si>
  <si>
    <t>徳島県</t>
  </si>
  <si>
    <t>佐賀県</t>
  </si>
  <si>
    <t>熊本県</t>
  </si>
  <si>
    <t>地盤沈下防止等対策要綱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</si>
  <si>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</si>
  <si>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</si>
  <si>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</si>
  <si>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</si>
  <si>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◇</t>
    <phoneticPr fontId="4"/>
  </si>
  <si>
    <t>□</t>
    <phoneticPr fontId="4"/>
  </si>
  <si>
    <t>◆</t>
    <phoneticPr fontId="4"/>
  </si>
  <si>
    <t>□ ◇</t>
  </si>
  <si>
    <t>主な水準点における過去10年の沈下量経年変化</t>
    <phoneticPr fontId="4"/>
  </si>
  <si>
    <t>０．</t>
    <phoneticPr fontId="4"/>
  </si>
  <si>
    <t>１．</t>
    <phoneticPr fontId="4"/>
  </si>
  <si>
    <t>２．</t>
    <phoneticPr fontId="4"/>
  </si>
  <si>
    <t>３．</t>
    <phoneticPr fontId="4"/>
  </si>
  <si>
    <t>４．</t>
    <phoneticPr fontId="4"/>
  </si>
  <si>
    <t>５．</t>
    <phoneticPr fontId="4"/>
  </si>
  <si>
    <t>６．</t>
    <phoneticPr fontId="4"/>
  </si>
  <si>
    <t>地名など</t>
    <rPh sb="0" eb="2">
      <t>チメイ</t>
    </rPh>
    <phoneticPr fontId="4"/>
  </si>
  <si>
    <t>１　主な水準点における過去10年の沈下量経年変化</t>
    <phoneticPr fontId="4"/>
  </si>
  <si>
    <t>２　代表的な観測井における過去10年の地下水位経年変化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</si>
  <si>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</si>
  <si>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</si>
  <si>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</si>
  <si>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水準測量</t>
    <rPh sb="0" eb="2">
      <t>スイジュン</t>
    </rPh>
    <rPh sb="2" eb="4">
      <t>ソクリョウ</t>
    </rPh>
    <phoneticPr fontId="5"/>
  </si>
  <si>
    <t>その他　　　　　　　　</t>
    <rPh sb="2" eb="3">
      <t>タ</t>
    </rPh>
    <phoneticPr fontId="5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</si>
  <si>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</si>
  <si>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条例</t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</si>
  <si>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</si>
  <si>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</si>
  <si>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令和3年度</t>
    <rPh sb="0" eb="2">
      <t>レイワ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</si>
  <si>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</si>
  <si>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ゼロｍ地帯  面積(㎢)
（小数第１位まで記入してください。）</t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</si>
  <si>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</si>
  <si>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</si>
  <si>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現行法による
地下水採取規制地域</t>
    <phoneticPr fontId="4"/>
  </si>
  <si>
    <t>工業用水法
指定地域の面積</t>
    <phoneticPr fontId="4"/>
  </si>
  <si>
    <t>ビル用水法
指定地域の面積</t>
    <phoneticPr fontId="4"/>
  </si>
  <si>
    <t>うち(  )はゼロメートル地帯面積
(㎢)</t>
    <phoneticPr fontId="4"/>
  </si>
  <si>
    <t>令和４年度</t>
    <rPh sb="3" eb="5">
      <t>ネンド</t>
    </rPh>
    <rPh sb="4" eb="5">
      <t>ド</t>
    </rPh>
    <phoneticPr fontId="4"/>
  </si>
  <si>
    <t>令和4年度</t>
    <rPh sb="0" eb="2">
      <t>レイワ</t>
    </rPh>
    <rPh sb="4" eb="5">
      <t>ド</t>
    </rPh>
    <phoneticPr fontId="4"/>
  </si>
  <si>
    <t xml:space="preserve">
シート3で入力された内容がコピーされます。</t>
    <phoneticPr fontId="4"/>
  </si>
  <si>
    <t xml:space="preserve">
シート１で入力された内容がコピーされます。</t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</si>
  <si>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</si>
  <si>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都道府県名</t>
    <rPh sb="0" eb="4">
      <t>トドウフケン</t>
    </rPh>
    <rPh sb="4" eb="5">
      <t>メイ</t>
    </rPh>
    <phoneticPr fontId="4"/>
  </si>
  <si>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</si>
  <si>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>石狩平野</t>
  </si>
  <si>
    <t>釧路平野</t>
  </si>
  <si>
    <t>十勝平野</t>
  </si>
  <si>
    <t>津軽平野</t>
  </si>
  <si>
    <t>八戸</t>
  </si>
  <si>
    <t>宮城県</t>
  </si>
  <si>
    <t>石巻地域</t>
  </si>
  <si>
    <t>気仙沼</t>
  </si>
  <si>
    <t>仙台平野</t>
  </si>
  <si>
    <t>秋田県</t>
  </si>
  <si>
    <t>象潟・金浦</t>
  </si>
  <si>
    <t>山形盆地</t>
  </si>
  <si>
    <t>米沢盆地</t>
  </si>
  <si>
    <t>福島県</t>
  </si>
  <si>
    <t>福島盆地</t>
  </si>
  <si>
    <t>原町</t>
  </si>
  <si>
    <t>いわき</t>
  </si>
  <si>
    <t>茨城県</t>
  </si>
  <si>
    <t>関東平野</t>
  </si>
  <si>
    <t>栃木県</t>
  </si>
  <si>
    <t>群馬県</t>
  </si>
  <si>
    <t>埼玉県</t>
  </si>
  <si>
    <t>千葉県</t>
  </si>
  <si>
    <t>関東平野南部</t>
  </si>
  <si>
    <t>九十九里平野</t>
  </si>
  <si>
    <t>東京都</t>
  </si>
  <si>
    <t>県央湘南</t>
  </si>
  <si>
    <t>新潟県</t>
  </si>
  <si>
    <t>新潟平野</t>
  </si>
  <si>
    <t>長岡</t>
  </si>
  <si>
    <t>柏崎</t>
  </si>
  <si>
    <t>南魚沼</t>
  </si>
  <si>
    <t>高田平野</t>
  </si>
  <si>
    <t>富山県</t>
  </si>
  <si>
    <t>富山・砺波平野</t>
  </si>
  <si>
    <t>石川県</t>
  </si>
  <si>
    <t>七尾</t>
  </si>
  <si>
    <t>金沢平野</t>
  </si>
  <si>
    <t>福井平野</t>
  </si>
  <si>
    <t>山梨県</t>
  </si>
  <si>
    <t>甲府盆地</t>
  </si>
  <si>
    <t>長野県</t>
  </si>
  <si>
    <t>諏訪盆地</t>
  </si>
  <si>
    <t>岐阜県</t>
  </si>
  <si>
    <t>濃尾平野</t>
  </si>
  <si>
    <t>静岡
（静清）</t>
  </si>
  <si>
    <t>岳南</t>
  </si>
  <si>
    <t>沼津・三島</t>
  </si>
  <si>
    <t>濃尾平野（北勢）</t>
  </si>
  <si>
    <t>京都府</t>
  </si>
  <si>
    <t>京都盆地</t>
  </si>
  <si>
    <t>大阪平野</t>
  </si>
  <si>
    <t>兵庫県</t>
  </si>
  <si>
    <t>豊岡盆地</t>
  </si>
  <si>
    <t>播磨平野（姫路平野）</t>
  </si>
  <si>
    <t>淡路島南部</t>
  </si>
  <si>
    <t>岡山平野</t>
  </si>
  <si>
    <t>広島県</t>
  </si>
  <si>
    <t>徳島平野</t>
  </si>
  <si>
    <t>香川県</t>
  </si>
  <si>
    <t>讃岐平野（高松市周辺）</t>
  </si>
  <si>
    <t>讃岐平野（丸亀・坂出市周辺）</t>
  </si>
  <si>
    <t>高知県</t>
  </si>
  <si>
    <t>福岡県</t>
  </si>
  <si>
    <t>筑後・佐賀平野</t>
  </si>
  <si>
    <t>長崎県</t>
  </si>
  <si>
    <t>島原半島基部</t>
  </si>
  <si>
    <t>熊本平野</t>
  </si>
  <si>
    <t>大分県</t>
  </si>
  <si>
    <t>大分平野</t>
  </si>
  <si>
    <t>宮崎県</t>
  </si>
  <si>
    <t>宮崎平野</t>
  </si>
  <si>
    <t>鹿児島県</t>
  </si>
  <si>
    <t>鹿児島</t>
  </si>
  <si>
    <t>沖縄県</t>
    <rPh sb="0" eb="3">
      <t>オキナワケン</t>
    </rPh>
    <phoneticPr fontId="4"/>
  </si>
  <si>
    <t>沖縄</t>
    <rPh sb="0" eb="2">
      <t>オキナワ</t>
    </rPh>
    <phoneticPr fontId="4"/>
  </si>
  <si>
    <t>岩手県</t>
    <rPh sb="0" eb="3">
      <t>イワテケン</t>
    </rPh>
    <phoneticPr fontId="4"/>
  </si>
  <si>
    <t>滋賀県</t>
    <rPh sb="0" eb="3">
      <t>シガケン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</si>
  <si>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</si>
  <si>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</si>
  <si>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</si>
  <si>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山口県</t>
    <rPh sb="0" eb="3">
      <t>ヤマグチケン</t>
    </rPh>
    <phoneticPr fontId="4"/>
  </si>
  <si>
    <t>愛媛県</t>
    <rPh sb="0" eb="3">
      <t>エヒメケン</t>
    </rPh>
    <phoneticPr fontId="4"/>
  </si>
  <si>
    <t>奈良</t>
    <rPh sb="0" eb="2">
      <t>ナラ</t>
    </rPh>
    <phoneticPr fontId="4"/>
  </si>
  <si>
    <t>島根</t>
    <rPh sb="0" eb="2">
      <t>シマネ</t>
    </rPh>
    <phoneticPr fontId="4"/>
  </si>
  <si>
    <t>山口</t>
    <rPh sb="0" eb="2">
      <t>ヤマグチ</t>
    </rPh>
    <phoneticPr fontId="4"/>
  </si>
  <si>
    <t>愛媛</t>
    <rPh sb="0" eb="2">
      <t>エヒメ</t>
    </rPh>
    <phoneticPr fontId="4"/>
  </si>
  <si>
    <t>滋賀</t>
    <rPh sb="0" eb="2">
      <t>シガ</t>
    </rPh>
    <phoneticPr fontId="4"/>
  </si>
  <si>
    <t>岩手</t>
    <rPh sb="0" eb="2">
      <t>イワテ</t>
    </rPh>
    <phoneticPr fontId="4"/>
  </si>
  <si>
    <t>和歌山</t>
    <rPh sb="0" eb="3">
      <t>ワカヤマ</t>
    </rPh>
    <phoneticPr fontId="4"/>
  </si>
  <si>
    <t>北海道</t>
    <rPh sb="0" eb="3">
      <t>ホッカイドウ</t>
    </rPh>
    <phoneticPr fontId="4"/>
  </si>
  <si>
    <t>足柄平野</t>
    <rPh sb="0" eb="4">
      <t>アシガラヘイヤ</t>
    </rPh>
    <phoneticPr fontId="4"/>
  </si>
  <si>
    <t>青森県</t>
  </si>
  <si>
    <t>青森平野</t>
    <rPh sb="0" eb="4">
      <t>アオモリヘイヤ</t>
    </rPh>
    <phoneticPr fontId="4"/>
  </si>
  <si>
    <t>地域内での水準点の直近５年間の
累計沈下量</t>
    <phoneticPr fontId="4"/>
  </si>
  <si>
    <t>高知平野</t>
  </si>
  <si>
    <t>古川(仙北平野）</t>
  </si>
  <si>
    <t>鳥取平野</t>
    <rPh sb="2" eb="4">
      <t>ヘイヤ</t>
    </rPh>
    <phoneticPr fontId="4"/>
  </si>
  <si>
    <t>広島平野</t>
    <rPh sb="2" eb="4">
      <t>ヘイヤ</t>
    </rPh>
    <phoneticPr fontId="4"/>
  </si>
  <si>
    <t>豊橋平野(東三河)</t>
    <rPh sb="5" eb="8">
      <t>ヒガシミカワ</t>
    </rPh>
    <phoneticPr fontId="4"/>
  </si>
  <si>
    <t>岡崎平野(西三河)</t>
    <rPh sb="5" eb="8">
      <t>ニシミカワ</t>
    </rPh>
    <phoneticPr fontId="4"/>
  </si>
  <si>
    <t>　＜詳細データ目次＞</t>
    <rPh sb="2" eb="4">
      <t>ショウサイ</t>
    </rPh>
    <rPh sb="7" eb="9">
      <t>モクジ</t>
    </rPh>
    <phoneticPr fontId="4"/>
  </si>
  <si>
    <t>0.都道府県名、地域名</t>
    <rPh sb="2" eb="7">
      <t>トドウフケンメイ</t>
    </rPh>
    <rPh sb="8" eb="11">
      <t>チイキメイ</t>
    </rPh>
    <phoneticPr fontId="4"/>
  </si>
  <si>
    <t>　</t>
    <phoneticPr fontId="4"/>
  </si>
  <si>
    <t xml:space="preserve">                                                            </t>
    <phoneticPr fontId="4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</si>
  <si>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</si>
  <si>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令和５年度</t>
    <rPh sb="3" eb="5">
      <t>ネンド</t>
    </rPh>
    <rPh sb="4" eb="5">
      <t>ド</t>
    </rPh>
    <phoneticPr fontId="4"/>
  </si>
  <si>
    <t>②直近の測量がR元年～Ｒ５年度の間に行われた水準点のうち、５年間の累計沈下量が最大の水準点</t>
    <rPh sb="8" eb="10">
      <t>ガンネン</t>
    </rPh>
    <phoneticPr fontId="4"/>
  </si>
  <si>
    <t>令和５年度</t>
    <rPh sb="0" eb="2">
      <t>レイワ</t>
    </rPh>
    <rPh sb="4" eb="5">
      <t>ド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</si>
  <si>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</si>
  <si>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 xml:space="preserve">令和５年度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</si>
  <si>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>－</t>
  </si>
  <si>
    <t>●：これまでに発生したすべての被害について、令和５年度に対策を行い、被害が解消された。（令和４年度までに、すべての対策が終了していれば「（空欄）」になります。）</t>
    <phoneticPr fontId="4"/>
  </si>
  <si>
    <t>○ ：令和５度末時点において、過去の被害も含め一部対策を行っている。（すべての被害について対策が終了していない場合）</t>
    <phoneticPr fontId="4"/>
  </si>
  <si>
    <t>△ ：令和５年度末時点において、過去の被害も含め対策は行っていない。（被害の大小に関係なくご記入願います。）</t>
    <phoneticPr fontId="4"/>
  </si>
  <si>
    <t>（空欄）：「令和５年度に新たな被害が認められない場合」又は「令和４年度までに、これまでに発生したすべての被害について対策済みである場合」</t>
    <phoneticPr fontId="4"/>
  </si>
  <si>
    <t>○水準測量</t>
    <rPh sb="1" eb="3">
      <t>スイジュン</t>
    </rPh>
    <rPh sb="3" eb="5">
      <t>ソクリョウ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</si>
  <si>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</si>
  <si>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</si>
  <si>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左記市区町村※１において、令和５年度の測量で1cm以上沈下が生じている沈下量別面積（㎢）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</si>
  <si>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５　地盤沈下監視体制（水準測量、干渉SAR解析を用いた測量、観測井戸数）</t>
    <rPh sb="16" eb="18">
      <t>カンショウ</t>
    </rPh>
    <rPh sb="21" eb="23">
      <t>カイセキ</t>
    </rPh>
    <rPh sb="24" eb="25">
      <t>モチ</t>
    </rPh>
    <rPh sb="27" eb="29">
      <t>ソクリョウ</t>
    </rPh>
    <phoneticPr fontId="5"/>
  </si>
  <si>
    <t>地盤沈下監視体制（水準測量、干渉SAR解析を用いた測量、観測井戸数）</t>
    <phoneticPr fontId="4"/>
  </si>
  <si>
    <t>953</t>
    <phoneticPr fontId="4"/>
  </si>
  <si>
    <t>横浜市</t>
    <rPh sb="0" eb="3">
      <t>ヨコハマシ</t>
    </rPh>
    <phoneticPr fontId="4"/>
  </si>
  <si>
    <t>R5</t>
    <phoneticPr fontId="4"/>
  </si>
  <si>
    <t>532</t>
    <phoneticPr fontId="4"/>
  </si>
  <si>
    <t>R1～R5</t>
    <phoneticPr fontId="4"/>
  </si>
  <si>
    <t>横浜市</t>
    <rPh sb="0" eb="3">
      <t>ヨコハマシ</t>
    </rPh>
    <phoneticPr fontId="4"/>
  </si>
  <si>
    <t>-</t>
  </si>
  <si>
    <t>#</t>
  </si>
  <si>
    <t>調査名：
市条例による地下水採取量　届け出書</t>
    <phoneticPr fontId="4"/>
  </si>
  <si>
    <t>防災・消防用、浄化用、飲料用、散水用</t>
    <phoneticPr fontId="4"/>
  </si>
  <si>
    <t>市場観測井</t>
  </si>
  <si>
    <t>横浜公園観測井</t>
  </si>
  <si>
    <t>岡野公園観測井</t>
  </si>
  <si>
    <t>新羽公園観測井</t>
  </si>
  <si>
    <t>同　左</t>
  </si>
  <si>
    <t>秋葉観測井</t>
  </si>
  <si>
    <t>新横浜駅前公園観測井</t>
  </si>
  <si>
    <t>佐江戸公園観測井</t>
  </si>
  <si>
    <t>西寺尾公園観測井</t>
    <rPh sb="0" eb="1">
      <t>ニシ</t>
    </rPh>
    <rPh sb="1" eb="3">
      <t>テラオ</t>
    </rPh>
    <phoneticPr fontId="4"/>
  </si>
  <si>
    <t>矢部団地観測井</t>
    <rPh sb="0" eb="2">
      <t>ヤベ</t>
    </rPh>
    <rPh sb="2" eb="4">
      <t>ダンチ</t>
    </rPh>
    <rPh sb="4" eb="6">
      <t>カンソク</t>
    </rPh>
    <rPh sb="6" eb="7">
      <t>セイ</t>
    </rPh>
    <phoneticPr fontId="4"/>
  </si>
  <si>
    <t>上倉田団地観測井</t>
    <rPh sb="0" eb="1">
      <t>カミ</t>
    </rPh>
    <rPh sb="1" eb="3">
      <t>クラタ</t>
    </rPh>
    <rPh sb="3" eb="5">
      <t>ダンチ</t>
    </rPh>
    <rPh sb="5" eb="7">
      <t>カンソク</t>
    </rPh>
    <phoneticPr fontId="4"/>
  </si>
  <si>
    <t>横浜市鶴見区
元宮1丁目13
市場小学校</t>
  </si>
  <si>
    <t>横浜市中区
横浜公園内</t>
  </si>
  <si>
    <t>横浜市西区岡野
2丁目岡野公園内</t>
  </si>
  <si>
    <t>横浜市港北区新羽町1871新羽公園内</t>
  </si>
  <si>
    <t>横浜市戸塚区
秋葉町300</t>
  </si>
  <si>
    <t>横浜市港北区
新横浜3丁目26
新横浜駅前公園</t>
  </si>
  <si>
    <t>横浜市都筑区佐江戸町佐江戸公園内</t>
  </si>
  <si>
    <t>横浜市神奈川区
西寺尾2-15
西寺尾公園</t>
    <rPh sb="0" eb="3">
      <t>ヨコハマシ</t>
    </rPh>
    <rPh sb="3" eb="7">
      <t>カナガワク</t>
    </rPh>
    <rPh sb="8" eb="9">
      <t>ニシ</t>
    </rPh>
    <rPh sb="9" eb="11">
      <t>テラオ</t>
    </rPh>
    <rPh sb="16" eb="17">
      <t>ニシ</t>
    </rPh>
    <rPh sb="17" eb="19">
      <t>テラオ</t>
    </rPh>
    <rPh sb="19" eb="21">
      <t>コウエン</t>
    </rPh>
    <phoneticPr fontId="4"/>
  </si>
  <si>
    <t>横浜市戸塚区
矢部町321</t>
    <rPh sb="0" eb="3">
      <t>ヨコハマシ</t>
    </rPh>
    <rPh sb="3" eb="5">
      <t>トツカ</t>
    </rPh>
    <rPh sb="5" eb="6">
      <t>ク</t>
    </rPh>
    <rPh sb="7" eb="9">
      <t>ヤベ</t>
    </rPh>
    <rPh sb="9" eb="10">
      <t>チョウ</t>
    </rPh>
    <phoneticPr fontId="4"/>
  </si>
  <si>
    <t>横浜市戸塚区
上倉田町259</t>
    <rPh sb="0" eb="3">
      <t>ヨコハマシ</t>
    </rPh>
    <rPh sb="3" eb="5">
      <t>トツカ</t>
    </rPh>
    <rPh sb="5" eb="6">
      <t>ク</t>
    </rPh>
    <rPh sb="7" eb="8">
      <t>カミ</t>
    </rPh>
    <rPh sb="8" eb="10">
      <t>クラタ</t>
    </rPh>
    <rPh sb="10" eb="11">
      <t>チョウ</t>
    </rPh>
    <phoneticPr fontId="4"/>
  </si>
  <si>
    <t>1.47</t>
  </si>
  <si>
    <t>2.83</t>
  </si>
  <si>
    <t>2.11</t>
  </si>
  <si>
    <t>4.26</t>
  </si>
  <si>
    <t>4.25</t>
  </si>
  <si>
    <t>18.33</t>
  </si>
  <si>
    <t>7.97</t>
  </si>
  <si>
    <t>7.99</t>
  </si>
  <si>
    <t>7.90</t>
  </si>
  <si>
    <t>10.89</t>
  </si>
  <si>
    <t>34.9～39.6</t>
  </si>
  <si>
    <t>44.0～47.0</t>
  </si>
  <si>
    <t>27.1～29.9</t>
  </si>
  <si>
    <t>62.8～72.0
75.0～76.5</t>
  </si>
  <si>
    <t>30.0～36.0</t>
  </si>
  <si>
    <t>115.0～120.0</t>
  </si>
  <si>
    <t>22.0～25.0</t>
  </si>
  <si>
    <t>50.8～56.8</t>
  </si>
  <si>
    <t>95.5～106.5</t>
  </si>
  <si>
    <t>10.5～15.5</t>
  </si>
  <si>
    <t>76.0～86.5</t>
  </si>
  <si>
    <t>13.0～17.0</t>
  </si>
  <si>
    <t>7.5～10.0</t>
  </si>
  <si>
    <t>11.0～15.0</t>
  </si>
  <si>
    <t>横浜市</t>
    <rPh sb="0" eb="3">
      <t>ヨコハマシ</t>
    </rPh>
    <phoneticPr fontId="3"/>
  </si>
  <si>
    <t>被圧地下水</t>
  </si>
  <si>
    <t>S35.6</t>
  </si>
  <si>
    <t>S36.9</t>
  </si>
  <si>
    <t>S45.3</t>
  </si>
  <si>
    <t>S50.8</t>
  </si>
  <si>
    <t>S53.6</t>
  </si>
  <si>
    <t>(S44.12)
H3.4移設</t>
    <rPh sb="13" eb="15">
      <t>イセツ</t>
    </rPh>
    <phoneticPr fontId="4"/>
  </si>
  <si>
    <t>H4.4</t>
  </si>
  <si>
    <t>(S57.4)
H15.3移設</t>
    <rPh sb="13" eb="15">
      <t>イセツ</t>
    </rPh>
    <phoneticPr fontId="4"/>
  </si>
  <si>
    <t>（S57.4）
H9.3移設</t>
    <rPh sb="12" eb="14">
      <t>イセツ</t>
    </rPh>
    <phoneticPr fontId="4"/>
  </si>
  <si>
    <t>S46　-22.65</t>
  </si>
  <si>
    <t>S49　-5.38</t>
  </si>
  <si>
    <t>S48　-10.70</t>
  </si>
  <si>
    <t>S47　-14.46</t>
  </si>
  <si>
    <t>H8  10.69</t>
  </si>
  <si>
    <t>S56  -3.76</t>
  </si>
  <si>
    <t>S56  -4.78</t>
  </si>
  <si>
    <t>S56  -0.48</t>
  </si>
  <si>
    <t>H8  6.50</t>
  </si>
  <si>
    <t>H11  4.04</t>
  </si>
  <si>
    <t>毎月１回観測平均地下水位（基準面：T.P.）</t>
    <rPh sb="0" eb="2">
      <t>マイツキ</t>
    </rPh>
    <rPh sb="3" eb="4">
      <t>カイ</t>
    </rPh>
    <rPh sb="4" eb="6">
      <t>カンソク</t>
    </rPh>
    <rPh sb="6" eb="8">
      <t>ヘイキン</t>
    </rPh>
    <rPh sb="8" eb="12">
      <t>チカスイイ</t>
    </rPh>
    <rPh sb="13" eb="16">
      <t>キジュンメン</t>
    </rPh>
    <phoneticPr fontId="4"/>
  </si>
  <si>
    <t>S54～R5</t>
    <phoneticPr fontId="4"/>
  </si>
  <si>
    <t>S45～R5</t>
    <phoneticPr fontId="4"/>
  </si>
  <si>
    <t>259</t>
  </si>
  <si>
    <t>川崎市川崎区浮島町509-1先</t>
    <rPh sb="0" eb="3">
      <t>カワサキシ</t>
    </rPh>
    <rPh sb="3" eb="6">
      <t>カワサキク</t>
    </rPh>
    <rPh sb="6" eb="8">
      <t>ウキシマ</t>
    </rPh>
    <rPh sb="8" eb="9">
      <t>チョウ</t>
    </rPh>
    <rPh sb="14" eb="15">
      <t>サキ</t>
    </rPh>
    <phoneticPr fontId="5"/>
  </si>
  <si>
    <t>川崎市</t>
    <rPh sb="0" eb="3">
      <t>カワサキシ</t>
    </rPh>
    <phoneticPr fontId="5"/>
  </si>
  <si>
    <t>S38～H13</t>
  </si>
  <si>
    <t>六郷</t>
  </si>
  <si>
    <t>田島</t>
  </si>
  <si>
    <t>観音川</t>
  </si>
  <si>
    <t>千鳥町</t>
  </si>
  <si>
    <t>渡田</t>
  </si>
  <si>
    <t>小向</t>
  </si>
  <si>
    <t>新城</t>
  </si>
  <si>
    <t>坂戸</t>
  </si>
  <si>
    <t>稲田</t>
  </si>
  <si>
    <t>麻生</t>
    <rPh sb="0" eb="2">
      <t>アサオ</t>
    </rPh>
    <phoneticPr fontId="4"/>
  </si>
  <si>
    <t>宮前</t>
    <rPh sb="0" eb="2">
      <t>ミヤマエ</t>
    </rPh>
    <phoneticPr fontId="4"/>
  </si>
  <si>
    <t>川崎市川崎区
本町2-4</t>
  </si>
  <si>
    <t>川崎市川崎区
鋼管通2-3-7</t>
  </si>
  <si>
    <t>川崎市川崎区
塩浜2-24</t>
  </si>
  <si>
    <t>川崎市川崎区
千鳥町15</t>
  </si>
  <si>
    <t>川崎市川崎区
鋼管通4-17-1</t>
  </si>
  <si>
    <t>川崎市幸区
小向西町4-30-1</t>
  </si>
  <si>
    <t>川崎市中原区
下新城1-15-3</t>
  </si>
  <si>
    <t>川崎市高津区
坂戸1-18-1</t>
  </si>
  <si>
    <t>川崎市多摩区
宿河原3-18-1</t>
  </si>
  <si>
    <t>川崎市麻生区
万福寺1-5-1</t>
    <rPh sb="3" eb="5">
      <t>アサオ</t>
    </rPh>
    <rPh sb="7" eb="10">
      <t>マンプクジ</t>
    </rPh>
    <phoneticPr fontId="4"/>
  </si>
  <si>
    <t>川崎市宮前区
有馬2-6-4</t>
    <rPh sb="3" eb="5">
      <t>ミヤマエ</t>
    </rPh>
    <rPh sb="5" eb="6">
      <t>ク</t>
    </rPh>
    <rPh sb="7" eb="9">
      <t>アリマ</t>
    </rPh>
    <phoneticPr fontId="4"/>
  </si>
  <si>
    <t>22.3～28.3</t>
  </si>
  <si>
    <t>52.5～62.5</t>
  </si>
  <si>
    <t>65.8～76.8</t>
  </si>
  <si>
    <t>60.5～72.5</t>
  </si>
  <si>
    <t>30.5～38.5</t>
  </si>
  <si>
    <t>37.9～43.4</t>
  </si>
  <si>
    <t>25.8～31.3</t>
  </si>
  <si>
    <t>23.5～29.0</t>
  </si>
  <si>
    <t>14.3～19.8</t>
  </si>
  <si>
    <t>145～283</t>
  </si>
  <si>
    <t>158～268</t>
  </si>
  <si>
    <t>川崎市</t>
    <rPh sb="0" eb="2">
      <t>カワサキ</t>
    </rPh>
    <rPh sb="2" eb="3">
      <t>シ</t>
    </rPh>
    <phoneticPr fontId="4"/>
  </si>
  <si>
    <t>同左</t>
    <rPh sb="0" eb="2">
      <t>ドウサ</t>
    </rPh>
    <phoneticPr fontId="4"/>
  </si>
  <si>
    <t>被圧地下水</t>
    <rPh sb="0" eb="1">
      <t>ヒ</t>
    </rPh>
    <rPh sb="1" eb="2">
      <t>アツ</t>
    </rPh>
    <rPh sb="2" eb="5">
      <t>チカスイ</t>
    </rPh>
    <phoneticPr fontId="4"/>
  </si>
  <si>
    <t>自由地下水</t>
  </si>
  <si>
    <t>S35.5</t>
  </si>
  <si>
    <t>S36.6</t>
  </si>
  <si>
    <t>S34.4</t>
  </si>
  <si>
    <t>S37.5</t>
  </si>
  <si>
    <t>S36.3</t>
  </si>
  <si>
    <t>S51.11</t>
  </si>
  <si>
    <t>H23.3</t>
  </si>
  <si>
    <t>H24.2</t>
  </si>
  <si>
    <t>S39  -19.05</t>
  </si>
  <si>
    <t>S39  -28.27</t>
  </si>
  <si>
    <t>S39  -29.44</t>
  </si>
  <si>
    <t>S38  -11.64</t>
  </si>
  <si>
    <t>S40  -25.65</t>
  </si>
  <si>
    <t>S60  -2.72</t>
  </si>
  <si>
    <t>S53 5.51</t>
  </si>
  <si>
    <t>R3  5.06</t>
    <phoneticPr fontId="4"/>
  </si>
  <si>
    <t>S59  13.41</t>
  </si>
  <si>
    <t>H23　17.66</t>
  </si>
  <si>
    <t>H26　10.94</t>
  </si>
  <si>
    <t>東京湾平均海面（Ｔ.Ｐ）を基準とした。</t>
    <phoneticPr fontId="4"/>
  </si>
  <si>
    <t>川崎市の観測井「新城」、「坂戸」、「宮前」、「稲田」及び「麻生」の地域名は、「東横線以西」である。</t>
    <phoneticPr fontId="4"/>
  </si>
  <si>
    <t>各年度の水位は１月から１２月までの平均水位である。</t>
    <rPh sb="0" eb="1">
      <t>カク</t>
    </rPh>
    <rPh sb="1" eb="3">
      <t>ネンド</t>
    </rPh>
    <rPh sb="4" eb="6">
      <t>スイイ</t>
    </rPh>
    <rPh sb="17" eb="19">
      <t>ヘイキン</t>
    </rPh>
    <rPh sb="19" eb="21">
      <t>スイイ</t>
    </rPh>
    <phoneticPr fontId="4"/>
  </si>
  <si>
    <t>川崎市</t>
    <phoneticPr fontId="4"/>
  </si>
  <si>
    <t>川崎市</t>
    <rPh sb="0" eb="3">
      <t>カワサキシ</t>
    </rPh>
    <phoneticPr fontId="4"/>
  </si>
  <si>
    <t>横浜市金沢区六浦東三丁目</t>
    <rPh sb="0" eb="3">
      <t>ヨコハマシ</t>
    </rPh>
    <phoneticPr fontId="4"/>
  </si>
  <si>
    <t>横浜市都筑区勝田町</t>
    <rPh sb="0" eb="3">
      <t>ヨコハマシ</t>
    </rPh>
    <phoneticPr fontId="4"/>
  </si>
  <si>
    <t>１４　工業用水法第24条の規定に基づく井戸使用状況報告</t>
    <phoneticPr fontId="4"/>
  </si>
  <si>
    <t>指定地域名</t>
    <phoneticPr fontId="4"/>
  </si>
  <si>
    <t>許可件数</t>
    <rPh sb="0" eb="2">
      <t>キョカ</t>
    </rPh>
    <rPh sb="2" eb="4">
      <t>ケンスウ</t>
    </rPh>
    <phoneticPr fontId="4"/>
  </si>
  <si>
    <t>井戸本数</t>
    <phoneticPr fontId="4"/>
  </si>
  <si>
    <t>令和5年度月別採取量  (㎥/日）</t>
    <rPh sb="5" eb="6">
      <t>ツキ</t>
    </rPh>
    <rPh sb="15" eb="16">
      <t>ニチ</t>
    </rPh>
    <phoneticPr fontId="4"/>
  </si>
  <si>
    <t>1年間合計</t>
    <rPh sb="1" eb="3">
      <t>ネンカン</t>
    </rPh>
    <rPh sb="3" eb="5">
      <t>ゴウケイ</t>
    </rPh>
    <phoneticPr fontId="4"/>
  </si>
  <si>
    <t>1日平均
(㎥/日)</t>
    <phoneticPr fontId="4"/>
  </si>
  <si>
    <t>前年度
1日平均
(㎥/日)</t>
    <phoneticPr fontId="4"/>
  </si>
  <si>
    <t>月間採取量(㎥）</t>
    <rPh sb="0" eb="2">
      <t>ゲッカン</t>
    </rPh>
    <rPh sb="2" eb="4">
      <t>サイシュ</t>
    </rPh>
    <rPh sb="4" eb="5">
      <t>リョウ</t>
    </rPh>
    <phoneticPr fontId="4"/>
  </si>
  <si>
    <t>月間稼働日数</t>
    <rPh sb="0" eb="2">
      <t>ゲッカン</t>
    </rPh>
    <rPh sb="2" eb="4">
      <t>カドウ</t>
    </rPh>
    <rPh sb="4" eb="5">
      <t>ヒ</t>
    </rPh>
    <rPh sb="5" eb="6">
      <t>スウ</t>
    </rPh>
    <phoneticPr fontId="4"/>
  </si>
  <si>
    <t>小　計</t>
    <rPh sb="0" eb="1">
      <t>ショウ</t>
    </rPh>
    <rPh sb="2" eb="3">
      <t>ケイ</t>
    </rPh>
    <phoneticPr fontId="4"/>
  </si>
  <si>
    <t>月別日当採取量</t>
    <rPh sb="0" eb="2">
      <t>ツキベツ</t>
    </rPh>
    <rPh sb="2" eb="4">
      <t>ヒア</t>
    </rPh>
    <rPh sb="4" eb="7">
      <t>サイシュリョウ</t>
    </rPh>
    <phoneticPr fontId="4"/>
  </si>
  <si>
    <t>月別日当り採取量
合計</t>
    <rPh sb="0" eb="2">
      <t>ツキベツ</t>
    </rPh>
    <rPh sb="2" eb="4">
      <t>ヒア</t>
    </rPh>
    <rPh sb="5" eb="7">
      <t>サイシュ</t>
    </rPh>
    <rPh sb="7" eb="8">
      <t>リョウ</t>
    </rPh>
    <rPh sb="9" eb="10">
      <t>ゴウ</t>
    </rPh>
    <rPh sb="10" eb="11">
      <t>ケイ</t>
    </rPh>
    <phoneticPr fontId="4"/>
  </si>
  <si>
    <t>主な水準点における過去10年の沈下量経年変化</t>
  </si>
  <si>
    <t>６．</t>
  </si>
  <si>
    <t>地盤沈下監視体制（水準測量、観測井戸数）</t>
    <phoneticPr fontId="4"/>
  </si>
  <si>
    <t>７．</t>
  </si>
  <si>
    <t>地下水採取規制に関する条例等</t>
    <rPh sb="0" eb="3">
      <t>チカスイ</t>
    </rPh>
    <rPh sb="3" eb="5">
      <t>サイシュ</t>
    </rPh>
    <rPh sb="5" eb="7">
      <t>キセイ</t>
    </rPh>
    <rPh sb="8" eb="9">
      <t>カン</t>
    </rPh>
    <rPh sb="11" eb="13">
      <t>ジョウレイ</t>
    </rPh>
    <rPh sb="13" eb="14">
      <t>トウ</t>
    </rPh>
    <phoneticPr fontId="4"/>
  </si>
  <si>
    <t>１７．</t>
  </si>
  <si>
    <t>１８．</t>
  </si>
  <si>
    <t>１９．</t>
  </si>
  <si>
    <t>２０．</t>
  </si>
  <si>
    <t>２１．</t>
  </si>
  <si>
    <t>２２．</t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</si>
  <si>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</si>
  <si>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color theme="1"/>
        <rFont val="メイリオ"/>
        <family val="3"/>
        <charset val="128"/>
      </rPr>
      <t>※１</t>
    </r>
    <r>
      <rPr>
        <sz val="8"/>
        <color theme="1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</si>
  <si>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color theme="1"/>
        <rFont val="メイリオ"/>
        <family val="3"/>
        <charset val="128"/>
      </rPr>
      <t>※１</t>
    </r>
    <r>
      <rPr>
        <sz val="8"/>
        <color theme="1"/>
        <rFont val="メイリオ"/>
        <family val="3"/>
        <charset val="128"/>
      </rPr>
      <t>に関わる</t>
    </r>
    <r>
      <rPr>
        <b/>
        <sz val="8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</si>
  <si>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平成25年度以前に実施した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</si>
  <si>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１．沈下量の基準点は、日本標準原点　　　（所在地：東京都千代田区永田町1-1）</t>
    <rPh sb="6" eb="8">
      <t>キジュン</t>
    </rPh>
    <rPh sb="8" eb="9">
      <t>テン</t>
    </rPh>
    <phoneticPr fontId="4"/>
  </si>
  <si>
    <t>２．測量の基準日：１月1日</t>
    <phoneticPr fontId="4"/>
  </si>
  <si>
    <t>H25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</si>
</sst>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  <numFmt numFmtId="188" formatCode="#,##0.00_ "/>
    <numFmt numFmtId="189" formatCode="#,##0.00_);\(#,##0.00\)"/>
  </numFmts>
  <fonts count="6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ＭＳ Ｐゴシック"/>
      <family val="3"/>
      <charset val="128"/>
    </font>
    <font>
      <b/>
      <sz val="8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theme="1"/>
      </right>
      <top/>
      <bottom style="thin">
        <color indexed="64"/>
      </bottom>
      <diagonal/>
    </border>
    <border>
      <left style="thin">
        <color auto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indexed="64"/>
      </top>
      <bottom style="thin">
        <color theme="1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1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2" applyNumberFormat="0" applyFont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31" borderId="3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</cellStyleXfs>
  <cellXfs count="570">
    <xf numFmtId="0" fontId="0" fillId="0" borderId="0" xfId="0">
      <alignment vertical="center"/>
    </xf>
    <xf numFmtId="0" fontId="26" fillId="2" borderId="1" xfId="55" applyFont="1" applyFill="1" applyBorder="1" applyAlignment="1">
      <alignment horizontal="center" vertical="center" wrapText="1"/>
    </xf>
    <xf numFmtId="181" fontId="26" fillId="2" borderId="1" xfId="33" applyNumberFormat="1" applyFont="1" applyFill="1" applyBorder="1" applyAlignment="1" applyProtection="1">
      <alignment horizontal="center" vertical="center" wrapText="1"/>
    </xf>
    <xf numFmtId="182" fontId="26" fillId="2" borderId="1" xfId="55" applyNumberFormat="1" applyFont="1" applyFill="1" applyBorder="1" applyAlignment="1">
      <alignment horizontal="center" vertical="center" wrapText="1"/>
    </xf>
    <xf numFmtId="181" fontId="26" fillId="2" borderId="1" xfId="55" applyNumberFormat="1" applyFont="1" applyFill="1" applyBorder="1" applyAlignment="1">
      <alignment horizontal="center" vertical="center" wrapText="1"/>
    </xf>
    <xf numFmtId="181" fontId="26" fillId="2" borderId="6" xfId="55" applyNumberFormat="1" applyFont="1" applyFill="1" applyBorder="1" applyAlignment="1">
      <alignment horizontal="center" vertical="center" wrapText="1"/>
    </xf>
    <xf numFmtId="177" fontId="26" fillId="2" borderId="6" xfId="55" applyNumberFormat="1" applyFont="1" applyFill="1" applyBorder="1" applyAlignment="1">
      <alignment horizontal="center" vertical="center" wrapText="1"/>
    </xf>
    <xf numFmtId="0" fontId="26" fillId="2" borderId="6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7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1" xfId="61" applyFont="1" applyBorder="1" applyAlignment="1">
      <alignment horizontal="center" vertical="top" wrapText="1"/>
    </xf>
    <xf numFmtId="0" fontId="26" fillId="0" borderId="1" xfId="61" applyFont="1" applyBorder="1" applyAlignment="1">
      <alignment horizontal="center" vertical="center"/>
    </xf>
    <xf numFmtId="0" fontId="26" fillId="0" borderId="0" xfId="61" applyFont="1">
      <alignment vertical="center"/>
    </xf>
    <xf numFmtId="0" fontId="26" fillId="0" borderId="1" xfId="61" applyFont="1" applyBorder="1">
      <alignment vertical="center"/>
    </xf>
    <xf numFmtId="0" fontId="36" fillId="0" borderId="0" xfId="57" applyFont="1" applyProtection="1">
      <alignment vertical="center"/>
      <protection locked="0"/>
    </xf>
    <xf numFmtId="0" fontId="37" fillId="0" borderId="0" xfId="62" applyFont="1">
      <alignment vertical="center"/>
    </xf>
    <xf numFmtId="49" fontId="27" fillId="0" borderId="1" xfId="0" applyNumberFormat="1" applyFont="1" applyBorder="1">
      <alignment vertical="center"/>
    </xf>
    <xf numFmtId="0" fontId="27" fillId="0" borderId="5" xfId="0" applyFont="1" applyBorder="1" applyAlignment="1">
      <alignment vertical="center" wrapText="1"/>
    </xf>
    <xf numFmtId="0" fontId="27" fillId="0" borderId="1" xfId="0" applyFont="1" applyBorder="1">
      <alignment vertical="center"/>
    </xf>
    <xf numFmtId="0" fontId="40" fillId="0" borderId="5" xfId="0" applyFont="1" applyBorder="1" applyAlignment="1">
      <alignment horizontal="justify" vertical="center" wrapText="1"/>
    </xf>
    <xf numFmtId="0" fontId="40" fillId="34" borderId="6" xfId="0" applyFont="1" applyFill="1" applyBorder="1">
      <alignment vertical="center"/>
    </xf>
    <xf numFmtId="0" fontId="40" fillId="34" borderId="5" xfId="0" applyFont="1" applyFill="1" applyBorder="1">
      <alignment vertical="center"/>
    </xf>
    <xf numFmtId="0" fontId="40" fillId="37" borderId="5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40" fillId="0" borderId="0" xfId="0" applyFont="1" applyAlignment="1">
      <alignment horizontal="justify" vertical="center" wrapText="1"/>
    </xf>
    <xf numFmtId="0" fontId="40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40" fillId="34" borderId="1" xfId="0" applyFont="1" applyFill="1" applyBorder="1">
      <alignment vertical="center"/>
    </xf>
    <xf numFmtId="0" fontId="40" fillId="34" borderId="8" xfId="0" applyFont="1" applyFill="1" applyBorder="1">
      <alignment vertical="center"/>
    </xf>
    <xf numFmtId="0" fontId="40" fillId="0" borderId="6" xfId="0" applyFont="1" applyBorder="1">
      <alignment vertical="center"/>
    </xf>
    <xf numFmtId="0" fontId="40" fillId="0" borderId="8" xfId="0" applyFont="1" applyBorder="1" applyAlignment="1">
      <alignment horizontal="left" vertical="center"/>
    </xf>
    <xf numFmtId="0" fontId="40" fillId="34" borderId="8" xfId="0" applyFont="1" applyFill="1" applyBorder="1" applyAlignment="1">
      <alignment horizontal="left" vertical="center"/>
    </xf>
    <xf numFmtId="0" fontId="40" fillId="37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40" fillId="35" borderId="0" xfId="0" applyFont="1" applyFill="1" applyAlignment="1">
      <alignment horizontal="left" vertical="center"/>
    </xf>
    <xf numFmtId="0" fontId="40" fillId="37" borderId="0" xfId="0" applyFont="1" applyFill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2" fillId="0" borderId="0" xfId="55" applyFont="1" applyAlignment="1" applyProtection="1">
      <alignment horizontal="left" vertical="center"/>
      <protection locked="0"/>
    </xf>
    <xf numFmtId="0" fontId="42" fillId="0" borderId="0" xfId="55" applyFont="1" applyAlignment="1" applyProtection="1">
      <alignment horizontal="center" vertical="center"/>
      <protection locked="0"/>
    </xf>
    <xf numFmtId="0" fontId="42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5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5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5" fillId="0" borderId="0" xfId="55" applyFont="1" applyAlignment="1" applyProtection="1">
      <alignment vertical="top" wrapText="1"/>
      <protection locked="0"/>
    </xf>
    <xf numFmtId="0" fontId="35" fillId="0" borderId="0" xfId="55" applyFont="1" applyAlignment="1" applyProtection="1">
      <alignment vertical="top"/>
      <protection locked="0"/>
    </xf>
    <xf numFmtId="0" fontId="27" fillId="35" borderId="6" xfId="55" applyFont="1" applyFill="1" applyBorder="1" applyAlignment="1">
      <alignment horizontal="centerContinuous" vertical="center" wrapText="1"/>
    </xf>
    <xf numFmtId="0" fontId="27" fillId="35" borderId="8" xfId="55" applyFont="1" applyFill="1" applyBorder="1" applyAlignment="1">
      <alignment horizontal="centerContinuous" vertical="center"/>
    </xf>
    <xf numFmtId="0" fontId="27" fillId="0" borderId="1" xfId="61" applyFont="1" applyBorder="1" applyAlignment="1">
      <alignment horizontal="center" vertical="center" wrapText="1"/>
    </xf>
    <xf numFmtId="0" fontId="27" fillId="0" borderId="18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20" xfId="55" applyFont="1" applyBorder="1">
      <alignment vertical="center"/>
    </xf>
    <xf numFmtId="0" fontId="31" fillId="0" borderId="14" xfId="61" applyFont="1" applyBorder="1" applyAlignment="1">
      <alignment horizontal="center" vertical="top"/>
    </xf>
    <xf numFmtId="0" fontId="27" fillId="35" borderId="4" xfId="55" applyFont="1" applyFill="1" applyBorder="1" applyAlignment="1">
      <alignment horizontal="center" vertical="center" wrapText="1"/>
    </xf>
    <xf numFmtId="0" fontId="27" fillId="35" borderId="19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5" fillId="0" borderId="14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4" xfId="55" applyFont="1" applyFill="1" applyBorder="1">
      <alignment vertical="center"/>
    </xf>
    <xf numFmtId="0" fontId="26" fillId="0" borderId="1" xfId="55" applyFont="1" applyBorder="1" applyAlignment="1">
      <alignment horizontal="left" vertical="top" wrapText="1"/>
    </xf>
    <xf numFmtId="0" fontId="26" fillId="0" borderId="1" xfId="55" applyFont="1" applyBorder="1" applyAlignment="1">
      <alignment horizontal="center" vertical="top" wrapText="1"/>
    </xf>
    <xf numFmtId="0" fontId="26" fillId="0" borderId="6" xfId="55" applyFont="1" applyBorder="1" applyAlignment="1">
      <alignment horizontal="centerContinuous" vertical="top" wrapText="1"/>
    </xf>
    <xf numFmtId="0" fontId="26" fillId="0" borderId="8" xfId="55" applyFont="1" applyBorder="1" applyAlignment="1">
      <alignment horizontal="centerContinuous" vertical="top" wrapText="1"/>
    </xf>
    <xf numFmtId="0" fontId="26" fillId="0" borderId="5" xfId="55" applyFont="1" applyBorder="1" applyAlignment="1">
      <alignment horizontal="centerContinuous" vertical="top" wrapText="1"/>
    </xf>
    <xf numFmtId="0" fontId="26" fillId="0" borderId="1" xfId="55" applyFont="1" applyBorder="1" applyAlignment="1">
      <alignment horizontal="centerContinuous" vertical="top" wrapText="1"/>
    </xf>
    <xf numFmtId="0" fontId="26" fillId="0" borderId="1" xfId="55" applyFont="1" applyBorder="1" applyAlignment="1">
      <alignment horizontal="centerContinuous" vertical="top"/>
    </xf>
    <xf numFmtId="0" fontId="26" fillId="0" borderId="1" xfId="55" applyFont="1" applyBorder="1" applyAlignment="1">
      <alignment vertical="top"/>
    </xf>
    <xf numFmtId="0" fontId="31" fillId="0" borderId="0" xfId="55" applyFont="1" applyAlignment="1">
      <alignment vertical="center" wrapText="1"/>
    </xf>
    <xf numFmtId="0" fontId="26" fillId="0" borderId="6" xfId="55" applyFont="1" applyBorder="1" applyAlignment="1">
      <alignment horizontal="center" vertical="top" wrapText="1"/>
    </xf>
    <xf numFmtId="0" fontId="45" fillId="0" borderId="0" xfId="0" applyFont="1" applyAlignment="1" applyProtection="1">
      <alignment horizontal="left" vertical="center"/>
      <protection locked="0" hidden="1"/>
    </xf>
    <xf numFmtId="0" fontId="45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51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9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7" fillId="0" borderId="6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185" fontId="31" fillId="0" borderId="1" xfId="55" applyNumberFormat="1" applyFont="1" applyBorder="1" applyAlignment="1" applyProtection="1">
      <alignment horizontal="center" vertical="center"/>
      <protection locked="0"/>
    </xf>
    <xf numFmtId="0" fontId="26" fillId="0" borderId="0" xfId="60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1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4" fillId="0" borderId="0" xfId="0" applyFont="1" applyAlignment="1" applyProtection="1">
      <alignment horizontal="left" vertical="center"/>
      <protection locked="0"/>
    </xf>
    <xf numFmtId="0" fontId="37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26" fillId="0" borderId="1" xfId="0" applyFont="1" applyBorder="1" applyAlignment="1" applyProtection="1">
      <alignment horizontal="center" vertical="center" wrapText="1" shrinkToFit="1"/>
      <protection locked="0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57" fillId="0" borderId="0" xfId="0" applyFont="1" applyProtection="1">
      <alignment vertical="center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57" fillId="0" borderId="0" xfId="0" applyFont="1" applyAlignment="1" applyProtection="1">
      <alignment horizontal="left" vertical="center"/>
      <protection locked="0"/>
    </xf>
    <xf numFmtId="0" fontId="40" fillId="34" borderId="61" xfId="0" applyFont="1" applyFill="1" applyBorder="1">
      <alignment vertical="center"/>
    </xf>
    <xf numFmtId="0" fontId="40" fillId="34" borderId="66" xfId="0" applyFont="1" applyFill="1" applyBorder="1">
      <alignment vertical="center"/>
    </xf>
    <xf numFmtId="49" fontId="27" fillId="0" borderId="61" xfId="0" applyNumberFormat="1" applyFont="1" applyBorder="1">
      <alignment vertical="center"/>
    </xf>
    <xf numFmtId="0" fontId="27" fillId="0" borderId="66" xfId="0" applyFont="1" applyBorder="1" applyAlignment="1">
      <alignment vertical="center" wrapText="1"/>
    </xf>
    <xf numFmtId="0" fontId="40" fillId="34" borderId="63" xfId="0" applyFont="1" applyFill="1" applyBorder="1">
      <alignment vertical="center"/>
    </xf>
    <xf numFmtId="0" fontId="40" fillId="34" borderId="64" xfId="0" applyFont="1" applyFill="1" applyBorder="1">
      <alignment vertical="center"/>
    </xf>
    <xf numFmtId="0" fontId="27" fillId="0" borderId="61" xfId="0" applyFont="1" applyBorder="1">
      <alignment vertical="center"/>
    </xf>
    <xf numFmtId="0" fontId="40" fillId="0" borderId="63" xfId="0" applyFont="1" applyBorder="1">
      <alignment vertical="center"/>
    </xf>
    <xf numFmtId="0" fontId="40" fillId="0" borderId="64" xfId="0" applyFont="1" applyBorder="1" applyAlignment="1">
      <alignment horizontal="left" vertical="center"/>
    </xf>
    <xf numFmtId="0" fontId="40" fillId="0" borderId="66" xfId="0" applyFont="1" applyBorder="1" applyAlignment="1">
      <alignment horizontal="justify" vertical="center" wrapText="1"/>
    </xf>
    <xf numFmtId="0" fontId="40" fillId="34" borderId="64" xfId="0" applyFont="1" applyFill="1" applyBorder="1" applyAlignment="1">
      <alignment horizontal="left" vertical="center"/>
    </xf>
    <xf numFmtId="0" fontId="40" fillId="37" borderId="64" xfId="0" applyFont="1" applyFill="1" applyBorder="1" applyAlignment="1">
      <alignment horizontal="left" vertical="center"/>
    </xf>
    <xf numFmtId="0" fontId="40" fillId="37" borderId="66" xfId="0" applyFont="1" applyFill="1" applyBorder="1" applyAlignment="1">
      <alignment horizontal="justify" vertical="center" wrapText="1"/>
    </xf>
    <xf numFmtId="0" fontId="26" fillId="0" borderId="6" xfId="57" applyFont="1" applyBorder="1" applyAlignment="1" applyProtection="1">
      <alignment horizontal="center" vertical="center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182" fontId="34" fillId="0" borderId="1" xfId="33" applyNumberFormat="1" applyFont="1" applyFill="1" applyBorder="1" applyAlignment="1" applyProtection="1">
      <alignment horizontal="right" vertical="center"/>
      <protection locked="0"/>
    </xf>
    <xf numFmtId="0" fontId="34" fillId="0" borderId="1" xfId="33" quotePrefix="1" applyNumberFormat="1" applyFont="1" applyFill="1" applyBorder="1" applyAlignment="1" applyProtection="1">
      <alignment horizontal="right" vertical="center"/>
      <protection locked="0"/>
    </xf>
    <xf numFmtId="3" fontId="34" fillId="0" borderId="1" xfId="33" applyNumberFormat="1" applyFont="1" applyFill="1" applyBorder="1" applyAlignment="1" applyProtection="1">
      <alignment horizontal="center" vertical="center"/>
      <protection locked="0"/>
    </xf>
    <xf numFmtId="176" fontId="34" fillId="0" borderId="1" xfId="33" applyNumberFormat="1" applyFont="1" applyFill="1" applyBorder="1" applyAlignment="1" applyProtection="1">
      <alignment horizontal="center" vertical="center"/>
      <protection locked="0"/>
    </xf>
    <xf numFmtId="182" fontId="34" fillId="0" borderId="60" xfId="33" applyNumberFormat="1" applyFont="1" applyFill="1" applyBorder="1" applyAlignment="1" applyProtection="1">
      <alignment horizontal="right" vertical="center"/>
      <protection locked="0"/>
    </xf>
    <xf numFmtId="0" fontId="34" fillId="0" borderId="60" xfId="33" quotePrefix="1" applyNumberFormat="1" applyFont="1" applyFill="1" applyBorder="1" applyAlignment="1" applyProtection="1">
      <alignment horizontal="right" vertical="center"/>
      <protection locked="0"/>
    </xf>
    <xf numFmtId="3" fontId="34" fillId="0" borderId="60" xfId="33" applyNumberFormat="1" applyFont="1" applyFill="1" applyBorder="1" applyAlignment="1" applyProtection="1">
      <alignment horizontal="center" vertical="center"/>
      <protection locked="0"/>
    </xf>
    <xf numFmtId="176" fontId="34" fillId="0" borderId="60" xfId="33" applyNumberFormat="1" applyFont="1" applyFill="1" applyBorder="1" applyAlignment="1" applyProtection="1">
      <alignment horizontal="center" vertical="center"/>
      <protection locked="0"/>
    </xf>
    <xf numFmtId="0" fontId="26" fillId="0" borderId="1" xfId="57" applyFont="1" applyBorder="1" applyProtection="1">
      <alignment vertical="center"/>
      <protection locked="0"/>
    </xf>
    <xf numFmtId="184" fontId="34" fillId="0" borderId="1" xfId="0" applyNumberFormat="1" applyFont="1" applyBorder="1" applyAlignment="1" applyProtection="1">
      <alignment horizontal="right" vertical="center" wrapText="1"/>
      <protection hidden="1"/>
    </xf>
    <xf numFmtId="183" fontId="34" fillId="0" borderId="1" xfId="0" applyNumberFormat="1" applyFont="1" applyBorder="1" applyAlignment="1" applyProtection="1">
      <alignment horizontal="right" vertical="center" wrapText="1"/>
      <protection hidden="1"/>
    </xf>
    <xf numFmtId="0" fontId="26" fillId="0" borderId="51" xfId="57" applyFont="1" applyBorder="1" applyProtection="1">
      <alignment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8" xfId="57" applyFont="1" applyBorder="1" applyAlignment="1" applyProtection="1">
      <alignment horizontal="center" vertical="center"/>
      <protection locked="0"/>
    </xf>
    <xf numFmtId="0" fontId="26" fillId="0" borderId="1" xfId="56" applyFont="1" applyBorder="1" applyAlignment="1" applyProtection="1">
      <alignment horizontal="right" vertical="center"/>
      <protection locked="0"/>
    </xf>
    <xf numFmtId="0" fontId="34" fillId="0" borderId="1" xfId="0" applyFont="1" applyBorder="1" applyAlignment="1" applyProtection="1">
      <alignment horizontal="right" vertical="center" wrapText="1"/>
      <protection hidden="1"/>
    </xf>
    <xf numFmtId="0" fontId="29" fillId="0" borderId="1" xfId="0" applyFont="1" applyBorder="1" applyAlignment="1" applyProtection="1">
      <alignment horizontal="right" vertical="center" wrapText="1"/>
      <protection hidden="1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53" fillId="0" borderId="1" xfId="0" applyFont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horizontal="center" vertical="center" wrapText="1"/>
      <protection locked="0"/>
    </xf>
    <xf numFmtId="0" fontId="56" fillId="0" borderId="1" xfId="60" applyFont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0" fontId="56" fillId="0" borderId="5" xfId="60" applyFont="1" applyBorder="1" applyAlignment="1" applyProtection="1">
      <alignment horizontal="center" vertical="center" wrapText="1"/>
      <protection locked="0"/>
    </xf>
    <xf numFmtId="49" fontId="56" fillId="0" borderId="3" xfId="60" applyNumberFormat="1" applyFont="1" applyBorder="1" applyAlignment="1" applyProtection="1">
      <alignment horizontal="center" vertical="center"/>
      <protection locked="0"/>
    </xf>
    <xf numFmtId="49" fontId="56" fillId="0" borderId="14" xfId="60" applyNumberFormat="1" applyFont="1" applyBorder="1" applyAlignment="1" applyProtection="1">
      <alignment horizontal="center" vertical="center"/>
      <protection locked="0"/>
    </xf>
    <xf numFmtId="178" fontId="56" fillId="0" borderId="60" xfId="60" applyNumberFormat="1" applyFont="1" applyBorder="1" applyAlignment="1" applyProtection="1">
      <alignment horizontal="center" vertical="center"/>
      <protection locked="0"/>
    </xf>
    <xf numFmtId="49" fontId="56" fillId="0" borderId="59" xfId="60" applyNumberFormat="1" applyFont="1" applyBorder="1" applyAlignment="1" applyProtection="1">
      <alignment horizontal="center" vertical="center"/>
      <protection locked="0"/>
    </xf>
    <xf numFmtId="49" fontId="56" fillId="0" borderId="5" xfId="60" applyNumberFormat="1" applyFont="1" applyBorder="1" applyAlignment="1" applyProtection="1">
      <alignment horizontal="center" vertical="center"/>
      <protection locked="0"/>
    </xf>
    <xf numFmtId="49" fontId="56" fillId="0" borderId="2" xfId="60" applyNumberFormat="1" applyFont="1" applyBorder="1" applyAlignment="1" applyProtection="1">
      <alignment horizontal="center" vertical="center"/>
      <protection locked="0"/>
    </xf>
    <xf numFmtId="49" fontId="56" fillId="0" borderId="0" xfId="58" applyNumberFormat="1" applyFont="1" applyAlignment="1" applyProtection="1">
      <alignment vertical="center" wrapText="1"/>
      <protection locked="0"/>
    </xf>
    <xf numFmtId="0" fontId="56" fillId="0" borderId="0" xfId="0" applyFont="1" applyProtection="1">
      <alignment vertical="center"/>
      <protection locked="0"/>
    </xf>
    <xf numFmtId="0" fontId="56" fillId="0" borderId="5" xfId="0" applyFont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/>
      <protection locked="0"/>
    </xf>
    <xf numFmtId="0" fontId="56" fillId="0" borderId="0" xfId="58" applyFont="1" applyProtection="1">
      <alignment vertical="center"/>
      <protection locked="0"/>
    </xf>
    <xf numFmtId="49" fontId="56" fillId="0" borderId="0" xfId="58" applyNumberFormat="1" applyFont="1" applyAlignment="1" applyProtection="1">
      <alignment horizontal="right" vertical="center"/>
      <protection locked="0"/>
    </xf>
    <xf numFmtId="0" fontId="56" fillId="0" borderId="0" xfId="57" applyFont="1" applyProtection="1">
      <alignment vertical="center"/>
      <protection locked="0"/>
    </xf>
    <xf numFmtId="0" fontId="56" fillId="0" borderId="0" xfId="59" applyFont="1" applyProtection="1">
      <alignment vertical="center"/>
      <protection locked="0"/>
    </xf>
    <xf numFmtId="0" fontId="59" fillId="0" borderId="10" xfId="57" applyFont="1" applyBorder="1" applyAlignment="1">
      <alignment vertical="center" wrapText="1"/>
    </xf>
    <xf numFmtId="0" fontId="59" fillId="0" borderId="14" xfId="61" applyFont="1" applyBorder="1" applyAlignment="1">
      <alignment horizontal="center" vertical="center"/>
    </xf>
    <xf numFmtId="0" fontId="59" fillId="0" borderId="57" xfId="61" applyFont="1" applyBorder="1" applyAlignment="1">
      <alignment horizontal="center" vertical="center"/>
    </xf>
    <xf numFmtId="0" fontId="59" fillId="0" borderId="53" xfId="0" applyFont="1" applyBorder="1" applyAlignment="1">
      <alignment horizontal="center" vertical="center"/>
    </xf>
    <xf numFmtId="0" fontId="59" fillId="0" borderId="54" xfId="0" applyFont="1" applyBorder="1" applyAlignment="1">
      <alignment horizontal="center" vertical="center"/>
    </xf>
    <xf numFmtId="0" fontId="59" fillId="0" borderId="58" xfId="0" applyFont="1" applyBorder="1" applyAlignment="1">
      <alignment horizontal="center" vertical="center"/>
    </xf>
    <xf numFmtId="0" fontId="59" fillId="0" borderId="56" xfId="0" applyFont="1" applyBorder="1" applyAlignment="1">
      <alignment horizontal="center" vertical="center"/>
    </xf>
    <xf numFmtId="0" fontId="59" fillId="0" borderId="55" xfId="0" applyFont="1" applyBorder="1" applyAlignment="1">
      <alignment horizontal="center" vertical="center"/>
    </xf>
    <xf numFmtId="49" fontId="56" fillId="0" borderId="1" xfId="60" applyNumberFormat="1" applyFont="1" applyBorder="1" applyAlignment="1" applyProtection="1">
      <alignment horizontal="center" vertical="center" wrapText="1"/>
      <protection locked="0"/>
    </xf>
    <xf numFmtId="181" fontId="56" fillId="0" borderId="59" xfId="60" applyNumberFormat="1" applyFont="1" applyBorder="1" applyAlignment="1" applyProtection="1">
      <alignment horizontal="center" vertical="center" wrapText="1"/>
      <protection locked="0"/>
    </xf>
    <xf numFmtId="181" fontId="56" fillId="0" borderId="1" xfId="60" applyNumberFormat="1" applyFont="1" applyBorder="1" applyAlignment="1" applyProtection="1">
      <alignment horizontal="center" vertical="center" wrapText="1"/>
      <protection locked="0"/>
    </xf>
    <xf numFmtId="180" fontId="56" fillId="0" borderId="59" xfId="60" applyNumberFormat="1" applyFont="1" applyBorder="1" applyAlignment="1" applyProtection="1">
      <alignment horizontal="center" vertical="center" wrapText="1"/>
      <protection locked="0"/>
    </xf>
    <xf numFmtId="180" fontId="56" fillId="0" borderId="1" xfId="60" applyNumberFormat="1" applyFont="1" applyBorder="1" applyAlignment="1" applyProtection="1">
      <alignment horizontal="center" vertical="center" wrapText="1"/>
      <protection locked="0"/>
    </xf>
    <xf numFmtId="49" fontId="56" fillId="0" borderId="60" xfId="60" applyNumberFormat="1" applyFont="1" applyBorder="1" applyAlignment="1" applyProtection="1">
      <alignment horizontal="center" vertical="center" wrapText="1"/>
      <protection locked="0"/>
    </xf>
    <xf numFmtId="181" fontId="56" fillId="0" borderId="60" xfId="60" applyNumberFormat="1" applyFont="1" applyBorder="1" applyAlignment="1" applyProtection="1">
      <alignment horizontal="center" vertical="center" wrapText="1"/>
      <protection locked="0"/>
    </xf>
    <xf numFmtId="180" fontId="56" fillId="0" borderId="60" xfId="60" applyNumberFormat="1" applyFont="1" applyBorder="1" applyAlignment="1" applyProtection="1">
      <alignment horizontal="center" vertical="center" wrapText="1"/>
      <protection locked="0"/>
    </xf>
    <xf numFmtId="0" fontId="56" fillId="0" borderId="1" xfId="61" applyFont="1" applyBorder="1" applyAlignment="1" applyProtection="1">
      <alignment horizontal="center" vertical="center"/>
      <protection locked="0"/>
    </xf>
    <xf numFmtId="0" fontId="56" fillId="0" borderId="1" xfId="61" applyFont="1" applyBorder="1" applyAlignment="1" applyProtection="1">
      <alignment horizontal="center" vertical="center" wrapText="1"/>
      <protection locked="0"/>
    </xf>
    <xf numFmtId="0" fontId="60" fillId="0" borderId="1" xfId="59" applyFont="1" applyBorder="1" applyAlignment="1">
      <alignment horizontal="center" vertical="center"/>
    </xf>
    <xf numFmtId="180" fontId="61" fillId="0" borderId="1" xfId="58" applyNumberFormat="1" applyFont="1" applyBorder="1" applyAlignment="1" applyProtection="1">
      <alignment horizontal="center" vertical="center" wrapText="1"/>
      <protection hidden="1"/>
    </xf>
    <xf numFmtId="0" fontId="56" fillId="0" borderId="11" xfId="0" applyFont="1" applyBorder="1">
      <alignment vertical="center"/>
    </xf>
    <xf numFmtId="49" fontId="56" fillId="0" borderId="0" xfId="58" applyNumberFormat="1" applyFont="1" applyAlignment="1">
      <alignment horizontal="left" vertical="center"/>
    </xf>
    <xf numFmtId="0" fontId="56" fillId="0" borderId="18" xfId="0" applyFont="1" applyBorder="1" applyAlignment="1">
      <alignment horizontal="left" vertical="center" wrapText="1"/>
    </xf>
    <xf numFmtId="0" fontId="56" fillId="0" borderId="9" xfId="0" applyFont="1" applyBorder="1" applyAlignment="1">
      <alignment horizontal="left" vertical="center" wrapText="1"/>
    </xf>
    <xf numFmtId="0" fontId="56" fillId="0" borderId="0" xfId="0" applyFont="1">
      <alignment vertical="center"/>
    </xf>
    <xf numFmtId="0" fontId="56" fillId="0" borderId="11" xfId="59" applyFont="1" applyBorder="1">
      <alignment vertical="center"/>
    </xf>
    <xf numFmtId="0" fontId="56" fillId="0" borderId="0" xfId="59" applyFont="1">
      <alignment vertical="center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9" fillId="0" borderId="1" xfId="57" applyFont="1" applyBorder="1" applyAlignment="1" applyProtection="1">
      <alignment horizontal="center" vertical="center" wrapText="1"/>
      <protection locked="0" hidden="1"/>
    </xf>
    <xf numFmtId="0" fontId="56" fillId="0" borderId="6" xfId="0" applyFont="1" applyBorder="1" applyAlignment="1" applyProtection="1">
      <alignment horizontal="centerContinuous" vertical="center" wrapText="1"/>
      <protection locked="0" hidden="1"/>
    </xf>
    <xf numFmtId="0" fontId="56" fillId="0" borderId="8" xfId="0" applyFont="1" applyBorder="1" applyAlignment="1" applyProtection="1">
      <alignment horizontal="centerContinuous" vertical="center" wrapText="1"/>
      <protection locked="0" hidden="1"/>
    </xf>
    <xf numFmtId="0" fontId="56" fillId="0" borderId="5" xfId="0" applyFont="1" applyBorder="1" applyAlignment="1" applyProtection="1">
      <alignment horizontal="centerContinuous" vertical="center" wrapText="1"/>
      <protection locked="0" hidden="1"/>
    </xf>
    <xf numFmtId="0" fontId="56" fillId="0" borderId="1" xfId="0" applyFont="1" applyBorder="1" applyAlignment="1" applyProtection="1">
      <alignment horizontal="centerContinuous" vertical="center" wrapText="1"/>
      <protection locked="0" hidden="1"/>
    </xf>
    <xf numFmtId="179" fontId="56" fillId="0" borderId="16" xfId="0" applyNumberFormat="1" applyFont="1" applyBorder="1" applyAlignment="1" applyProtection="1">
      <alignment horizontal="center" vertical="center" wrapText="1"/>
      <protection locked="0" hidden="1"/>
    </xf>
    <xf numFmtId="0" fontId="56" fillId="0" borderId="3" xfId="0" applyFont="1" applyBorder="1" applyAlignment="1" applyProtection="1">
      <alignment horizontal="centerContinuous" vertical="center" wrapText="1"/>
      <protection locked="0" hidden="1"/>
    </xf>
    <xf numFmtId="0" fontId="56" fillId="0" borderId="0" xfId="0" applyFont="1" applyAlignment="1" applyProtection="1">
      <alignment horizontal="centerContinuous" vertical="center"/>
      <protection locked="0"/>
    </xf>
    <xf numFmtId="0" fontId="56" fillId="0" borderId="43" xfId="0" applyFont="1" applyBorder="1" applyAlignment="1" applyProtection="1">
      <alignment horizontal="centerContinuous" vertical="center"/>
      <protection locked="0"/>
    </xf>
    <xf numFmtId="179" fontId="56" fillId="0" borderId="1" xfId="0" applyNumberFormat="1" applyFont="1" applyBorder="1" applyAlignment="1" applyProtection="1">
      <alignment horizontal="center" vertical="center" wrapText="1"/>
      <protection locked="0" hidden="1"/>
    </xf>
    <xf numFmtId="0" fontId="56" fillId="0" borderId="0" xfId="0" applyFont="1" applyAlignment="1" applyProtection="1">
      <alignment horizontal="center" vertical="center" wrapText="1"/>
      <protection locked="0" hidden="1"/>
    </xf>
    <xf numFmtId="0" fontId="56" fillId="0" borderId="7" xfId="0" applyFont="1" applyBorder="1" applyAlignment="1" applyProtection="1">
      <alignment horizontal="center" vertical="center"/>
      <protection locked="0" hidden="1"/>
    </xf>
    <xf numFmtId="49" fontId="56" fillId="0" borderId="1" xfId="0" applyNumberFormat="1" applyFont="1" applyBorder="1" applyAlignment="1" applyProtection="1">
      <alignment horizontal="center" vertical="center" wrapText="1"/>
      <protection locked="0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6" fillId="0" borderId="15" xfId="0" applyFont="1" applyBorder="1" applyAlignment="1" applyProtection="1">
      <alignment horizontal="center" vertical="center" wrapText="1"/>
      <protection locked="0"/>
    </xf>
    <xf numFmtId="49" fontId="56" fillId="0" borderId="3" xfId="0" applyNumberFormat="1" applyFont="1" applyBorder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vertical="center" textRotation="255"/>
      <protection locked="0"/>
    </xf>
    <xf numFmtId="179" fontId="56" fillId="0" borderId="0" xfId="0" applyNumberFormat="1" applyFont="1" applyProtection="1">
      <alignment vertical="center"/>
      <protection locked="0"/>
    </xf>
    <xf numFmtId="0" fontId="56" fillId="0" borderId="8" xfId="0" applyFont="1" applyBorder="1" applyProtection="1">
      <alignment vertical="center"/>
      <protection locked="0"/>
    </xf>
    <xf numFmtId="0" fontId="56" fillId="0" borderId="2" xfId="0" applyFont="1" applyBorder="1" applyProtection="1">
      <alignment vertical="center"/>
      <protection locked="0"/>
    </xf>
    <xf numFmtId="179" fontId="56" fillId="0" borderId="6" xfId="0" applyNumberFormat="1" applyFont="1" applyBorder="1" applyProtection="1">
      <alignment vertical="center"/>
      <protection locked="0"/>
    </xf>
    <xf numFmtId="179" fontId="56" fillId="0" borderId="8" xfId="0" applyNumberFormat="1" applyFont="1" applyBorder="1" applyProtection="1">
      <alignment vertical="center"/>
      <protection locked="0"/>
    </xf>
    <xf numFmtId="0" fontId="56" fillId="0" borderId="18" xfId="0" applyFont="1" applyBorder="1" applyProtection="1">
      <alignment vertical="center"/>
      <protection locked="0"/>
    </xf>
    <xf numFmtId="0" fontId="56" fillId="0" borderId="5" xfId="0" applyFont="1" applyBorder="1" applyProtection="1">
      <alignment vertical="center"/>
      <protection locked="0"/>
    </xf>
    <xf numFmtId="0" fontId="56" fillId="0" borderId="0" xfId="0" applyFont="1" applyAlignment="1" applyProtection="1">
      <alignment horizontal="center" vertical="center"/>
      <protection locked="0"/>
    </xf>
    <xf numFmtId="179" fontId="56" fillId="0" borderId="6" xfId="0" applyNumberFormat="1" applyFont="1" applyBorder="1" applyAlignment="1" applyProtection="1">
      <alignment horizontal="center" vertical="center"/>
      <protection locked="0"/>
    </xf>
    <xf numFmtId="0" fontId="56" fillId="0" borderId="8" xfId="0" applyFont="1" applyBorder="1" applyAlignment="1" applyProtection="1">
      <alignment horizontal="center" vertical="center" wrapText="1"/>
      <protection locked="0"/>
    </xf>
    <xf numFmtId="179" fontId="56" fillId="0" borderId="8" xfId="0" applyNumberFormat="1" applyFont="1" applyBorder="1" applyAlignment="1" applyProtection="1">
      <alignment horizontal="center" vertical="center" wrapText="1"/>
      <protection locked="0"/>
    </xf>
    <xf numFmtId="179" fontId="56" fillId="0" borderId="6" xfId="0" applyNumberFormat="1" applyFont="1" applyBorder="1" applyAlignment="1" applyProtection="1">
      <alignment horizontal="center" vertical="center" wrapText="1"/>
      <protection locked="0"/>
    </xf>
    <xf numFmtId="185" fontId="59" fillId="0" borderId="59" xfId="0" applyNumberFormat="1" applyFont="1" applyBorder="1" applyAlignment="1" applyProtection="1">
      <alignment horizontal="center" vertical="center" wrapText="1"/>
      <protection locked="0"/>
    </xf>
    <xf numFmtId="187" fontId="59" fillId="0" borderId="59" xfId="0" applyNumberFormat="1" applyFont="1" applyBorder="1" applyAlignment="1" applyProtection="1">
      <alignment horizontal="center" vertical="center" wrapText="1"/>
      <protection locked="0"/>
    </xf>
    <xf numFmtId="185" fontId="59" fillId="0" borderId="1" xfId="0" applyNumberFormat="1" applyFont="1" applyBorder="1" applyAlignment="1" applyProtection="1">
      <alignment horizontal="center" vertical="center" wrapText="1"/>
      <protection locked="0"/>
    </xf>
    <xf numFmtId="187" fontId="59" fillId="0" borderId="1" xfId="0" applyNumberFormat="1" applyFont="1" applyBorder="1" applyAlignment="1" applyProtection="1">
      <alignment horizontal="center" vertical="center" wrapText="1"/>
      <protection locked="0"/>
    </xf>
    <xf numFmtId="179" fontId="59" fillId="0" borderId="59" xfId="0" applyNumberFormat="1" applyFont="1" applyBorder="1" applyAlignment="1">
      <alignment horizontal="center" vertical="center" wrapText="1"/>
    </xf>
    <xf numFmtId="186" fontId="59" fillId="0" borderId="59" xfId="0" applyNumberFormat="1" applyFont="1" applyBorder="1" applyAlignment="1">
      <alignment horizontal="center" vertical="center" wrapText="1"/>
    </xf>
    <xf numFmtId="181" fontId="59" fillId="0" borderId="59" xfId="0" applyNumberFormat="1" applyFont="1" applyBorder="1" applyAlignment="1">
      <alignment horizontal="center" vertical="center" wrapText="1"/>
    </xf>
    <xf numFmtId="179" fontId="59" fillId="0" borderId="1" xfId="0" applyNumberFormat="1" applyFont="1" applyBorder="1" applyAlignment="1">
      <alignment horizontal="center" vertical="center" wrapText="1"/>
    </xf>
    <xf numFmtId="181" fontId="59" fillId="0" borderId="1" xfId="0" applyNumberFormat="1" applyFont="1" applyBorder="1" applyAlignment="1">
      <alignment horizontal="center" vertical="center" wrapText="1"/>
    </xf>
    <xf numFmtId="185" fontId="59" fillId="0" borderId="60" xfId="0" applyNumberFormat="1" applyFont="1" applyBorder="1" applyAlignment="1" applyProtection="1">
      <alignment horizontal="center" vertical="center" wrapText="1"/>
      <protection locked="0"/>
    </xf>
    <xf numFmtId="181" fontId="59" fillId="0" borderId="60" xfId="0" applyNumberFormat="1" applyFont="1" applyBorder="1" applyAlignment="1" applyProtection="1">
      <alignment horizontal="center" vertical="center" wrapText="1"/>
      <protection locked="0"/>
    </xf>
    <xf numFmtId="179" fontId="59" fillId="0" borderId="60" xfId="0" applyNumberFormat="1" applyFont="1" applyBorder="1" applyAlignment="1" applyProtection="1">
      <alignment horizontal="center" vertical="center" wrapText="1"/>
      <protection locked="0"/>
    </xf>
    <xf numFmtId="187" fontId="59" fillId="0" borderId="60" xfId="0" applyNumberFormat="1" applyFont="1" applyBorder="1" applyAlignment="1" applyProtection="1">
      <alignment horizontal="center" vertical="center" wrapText="1"/>
      <protection locked="0"/>
    </xf>
    <xf numFmtId="186" fontId="59" fillId="0" borderId="1" xfId="0" applyNumberFormat="1" applyFont="1" applyBorder="1" applyAlignment="1">
      <alignment horizontal="center" vertical="center" wrapText="1"/>
    </xf>
    <xf numFmtId="0" fontId="59" fillId="0" borderId="1" xfId="0" applyFont="1" applyBorder="1" applyAlignment="1" applyProtection="1">
      <alignment horizontal="center" vertical="center" wrapText="1"/>
      <protection locked="0"/>
    </xf>
    <xf numFmtId="179" fontId="59" fillId="0" borderId="1" xfId="0" applyNumberFormat="1" applyFont="1" applyBorder="1" applyAlignment="1" applyProtection="1">
      <alignment horizontal="center" vertical="center" wrapText="1"/>
      <protection locked="0"/>
    </xf>
    <xf numFmtId="181" fontId="59" fillId="0" borderId="1" xfId="0" applyNumberFormat="1" applyFont="1" applyBorder="1" applyAlignment="1" applyProtection="1">
      <alignment horizontal="center" vertical="center" wrapText="1"/>
      <protection locked="0"/>
    </xf>
    <xf numFmtId="186" fontId="59" fillId="0" borderId="1" xfId="0" applyNumberFormat="1" applyFont="1" applyBorder="1" applyAlignment="1" applyProtection="1">
      <alignment horizontal="center" vertical="center" wrapText="1"/>
      <protection locked="0"/>
    </xf>
    <xf numFmtId="181" fontId="59" fillId="0" borderId="3" xfId="0" applyNumberFormat="1" applyFont="1" applyBorder="1" applyAlignment="1" applyProtection="1">
      <alignment horizontal="center" vertical="center" wrapText="1"/>
      <protection locked="0"/>
    </xf>
    <xf numFmtId="0" fontId="40" fillId="0" borderId="66" xfId="0" applyFont="1" applyBorder="1">
      <alignment vertical="center"/>
    </xf>
    <xf numFmtId="49" fontId="64" fillId="0" borderId="61" xfId="0" applyNumberFormat="1" applyFont="1" applyBorder="1" applyAlignment="1" applyProtection="1">
      <alignment horizontal="center" vertical="center" textRotation="255" wrapText="1"/>
      <protection locked="0"/>
    </xf>
    <xf numFmtId="0" fontId="64" fillId="0" borderId="0" xfId="0" applyFont="1" applyProtection="1">
      <alignment vertical="center"/>
      <protection locked="0"/>
    </xf>
    <xf numFmtId="0" fontId="64" fillId="0" borderId="61" xfId="0" applyFont="1" applyBorder="1" applyAlignment="1" applyProtection="1">
      <alignment horizontal="center" vertical="center"/>
      <protection locked="0"/>
    </xf>
    <xf numFmtId="0" fontId="64" fillId="0" borderId="63" xfId="0" applyFont="1" applyBorder="1" applyAlignment="1" applyProtection="1">
      <alignment horizontal="center" vertical="center"/>
      <protection locked="0"/>
    </xf>
    <xf numFmtId="183" fontId="64" fillId="0" borderId="61" xfId="0" applyNumberFormat="1" applyFont="1" applyBorder="1" applyAlignment="1" applyProtection="1">
      <alignment horizontal="center" vertical="center"/>
      <protection locked="0"/>
    </xf>
    <xf numFmtId="182" fontId="64" fillId="0" borderId="61" xfId="0" applyNumberFormat="1" applyFont="1" applyBorder="1" applyAlignment="1" applyProtection="1">
      <alignment horizontal="right" vertical="center"/>
      <protection locked="0"/>
    </xf>
    <xf numFmtId="182" fontId="64" fillId="0" borderId="69" xfId="0" applyNumberFormat="1" applyFont="1" applyBorder="1" applyAlignment="1" applyProtection="1">
      <alignment horizontal="right" vertical="center"/>
      <protection hidden="1"/>
    </xf>
    <xf numFmtId="182" fontId="64" fillId="0" borderId="68" xfId="0" applyNumberFormat="1" applyFont="1" applyBorder="1" applyAlignment="1" applyProtection="1">
      <alignment horizontal="right" vertical="center"/>
      <protection hidden="1"/>
    </xf>
    <xf numFmtId="183" fontId="64" fillId="0" borderId="66" xfId="0" applyNumberFormat="1" applyFont="1" applyBorder="1" applyAlignment="1" applyProtection="1">
      <alignment horizontal="right" vertical="center"/>
      <protection locked="0"/>
    </xf>
    <xf numFmtId="183" fontId="64" fillId="0" borderId="66" xfId="0" applyNumberFormat="1" applyFont="1" applyBorder="1" applyAlignment="1" applyProtection="1">
      <alignment horizontal="center" vertical="center"/>
      <protection locked="0"/>
    </xf>
    <xf numFmtId="179" fontId="64" fillId="0" borderId="61" xfId="0" applyNumberFormat="1" applyFont="1" applyBorder="1" applyAlignment="1" applyProtection="1">
      <alignment horizontal="right" vertical="center"/>
      <protection locked="0"/>
    </xf>
    <xf numFmtId="179" fontId="64" fillId="0" borderId="69" xfId="0" applyNumberFormat="1" applyFont="1" applyBorder="1" applyAlignment="1" applyProtection="1">
      <alignment horizontal="right" vertical="center"/>
      <protection hidden="1"/>
    </xf>
    <xf numFmtId="181" fontId="64" fillId="0" borderId="70" xfId="0" applyNumberFormat="1" applyFont="1" applyBorder="1" applyAlignment="1" applyProtection="1">
      <alignment horizontal="right" vertical="center"/>
      <protection hidden="1"/>
    </xf>
    <xf numFmtId="183" fontId="64" fillId="0" borderId="71" xfId="0" applyNumberFormat="1" applyFont="1" applyBorder="1" applyAlignment="1" applyProtection="1">
      <alignment horizontal="right" vertical="center"/>
      <protection locked="0"/>
    </xf>
    <xf numFmtId="49" fontId="64" fillId="0" borderId="13" xfId="0" applyNumberFormat="1" applyFont="1" applyBorder="1" applyAlignment="1" applyProtection="1">
      <alignment horizontal="center" vertical="center"/>
      <protection locked="0"/>
    </xf>
    <xf numFmtId="183" fontId="64" fillId="0" borderId="56" xfId="0" applyNumberFormat="1" applyFont="1" applyBorder="1" applyAlignment="1" applyProtection="1">
      <alignment horizontal="center" vertical="center"/>
      <protection locked="0"/>
    </xf>
    <xf numFmtId="182" fontId="64" fillId="0" borderId="15" xfId="0" applyNumberFormat="1" applyFont="1" applyBorder="1" applyAlignment="1" applyProtection="1">
      <alignment horizontal="right" vertical="center"/>
      <protection hidden="1"/>
    </xf>
    <xf numFmtId="182" fontId="64" fillId="0" borderId="72" xfId="0" applyNumberFormat="1" applyFont="1" applyBorder="1" applyAlignment="1" applyProtection="1">
      <alignment horizontal="right" vertical="center"/>
      <protection hidden="1"/>
    </xf>
    <xf numFmtId="181" fontId="64" fillId="0" borderId="73" xfId="0" applyNumberFormat="1" applyFont="1" applyBorder="1" applyAlignment="1" applyProtection="1">
      <alignment horizontal="right" vertical="center"/>
      <protection hidden="1"/>
    </xf>
    <xf numFmtId="181" fontId="64" fillId="0" borderId="74" xfId="0" applyNumberFormat="1" applyFont="1" applyBorder="1" applyAlignment="1" applyProtection="1">
      <alignment horizontal="right" vertical="center"/>
      <protection hidden="1"/>
    </xf>
    <xf numFmtId="183" fontId="64" fillId="0" borderId="75" xfId="0" applyNumberFormat="1" applyFont="1" applyBorder="1" applyAlignment="1" applyProtection="1">
      <alignment horizontal="right" vertical="center"/>
      <protection locked="0"/>
    </xf>
    <xf numFmtId="183" fontId="64" fillId="0" borderId="3" xfId="0" applyNumberFormat="1" applyFont="1" applyBorder="1" applyAlignment="1" applyProtection="1">
      <alignment horizontal="center" vertical="center"/>
      <protection locked="0"/>
    </xf>
    <xf numFmtId="189" fontId="64" fillId="0" borderId="61" xfId="0" applyNumberFormat="1" applyFont="1" applyBorder="1" applyAlignment="1" applyProtection="1">
      <alignment horizontal="right" vertical="center"/>
      <protection locked="0"/>
    </xf>
    <xf numFmtId="182" fontId="64" fillId="0" borderId="63" xfId="0" applyNumberFormat="1" applyFont="1" applyBorder="1" applyAlignment="1" applyProtection="1">
      <alignment horizontal="right" vertical="center"/>
      <protection locked="0"/>
    </xf>
    <xf numFmtId="182" fontId="64" fillId="0" borderId="67" xfId="0" applyNumberFormat="1" applyFont="1" applyBorder="1" applyAlignment="1" applyProtection="1">
      <alignment horizontal="right" vertical="center"/>
      <protection hidden="1"/>
    </xf>
    <xf numFmtId="182" fontId="64" fillId="0" borderId="76" xfId="0" applyNumberFormat="1" applyFont="1" applyBorder="1" applyAlignment="1" applyProtection="1">
      <alignment horizontal="right" vertical="center"/>
      <protection hidden="1"/>
    </xf>
    <xf numFmtId="179" fontId="64" fillId="0" borderId="63" xfId="0" applyNumberFormat="1" applyFont="1" applyBorder="1" applyAlignment="1" applyProtection="1">
      <alignment horizontal="right" vertical="center"/>
      <protection locked="0"/>
    </xf>
    <xf numFmtId="179" fontId="64" fillId="0" borderId="73" xfId="0" applyNumberFormat="1" applyFont="1" applyBorder="1" applyAlignment="1" applyProtection="1">
      <alignment horizontal="right" vertical="center"/>
      <protection hidden="1"/>
    </xf>
    <xf numFmtId="179" fontId="64" fillId="0" borderId="74" xfId="0" applyNumberFormat="1" applyFont="1" applyBorder="1" applyAlignment="1" applyProtection="1">
      <alignment horizontal="right" vertical="center"/>
      <protection hidden="1"/>
    </xf>
    <xf numFmtId="183" fontId="64" fillId="0" borderId="14" xfId="0" applyNumberFormat="1" applyFont="1" applyBorder="1" applyAlignment="1" applyProtection="1">
      <alignment horizontal="center" vertical="center"/>
      <protection locked="0"/>
    </xf>
    <xf numFmtId="183" fontId="64" fillId="0" borderId="14" xfId="0" applyNumberFormat="1" applyFont="1" applyBorder="1" applyAlignment="1" applyProtection="1">
      <alignment horizontal="right" vertical="center"/>
      <protection locked="0"/>
    </xf>
    <xf numFmtId="181" fontId="64" fillId="0" borderId="73" xfId="0" applyNumberFormat="1" applyFont="1" applyBorder="1" applyProtection="1">
      <alignment vertical="center"/>
      <protection hidden="1"/>
    </xf>
    <xf numFmtId="181" fontId="64" fillId="0" borderId="74" xfId="0" applyNumberFormat="1" applyFont="1" applyBorder="1" applyProtection="1">
      <alignment vertical="center"/>
      <protection hidden="1"/>
    </xf>
    <xf numFmtId="188" fontId="64" fillId="0" borderId="78" xfId="0" applyNumberFormat="1" applyFont="1" applyBorder="1" applyAlignment="1" applyProtection="1">
      <alignment horizontal="right" vertical="center"/>
      <protection locked="0"/>
    </xf>
    <xf numFmtId="188" fontId="64" fillId="0" borderId="79" xfId="0" applyNumberFormat="1" applyFont="1" applyBorder="1" applyAlignment="1" applyProtection="1">
      <alignment horizontal="right" vertical="center"/>
      <protection locked="0"/>
    </xf>
    <xf numFmtId="49" fontId="64" fillId="0" borderId="80" xfId="0" applyNumberFormat="1" applyFont="1" applyBorder="1" applyAlignment="1" applyProtection="1">
      <alignment horizontal="center" vertical="center" wrapText="1"/>
      <protection locked="0"/>
    </xf>
    <xf numFmtId="186" fontId="64" fillId="0" borderId="81" xfId="0" applyNumberFormat="1" applyFont="1" applyBorder="1" applyAlignment="1" applyProtection="1">
      <alignment horizontal="right" vertical="center"/>
      <protection locked="0"/>
    </xf>
    <xf numFmtId="179" fontId="64" fillId="0" borderId="3" xfId="0" applyNumberFormat="1" applyFont="1" applyBorder="1" applyAlignment="1" applyProtection="1">
      <alignment horizontal="center" vertical="center" wrapText="1"/>
      <protection locked="0"/>
    </xf>
    <xf numFmtId="182" fontId="64" fillId="0" borderId="3" xfId="0" applyNumberFormat="1" applyFont="1" applyBorder="1" applyAlignment="1" applyProtection="1">
      <alignment horizontal="right" vertical="center"/>
      <protection hidden="1"/>
    </xf>
    <xf numFmtId="182" fontId="64" fillId="0" borderId="82" xfId="0" applyNumberFormat="1" applyFont="1" applyBorder="1" applyAlignment="1" applyProtection="1">
      <alignment horizontal="right" vertical="center"/>
      <protection hidden="1"/>
    </xf>
    <xf numFmtId="182" fontId="64" fillId="0" borderId="83" xfId="0" applyNumberFormat="1" applyFont="1" applyBorder="1" applyAlignment="1" applyProtection="1">
      <alignment horizontal="right" vertical="center"/>
      <protection hidden="1"/>
    </xf>
    <xf numFmtId="178" fontId="26" fillId="0" borderId="51" xfId="60" applyNumberFormat="1" applyFont="1" applyBorder="1" applyProtection="1">
      <alignment vertical="center"/>
      <protection locked="0"/>
    </xf>
    <xf numFmtId="178" fontId="26" fillId="0" borderId="2" xfId="60" applyNumberFormat="1" applyFont="1" applyBorder="1" applyAlignment="1" applyProtection="1">
      <alignment horizontal="center" vertical="center"/>
      <protection locked="0"/>
    </xf>
    <xf numFmtId="178" fontId="26" fillId="0" borderId="6" xfId="60" applyNumberFormat="1" applyFont="1" applyBorder="1" applyAlignment="1" applyProtection="1">
      <alignment horizontal="center" vertical="center"/>
      <protection locked="0"/>
    </xf>
    <xf numFmtId="178" fontId="26" fillId="0" borderId="59" xfId="60" applyNumberFormat="1" applyFont="1" applyBorder="1" applyAlignment="1" applyProtection="1">
      <alignment horizontal="center" vertical="center"/>
      <protection locked="0"/>
    </xf>
    <xf numFmtId="178" fontId="26" fillId="0" borderId="51" xfId="60" applyNumberFormat="1" applyFont="1" applyBorder="1" applyAlignment="1" applyProtection="1">
      <alignment vertical="center" wrapText="1"/>
      <protection locked="0"/>
    </xf>
    <xf numFmtId="178" fontId="26" fillId="0" borderId="3" xfId="60" applyNumberFormat="1" applyFont="1" applyBorder="1" applyProtection="1">
      <alignment vertical="center"/>
      <protection locked="0"/>
    </xf>
    <xf numFmtId="0" fontId="26" fillId="0" borderId="1" xfId="60" applyFont="1" applyBorder="1" applyAlignment="1" applyProtection="1">
      <alignment horizontal="center" vertical="center"/>
      <protection locked="0"/>
    </xf>
    <xf numFmtId="177" fontId="26" fillId="0" borderId="3" xfId="60" applyNumberFormat="1" applyFont="1" applyBorder="1" applyProtection="1">
      <alignment vertical="center"/>
      <protection locked="0"/>
    </xf>
    <xf numFmtId="49" fontId="56" fillId="0" borderId="63" xfId="58" applyNumberFormat="1" applyFont="1" applyBorder="1" applyAlignment="1" applyProtection="1">
      <alignment horizontal="center" vertical="center" wrapText="1"/>
      <protection locked="0"/>
    </xf>
    <xf numFmtId="49" fontId="56" fillId="0" borderId="61" xfId="58" applyNumberFormat="1" applyFont="1" applyBorder="1" applyAlignment="1" applyProtection="1">
      <alignment horizontal="center" vertical="center" wrapText="1"/>
      <protection locked="0"/>
    </xf>
    <xf numFmtId="177" fontId="56" fillId="0" borderId="61" xfId="58" applyNumberFormat="1" applyFont="1" applyBorder="1" applyAlignment="1" applyProtection="1">
      <alignment horizontal="center" vertical="center" wrapText="1"/>
      <protection locked="0"/>
    </xf>
    <xf numFmtId="188" fontId="56" fillId="0" borderId="61" xfId="58" applyNumberFormat="1" applyFont="1" applyBorder="1" applyAlignment="1" applyProtection="1">
      <alignment horizontal="center" vertical="center" wrapText="1"/>
      <protection locked="0"/>
    </xf>
    <xf numFmtId="0" fontId="56" fillId="0" borderId="61" xfId="58" applyFont="1" applyBorder="1" applyAlignment="1" applyProtection="1">
      <alignment horizontal="center" vertical="center" wrapText="1"/>
      <protection locked="0"/>
    </xf>
    <xf numFmtId="49" fontId="56" fillId="0" borderId="62" xfId="58" applyNumberFormat="1" applyFont="1" applyBorder="1" applyAlignment="1" applyProtection="1">
      <alignment horizontal="center" vertical="center" wrapText="1"/>
      <protection locked="0"/>
    </xf>
    <xf numFmtId="177" fontId="56" fillId="0" borderId="61" xfId="58" applyNumberFormat="1" applyFont="1" applyBorder="1" applyAlignment="1" applyProtection="1">
      <alignment horizontal="right" vertical="center" wrapText="1"/>
      <protection locked="0"/>
    </xf>
    <xf numFmtId="177" fontId="26" fillId="0" borderId="84" xfId="58" applyNumberFormat="1" applyFont="1" applyBorder="1" applyAlignment="1" applyProtection="1">
      <alignment horizontal="right" vertical="center" wrapText="1"/>
      <protection locked="0"/>
    </xf>
    <xf numFmtId="177" fontId="26" fillId="0" borderId="85" xfId="58" applyNumberFormat="1" applyFont="1" applyBorder="1" applyAlignment="1" applyProtection="1">
      <alignment horizontal="right" vertical="center" wrapText="1"/>
      <protection locked="0"/>
    </xf>
    <xf numFmtId="177" fontId="26" fillId="0" borderId="86" xfId="58" applyNumberFormat="1" applyFont="1" applyBorder="1" applyAlignment="1" applyProtection="1">
      <alignment horizontal="right" vertical="center" wrapText="1"/>
      <protection locked="0"/>
    </xf>
    <xf numFmtId="177" fontId="56" fillId="0" borderId="66" xfId="58" applyNumberFormat="1" applyFont="1" applyBorder="1" applyAlignment="1" applyProtection="1">
      <alignment horizontal="right" vertical="center" wrapText="1"/>
      <protection locked="0"/>
    </xf>
    <xf numFmtId="177" fontId="26" fillId="0" borderId="87" xfId="58" applyNumberFormat="1" applyFont="1" applyBorder="1" applyAlignment="1" applyProtection="1">
      <alignment horizontal="right" vertical="center" wrapText="1"/>
      <protection locked="0"/>
    </xf>
    <xf numFmtId="177" fontId="26" fillId="0" borderId="3" xfId="58" applyNumberFormat="1" applyFont="1" applyBorder="1" applyAlignment="1" applyProtection="1">
      <alignment horizontal="right" vertical="center" wrapText="1"/>
      <protection locked="0"/>
    </xf>
    <xf numFmtId="182" fontId="26" fillId="0" borderId="3" xfId="58" applyNumberFormat="1" applyFont="1" applyBorder="1" applyAlignment="1" applyProtection="1">
      <alignment horizontal="right" vertical="center" wrapText="1"/>
      <protection locked="0"/>
    </xf>
    <xf numFmtId="182" fontId="26" fillId="0" borderId="88" xfId="58" applyNumberFormat="1" applyFont="1" applyBorder="1" applyAlignment="1" applyProtection="1">
      <alignment horizontal="right" vertical="center" wrapText="1"/>
      <protection locked="0"/>
    </xf>
    <xf numFmtId="177" fontId="26" fillId="0" borderId="61" xfId="58" applyNumberFormat="1" applyFont="1" applyBorder="1" applyAlignment="1" applyProtection="1">
      <alignment horizontal="right" vertical="center" wrapText="1"/>
      <protection locked="0"/>
    </xf>
    <xf numFmtId="182" fontId="26" fillId="0" borderId="61" xfId="58" applyNumberFormat="1" applyFont="1" applyBorder="1" applyAlignment="1" applyProtection="1">
      <alignment horizontal="right" vertical="center" wrapText="1"/>
      <protection locked="0"/>
    </xf>
    <xf numFmtId="182" fontId="26" fillId="0" borderId="89" xfId="58" applyNumberFormat="1" applyFont="1" applyBorder="1" applyAlignment="1" applyProtection="1">
      <alignment horizontal="right" vertical="center" wrapText="1"/>
      <protection locked="0"/>
    </xf>
    <xf numFmtId="177" fontId="26" fillId="0" borderId="90" xfId="58" applyNumberFormat="1" applyFont="1" applyBorder="1" applyAlignment="1" applyProtection="1">
      <alignment horizontal="right" vertical="center" wrapText="1"/>
      <protection locked="0"/>
    </xf>
    <xf numFmtId="177" fontId="26" fillId="0" borderId="91" xfId="58" applyNumberFormat="1" applyFont="1" applyBorder="1" applyAlignment="1" applyProtection="1">
      <alignment horizontal="right" vertical="center" wrapText="1"/>
      <protection locked="0"/>
    </xf>
    <xf numFmtId="182" fontId="26" fillId="0" borderId="91" xfId="58" applyNumberFormat="1" applyFont="1" applyBorder="1" applyAlignment="1" applyProtection="1">
      <alignment horizontal="right" vertical="center" wrapText="1"/>
      <protection locked="0"/>
    </xf>
    <xf numFmtId="182" fontId="26" fillId="0" borderId="92" xfId="58" applyNumberFormat="1" applyFont="1" applyBorder="1" applyAlignment="1" applyProtection="1">
      <alignment horizontal="right" vertical="center" wrapText="1"/>
      <protection locked="0"/>
    </xf>
    <xf numFmtId="177" fontId="56" fillId="0" borderId="3" xfId="58" applyNumberFormat="1" applyFont="1" applyBorder="1" applyAlignment="1" applyProtection="1">
      <alignment horizontal="right" vertical="center" wrapText="1"/>
      <protection locked="0"/>
    </xf>
    <xf numFmtId="0" fontId="56" fillId="0" borderId="61" xfId="0" applyFont="1" applyBorder="1" applyAlignment="1" applyProtection="1">
      <alignment horizontal="center" vertical="center"/>
      <protection locked="0"/>
    </xf>
    <xf numFmtId="182" fontId="56" fillId="0" borderId="61" xfId="58" applyNumberFormat="1" applyFont="1" applyBorder="1" applyAlignment="1" applyProtection="1">
      <alignment horizontal="right" vertical="center" wrapText="1"/>
      <protection locked="0"/>
    </xf>
    <xf numFmtId="177" fontId="56" fillId="0" borderId="63" xfId="0" applyNumberFormat="1" applyFont="1" applyBorder="1" applyAlignment="1">
      <alignment horizontal="right" vertical="center" wrapText="1"/>
    </xf>
    <xf numFmtId="182" fontId="56" fillId="0" borderId="63" xfId="0" applyNumberFormat="1" applyFont="1" applyBorder="1" applyAlignment="1">
      <alignment horizontal="right" vertical="center" wrapText="1"/>
    </xf>
    <xf numFmtId="0" fontId="31" fillId="0" borderId="17" xfId="55" applyFont="1" applyBorder="1" applyAlignment="1">
      <alignment horizontal="center" vertical="center" wrapText="1"/>
    </xf>
    <xf numFmtId="0" fontId="31" fillId="0" borderId="11" xfId="55" applyFont="1" applyBorder="1" applyAlignment="1">
      <alignment horizontal="center" vertical="center" wrapText="1"/>
    </xf>
    <xf numFmtId="0" fontId="35" fillId="0" borderId="6" xfId="55" applyFont="1" applyBorder="1" applyAlignment="1">
      <alignment horizontal="center" vertical="center" wrapText="1"/>
    </xf>
    <xf numFmtId="0" fontId="35" fillId="0" borderId="8" xfId="55" applyFont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27" fillId="35" borderId="4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31" fillId="0" borderId="4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4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35" fillId="0" borderId="2" xfId="55" applyFont="1" applyBorder="1" applyAlignment="1">
      <alignment horizontal="center" vertical="center"/>
    </xf>
    <xf numFmtId="0" fontId="35" fillId="0" borderId="4" xfId="55" applyFont="1" applyBorder="1" applyAlignment="1">
      <alignment horizontal="center" vertical="center"/>
    </xf>
    <xf numFmtId="0" fontId="35" fillId="0" borderId="3" xfId="55" applyFont="1" applyBorder="1" applyAlignment="1">
      <alignment horizontal="center" vertical="center"/>
    </xf>
    <xf numFmtId="0" fontId="35" fillId="0" borderId="17" xfId="55" applyFont="1" applyBorder="1" applyAlignment="1">
      <alignment horizontal="center" vertical="center"/>
    </xf>
    <xf numFmtId="0" fontId="35" fillId="0" borderId="18" xfId="55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179" fontId="32" fillId="0" borderId="2" xfId="55" applyNumberFormat="1" applyFont="1" applyBorder="1" applyAlignment="1">
      <alignment horizontal="center" vertical="center" wrapText="1"/>
    </xf>
    <xf numFmtId="179" fontId="32" fillId="0" borderId="4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/>
    </xf>
    <xf numFmtId="0" fontId="31" fillId="0" borderId="4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center" wrapText="1"/>
    </xf>
    <xf numFmtId="0" fontId="32" fillId="35" borderId="4" xfId="55" applyFont="1" applyFill="1" applyBorder="1" applyAlignment="1">
      <alignment horizontal="center" vertical="top" wrapText="1"/>
    </xf>
    <xf numFmtId="0" fontId="32" fillId="35" borderId="3" xfId="55" applyFont="1" applyFill="1" applyBorder="1" applyAlignment="1">
      <alignment horizontal="center" vertical="top" wrapText="1"/>
    </xf>
    <xf numFmtId="0" fontId="31" fillId="0" borderId="2" xfId="55" applyFont="1" applyBorder="1" applyAlignment="1">
      <alignment horizontal="center" vertical="center" textRotation="255"/>
    </xf>
    <xf numFmtId="0" fontId="31" fillId="0" borderId="4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27" fillId="0" borderId="18" xfId="55" applyFont="1" applyBorder="1" applyAlignment="1">
      <alignment horizontal="center" vertical="center" wrapText="1"/>
    </xf>
    <xf numFmtId="0" fontId="27" fillId="0" borderId="12" xfId="55" applyFont="1" applyBorder="1" applyAlignment="1">
      <alignment horizontal="center" vertical="center" wrapText="1"/>
    </xf>
    <xf numFmtId="0" fontId="27" fillId="0" borderId="20" xfId="55" applyFont="1" applyBorder="1" applyAlignment="1">
      <alignment horizontal="center" vertical="center" wrapText="1"/>
    </xf>
    <xf numFmtId="0" fontId="35" fillId="0" borderId="2" xfId="55" applyFont="1" applyBorder="1" applyAlignment="1">
      <alignment horizontal="center" vertical="center" wrapText="1"/>
    </xf>
    <xf numFmtId="0" fontId="35" fillId="0" borderId="4" xfId="55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 wrapText="1"/>
    </xf>
    <xf numFmtId="0" fontId="35" fillId="0" borderId="18" xfId="55" applyFont="1" applyBorder="1" applyAlignment="1">
      <alignment horizontal="center" vertical="center" wrapText="1"/>
    </xf>
    <xf numFmtId="0" fontId="35" fillId="0" borderId="12" xfId="55" applyFont="1" applyBorder="1" applyAlignment="1">
      <alignment horizontal="center" vertical="center" wrapText="1"/>
    </xf>
    <xf numFmtId="0" fontId="35" fillId="0" borderId="20" xfId="55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179" fontId="27" fillId="0" borderId="4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0" fontId="35" fillId="0" borderId="8" xfId="55" applyFont="1" applyBorder="1" applyAlignment="1">
      <alignment horizontal="center" vertical="center"/>
    </xf>
    <xf numFmtId="0" fontId="35" fillId="0" borderId="6" xfId="55" applyFont="1" applyBorder="1" applyAlignment="1">
      <alignment horizontal="center" vertical="center"/>
    </xf>
    <xf numFmtId="0" fontId="35" fillId="0" borderId="5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3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2" xfId="55" applyFont="1" applyBorder="1" applyAlignment="1">
      <alignment horizontal="center" vertical="top" wrapText="1"/>
    </xf>
    <xf numFmtId="0" fontId="27" fillId="0" borderId="4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4" xfId="55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26" fillId="0" borderId="6" xfId="57" applyFont="1" applyBorder="1" applyAlignment="1" applyProtection="1">
      <alignment horizontal="center" vertical="center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56" fillId="0" borderId="1" xfId="57" applyFont="1" applyBorder="1" applyAlignment="1" applyProtection="1">
      <alignment horizontal="center" vertical="center"/>
      <protection locked="0" hidden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20" xfId="0" applyFont="1" applyBorder="1" applyAlignment="1" applyProtection="1">
      <alignment horizontal="left" vertical="center" wrapText="1"/>
      <protection locked="0"/>
    </xf>
    <xf numFmtId="0" fontId="26" fillId="0" borderId="14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25" xfId="60" applyNumberFormat="1" applyFont="1" applyBorder="1" applyAlignment="1" applyProtection="1">
      <alignment horizontal="center" vertical="center" wrapText="1"/>
      <protection locked="0"/>
    </xf>
    <xf numFmtId="49" fontId="26" fillId="0" borderId="44" xfId="60" applyNumberFormat="1" applyFont="1" applyBorder="1" applyAlignment="1" applyProtection="1">
      <alignment horizontal="center" vertical="center" wrapText="1"/>
      <protection locked="0"/>
    </xf>
    <xf numFmtId="0" fontId="26" fillId="0" borderId="11" xfId="60" applyFont="1" applyBorder="1" applyAlignment="1" applyProtection="1">
      <alignment horizontal="center" vertical="center" textRotation="255"/>
      <protection locked="0"/>
    </xf>
    <xf numFmtId="0" fontId="26" fillId="0" borderId="4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63" xfId="0" applyFont="1" applyBorder="1" applyAlignment="1" applyProtection="1">
      <alignment horizontal="left" vertical="center" wrapText="1"/>
      <protection locked="0"/>
    </xf>
    <xf numFmtId="0" fontId="26" fillId="0" borderId="64" xfId="0" applyFont="1" applyBorder="1" applyAlignment="1" applyProtection="1">
      <alignment horizontal="left" vertical="center" wrapText="1"/>
      <protection locked="0"/>
    </xf>
    <xf numFmtId="0" fontId="26" fillId="0" borderId="66" xfId="0" applyFont="1" applyBorder="1" applyAlignment="1" applyProtection="1">
      <alignment horizontal="left" vertical="center" wrapText="1"/>
      <protection locked="0"/>
    </xf>
    <xf numFmtId="0" fontId="34" fillId="0" borderId="11" xfId="0" applyFont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4" fillId="0" borderId="19" xfId="0" applyFont="1" applyBorder="1" applyAlignment="1" applyProtection="1">
      <alignment horizontal="left" vertical="center" wrapText="1"/>
      <protection locked="0"/>
    </xf>
    <xf numFmtId="0" fontId="26" fillId="0" borderId="11" xfId="60" applyFont="1" applyBorder="1" applyAlignment="1" applyProtection="1">
      <alignment horizontal="left" vertical="center" wrapText="1"/>
      <protection locked="0"/>
    </xf>
    <xf numFmtId="0" fontId="26" fillId="0" borderId="0" xfId="60" applyFont="1" applyAlignment="1" applyProtection="1">
      <alignment horizontal="left" vertical="center" wrapText="1"/>
      <protection locked="0"/>
    </xf>
    <xf numFmtId="0" fontId="26" fillId="0" borderId="19" xfId="60" applyFont="1" applyBorder="1" applyAlignment="1" applyProtection="1">
      <alignment horizontal="left" vertical="center" wrapText="1"/>
      <protection locked="0"/>
    </xf>
    <xf numFmtId="49" fontId="56" fillId="0" borderId="17" xfId="58" applyNumberFormat="1" applyFont="1" applyBorder="1" applyAlignment="1" applyProtection="1">
      <alignment horizontal="left" vertical="center" wrapText="1"/>
      <protection locked="0"/>
    </xf>
    <xf numFmtId="49" fontId="56" fillId="0" borderId="18" xfId="58" applyNumberFormat="1" applyFont="1" applyBorder="1" applyAlignment="1" applyProtection="1">
      <alignment horizontal="left" vertical="center" wrapText="1"/>
      <protection locked="0"/>
    </xf>
    <xf numFmtId="0" fontId="56" fillId="0" borderId="18" xfId="0" applyFont="1" applyBorder="1" applyAlignment="1" applyProtection="1">
      <alignment horizontal="left" vertical="center" wrapText="1"/>
      <protection locked="0"/>
    </xf>
    <xf numFmtId="0" fontId="56" fillId="0" borderId="9" xfId="0" applyFont="1" applyBorder="1" applyAlignment="1" applyProtection="1">
      <alignment horizontal="left" vertical="center" wrapText="1"/>
      <protection locked="0"/>
    </xf>
    <xf numFmtId="0" fontId="56" fillId="0" borderId="11" xfId="58" applyFont="1" applyBorder="1" applyAlignment="1" applyProtection="1">
      <alignment horizontal="left" vertical="center" wrapText="1"/>
      <protection locked="0"/>
    </xf>
    <xf numFmtId="0" fontId="56" fillId="0" borderId="0" xfId="58" applyFont="1" applyAlignment="1" applyProtection="1">
      <alignment horizontal="left" vertical="center" wrapText="1"/>
      <protection locked="0"/>
    </xf>
    <xf numFmtId="0" fontId="56" fillId="0" borderId="19" xfId="58" applyFont="1" applyBorder="1" applyAlignment="1" applyProtection="1">
      <alignment horizontal="left" vertical="center" wrapText="1"/>
      <protection locked="0"/>
    </xf>
    <xf numFmtId="0" fontId="56" fillId="0" borderId="0" xfId="0" applyFont="1" applyAlignment="1" applyProtection="1">
      <alignment horizontal="left" vertical="center" wrapText="1"/>
      <protection locked="0"/>
    </xf>
    <xf numFmtId="0" fontId="56" fillId="0" borderId="19" xfId="0" applyFont="1" applyBorder="1" applyAlignment="1" applyProtection="1">
      <alignment horizontal="left" vertical="center" wrapText="1"/>
      <protection locked="0"/>
    </xf>
    <xf numFmtId="0" fontId="56" fillId="0" borderId="11" xfId="58" applyFont="1" applyBorder="1" applyAlignment="1" applyProtection="1">
      <alignment horizontal="center" vertical="center" wrapText="1"/>
      <protection locked="0"/>
    </xf>
    <xf numFmtId="0" fontId="56" fillId="0" borderId="0" xfId="58" applyFont="1" applyAlignment="1" applyProtection="1">
      <alignment horizontal="center" vertical="center" wrapText="1"/>
      <protection locked="0"/>
    </xf>
    <xf numFmtId="0" fontId="56" fillId="0" borderId="19" xfId="58" applyFont="1" applyBorder="1" applyAlignment="1" applyProtection="1">
      <alignment horizontal="center" vertical="center" wrapText="1"/>
      <protection locked="0"/>
    </xf>
    <xf numFmtId="0" fontId="56" fillId="0" borderId="12" xfId="58" applyFont="1" applyBorder="1" applyAlignment="1" applyProtection="1">
      <alignment horizontal="center" vertical="center" wrapText="1"/>
      <protection locked="0"/>
    </xf>
    <xf numFmtId="0" fontId="56" fillId="0" borderId="20" xfId="58" applyFont="1" applyBorder="1" applyAlignment="1" applyProtection="1">
      <alignment horizontal="center" vertical="center" wrapText="1"/>
      <protection locked="0"/>
    </xf>
    <xf numFmtId="0" fontId="56" fillId="0" borderId="14" xfId="58" applyFont="1" applyBorder="1" applyAlignment="1" applyProtection="1">
      <alignment horizontal="center" vertical="center" wrapText="1"/>
      <protection locked="0"/>
    </xf>
    <xf numFmtId="0" fontId="56" fillId="0" borderId="12" xfId="58" applyFont="1" applyBorder="1" applyAlignment="1" applyProtection="1">
      <alignment horizontal="left" vertical="center" wrapText="1"/>
      <protection locked="0"/>
    </xf>
    <xf numFmtId="0" fontId="56" fillId="0" borderId="20" xfId="58" applyFont="1" applyBorder="1" applyAlignment="1" applyProtection="1">
      <alignment horizontal="left" vertical="center" wrapText="1"/>
      <protection locked="0"/>
    </xf>
    <xf numFmtId="0" fontId="56" fillId="0" borderId="20" xfId="0" applyFont="1" applyBorder="1" applyAlignment="1" applyProtection="1">
      <alignment horizontal="left" vertical="center" wrapText="1"/>
      <protection locked="0"/>
    </xf>
    <xf numFmtId="0" fontId="56" fillId="0" borderId="14" xfId="0" applyFont="1" applyBorder="1" applyAlignment="1" applyProtection="1">
      <alignment horizontal="left" vertical="center" wrapText="1"/>
      <protection locked="0"/>
    </xf>
    <xf numFmtId="49" fontId="56" fillId="0" borderId="63" xfId="58" applyNumberFormat="1" applyFont="1" applyBorder="1" applyAlignment="1" applyProtection="1">
      <alignment horizontal="center" vertical="center" wrapText="1"/>
      <protection locked="0"/>
    </xf>
    <xf numFmtId="49" fontId="56" fillId="0" borderId="66" xfId="58" applyNumberFormat="1" applyFont="1" applyBorder="1" applyAlignment="1" applyProtection="1">
      <alignment horizontal="center" vertical="center" wrapText="1"/>
      <protection locked="0"/>
    </xf>
    <xf numFmtId="0" fontId="56" fillId="0" borderId="63" xfId="0" applyFont="1" applyBorder="1" applyAlignment="1" applyProtection="1">
      <alignment horizontal="center" vertical="center" wrapText="1"/>
      <protection locked="0"/>
    </xf>
    <xf numFmtId="0" fontId="56" fillId="0" borderId="66" xfId="0" applyFont="1" applyBorder="1" applyAlignment="1" applyProtection="1">
      <alignment horizontal="center" vertical="center" wrapText="1"/>
      <protection locked="0"/>
    </xf>
    <xf numFmtId="0" fontId="56" fillId="0" borderId="62" xfId="58" applyFont="1" applyBorder="1" applyAlignment="1" applyProtection="1">
      <alignment horizontal="center" textRotation="255"/>
      <protection locked="0"/>
    </xf>
    <xf numFmtId="0" fontId="56" fillId="0" borderId="4" xfId="58" applyFont="1" applyBorder="1" applyAlignment="1" applyProtection="1">
      <alignment horizontal="center" textRotation="255"/>
      <protection locked="0"/>
    </xf>
    <xf numFmtId="0" fontId="56" fillId="0" borderId="4" xfId="58" applyFont="1" applyBorder="1" applyAlignment="1" applyProtection="1">
      <alignment horizontal="center" vertical="top"/>
      <protection locked="0"/>
    </xf>
    <xf numFmtId="0" fontId="56" fillId="0" borderId="3" xfId="58" applyFont="1" applyBorder="1" applyAlignment="1" applyProtection="1">
      <alignment horizontal="center" vertical="top"/>
      <protection locked="0"/>
    </xf>
    <xf numFmtId="49" fontId="56" fillId="0" borderId="9" xfId="58" applyNumberFormat="1" applyFont="1" applyBorder="1" applyAlignment="1" applyProtection="1">
      <alignment horizontal="left" vertical="center" wrapText="1"/>
      <protection locked="0"/>
    </xf>
    <xf numFmtId="0" fontId="56" fillId="0" borderId="20" xfId="58" applyFont="1" applyBorder="1" applyAlignment="1">
      <alignment horizontal="center" vertical="center" wrapText="1"/>
    </xf>
    <xf numFmtId="0" fontId="26" fillId="0" borderId="1" xfId="61" applyFont="1" applyBorder="1" applyAlignment="1">
      <alignment horizontal="center" vertical="center"/>
    </xf>
    <xf numFmtId="180" fontId="62" fillId="0" borderId="1" xfId="61" applyNumberFormat="1" applyFont="1" applyBorder="1" applyAlignment="1" applyProtection="1">
      <alignment horizontal="center" vertical="center" wrapText="1"/>
      <protection hidden="1"/>
    </xf>
    <xf numFmtId="0" fontId="56" fillId="0" borderId="11" xfId="59" applyFont="1" applyBorder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56" fillId="0" borderId="19" xfId="0" applyFont="1" applyBorder="1" applyAlignment="1">
      <alignment horizontal="left" vertical="center" wrapText="1"/>
    </xf>
    <xf numFmtId="0" fontId="56" fillId="0" borderId="12" xfId="59" applyFont="1" applyBorder="1" applyAlignment="1">
      <alignment horizontal="left" vertical="center" wrapText="1"/>
    </xf>
    <xf numFmtId="0" fontId="56" fillId="0" borderId="20" xfId="0" applyFont="1" applyBorder="1" applyAlignment="1">
      <alignment horizontal="left" vertical="center" wrapText="1"/>
    </xf>
    <xf numFmtId="0" fontId="56" fillId="0" borderId="14" xfId="0" applyFont="1" applyBorder="1" applyAlignment="1">
      <alignment horizontal="left" vertical="center" wrapText="1"/>
    </xf>
    <xf numFmtId="0" fontId="58" fillId="0" borderId="48" xfId="57" applyFont="1" applyBorder="1" applyAlignment="1">
      <alignment horizontal="left" vertical="center" wrapText="1"/>
    </xf>
    <xf numFmtId="0" fontId="58" fillId="0" borderId="49" xfId="57" applyFont="1" applyBorder="1" applyAlignment="1">
      <alignment horizontal="left" vertical="center" wrapText="1"/>
    </xf>
    <xf numFmtId="0" fontId="58" fillId="0" borderId="50" xfId="57" applyFont="1" applyBorder="1" applyAlignment="1">
      <alignment horizontal="left" vertical="center" wrapText="1"/>
    </xf>
    <xf numFmtId="0" fontId="58" fillId="0" borderId="26" xfId="57" applyFont="1" applyBorder="1" applyAlignment="1">
      <alignment horizontal="center" vertical="top" wrapText="1"/>
    </xf>
    <xf numFmtId="0" fontId="58" fillId="0" borderId="11" xfId="57" applyFont="1" applyBorder="1" applyAlignment="1">
      <alignment horizontal="center" vertical="top" wrapText="1"/>
    </xf>
    <xf numFmtId="0" fontId="58" fillId="0" borderId="27" xfId="57" applyFont="1" applyBorder="1" applyAlignment="1">
      <alignment horizontal="center" vertical="top" wrapText="1"/>
    </xf>
    <xf numFmtId="0" fontId="59" fillId="0" borderId="47" xfId="57" applyFont="1" applyBorder="1" applyAlignment="1">
      <alignment horizontal="center" vertical="center" wrapText="1"/>
    </xf>
    <xf numFmtId="0" fontId="59" fillId="0" borderId="28" xfId="57" applyFont="1" applyBorder="1" applyAlignment="1">
      <alignment horizontal="center" vertical="center" wrapText="1"/>
    </xf>
    <xf numFmtId="0" fontId="59" fillId="0" borderId="10" xfId="57" applyFont="1" applyBorder="1" applyAlignment="1">
      <alignment horizontal="center" vertical="center" wrapText="1"/>
    </xf>
    <xf numFmtId="0" fontId="59" fillId="0" borderId="29" xfId="57" applyFont="1" applyBorder="1" applyAlignment="1">
      <alignment horizontal="center" vertical="center" wrapText="1"/>
    </xf>
    <xf numFmtId="0" fontId="59" fillId="0" borderId="30" xfId="57" applyFont="1" applyBorder="1" applyAlignment="1">
      <alignment horizontal="center" vertical="center" wrapText="1"/>
    </xf>
    <xf numFmtId="0" fontId="59" fillId="0" borderId="45" xfId="57" applyFont="1" applyBorder="1" applyAlignment="1">
      <alignment horizontal="center" vertical="center" wrapText="1"/>
    </xf>
    <xf numFmtId="0" fontId="59" fillId="0" borderId="46" xfId="57" applyFont="1" applyBorder="1" applyAlignment="1">
      <alignment horizontal="center" vertical="center" wrapText="1"/>
    </xf>
    <xf numFmtId="0" fontId="59" fillId="0" borderId="2" xfId="57" applyFont="1" applyBorder="1" applyAlignment="1">
      <alignment horizontal="center" vertical="center" wrapText="1"/>
    </xf>
    <xf numFmtId="0" fontId="59" fillId="0" borderId="13" xfId="57" applyFont="1" applyBorder="1" applyAlignment="1">
      <alignment horizontal="center" vertical="center" wrapText="1"/>
    </xf>
    <xf numFmtId="0" fontId="59" fillId="0" borderId="28" xfId="61" applyFont="1" applyBorder="1" applyAlignment="1">
      <alignment horizontal="center" vertical="center" wrapText="1"/>
    </xf>
    <xf numFmtId="0" fontId="59" fillId="0" borderId="10" xfId="61" applyFont="1" applyBorder="1" applyAlignment="1">
      <alignment horizontal="center" vertical="center"/>
    </xf>
    <xf numFmtId="0" fontId="59" fillId="0" borderId="28" xfId="0" applyFont="1" applyBorder="1" applyAlignment="1">
      <alignment horizontal="center" vertical="center" wrapText="1"/>
    </xf>
    <xf numFmtId="0" fontId="59" fillId="0" borderId="52" xfId="0" applyFont="1" applyBorder="1" applyAlignment="1">
      <alignment horizontal="center" vertical="center"/>
    </xf>
    <xf numFmtId="0" fontId="26" fillId="0" borderId="2" xfId="57" applyFont="1" applyBorder="1" applyAlignment="1" applyProtection="1">
      <alignment horizontal="center" vertical="center" wrapText="1"/>
      <protection locked="0" hidden="1"/>
    </xf>
    <xf numFmtId="0" fontId="26" fillId="0" borderId="4" xfId="57" applyFont="1" applyBorder="1" applyAlignment="1" applyProtection="1">
      <alignment horizontal="center" vertical="center" wrapText="1"/>
      <protection locked="0" hidden="1"/>
    </xf>
    <xf numFmtId="0" fontId="26" fillId="0" borderId="6" xfId="57" applyFont="1" applyBorder="1" applyAlignment="1" applyProtection="1">
      <alignment horizontal="center" vertical="center" wrapText="1"/>
      <protection locked="0" hidden="1"/>
    </xf>
    <xf numFmtId="0" fontId="26" fillId="0" borderId="8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1" xfId="57" applyFont="1" applyBorder="1" applyAlignment="1" applyProtection="1">
      <alignment horizontal="center" vertical="center" wrapText="1"/>
      <protection locked="0" hidden="1"/>
    </xf>
    <xf numFmtId="0" fontId="26" fillId="0" borderId="18" xfId="57" applyFont="1" applyBorder="1" applyAlignment="1" applyProtection="1">
      <alignment horizontal="center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3" xfId="57" applyFont="1" applyBorder="1" applyAlignment="1" applyProtection="1">
      <alignment horizontal="left" vertical="center" wrapText="1"/>
      <protection locked="0" hidden="1"/>
    </xf>
    <xf numFmtId="0" fontId="26" fillId="0" borderId="6" xfId="57" applyFont="1" applyBorder="1" applyAlignment="1" applyProtection="1">
      <alignment horizontal="center" vertical="center"/>
      <protection locked="0" hidden="1"/>
    </xf>
    <xf numFmtId="0" fontId="26" fillId="0" borderId="8" xfId="57" applyFont="1" applyBorder="1" applyAlignment="1" applyProtection="1">
      <alignment horizontal="center" vertical="center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8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3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3" xfId="57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/>
      <protection hidden="1"/>
    </xf>
    <xf numFmtId="0" fontId="29" fillId="0" borderId="4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56" fillId="0" borderId="41" xfId="0" applyFont="1" applyBorder="1" applyAlignment="1" applyProtection="1">
      <alignment horizontal="center" vertical="center"/>
      <protection locked="0"/>
    </xf>
    <xf numFmtId="0" fontId="56" fillId="0" borderId="42" xfId="0" applyFont="1" applyBorder="1" applyAlignment="1" applyProtection="1">
      <alignment horizontal="center" vertical="center"/>
      <protection locked="0"/>
    </xf>
    <xf numFmtId="0" fontId="56" fillId="0" borderId="21" xfId="0" applyFont="1" applyBorder="1" applyAlignment="1" applyProtection="1">
      <alignment horizontal="center" vertical="center"/>
      <protection locked="0"/>
    </xf>
    <xf numFmtId="0" fontId="56" fillId="0" borderId="2" xfId="0" applyFont="1" applyBorder="1" applyAlignment="1" applyProtection="1">
      <alignment horizontal="center" vertical="center" textRotation="255"/>
      <protection locked="0" hidden="1"/>
    </xf>
    <xf numFmtId="0" fontId="56" fillId="0" borderId="4" xfId="0" applyFont="1" applyBorder="1" applyAlignment="1" applyProtection="1">
      <alignment horizontal="center" vertical="center" textRotation="255"/>
      <protection locked="0" hidden="1"/>
    </xf>
    <xf numFmtId="0" fontId="56" fillId="0" borderId="3" xfId="0" applyFont="1" applyBorder="1" applyAlignment="1" applyProtection="1">
      <alignment horizontal="center" vertical="center" textRotation="255"/>
      <protection locked="0" hidden="1"/>
    </xf>
    <xf numFmtId="0" fontId="56" fillId="0" borderId="2" xfId="0" applyFont="1" applyBorder="1" applyAlignment="1" applyProtection="1">
      <alignment horizontal="center" vertical="center" textRotation="255" wrapText="1"/>
      <protection locked="0"/>
    </xf>
    <xf numFmtId="0" fontId="56" fillId="0" borderId="4" xfId="0" applyFont="1" applyBorder="1" applyAlignment="1" applyProtection="1">
      <alignment horizontal="center" vertical="center" textRotation="255" wrapText="1"/>
      <protection locked="0"/>
    </xf>
    <xf numFmtId="0" fontId="56" fillId="0" borderId="3" xfId="0" applyFont="1" applyBorder="1" applyAlignment="1" applyProtection="1">
      <alignment horizontal="center" vertical="center" textRotation="255" wrapText="1"/>
      <protection locked="0"/>
    </xf>
    <xf numFmtId="0" fontId="56" fillId="0" borderId="40" xfId="0" applyFont="1" applyBorder="1" applyAlignment="1" applyProtection="1">
      <alignment horizontal="center" vertical="center"/>
      <protection locked="0"/>
    </xf>
    <xf numFmtId="0" fontId="56" fillId="0" borderId="19" xfId="0" applyFont="1" applyBorder="1" applyAlignment="1" applyProtection="1">
      <alignment horizontal="center" vertical="center"/>
      <protection locked="0"/>
    </xf>
    <xf numFmtId="0" fontId="56" fillId="0" borderId="14" xfId="0" applyFont="1" applyBorder="1" applyAlignment="1" applyProtection="1">
      <alignment horizontal="center" vertical="center"/>
      <protection locked="0"/>
    </xf>
    <xf numFmtId="0" fontId="56" fillId="0" borderId="2" xfId="0" applyFont="1" applyBorder="1" applyAlignment="1" applyProtection="1">
      <alignment horizontal="center" vertical="center" wrapText="1"/>
      <protection locked="0" hidden="1"/>
    </xf>
    <xf numFmtId="0" fontId="56" fillId="0" borderId="4" xfId="0" applyFont="1" applyBorder="1" applyAlignment="1" applyProtection="1">
      <alignment horizontal="center" vertical="center" wrapText="1"/>
      <protection locked="0" hidden="1"/>
    </xf>
    <xf numFmtId="0" fontId="56" fillId="0" borderId="3" xfId="0" applyFont="1" applyBorder="1" applyAlignment="1" applyProtection="1">
      <alignment horizontal="center" vertical="center" wrapText="1"/>
      <protection locked="0" hidden="1"/>
    </xf>
    <xf numFmtId="0" fontId="56" fillId="0" borderId="1" xfId="0" applyFont="1" applyBorder="1" applyAlignment="1" applyProtection="1">
      <alignment horizontal="center" vertical="center" textRotation="255" wrapText="1"/>
      <protection locked="0" hidden="1"/>
    </xf>
    <xf numFmtId="0" fontId="56" fillId="0" borderId="13" xfId="0" applyFont="1" applyBorder="1" applyAlignment="1" applyProtection="1">
      <alignment horizontal="center" vertical="center" wrapText="1"/>
      <protection locked="0" hidden="1"/>
    </xf>
    <xf numFmtId="0" fontId="56" fillId="0" borderId="2" xfId="0" applyFont="1" applyBorder="1" applyAlignment="1" applyProtection="1">
      <alignment horizontal="center" vertical="center" textRotation="255"/>
      <protection locked="0"/>
    </xf>
    <xf numFmtId="0" fontId="63" fillId="0" borderId="4" xfId="0" applyFont="1" applyBorder="1" applyAlignment="1" applyProtection="1">
      <alignment horizontal="center" vertical="center" textRotation="255"/>
      <protection locked="0"/>
    </xf>
    <xf numFmtId="0" fontId="63" fillId="0" borderId="3" xfId="0" applyFont="1" applyBorder="1" applyAlignment="1" applyProtection="1">
      <alignment horizontal="center" vertical="center" textRotation="255"/>
      <protection locked="0"/>
    </xf>
    <xf numFmtId="0" fontId="56" fillId="0" borderId="2" xfId="0" applyFont="1" applyBorder="1" applyAlignment="1" applyProtection="1">
      <alignment horizontal="center" vertical="center"/>
      <protection locked="0"/>
    </xf>
    <xf numFmtId="0" fontId="56" fillId="0" borderId="4" xfId="0" applyFont="1" applyBorder="1" applyAlignment="1" applyProtection="1">
      <alignment horizontal="center" vertical="center"/>
      <protection locked="0"/>
    </xf>
    <xf numFmtId="0" fontId="56" fillId="0" borderId="3" xfId="0" applyFont="1" applyBorder="1" applyAlignment="1" applyProtection="1">
      <alignment horizontal="center" vertical="center"/>
      <protection locked="0"/>
    </xf>
    <xf numFmtId="0" fontId="56" fillId="0" borderId="6" xfId="0" applyFont="1" applyBorder="1" applyAlignment="1" applyProtection="1">
      <alignment horizontal="left" vertical="center" wrapText="1"/>
      <protection locked="0"/>
    </xf>
    <xf numFmtId="0" fontId="56" fillId="0" borderId="8" xfId="0" applyFont="1" applyBorder="1" applyAlignment="1" applyProtection="1">
      <alignment horizontal="left" vertical="center" wrapText="1"/>
      <protection locked="0"/>
    </xf>
    <xf numFmtId="0" fontId="56" fillId="0" borderId="5" xfId="0" applyFont="1" applyBorder="1" applyAlignment="1" applyProtection="1">
      <alignment horizontal="left" vertical="center" wrapText="1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center" vertical="center"/>
      <protection locked="0"/>
    </xf>
    <xf numFmtId="0" fontId="63" fillId="0" borderId="4" xfId="0" applyFont="1" applyBorder="1" applyAlignment="1" applyProtection="1">
      <alignment horizontal="center" vertical="center" textRotation="255" wrapText="1"/>
      <protection locked="0"/>
    </xf>
    <xf numFmtId="0" fontId="63" fillId="0" borderId="3" xfId="0" applyFont="1" applyBorder="1" applyAlignment="1" applyProtection="1">
      <alignment horizontal="center" vertical="center" textRotation="255" wrapText="1"/>
      <protection locked="0"/>
    </xf>
    <xf numFmtId="0" fontId="63" fillId="0" borderId="13" xfId="0" applyFont="1" applyBorder="1" applyAlignment="1" applyProtection="1">
      <alignment horizontal="center" vertical="center" textRotation="255" wrapText="1"/>
      <protection locked="0"/>
    </xf>
    <xf numFmtId="0" fontId="41" fillId="0" borderId="61" xfId="0" applyFont="1" applyBorder="1" applyAlignment="1">
      <alignment horizontal="center" vertical="center"/>
    </xf>
    <xf numFmtId="0" fontId="41" fillId="0" borderId="63" xfId="0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/>
    </xf>
    <xf numFmtId="0" fontId="40" fillId="34" borderId="63" xfId="0" applyFont="1" applyFill="1" applyBorder="1" applyAlignment="1">
      <alignment horizontal="left" vertical="center"/>
    </xf>
    <xf numFmtId="0" fontId="40" fillId="34" borderId="66" xfId="0" applyFont="1" applyFill="1" applyBorder="1" applyAlignment="1">
      <alignment horizontal="left" vertical="center"/>
    </xf>
    <xf numFmtId="49" fontId="64" fillId="0" borderId="66" xfId="0" applyNumberFormat="1" applyFont="1" applyBorder="1" applyAlignment="1" applyProtection="1">
      <alignment horizontal="center" vertical="center" wrapText="1"/>
      <protection locked="0"/>
    </xf>
    <xf numFmtId="49" fontId="64" fillId="0" borderId="62" xfId="0" applyNumberFormat="1" applyFont="1" applyBorder="1" applyAlignment="1" applyProtection="1">
      <alignment horizontal="center" vertical="center"/>
      <protection locked="0"/>
    </xf>
    <xf numFmtId="49" fontId="64" fillId="0" borderId="4" xfId="0" applyNumberFormat="1" applyFont="1" applyBorder="1" applyAlignment="1" applyProtection="1">
      <alignment horizontal="center" vertical="center"/>
      <protection locked="0"/>
    </xf>
    <xf numFmtId="183" fontId="64" fillId="0" borderId="62" xfId="0" applyNumberFormat="1" applyFont="1" applyBorder="1" applyAlignment="1" applyProtection="1">
      <alignment horizontal="center" vertical="center"/>
      <protection locked="0"/>
    </xf>
    <xf numFmtId="183" fontId="64" fillId="0" borderId="4" xfId="0" applyNumberFormat="1" applyFont="1" applyBorder="1" applyAlignment="1" applyProtection="1">
      <alignment horizontal="center" vertical="center"/>
      <protection locked="0"/>
    </xf>
    <xf numFmtId="183" fontId="64" fillId="0" borderId="13" xfId="0" applyNumberFormat="1" applyFont="1" applyBorder="1" applyAlignment="1" applyProtection="1">
      <alignment horizontal="center" vertical="center"/>
      <protection locked="0"/>
    </xf>
    <xf numFmtId="49" fontId="64" fillId="0" borderId="62" xfId="0" applyNumberFormat="1" applyFont="1" applyBorder="1" applyAlignment="1" applyProtection="1">
      <alignment horizontal="center" vertical="center" wrapText="1"/>
      <protection locked="0"/>
    </xf>
    <xf numFmtId="49" fontId="64" fillId="0" borderId="3" xfId="0" applyNumberFormat="1" applyFont="1" applyBorder="1" applyAlignment="1" applyProtection="1">
      <alignment horizontal="center" vertical="center" wrapText="1"/>
      <protection locked="0"/>
    </xf>
    <xf numFmtId="49" fontId="64" fillId="0" borderId="61" xfId="0" applyNumberFormat="1" applyFont="1" applyBorder="1" applyAlignment="1" applyProtection="1">
      <alignment horizontal="center" vertical="center"/>
      <protection locked="0"/>
    </xf>
    <xf numFmtId="49" fontId="64" fillId="0" borderId="61" xfId="0" applyNumberFormat="1" applyFont="1" applyBorder="1" applyAlignment="1" applyProtection="1">
      <alignment horizontal="center" vertical="center" wrapText="1"/>
      <protection locked="0"/>
    </xf>
    <xf numFmtId="49" fontId="64" fillId="0" borderId="63" xfId="0" applyNumberFormat="1" applyFont="1" applyBorder="1" applyAlignment="1" applyProtection="1">
      <alignment horizontal="center" vertical="center"/>
      <protection locked="0"/>
    </xf>
    <xf numFmtId="49" fontId="64" fillId="0" borderId="64" xfId="0" applyNumberFormat="1" applyFont="1" applyBorder="1" applyAlignment="1" applyProtection="1">
      <alignment horizontal="center" vertical="center"/>
      <protection locked="0"/>
    </xf>
    <xf numFmtId="0" fontId="64" fillId="0" borderId="48" xfId="0" applyFont="1" applyBorder="1" applyAlignment="1" applyProtection="1">
      <alignment horizontal="center" vertical="center"/>
      <protection locked="0"/>
    </xf>
    <xf numFmtId="0" fontId="64" fillId="0" borderId="67" xfId="0" applyFont="1" applyBorder="1" applyAlignment="1" applyProtection="1">
      <alignment horizontal="center" vertical="center"/>
      <protection locked="0"/>
    </xf>
    <xf numFmtId="49" fontId="64" fillId="0" borderId="65" xfId="0" applyNumberFormat="1" applyFont="1" applyBorder="1" applyAlignment="1" applyProtection="1">
      <alignment horizontal="center" vertical="center" wrapText="1"/>
      <protection locked="0"/>
    </xf>
    <xf numFmtId="49" fontId="64" fillId="0" borderId="68" xfId="0" applyNumberFormat="1" applyFont="1" applyBorder="1" applyAlignment="1" applyProtection="1">
      <alignment horizontal="center" vertical="center" wrapText="1"/>
      <protection locked="0"/>
    </xf>
    <xf numFmtId="49" fontId="64" fillId="0" borderId="77" xfId="0" applyNumberFormat="1" applyFont="1" applyBorder="1" applyAlignment="1" applyProtection="1">
      <alignment horizontal="center" vertical="center"/>
      <protection locked="0"/>
    </xf>
    <xf numFmtId="49" fontId="64" fillId="0" borderId="13" xfId="0" applyNumberFormat="1" applyFont="1" applyBorder="1" applyAlignment="1" applyProtection="1">
      <alignment horizontal="center" vertical="center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00000000-0005-0000-0000-00001E000000}"/>
    <cellStyle name="ハイパーリンク 3" xfId="69" xr:uid="{00000000-0005-0000-0000-00001F000000}"/>
    <cellStyle name="メモ 2" xfId="28" xr:uid="{00000000-0005-0000-0000-000020000000}"/>
    <cellStyle name="リンク セル 2" xfId="29" xr:uid="{00000000-0005-0000-0000-000021000000}"/>
    <cellStyle name="悪い 2" xfId="30" xr:uid="{00000000-0005-0000-0000-000022000000}"/>
    <cellStyle name="計算 2" xfId="31" xr:uid="{00000000-0005-0000-0000-000023000000}"/>
    <cellStyle name="警告文 2" xfId="32" xr:uid="{00000000-0005-0000-0000-000024000000}"/>
    <cellStyle name="桁区切り" xfId="33" builtinId="6"/>
    <cellStyle name="桁区切り 2" xfId="34" xr:uid="{00000000-0005-0000-0000-000026000000}"/>
    <cellStyle name="桁区切り 3" xfId="35" xr:uid="{00000000-0005-0000-0000-000027000000}"/>
    <cellStyle name="桁区切り 4" xfId="36" xr:uid="{00000000-0005-0000-0000-000028000000}"/>
    <cellStyle name="桁区切り 5" xfId="37" xr:uid="{00000000-0005-0000-0000-000029000000}"/>
    <cellStyle name="見出し 1 2" xfId="38" xr:uid="{00000000-0005-0000-0000-00002A000000}"/>
    <cellStyle name="見出し 2 2" xfId="39" xr:uid="{00000000-0005-0000-0000-00002B000000}"/>
    <cellStyle name="見出し 3 2" xfId="40" xr:uid="{00000000-0005-0000-0000-00002C000000}"/>
    <cellStyle name="見出し 4 2" xfId="41" xr:uid="{00000000-0005-0000-0000-00002D000000}"/>
    <cellStyle name="集計 2" xfId="42" xr:uid="{00000000-0005-0000-0000-00002E000000}"/>
    <cellStyle name="出力 2" xfId="43" xr:uid="{00000000-0005-0000-0000-00002F000000}"/>
    <cellStyle name="説明文 2" xfId="44" xr:uid="{00000000-0005-0000-0000-000030000000}"/>
    <cellStyle name="入力 2" xfId="45" xr:uid="{00000000-0005-0000-0000-000031000000}"/>
    <cellStyle name="標準" xfId="0" builtinId="0"/>
    <cellStyle name="標準 10" xfId="72" xr:uid="{00000000-0005-0000-0000-000033000000}"/>
    <cellStyle name="標準 2" xfId="46" xr:uid="{00000000-0005-0000-0000-000034000000}"/>
    <cellStyle name="標準 2 2" xfId="47" xr:uid="{00000000-0005-0000-0000-000035000000}"/>
    <cellStyle name="標準 2 3" xfId="48" xr:uid="{00000000-0005-0000-0000-000036000000}"/>
    <cellStyle name="標準 2 4" xfId="66" xr:uid="{00000000-0005-0000-0000-000037000000}"/>
    <cellStyle name="標準 2 4 2" xfId="70" xr:uid="{00000000-0005-0000-0000-000038000000}"/>
    <cellStyle name="標準 3" xfId="49" xr:uid="{00000000-0005-0000-0000-000039000000}"/>
    <cellStyle name="標準 4" xfId="50" xr:uid="{00000000-0005-0000-0000-00003A000000}"/>
    <cellStyle name="標準 5" xfId="51" xr:uid="{00000000-0005-0000-0000-00003B000000}"/>
    <cellStyle name="標準 6" xfId="52" xr:uid="{00000000-0005-0000-0000-00003C000000}"/>
    <cellStyle name="標準 7" xfId="53" xr:uid="{00000000-0005-0000-0000-00003D000000}"/>
    <cellStyle name="標準 8" xfId="54" xr:uid="{00000000-0005-0000-0000-00003E000000}"/>
    <cellStyle name="標準 9" xfId="64" xr:uid="{00000000-0005-0000-0000-00003F000000}"/>
    <cellStyle name="標準 9 2" xfId="68" xr:uid="{00000000-0005-0000-0000-000040000000}"/>
    <cellStyle name="標準_17年度　概況様式集(18年度参考用)" xfId="55" xr:uid="{00000000-0005-0000-0000-000041000000}"/>
    <cellStyle name="標準_テンプレート案060809" xfId="56" xr:uid="{00000000-0005-0000-0000-000042000000}"/>
    <cellStyle name="標準_回答　地盤沈下の概況様式（国提出）　差替え" xfId="57" xr:uid="{00000000-0005-0000-0000-000043000000}"/>
    <cellStyle name="標準_関東平野南部（東京都）" xfId="58" xr:uid="{00000000-0005-0000-0000-000044000000}"/>
    <cellStyle name="標準_関東平野北部（栃木県）" xfId="59" xr:uid="{00000000-0005-0000-0000-000045000000}"/>
    <cellStyle name="標準_青森平野" xfId="60" xr:uid="{00000000-0005-0000-0000-000046000000}"/>
    <cellStyle name="標準_地盤沈下の概況様式" xfId="61" xr:uid="{00000000-0005-0000-0000-000047000000}"/>
    <cellStyle name="標準_調査票（enquete）" xfId="62" xr:uid="{00000000-0005-0000-0000-000048000000}"/>
    <cellStyle name="良い 2" xfId="63" xr:uid="{00000000-0005-0000-0000-000049000000}"/>
  </cellStyles>
  <dxfs count="5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</dxfs>
  <tableStyles count="0" defaultTableStyle="TableStyleMedium2" defaultPivotStyle="PivotStyleLight16"/>
  <colors>
    <mruColors>
      <color rgb="FFFFFF99"/>
      <color rgb="FFCCFFFF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externalLinks/externalLink1.xml" Type="http://schemas.openxmlformats.org/officeDocument/2006/relationships/externalLink"/><Relationship Id="rId14" Target="theme/theme1.xml" Type="http://schemas.openxmlformats.org/officeDocument/2006/relationships/theme"/><Relationship Id="rId15" Target="styles.xml" Type="http://schemas.openxmlformats.org/officeDocument/2006/relationships/styles"/><Relationship Id="rId16" Target="sharedStrings.xml" Type="http://schemas.openxmlformats.org/officeDocument/2006/relationships/sharedStrings"/><Relationship Id="rId17" Target="calcChain.xml" Type="http://schemas.openxmlformats.org/officeDocument/2006/relationships/calcChain"/><Relationship Id="rId18" Target="../customXml/item1.xml" Type="http://schemas.openxmlformats.org/officeDocument/2006/relationships/customXml"/><Relationship Id="rId19" Target="../customXml/item2.xml" Type="http://schemas.openxmlformats.org/officeDocument/2006/relationships/customXml"/><Relationship Id="rId2" Target="worksheets/sheet2.xml" Type="http://schemas.openxmlformats.org/officeDocument/2006/relationships/worksheet"/><Relationship Id="rId20" Target="../customXml/item3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19</xdr:col>
      <xdr:colOff>230188</xdr:colOff>
      <xdr:row>6</xdr:row>
      <xdr:rowOff>328333</xdr:rowOff>
    </xdr:to>
    <xdr:sp macro="" textlink="">
      <xdr:nvSpPr>
        <xdr:cNvPr id="6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580438" y="1397000"/>
          <a:ext cx="4619625" cy="804583"/>
        </a:xfrm>
        <a:prstGeom prst="rect">
          <a:avLst/>
        </a:prstGeom>
        <a:solidFill>
          <a:schemeClr val="lt1"/>
        </a:solidFill>
        <a:ln w="222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just"/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・ 「</a:t>
          </a:r>
          <a:r>
            <a:rPr lang="en-US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83450" y="254000"/>
          <a:ext cx="13335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90D7CF54/&#31070;&#22856;&#24029;&#30476;&#38306;&#26481;&#24179;&#37326;&#21335;&#37096;000285763-&#27178;&#27996;&#24066;&#20462;&#27491;&#65288;%2020251006&#36865;&#20184;&#65289;.xlsx" TargetMode="External" Type="http://schemas.openxmlformats.org/officeDocument/2006/relationships/externalLinkPath"/><Relationship Id="rId2" Target="http://invalid.uri" TargetMode="External" Type="http://schemas.microsoft.com/office/2019/04/relationships/externalLinkLongPath"/><Relationship Id="rId3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集計1"/>
      <sheetName val="目次"/>
      <sheetName val="ｼｰﾄ0"/>
      <sheetName val="ｼｰﾄ1"/>
      <sheetName val="ｼｰﾄ2"/>
      <sheetName val="ｼｰﾄ3"/>
      <sheetName val="ｼｰﾄ4"/>
      <sheetName val="ｼｰﾄ5"/>
      <sheetName val="ｼｰﾄ6"/>
      <sheetName val="目次２"/>
      <sheetName val="ｼｰﾄ14"/>
      <sheetName val="Sheet1"/>
    </sheetNames>
    <sheetDataSet>
      <sheetData sheetId="0"/>
      <sheetData sheetId="1"/>
      <sheetData sheetId="2">
        <row r="3">
          <cell r="C3" t="str">
            <v>神奈川県</v>
          </cell>
        </row>
        <row r="4">
          <cell r="C4" t="str">
            <v>関東平野南部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4" dataDxfId="53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52" dataCellStyle="標準_調査票（enquete）"/>
    <tableColumn id="2" xr3:uid="{00000000-0010-0000-0000-000002000000}" name="青森県" dataDxfId="51" dataCellStyle="標準_調査票（enquete）"/>
    <tableColumn id="3" xr3:uid="{00000000-0010-0000-0000-000003000000}" name="岩手県" dataDxfId="50" dataCellStyle="標準_調査票（enquete）"/>
    <tableColumn id="4" xr3:uid="{00000000-0010-0000-0000-000004000000}" name="宮城県" dataDxfId="49" dataCellStyle="標準_調査票（enquete）"/>
    <tableColumn id="5" xr3:uid="{00000000-0010-0000-0000-000005000000}" name="秋田県" dataDxfId="48" dataCellStyle="標準_調査票（enquete）"/>
    <tableColumn id="6" xr3:uid="{00000000-0010-0000-0000-000006000000}" name="山形県" dataDxfId="47" dataCellStyle="標準_調査票（enquete）"/>
    <tableColumn id="7" xr3:uid="{00000000-0010-0000-0000-000007000000}" name="福島県" dataDxfId="46" dataCellStyle="標準_調査票（enquete）"/>
    <tableColumn id="8" xr3:uid="{00000000-0010-0000-0000-000008000000}" name="茨城県" dataDxfId="45" dataCellStyle="標準_調査票（enquete）"/>
    <tableColumn id="9" xr3:uid="{00000000-0010-0000-0000-000009000000}" name="栃木県" dataDxfId="44" dataCellStyle="標準_調査票（enquete）"/>
    <tableColumn id="10" xr3:uid="{00000000-0010-0000-0000-00000A000000}" name="群馬県" dataDxfId="43" dataCellStyle="標準_調査票（enquete）"/>
    <tableColumn id="11" xr3:uid="{00000000-0010-0000-0000-00000B000000}" name="埼玉県" dataDxfId="42" dataCellStyle="標準_調査票（enquete）"/>
    <tableColumn id="12" xr3:uid="{00000000-0010-0000-0000-00000C000000}" name="千葉県" dataDxfId="41" dataCellStyle="標準_調査票（enquete）"/>
    <tableColumn id="13" xr3:uid="{00000000-0010-0000-0000-00000D000000}" name="東京都" dataDxfId="40" dataCellStyle="標準_調査票（enquete）"/>
    <tableColumn id="14" xr3:uid="{00000000-0010-0000-0000-00000E000000}" name="神奈川県" dataDxfId="39" dataCellStyle="標準_調査票（enquete）"/>
    <tableColumn id="15" xr3:uid="{00000000-0010-0000-0000-00000F000000}" name="新潟県" dataDxfId="38" dataCellStyle="標準_調査票（enquete）"/>
    <tableColumn id="16" xr3:uid="{00000000-0010-0000-0000-000010000000}" name="富山県" dataDxfId="37" dataCellStyle="標準_調査票（enquete）"/>
    <tableColumn id="17" xr3:uid="{00000000-0010-0000-0000-000011000000}" name="石川県" dataDxfId="36" dataCellStyle="標準_調査票（enquete）"/>
    <tableColumn id="18" xr3:uid="{00000000-0010-0000-0000-000012000000}" name="福井県" dataDxfId="35" dataCellStyle="標準_調査票（enquete）"/>
    <tableColumn id="19" xr3:uid="{00000000-0010-0000-0000-000013000000}" name="山梨県" dataDxfId="34" dataCellStyle="標準_調査票（enquete）"/>
    <tableColumn id="20" xr3:uid="{00000000-0010-0000-0000-000014000000}" name="長野県" dataDxfId="33" dataCellStyle="標準_調査票（enquete）"/>
    <tableColumn id="21" xr3:uid="{00000000-0010-0000-0000-000015000000}" name="岐阜県" dataDxfId="32" dataCellStyle="標準_調査票（enquete）"/>
    <tableColumn id="22" xr3:uid="{00000000-0010-0000-0000-000016000000}" name="静岡県" dataDxfId="31" dataCellStyle="標準_調査票（enquete）"/>
    <tableColumn id="23" xr3:uid="{00000000-0010-0000-0000-000017000000}" name="愛知県" dataDxfId="30" dataCellStyle="標準_調査票（enquete）"/>
    <tableColumn id="24" xr3:uid="{00000000-0010-0000-0000-000018000000}" name="三重県" dataDxfId="29" dataCellStyle="標準_調査票（enquete）"/>
    <tableColumn id="25" xr3:uid="{00000000-0010-0000-0000-000019000000}" name="滋賀県" dataDxfId="28" dataCellStyle="標準_調査票（enquete）"/>
    <tableColumn id="26" xr3:uid="{00000000-0010-0000-0000-00001A000000}" name="京都府" dataDxfId="27" dataCellStyle="標準_調査票（enquete）"/>
    <tableColumn id="27" xr3:uid="{00000000-0010-0000-0000-00001B000000}" name="大阪府" dataDxfId="26" dataCellStyle="標準_調査票（enquete）"/>
    <tableColumn id="28" xr3:uid="{00000000-0010-0000-0000-00001C000000}" name="兵庫県" dataDxfId="25" dataCellStyle="標準_調査票（enquete）"/>
    <tableColumn id="29" xr3:uid="{00000000-0010-0000-0000-00001D000000}" name="奈良県" dataDxfId="24" dataCellStyle="標準_調査票（enquete）"/>
    <tableColumn id="30" xr3:uid="{00000000-0010-0000-0000-00001E000000}" name="和歌山県" dataDxfId="23" dataCellStyle="標準_調査票（enquete）"/>
    <tableColumn id="31" xr3:uid="{00000000-0010-0000-0000-00001F000000}" name="鳥取県" dataDxfId="22" dataCellStyle="標準_調査票（enquete）"/>
    <tableColumn id="32" xr3:uid="{00000000-0010-0000-0000-000020000000}" name="島根県" dataDxfId="21" dataCellStyle="標準_調査票（enquete）"/>
    <tableColumn id="33" xr3:uid="{00000000-0010-0000-0000-000021000000}" name="岡山県" dataDxfId="20" dataCellStyle="標準_調査票（enquete）"/>
    <tableColumn id="34" xr3:uid="{00000000-0010-0000-0000-000022000000}" name="広島県" dataDxfId="19" dataCellStyle="標準_調査票（enquete）"/>
    <tableColumn id="35" xr3:uid="{00000000-0010-0000-0000-000023000000}" name="山口県" dataDxfId="18" dataCellStyle="標準_調査票（enquete）"/>
    <tableColumn id="36" xr3:uid="{00000000-0010-0000-0000-000024000000}" name="徳島県" dataDxfId="17" dataCellStyle="標準_調査票（enquete）"/>
    <tableColumn id="37" xr3:uid="{00000000-0010-0000-0000-000025000000}" name="香川県" dataDxfId="16" dataCellStyle="標準_調査票（enquete）"/>
    <tableColumn id="38" xr3:uid="{00000000-0010-0000-0000-000026000000}" name="愛媛県" dataDxfId="15" dataCellStyle="標準_調査票（enquete）"/>
    <tableColumn id="39" xr3:uid="{00000000-0010-0000-0000-000027000000}" name="高知県" dataDxfId="14" dataCellStyle="標準_調査票（enquete）"/>
    <tableColumn id="40" xr3:uid="{00000000-0010-0000-0000-000028000000}" name="福岡県" dataDxfId="13" dataCellStyle="標準_調査票（enquete）"/>
    <tableColumn id="41" xr3:uid="{00000000-0010-0000-0000-000029000000}" name="佐賀県" dataDxfId="12" dataCellStyle="標準_調査票（enquete）"/>
    <tableColumn id="42" xr3:uid="{00000000-0010-0000-0000-00002A000000}" name="長崎県" dataDxfId="11" dataCellStyle="標準_調査票（enquete）"/>
    <tableColumn id="43" xr3:uid="{00000000-0010-0000-0000-00002B000000}" name="熊本県" dataDxfId="10" dataCellStyle="標準_調査票（enquete）"/>
    <tableColumn id="44" xr3:uid="{00000000-0010-0000-0000-00002C000000}" name="大分県" dataDxfId="9" dataCellStyle="標準_調査票（enquete）"/>
    <tableColumn id="45" xr3:uid="{00000000-0010-0000-0000-00002D000000}" name="宮崎県" dataDxfId="8" dataCellStyle="標準_調査票（enquete）"/>
    <tableColumn id="46" xr3:uid="{00000000-0010-0000-0000-00002E000000}" name="鹿児島県" dataDxfId="7" dataCellStyle="標準_調査票（enquete）"/>
    <tableColumn id="47" xr3:uid="{00000000-0010-0000-0000-00002F000000}" name="沖縄県" dataDxfId="6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E17" sqref="E17"/>
    </sheetView>
  </sheetViews>
  <sheetFormatPr defaultColWidth="9" defaultRowHeight="17.5" x14ac:dyDescent="0.2"/>
  <cols>
    <col min="1" max="1" width="8.6328125" style="60" customWidth="1"/>
    <col min="2" max="3" width="9" style="60"/>
    <col min="4" max="4" width="9.90625" style="68" customWidth="1"/>
    <col min="5" max="5" width="10.90625" style="60" customWidth="1"/>
    <col min="6" max="6" width="8.90625" style="60" customWidth="1"/>
    <col min="7" max="21" width="8.08984375" style="60" customWidth="1"/>
    <col min="22" max="22" width="8.08984375" style="64" customWidth="1"/>
    <col min="23" max="23" width="12.08984375" style="64" customWidth="1"/>
    <col min="24" max="24" width="11" style="64" customWidth="1"/>
    <col min="25" max="25" width="15.26953125" style="64" customWidth="1"/>
    <col min="26" max="26" width="13.36328125" style="60" customWidth="1"/>
    <col min="27" max="29" width="8.90625" style="60" customWidth="1"/>
    <col min="30" max="39" width="10.6328125" style="60" customWidth="1"/>
    <col min="40" max="41" width="11" style="60" customWidth="1"/>
    <col min="42" max="16384" width="9" style="60"/>
  </cols>
  <sheetData>
    <row r="1" spans="1:43" ht="22.5" x14ac:dyDescent="0.2">
      <c r="B1" s="102" t="s">
        <v>357</v>
      </c>
      <c r="C1" s="61"/>
      <c r="D1" s="62"/>
      <c r="E1" s="61"/>
      <c r="F1" s="61"/>
      <c r="G1" s="61"/>
      <c r="H1" s="61"/>
      <c r="I1" s="61"/>
      <c r="J1" s="61" t="s">
        <v>57</v>
      </c>
      <c r="L1" s="63"/>
      <c r="M1" s="63"/>
      <c r="N1" s="63"/>
      <c r="O1" s="399"/>
      <c r="P1" s="400"/>
      <c r="Q1" s="397"/>
      <c r="R1" s="398"/>
      <c r="S1" s="398"/>
      <c r="T1" s="398"/>
      <c r="U1" s="398"/>
    </row>
    <row r="2" spans="1:43" ht="51.65" customHeight="1" x14ac:dyDescent="0.2">
      <c r="A2" s="377" t="s">
        <v>182</v>
      </c>
      <c r="B2" s="385" t="s">
        <v>0</v>
      </c>
      <c r="C2" s="385" t="s">
        <v>30</v>
      </c>
      <c r="D2" s="350" t="s">
        <v>468</v>
      </c>
      <c r="E2" s="395" t="s">
        <v>1</v>
      </c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76" t="s">
        <v>347</v>
      </c>
      <c r="X2" s="77"/>
      <c r="Y2" s="78" t="s">
        <v>313</v>
      </c>
      <c r="Z2" s="395" t="s">
        <v>168</v>
      </c>
      <c r="AA2" s="394"/>
      <c r="AB2" s="394"/>
      <c r="AC2" s="396"/>
      <c r="AD2" s="342" t="s">
        <v>345</v>
      </c>
      <c r="AE2" s="394"/>
      <c r="AF2" s="394"/>
      <c r="AG2" s="394"/>
      <c r="AH2" s="394"/>
      <c r="AI2" s="394"/>
      <c r="AJ2" s="394"/>
      <c r="AK2" s="394"/>
      <c r="AL2" s="394"/>
      <c r="AM2" s="394"/>
      <c r="AN2" s="385" t="s">
        <v>30</v>
      </c>
      <c r="AO2" s="385" t="s">
        <v>0</v>
      </c>
    </row>
    <row r="3" spans="1:43" ht="14.25" customHeight="1" x14ac:dyDescent="0.2">
      <c r="A3" s="378"/>
      <c r="B3" s="386"/>
      <c r="C3" s="386"/>
      <c r="D3" s="380"/>
      <c r="E3" s="353" t="s">
        <v>2</v>
      </c>
      <c r="F3" s="79"/>
      <c r="G3" s="353" t="s">
        <v>63</v>
      </c>
      <c r="H3" s="382"/>
      <c r="I3" s="382"/>
      <c r="J3" s="382"/>
      <c r="K3" s="353" t="s">
        <v>452</v>
      </c>
      <c r="L3" s="382"/>
      <c r="M3" s="382"/>
      <c r="N3" s="382"/>
      <c r="O3" s="353" t="s">
        <v>45</v>
      </c>
      <c r="P3" s="382"/>
      <c r="Q3" s="382"/>
      <c r="R3" s="382"/>
      <c r="S3" s="353" t="s">
        <v>467</v>
      </c>
      <c r="T3" s="382"/>
      <c r="U3" s="382"/>
      <c r="V3" s="382"/>
      <c r="W3" s="373" t="s">
        <v>348</v>
      </c>
      <c r="X3" s="373" t="s">
        <v>349</v>
      </c>
      <c r="Y3" s="80" t="s">
        <v>211</v>
      </c>
      <c r="Z3" s="355" t="s">
        <v>169</v>
      </c>
      <c r="AA3" s="358" t="s">
        <v>170</v>
      </c>
      <c r="AB3" s="359"/>
      <c r="AC3" s="360"/>
      <c r="AD3" s="342" t="s">
        <v>42</v>
      </c>
      <c r="AE3" s="343"/>
      <c r="AF3" s="343"/>
      <c r="AG3" s="343"/>
      <c r="AH3" s="343"/>
      <c r="AI3" s="343"/>
      <c r="AJ3" s="343"/>
      <c r="AK3" s="342" t="s">
        <v>31</v>
      </c>
      <c r="AL3" s="343"/>
      <c r="AM3" s="340" t="s">
        <v>3</v>
      </c>
      <c r="AN3" s="386"/>
      <c r="AO3" s="386"/>
    </row>
    <row r="4" spans="1:43" ht="35.5" customHeight="1" x14ac:dyDescent="0.2">
      <c r="A4" s="378"/>
      <c r="B4" s="386"/>
      <c r="C4" s="386"/>
      <c r="D4" s="380"/>
      <c r="E4" s="354"/>
      <c r="F4" s="81"/>
      <c r="G4" s="383"/>
      <c r="H4" s="384"/>
      <c r="I4" s="384"/>
      <c r="J4" s="384"/>
      <c r="K4" s="383"/>
      <c r="L4" s="384"/>
      <c r="M4" s="384"/>
      <c r="N4" s="384"/>
      <c r="O4" s="383"/>
      <c r="P4" s="384"/>
      <c r="Q4" s="384"/>
      <c r="R4" s="384"/>
      <c r="S4" s="383"/>
      <c r="T4" s="384"/>
      <c r="U4" s="384"/>
      <c r="V4" s="384"/>
      <c r="W4" s="374"/>
      <c r="X4" s="374"/>
      <c r="Y4" s="82" t="s">
        <v>212</v>
      </c>
      <c r="Z4" s="356"/>
      <c r="AA4" s="361"/>
      <c r="AB4" s="362"/>
      <c r="AC4" s="363"/>
      <c r="AD4" s="387" t="s">
        <v>33</v>
      </c>
      <c r="AE4" s="388"/>
      <c r="AF4" s="387" t="s">
        <v>4</v>
      </c>
      <c r="AG4" s="388"/>
      <c r="AH4" s="388"/>
      <c r="AI4" s="388"/>
      <c r="AJ4" s="388"/>
      <c r="AK4" s="340" t="s">
        <v>58</v>
      </c>
      <c r="AL4" s="340" t="s">
        <v>59</v>
      </c>
      <c r="AM4" s="341"/>
      <c r="AN4" s="386"/>
      <c r="AO4" s="386"/>
    </row>
    <row r="5" spans="1:43" ht="11.5" customHeight="1" x14ac:dyDescent="0.2">
      <c r="A5" s="378"/>
      <c r="B5" s="386"/>
      <c r="C5" s="386"/>
      <c r="D5" s="380"/>
      <c r="E5" s="354"/>
      <c r="F5" s="401" t="s">
        <v>60</v>
      </c>
      <c r="G5" s="350" t="s">
        <v>171</v>
      </c>
      <c r="H5" s="350" t="s">
        <v>166</v>
      </c>
      <c r="I5" s="347" t="s">
        <v>165</v>
      </c>
      <c r="J5" s="350" t="s">
        <v>5</v>
      </c>
      <c r="K5" s="350" t="s">
        <v>171</v>
      </c>
      <c r="L5" s="350" t="s">
        <v>166</v>
      </c>
      <c r="M5" s="347" t="s">
        <v>165</v>
      </c>
      <c r="N5" s="350" t="s">
        <v>5</v>
      </c>
      <c r="O5" s="350" t="s">
        <v>171</v>
      </c>
      <c r="P5" s="350" t="s">
        <v>254</v>
      </c>
      <c r="Q5" s="347" t="s">
        <v>165</v>
      </c>
      <c r="R5" s="350" t="s">
        <v>5</v>
      </c>
      <c r="S5" s="353" t="s">
        <v>6</v>
      </c>
      <c r="T5" s="353" t="s">
        <v>7</v>
      </c>
      <c r="U5" s="353" t="s">
        <v>8</v>
      </c>
      <c r="V5" s="344" t="s">
        <v>29</v>
      </c>
      <c r="W5" s="83"/>
      <c r="X5" s="84"/>
      <c r="Y5" s="85"/>
      <c r="Z5" s="357"/>
      <c r="AA5" s="364"/>
      <c r="AB5" s="365"/>
      <c r="AC5" s="366"/>
      <c r="AD5" s="389"/>
      <c r="AE5" s="390"/>
      <c r="AF5" s="389"/>
      <c r="AG5" s="390"/>
      <c r="AH5" s="390"/>
      <c r="AI5" s="390"/>
      <c r="AJ5" s="390"/>
      <c r="AK5" s="341"/>
      <c r="AL5" s="341"/>
      <c r="AM5" s="341"/>
      <c r="AN5" s="386"/>
      <c r="AO5" s="386"/>
    </row>
    <row r="6" spans="1:43" ht="19.5" customHeight="1" x14ac:dyDescent="0.2">
      <c r="A6" s="378"/>
      <c r="B6" s="386"/>
      <c r="C6" s="386"/>
      <c r="D6" s="380"/>
      <c r="E6" s="354"/>
      <c r="F6" s="402"/>
      <c r="G6" s="351"/>
      <c r="H6" s="351"/>
      <c r="I6" s="348"/>
      <c r="J6" s="351"/>
      <c r="K6" s="351"/>
      <c r="L6" s="351"/>
      <c r="M6" s="348"/>
      <c r="N6" s="351"/>
      <c r="O6" s="351"/>
      <c r="P6" s="404"/>
      <c r="Q6" s="348"/>
      <c r="R6" s="351"/>
      <c r="S6" s="354"/>
      <c r="T6" s="354"/>
      <c r="U6" s="354"/>
      <c r="V6" s="345"/>
      <c r="W6" s="375" t="s">
        <v>350</v>
      </c>
      <c r="X6" s="375" t="s">
        <v>350</v>
      </c>
      <c r="Y6" s="86" t="s">
        <v>14</v>
      </c>
      <c r="Z6" s="370" t="s">
        <v>172</v>
      </c>
      <c r="AA6" s="391" t="s">
        <v>173</v>
      </c>
      <c r="AB6" s="347" t="s">
        <v>174</v>
      </c>
      <c r="AC6" s="367" t="s">
        <v>175</v>
      </c>
      <c r="AD6" s="340" t="s">
        <v>9</v>
      </c>
      <c r="AE6" s="340" t="s">
        <v>10</v>
      </c>
      <c r="AF6" s="340" t="s">
        <v>11</v>
      </c>
      <c r="AG6" s="340" t="s">
        <v>12</v>
      </c>
      <c r="AH6" s="340" t="s">
        <v>34</v>
      </c>
      <c r="AI6" s="340" t="s">
        <v>35</v>
      </c>
      <c r="AJ6" s="340" t="s">
        <v>13</v>
      </c>
      <c r="AK6" s="341"/>
      <c r="AL6" s="341"/>
      <c r="AM6" s="341"/>
      <c r="AN6" s="386"/>
      <c r="AO6" s="386"/>
    </row>
    <row r="7" spans="1:43" ht="13.5" customHeight="1" x14ac:dyDescent="0.2">
      <c r="A7" s="378"/>
      <c r="B7" s="386"/>
      <c r="C7" s="386"/>
      <c r="D7" s="380"/>
      <c r="E7" s="354"/>
      <c r="F7" s="402"/>
      <c r="G7" s="351"/>
      <c r="H7" s="351"/>
      <c r="I7" s="348"/>
      <c r="J7" s="351"/>
      <c r="K7" s="351"/>
      <c r="L7" s="351"/>
      <c r="M7" s="348"/>
      <c r="N7" s="351"/>
      <c r="O7" s="351"/>
      <c r="P7" s="404"/>
      <c r="Q7" s="348"/>
      <c r="R7" s="351"/>
      <c r="S7" s="354"/>
      <c r="T7" s="354"/>
      <c r="U7" s="354"/>
      <c r="V7" s="345"/>
      <c r="W7" s="375"/>
      <c r="X7" s="375"/>
      <c r="Y7" s="87" t="s">
        <v>183</v>
      </c>
      <c r="Z7" s="371"/>
      <c r="AA7" s="392"/>
      <c r="AB7" s="348"/>
      <c r="AC7" s="368"/>
      <c r="AD7" s="341"/>
      <c r="AE7" s="341"/>
      <c r="AF7" s="341"/>
      <c r="AG7" s="341"/>
      <c r="AH7" s="341"/>
      <c r="AI7" s="341"/>
      <c r="AJ7" s="341"/>
      <c r="AK7" s="341"/>
      <c r="AL7" s="341"/>
      <c r="AM7" s="341"/>
      <c r="AN7" s="386"/>
      <c r="AO7" s="386"/>
    </row>
    <row r="8" spans="1:43" ht="18" customHeight="1" x14ac:dyDescent="0.2">
      <c r="A8" s="378"/>
      <c r="B8" s="386"/>
      <c r="C8" s="386"/>
      <c r="D8" s="380"/>
      <c r="E8" s="354"/>
      <c r="F8" s="402"/>
      <c r="G8" s="351"/>
      <c r="H8" s="351"/>
      <c r="I8" s="348"/>
      <c r="J8" s="351"/>
      <c r="K8" s="351"/>
      <c r="L8" s="351"/>
      <c r="M8" s="348"/>
      <c r="N8" s="351"/>
      <c r="O8" s="351"/>
      <c r="P8" s="351" t="s">
        <v>346</v>
      </c>
      <c r="Q8" s="348"/>
      <c r="R8" s="351"/>
      <c r="S8" s="354"/>
      <c r="T8" s="354"/>
      <c r="U8" s="354"/>
      <c r="V8" s="345"/>
      <c r="W8" s="375"/>
      <c r="X8" s="375"/>
      <c r="Y8" s="87" t="s">
        <v>184</v>
      </c>
      <c r="Z8" s="371"/>
      <c r="AA8" s="392"/>
      <c r="AB8" s="348"/>
      <c r="AC8" s="368"/>
      <c r="AD8" s="341"/>
      <c r="AE8" s="341"/>
      <c r="AF8" s="341"/>
      <c r="AG8" s="341"/>
      <c r="AH8" s="341"/>
      <c r="AI8" s="341"/>
      <c r="AJ8" s="341"/>
      <c r="AK8" s="341"/>
      <c r="AL8" s="341"/>
      <c r="AM8" s="341"/>
      <c r="AN8" s="386"/>
      <c r="AO8" s="386"/>
    </row>
    <row r="9" spans="1:43" ht="15.65" customHeight="1" x14ac:dyDescent="0.2">
      <c r="A9" s="378"/>
      <c r="B9" s="386"/>
      <c r="C9" s="386"/>
      <c r="D9" s="381"/>
      <c r="E9" s="354"/>
      <c r="F9" s="403"/>
      <c r="G9" s="352"/>
      <c r="H9" s="352"/>
      <c r="I9" s="349"/>
      <c r="J9" s="352"/>
      <c r="K9" s="352"/>
      <c r="L9" s="352"/>
      <c r="M9" s="349"/>
      <c r="N9" s="352"/>
      <c r="O9" s="352"/>
      <c r="P9" s="352"/>
      <c r="Q9" s="349"/>
      <c r="R9" s="352"/>
      <c r="S9" s="354"/>
      <c r="T9" s="354"/>
      <c r="U9" s="354"/>
      <c r="V9" s="346"/>
      <c r="W9" s="376"/>
      <c r="X9" s="376"/>
      <c r="Y9" s="88"/>
      <c r="Z9" s="372"/>
      <c r="AA9" s="393"/>
      <c r="AB9" s="349"/>
      <c r="AC9" s="369"/>
      <c r="AD9" s="341"/>
      <c r="AE9" s="341"/>
      <c r="AF9" s="341"/>
      <c r="AG9" s="341"/>
      <c r="AH9" s="341"/>
      <c r="AI9" s="341"/>
      <c r="AJ9" s="341"/>
      <c r="AK9" s="341"/>
      <c r="AL9" s="341"/>
      <c r="AM9" s="341"/>
      <c r="AN9" s="386"/>
      <c r="AO9" s="386"/>
    </row>
    <row r="10" spans="1:43" ht="63" customHeight="1" x14ac:dyDescent="0.2">
      <c r="A10" s="379"/>
      <c r="B10" s="89"/>
      <c r="C10" s="89"/>
      <c r="D10" s="90"/>
      <c r="E10" s="90"/>
      <c r="F10" s="89"/>
      <c r="G10" s="91" t="s">
        <v>354</v>
      </c>
      <c r="H10" s="92"/>
      <c r="I10" s="92"/>
      <c r="J10" s="93"/>
      <c r="K10" s="91" t="s">
        <v>354</v>
      </c>
      <c r="L10" s="92"/>
      <c r="M10" s="92"/>
      <c r="N10" s="93"/>
      <c r="O10" s="94" t="s">
        <v>354</v>
      </c>
      <c r="P10" s="95"/>
      <c r="Q10" s="95"/>
      <c r="R10" s="95"/>
      <c r="S10" s="94" t="s">
        <v>353</v>
      </c>
      <c r="T10" s="95"/>
      <c r="U10" s="95"/>
      <c r="V10" s="95"/>
      <c r="W10" s="96"/>
      <c r="X10" s="96"/>
      <c r="Y10" s="97"/>
      <c r="Z10" s="98"/>
      <c r="AA10" s="98"/>
      <c r="AB10" s="98"/>
      <c r="AC10" s="98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</row>
    <row r="11" spans="1:43" s="68" customFormat="1" ht="44.5" customHeight="1" x14ac:dyDescent="0.2">
      <c r="A11" s="111"/>
      <c r="B11" s="1" t="str">
        <f>IF(ｼｰﾄ0!C3="","",ｼｰﾄ0!C3)</f>
        <v>神奈川県</v>
      </c>
      <c r="C11" s="1" t="str">
        <f>IF(ｼｰﾄ0!C4="","",ｼｰﾄ0!C4)</f>
        <v>関東平野南部</v>
      </c>
      <c r="D11" s="1" t="str">
        <f>IF(OR(ｼｰﾄ1!D23&lt;&gt;"",ｼｰﾄ1!E23&lt;&gt;"",ｼｰﾄ1!F23&lt;&gt;""),"○","")</f>
        <v>○</v>
      </c>
      <c r="E11" s="2">
        <f>IF(ｼｰﾄ3!C68&lt;&gt;"",ｼｰﾄ3!C68,"")</f>
        <v>300</v>
      </c>
      <c r="F11" s="2">
        <f>IF(ｼｰﾄ3!D68&lt;&gt;"",ｼｰﾄ3!D68,"")</f>
        <v>1.3</v>
      </c>
      <c r="G11" s="3">
        <f>IF(ｼｰﾄ1!D11&lt;&gt;"",ｼｰﾄ1!D11,"")</f>
        <v>201.16</v>
      </c>
      <c r="H11" s="4" t="str">
        <f>IF(ｼｰﾄ1!D9&lt;&gt;"",ｼｰﾄ1!D9,"")</f>
        <v>S38～H13</v>
      </c>
      <c r="I11" s="4" t="str">
        <f>IF(ｼｰﾄ1!D5&lt;&gt;"",ｼｰﾄ1!D5,"")</f>
        <v>259</v>
      </c>
      <c r="J11" s="4" t="str">
        <f>IF(ｼｰﾄ1!D6&lt;&gt;"",ｼｰﾄ1!D6,"")</f>
        <v>川崎市川崎区浮島町509-1先</v>
      </c>
      <c r="K11" s="3">
        <f>IF(ｼｰﾄ1!E12&lt;&gt;"",ｼｰﾄ1!E12,"")</f>
        <v>1.63</v>
      </c>
      <c r="L11" s="4" t="str">
        <f>IF(ｼｰﾄ1!E9&lt;&gt;"",ｼｰﾄ1!E9,"")</f>
        <v>R1～R5</v>
      </c>
      <c r="M11" s="4" t="str">
        <f>IF(ｼｰﾄ1!E5&lt;&gt;"",ｼｰﾄ1!E5,"")</f>
        <v>532</v>
      </c>
      <c r="N11" s="4" t="str">
        <f>IF(ｼｰﾄ1!E6&lt;&gt;"",ｼｰﾄ1!E6,"")</f>
        <v>横浜市金沢区六浦東三丁目</v>
      </c>
      <c r="O11" s="3">
        <f>IF(ｼｰﾄ1!F13&lt;&gt;"",ｼｰﾄ1!F13,"")</f>
        <v>1.4</v>
      </c>
      <c r="P11" s="4" t="str">
        <f>IF(ｼｰﾄ1!F9&lt;&gt;"",ｼｰﾄ1!F9,"")</f>
        <v>R5</v>
      </c>
      <c r="Q11" s="4" t="str">
        <f>IF(ｼｰﾄ1!F5&lt;&gt;"",ｼｰﾄ1!F5,"")</f>
        <v>953</v>
      </c>
      <c r="R11" s="4" t="str">
        <f>IF(ｼｰﾄ1!F6&lt;&gt;"",ｼｰﾄ1!F6,"")</f>
        <v>横浜市都筑区勝田町</v>
      </c>
      <c r="S11" s="4" t="str">
        <f>IF(ｼｰﾄ3!E68&lt;&gt;"",ｼｰﾄ3!E68,"")</f>
        <v>- #</v>
      </c>
      <c r="T11" s="4" t="str">
        <f>IF(ｼｰﾄ3!F68&lt;&gt;"",ｼｰﾄ3!F68,"")</f>
        <v>-</v>
      </c>
      <c r="U11" s="4" t="str">
        <f>IF(ｼｰﾄ3!G68&lt;&gt;"",ｼｰﾄ3!G68,"")</f>
        <v>-</v>
      </c>
      <c r="V11" s="4" t="str">
        <f>IF(ｼｰﾄ3!H68&lt;&gt;"",ｼｰﾄ3!H68,"")</f>
        <v>-</v>
      </c>
      <c r="W11" s="5"/>
      <c r="X11" s="5"/>
      <c r="Y11" s="5" t="str">
        <f>IF(ｼｰﾄ3!I68&lt;&gt;"",ｼｰﾄ3!I68,"")</f>
        <v>□</v>
      </c>
      <c r="Z11" s="6">
        <f>IF(ｼｰﾄ5!E15&lt;&gt;"",ｼｰﾄ5!E15,"")</f>
        <v>346.91999999999996</v>
      </c>
      <c r="AA11" s="7">
        <f>IF(ｼｰﾄ5!E26="","",ｼｰﾄ5!E26)</f>
        <v>9</v>
      </c>
      <c r="AB11" s="7" t="str">
        <f>IF(ｼｰﾄ5!F26="","",ｼｰﾄ5!F26)</f>
        <v/>
      </c>
      <c r="AC11" s="7">
        <f>IF(ｼｰﾄ5!G26="","",ｼｰﾄ5!G26)</f>
        <v>16</v>
      </c>
      <c r="AD11" s="1" t="str">
        <f>IF(ｼｰﾄ4!C8="","",ｼｰﾄ4!C8)</f>
        <v/>
      </c>
      <c r="AE11" s="1" t="str">
        <f>IF(ｼｰﾄ4!D8="","",ｼｰﾄ4!D8)</f>
        <v/>
      </c>
      <c r="AF11" s="1" t="str">
        <f>IF(ｼｰﾄ4!E8="","",ｼｰﾄ4!E8)</f>
        <v/>
      </c>
      <c r="AG11" s="1" t="str">
        <f>IF(ｼｰﾄ4!F8="","",ｼｰﾄ4!F8)</f>
        <v/>
      </c>
      <c r="AH11" s="1" t="str">
        <f>IF(ｼｰﾄ4!G8="","",ｼｰﾄ4!G8)</f>
        <v/>
      </c>
      <c r="AI11" s="1" t="str">
        <f>IF(ｼｰﾄ4!H8="","",ｼｰﾄ4!H8)</f>
        <v/>
      </c>
      <c r="AJ11" s="1" t="str">
        <f>IF(ｼｰﾄ4!I8="","",ｼｰﾄ4!I8)</f>
        <v/>
      </c>
      <c r="AK11" s="1" t="str">
        <f>IF(ｼｰﾄ4!J8="","",ｼｰﾄ4!J8)</f>
        <v/>
      </c>
      <c r="AL11" s="1" t="str">
        <f>IF(ｼｰﾄ4!K8="","",ｼｰﾄ4!K8)</f>
        <v/>
      </c>
      <c r="AM11" s="1" t="str">
        <f>IF(ｼｰﾄ4!L8="","",ｼｰﾄ4!L8)</f>
        <v/>
      </c>
      <c r="AN11" s="1" t="str">
        <f>IF(ｼｰﾄ0!C4="","",ｼｰﾄ0!C4)</f>
        <v>関東平野南部</v>
      </c>
      <c r="AO11" s="1" t="str">
        <f>IF(ｼｰﾄ0!C3="","",ｼｰﾄ0!C3)</f>
        <v>神奈川県</v>
      </c>
      <c r="AP11" s="67"/>
      <c r="AQ11" s="67"/>
    </row>
    <row r="12" spans="1:43" x14ac:dyDescent="0.2"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103"/>
      <c r="T12" s="103"/>
      <c r="U12" s="103"/>
      <c r="V12" s="103"/>
      <c r="W12" s="103"/>
      <c r="X12" s="103"/>
      <c r="Y12" s="103"/>
    </row>
    <row r="13" spans="1:43" ht="19" x14ac:dyDescent="0.2">
      <c r="B13" s="69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6"/>
      <c r="T13" s="66"/>
      <c r="U13" s="66"/>
      <c r="V13" s="121"/>
      <c r="W13" s="121"/>
      <c r="X13" s="121"/>
      <c r="Y13" s="121"/>
    </row>
    <row r="14" spans="1:43" s="70" customFormat="1" ht="19" x14ac:dyDescent="0.2">
      <c r="D14" s="68"/>
      <c r="K14" s="69"/>
      <c r="L14" s="69"/>
      <c r="M14" s="69"/>
      <c r="N14" s="69"/>
      <c r="O14" s="69"/>
      <c r="P14" s="69"/>
      <c r="Q14" s="69"/>
      <c r="R14" s="71"/>
      <c r="S14" s="71"/>
      <c r="V14" s="72"/>
      <c r="W14" s="72"/>
      <c r="X14" s="72"/>
      <c r="Y14" s="72"/>
      <c r="AE14" s="71"/>
      <c r="AF14" s="71"/>
    </row>
    <row r="15" spans="1:43" s="70" customFormat="1" ht="32" x14ac:dyDescent="0.2">
      <c r="D15" s="68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V15" s="72"/>
      <c r="W15" s="72"/>
      <c r="X15" s="72"/>
      <c r="Y15" s="72"/>
      <c r="AE15" s="73" t="s">
        <v>15</v>
      </c>
      <c r="AF15" s="71"/>
    </row>
    <row r="16" spans="1:43" s="70" customFormat="1" x14ac:dyDescent="0.2">
      <c r="D16" s="68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V16" s="72"/>
      <c r="W16" s="72"/>
      <c r="X16" s="72"/>
      <c r="Y16" s="72"/>
    </row>
    <row r="17" spans="4:25" s="70" customFormat="1" x14ac:dyDescent="0.2">
      <c r="D17" s="68"/>
      <c r="V17" s="72"/>
      <c r="W17" s="72"/>
      <c r="X17" s="72"/>
      <c r="Y17" s="72"/>
    </row>
    <row r="18" spans="4:25" s="70" customFormat="1" x14ac:dyDescent="0.2">
      <c r="D18" s="68"/>
      <c r="V18" s="72"/>
      <c r="W18" s="72"/>
      <c r="X18" s="72"/>
      <c r="Y18" s="72"/>
    </row>
    <row r="19" spans="4:25" s="70" customFormat="1" x14ac:dyDescent="0.2">
      <c r="D19" s="68"/>
      <c r="V19" s="72"/>
      <c r="W19" s="72"/>
      <c r="X19" s="72"/>
      <c r="Y19" s="72"/>
    </row>
    <row r="20" spans="4:25" s="70" customFormat="1" ht="32.5" customHeight="1" x14ac:dyDescent="0.2">
      <c r="D20" s="68"/>
      <c r="V20" s="72"/>
      <c r="W20" s="72"/>
      <c r="X20" s="72"/>
      <c r="Y20" s="72"/>
    </row>
    <row r="21" spans="4:25" s="70" customFormat="1" x14ac:dyDescent="0.2">
      <c r="D21" s="68"/>
      <c r="V21" s="72"/>
      <c r="W21" s="72"/>
      <c r="X21" s="72"/>
      <c r="Y21" s="72"/>
    </row>
    <row r="22" spans="4:25" s="70" customFormat="1" x14ac:dyDescent="0.2">
      <c r="D22" s="68"/>
      <c r="V22" s="72"/>
      <c r="W22" s="72"/>
      <c r="X22" s="72"/>
      <c r="Y22" s="72"/>
    </row>
    <row r="23" spans="4:25" s="70" customFormat="1" x14ac:dyDescent="0.2">
      <c r="D23" s="68"/>
      <c r="V23" s="72"/>
      <c r="W23" s="72"/>
      <c r="X23" s="72"/>
      <c r="Y23" s="72"/>
    </row>
    <row r="24" spans="4:25" s="70" customFormat="1" x14ac:dyDescent="0.2">
      <c r="D24" s="68"/>
      <c r="V24" s="72"/>
      <c r="W24" s="72"/>
      <c r="X24" s="72"/>
      <c r="Y24" s="72"/>
    </row>
    <row r="25" spans="4:25" s="70" customFormat="1" x14ac:dyDescent="0.2">
      <c r="D25" s="68"/>
      <c r="V25" s="72"/>
      <c r="W25" s="72"/>
      <c r="X25" s="72"/>
      <c r="Y25" s="72"/>
    </row>
    <row r="26" spans="4:25" s="70" customFormat="1" x14ac:dyDescent="0.2">
      <c r="D26" s="68"/>
      <c r="V26" s="72"/>
      <c r="W26" s="72"/>
      <c r="X26" s="72"/>
      <c r="Y26" s="72"/>
    </row>
    <row r="27" spans="4:25" s="70" customFormat="1" x14ac:dyDescent="0.2">
      <c r="D27" s="68"/>
      <c r="V27" s="72"/>
      <c r="W27" s="72"/>
      <c r="X27" s="72"/>
      <c r="Y27" s="72"/>
    </row>
    <row r="32" spans="4:25" ht="19" x14ac:dyDescent="0.2">
      <c r="F32" s="65"/>
      <c r="G32" s="65"/>
      <c r="H32" s="65"/>
      <c r="I32" s="65"/>
      <c r="J32" s="65"/>
      <c r="K32" s="66"/>
      <c r="L32" s="66"/>
      <c r="M32" s="66"/>
      <c r="N32" s="66"/>
      <c r="O32" s="66"/>
      <c r="P32" s="66"/>
      <c r="Q32" s="66"/>
      <c r="R32" s="66"/>
      <c r="S32" s="66"/>
    </row>
    <row r="33" spans="6:19" ht="19" x14ac:dyDescent="0.2"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66"/>
    </row>
    <row r="34" spans="6:19" ht="19" x14ac:dyDescent="0.2"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66"/>
    </row>
    <row r="35" spans="6:19" ht="19" x14ac:dyDescent="0.2"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66"/>
    </row>
    <row r="36" spans="6:19" ht="19" x14ac:dyDescent="0.2"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66"/>
    </row>
    <row r="37" spans="6:19" ht="19" x14ac:dyDescent="0.2"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</row>
    <row r="52" spans="29:29" x14ac:dyDescent="0.2">
      <c r="AC52" s="60" t="s">
        <v>321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50E3-84BA-455E-9443-F7D365C14635}">
  <sheetPr>
    <tabColor theme="0"/>
    <pageSetUpPr fitToPage="1"/>
  </sheetPr>
  <dimension ref="A1:G56"/>
  <sheetViews>
    <sheetView zoomScaleNormal="100" workbookViewId="0">
      <selection activeCell="B30" sqref="B30:B31"/>
    </sheetView>
  </sheetViews>
  <sheetFormatPr defaultColWidth="8.7265625" defaultRowHeight="16" outlineLevelRow="1" outlineLevelCol="1" x14ac:dyDescent="0.2"/>
  <cols>
    <col min="1" max="1" width="7.36328125" style="49" customWidth="1"/>
    <col min="2" max="2" width="66.08984375" style="49" customWidth="1"/>
    <col min="3" max="3" width="5.90625" style="49" customWidth="1"/>
    <col min="4" max="4" width="7" style="47" hidden="1" customWidth="1" outlineLevel="1"/>
    <col min="5" max="5" width="7.90625" style="59" hidden="1" customWidth="1" outlineLevel="1"/>
    <col min="6" max="6" width="53.90625" style="47" hidden="1" customWidth="1" outlineLevel="1"/>
    <col min="7" max="7" width="8.7265625" style="49" collapsed="1"/>
    <col min="8" max="16384" width="8.7265625" style="49"/>
  </cols>
  <sheetData>
    <row r="1" spans="1:6" ht="24.75" customHeight="1" x14ac:dyDescent="0.2">
      <c r="A1" s="546" t="s">
        <v>459</v>
      </c>
      <c r="B1" s="546"/>
      <c r="C1" s="48"/>
      <c r="D1" s="547" t="s">
        <v>271</v>
      </c>
      <c r="E1" s="548"/>
      <c r="F1" s="549"/>
    </row>
    <row r="2" spans="1:6" ht="15" hidden="1" customHeight="1" outlineLevel="1" x14ac:dyDescent="0.2">
      <c r="A2" s="550" t="s">
        <v>282</v>
      </c>
      <c r="B2" s="551"/>
      <c r="D2" s="131" t="s">
        <v>160</v>
      </c>
      <c r="E2" s="132"/>
      <c r="F2" s="132"/>
    </row>
    <row r="3" spans="1:6" ht="13.4" hidden="1" customHeight="1" outlineLevel="1" x14ac:dyDescent="0.2">
      <c r="A3" s="133" t="s">
        <v>283</v>
      </c>
      <c r="B3" s="134" t="s">
        <v>300</v>
      </c>
      <c r="D3" s="135"/>
      <c r="E3" s="136"/>
      <c r="F3" s="132"/>
    </row>
    <row r="4" spans="1:6" hidden="1" outlineLevel="1" x14ac:dyDescent="0.2">
      <c r="A4" s="133" t="s">
        <v>284</v>
      </c>
      <c r="B4" s="137" t="s">
        <v>639</v>
      </c>
      <c r="D4" s="138"/>
      <c r="E4" s="139" t="s">
        <v>81</v>
      </c>
      <c r="F4" s="140" t="s">
        <v>219</v>
      </c>
    </row>
    <row r="5" spans="1:6" hidden="1" outlineLevel="1" x14ac:dyDescent="0.2">
      <c r="A5" s="133" t="s">
        <v>285</v>
      </c>
      <c r="B5" s="137" t="s">
        <v>243</v>
      </c>
      <c r="D5" s="138"/>
      <c r="E5" s="139" t="s">
        <v>82</v>
      </c>
      <c r="F5" s="140" t="s">
        <v>220</v>
      </c>
    </row>
    <row r="6" spans="1:6" hidden="1" outlineLevel="1" x14ac:dyDescent="0.2">
      <c r="A6" s="133" t="s">
        <v>286</v>
      </c>
      <c r="B6" s="137" t="s">
        <v>299</v>
      </c>
      <c r="D6" s="138"/>
      <c r="E6" s="139" t="s">
        <v>83</v>
      </c>
      <c r="F6" s="140" t="s">
        <v>84</v>
      </c>
    </row>
    <row r="7" spans="1:6" hidden="1" outlineLevel="1" x14ac:dyDescent="0.2">
      <c r="A7" s="133" t="s">
        <v>287</v>
      </c>
      <c r="B7" s="137" t="s">
        <v>86</v>
      </c>
      <c r="D7" s="138"/>
      <c r="E7" s="139" t="s">
        <v>85</v>
      </c>
      <c r="F7" s="140" t="s">
        <v>86</v>
      </c>
    </row>
    <row r="8" spans="1:6" hidden="1" outlineLevel="1" x14ac:dyDescent="0.2">
      <c r="A8" s="133" t="s">
        <v>640</v>
      </c>
      <c r="B8" s="137" t="s">
        <v>641</v>
      </c>
      <c r="D8" s="138"/>
      <c r="E8" s="139" t="s">
        <v>87</v>
      </c>
      <c r="F8" s="140" t="s">
        <v>88</v>
      </c>
    </row>
    <row r="9" spans="1:6" hidden="1" outlineLevel="1" x14ac:dyDescent="0.2">
      <c r="A9" s="133" t="s">
        <v>642</v>
      </c>
      <c r="B9" s="137" t="s">
        <v>137</v>
      </c>
      <c r="D9" s="138"/>
      <c r="E9" s="139" t="s">
        <v>119</v>
      </c>
      <c r="F9" s="140" t="s">
        <v>120</v>
      </c>
    </row>
    <row r="10" spans="1:6" hidden="1" outlineLevel="1" x14ac:dyDescent="0.2">
      <c r="A10" s="133" t="s">
        <v>290</v>
      </c>
      <c r="B10" s="137" t="s">
        <v>643</v>
      </c>
      <c r="D10" s="138"/>
      <c r="E10" s="139"/>
      <c r="F10" s="140"/>
    </row>
    <row r="11" spans="1:6" hidden="1" outlineLevel="1" x14ac:dyDescent="0.2">
      <c r="D11" s="138"/>
      <c r="E11" s="139" t="s">
        <v>123</v>
      </c>
      <c r="F11" s="140" t="s">
        <v>215</v>
      </c>
    </row>
    <row r="12" spans="1:6" collapsed="1" x14ac:dyDescent="0.2">
      <c r="A12" s="135"/>
      <c r="B12" s="263"/>
      <c r="D12" s="135" t="s">
        <v>161</v>
      </c>
      <c r="E12" s="141"/>
      <c r="F12" s="132"/>
    </row>
    <row r="13" spans="1:6" x14ac:dyDescent="0.2">
      <c r="A13" s="133" t="s">
        <v>289</v>
      </c>
      <c r="B13" s="137" t="s">
        <v>118</v>
      </c>
      <c r="D13" s="138"/>
      <c r="E13" s="142" t="s">
        <v>89</v>
      </c>
      <c r="F13" s="143" t="s">
        <v>90</v>
      </c>
    </row>
    <row r="14" spans="1:6" x14ac:dyDescent="0.2">
      <c r="A14" s="133" t="s">
        <v>290</v>
      </c>
      <c r="B14" s="137" t="s">
        <v>120</v>
      </c>
      <c r="D14" s="138"/>
      <c r="E14" s="142" t="s">
        <v>91</v>
      </c>
      <c r="F14" s="143" t="s">
        <v>92</v>
      </c>
    </row>
    <row r="15" spans="1:6" x14ac:dyDescent="0.2">
      <c r="A15" s="133" t="s">
        <v>291</v>
      </c>
      <c r="B15" s="137" t="s">
        <v>121</v>
      </c>
      <c r="D15" s="138"/>
      <c r="E15" s="142" t="s">
        <v>93</v>
      </c>
      <c r="F15" s="143" t="s">
        <v>94</v>
      </c>
    </row>
    <row r="16" spans="1:6" x14ac:dyDescent="0.2">
      <c r="A16" s="133" t="s">
        <v>292</v>
      </c>
      <c r="B16" s="137" t="s">
        <v>122</v>
      </c>
      <c r="D16" s="138"/>
      <c r="E16" s="142" t="s">
        <v>95</v>
      </c>
      <c r="F16" s="143" t="s">
        <v>96</v>
      </c>
    </row>
    <row r="17" spans="1:6" x14ac:dyDescent="0.2">
      <c r="A17" s="133" t="s">
        <v>293</v>
      </c>
      <c r="B17" s="137" t="s">
        <v>244</v>
      </c>
      <c r="D17" s="138"/>
      <c r="E17" s="142" t="s">
        <v>97</v>
      </c>
      <c r="F17" s="143" t="s">
        <v>98</v>
      </c>
    </row>
    <row r="18" spans="1:6" x14ac:dyDescent="0.2">
      <c r="A18" s="133" t="s">
        <v>294</v>
      </c>
      <c r="B18" s="137" t="s">
        <v>245</v>
      </c>
      <c r="D18" s="138"/>
      <c r="E18" s="142" t="s">
        <v>99</v>
      </c>
      <c r="F18" s="143" t="s">
        <v>100</v>
      </c>
    </row>
    <row r="19" spans="1:6" x14ac:dyDescent="0.2">
      <c r="A19" s="133" t="s">
        <v>295</v>
      </c>
      <c r="B19" s="137" t="s">
        <v>246</v>
      </c>
      <c r="D19" s="135" t="s">
        <v>162</v>
      </c>
      <c r="E19" s="141"/>
      <c r="F19" s="132"/>
    </row>
    <row r="20" spans="1:6" x14ac:dyDescent="0.2">
      <c r="A20" s="133" t="s">
        <v>296</v>
      </c>
      <c r="B20" s="137" t="s">
        <v>247</v>
      </c>
      <c r="D20" s="138"/>
      <c r="E20" s="142" t="s">
        <v>101</v>
      </c>
      <c r="F20" s="143" t="s">
        <v>102</v>
      </c>
    </row>
    <row r="21" spans="1:6" x14ac:dyDescent="0.2">
      <c r="A21" s="133" t="s">
        <v>297</v>
      </c>
      <c r="B21" s="137" t="s">
        <v>221</v>
      </c>
      <c r="D21" s="138"/>
      <c r="E21" s="142" t="s">
        <v>103</v>
      </c>
      <c r="F21" s="143" t="s">
        <v>104</v>
      </c>
    </row>
    <row r="22" spans="1:6" x14ac:dyDescent="0.2">
      <c r="A22" s="133" t="s">
        <v>298</v>
      </c>
      <c r="B22" s="137" t="s">
        <v>222</v>
      </c>
      <c r="D22" s="138"/>
      <c r="E22" s="142" t="s">
        <v>105</v>
      </c>
      <c r="F22" s="143" t="s">
        <v>106</v>
      </c>
    </row>
    <row r="23" spans="1:6" x14ac:dyDescent="0.2">
      <c r="A23" s="133" t="s">
        <v>644</v>
      </c>
      <c r="B23" s="137" t="s">
        <v>248</v>
      </c>
      <c r="D23" s="138"/>
      <c r="E23" s="142" t="s">
        <v>107</v>
      </c>
      <c r="F23" s="143" t="s">
        <v>108</v>
      </c>
    </row>
    <row r="24" spans="1:6" x14ac:dyDescent="0.2">
      <c r="A24" s="133" t="s">
        <v>645</v>
      </c>
      <c r="B24" s="137" t="s">
        <v>249</v>
      </c>
      <c r="D24" s="138"/>
      <c r="E24" s="142" t="s">
        <v>109</v>
      </c>
      <c r="F24" s="143" t="s">
        <v>110</v>
      </c>
    </row>
    <row r="25" spans="1:6" x14ac:dyDescent="0.2">
      <c r="A25" s="133" t="s">
        <v>646</v>
      </c>
      <c r="B25" s="137" t="s">
        <v>250</v>
      </c>
      <c r="D25" s="138"/>
      <c r="E25" s="142" t="s">
        <v>111</v>
      </c>
      <c r="F25" s="143" t="s">
        <v>112</v>
      </c>
    </row>
    <row r="26" spans="1:6" x14ac:dyDescent="0.2">
      <c r="A26" s="133" t="s">
        <v>647</v>
      </c>
      <c r="B26" s="137" t="s">
        <v>251</v>
      </c>
      <c r="D26" s="138"/>
      <c r="E26" s="142" t="s">
        <v>113</v>
      </c>
      <c r="F26" s="143" t="s">
        <v>114</v>
      </c>
    </row>
    <row r="27" spans="1:6" x14ac:dyDescent="0.2">
      <c r="A27" s="133" t="s">
        <v>648</v>
      </c>
      <c r="B27" s="137" t="s">
        <v>252</v>
      </c>
      <c r="D27" s="138"/>
      <c r="E27" s="142" t="s">
        <v>115</v>
      </c>
      <c r="F27" s="143" t="s">
        <v>116</v>
      </c>
    </row>
    <row r="28" spans="1:6" x14ac:dyDescent="0.2">
      <c r="A28" s="133" t="s">
        <v>649</v>
      </c>
      <c r="B28" s="137" t="s">
        <v>253</v>
      </c>
      <c r="D28" s="135" t="s">
        <v>117</v>
      </c>
      <c r="E28" s="141"/>
      <c r="F28" s="132"/>
    </row>
    <row r="29" spans="1:6" x14ac:dyDescent="0.2">
      <c r="D29" s="138"/>
      <c r="E29" s="139" t="s">
        <v>124</v>
      </c>
      <c r="F29" s="140" t="s">
        <v>216</v>
      </c>
    </row>
    <row r="30" spans="1:6" x14ac:dyDescent="0.2">
      <c r="B30" s="56"/>
      <c r="D30" s="138"/>
      <c r="E30" s="139" t="s">
        <v>125</v>
      </c>
      <c r="F30" s="140" t="s">
        <v>217</v>
      </c>
    </row>
    <row r="31" spans="1:6" x14ac:dyDescent="0.2">
      <c r="B31" s="56"/>
      <c r="D31" s="138"/>
      <c r="E31" s="139" t="s">
        <v>126</v>
      </c>
      <c r="F31" s="140" t="s">
        <v>218</v>
      </c>
    </row>
    <row r="32" spans="1:6" x14ac:dyDescent="0.2">
      <c r="D32" s="138"/>
      <c r="E32" s="139" t="s">
        <v>127</v>
      </c>
      <c r="F32" s="140" t="s">
        <v>221</v>
      </c>
    </row>
    <row r="33" spans="4:6" x14ac:dyDescent="0.2">
      <c r="D33" s="138"/>
      <c r="E33" s="139" t="s">
        <v>128</v>
      </c>
      <c r="F33" s="140" t="s">
        <v>222</v>
      </c>
    </row>
    <row r="34" spans="4:6" x14ac:dyDescent="0.2">
      <c r="D34" s="138"/>
      <c r="E34" s="139" t="s">
        <v>129</v>
      </c>
      <c r="F34" s="140" t="s">
        <v>223</v>
      </c>
    </row>
    <row r="35" spans="4:6" x14ac:dyDescent="0.2">
      <c r="D35" s="138"/>
      <c r="E35" s="139" t="s">
        <v>130</v>
      </c>
      <c r="F35" s="140" t="s">
        <v>224</v>
      </c>
    </row>
    <row r="36" spans="4:6" x14ac:dyDescent="0.2">
      <c r="D36" s="138"/>
      <c r="E36" s="139" t="s">
        <v>131</v>
      </c>
      <c r="F36" s="140" t="s">
        <v>225</v>
      </c>
    </row>
    <row r="37" spans="4:6" x14ac:dyDescent="0.2">
      <c r="D37" s="138"/>
      <c r="E37" s="139" t="s">
        <v>132</v>
      </c>
      <c r="F37" s="140" t="s">
        <v>226</v>
      </c>
    </row>
    <row r="38" spans="4:6" x14ac:dyDescent="0.2">
      <c r="D38" s="138"/>
      <c r="E38" s="139" t="s">
        <v>133</v>
      </c>
      <c r="F38" s="140" t="s">
        <v>227</v>
      </c>
    </row>
    <row r="39" spans="4:6" x14ac:dyDescent="0.2">
      <c r="D39" s="138"/>
      <c r="E39" s="139" t="s">
        <v>134</v>
      </c>
      <c r="F39" s="140" t="s">
        <v>228</v>
      </c>
    </row>
    <row r="40" spans="4:6" x14ac:dyDescent="0.2">
      <c r="D40" s="135" t="s">
        <v>135</v>
      </c>
      <c r="E40" s="141"/>
      <c r="F40" s="132"/>
    </row>
    <row r="41" spans="4:6" x14ac:dyDescent="0.2">
      <c r="D41" s="138"/>
      <c r="E41" s="139" t="s">
        <v>136</v>
      </c>
      <c r="F41" s="140" t="s">
        <v>137</v>
      </c>
    </row>
    <row r="42" spans="4:6" x14ac:dyDescent="0.2">
      <c r="D42" s="138"/>
      <c r="E42" s="142" t="s">
        <v>138</v>
      </c>
      <c r="F42" s="143" t="s">
        <v>139</v>
      </c>
    </row>
    <row r="43" spans="4:6" x14ac:dyDescent="0.2">
      <c r="D43" s="138"/>
      <c r="E43" s="142" t="s">
        <v>140</v>
      </c>
      <c r="F43" s="143" t="s">
        <v>141</v>
      </c>
    </row>
    <row r="44" spans="4:6" x14ac:dyDescent="0.2">
      <c r="D44" s="138"/>
      <c r="E44" s="142" t="s">
        <v>142</v>
      </c>
      <c r="F44" s="143" t="s">
        <v>143</v>
      </c>
    </row>
    <row r="45" spans="4:6" x14ac:dyDescent="0.2">
      <c r="D45" s="138"/>
      <c r="E45" s="142" t="s">
        <v>144</v>
      </c>
      <c r="F45" s="143" t="s">
        <v>145</v>
      </c>
    </row>
    <row r="46" spans="4:6" x14ac:dyDescent="0.2">
      <c r="D46" s="138"/>
      <c r="E46" s="142" t="s">
        <v>146</v>
      </c>
      <c r="F46" s="143" t="s">
        <v>147</v>
      </c>
    </row>
    <row r="47" spans="4:6" x14ac:dyDescent="0.2">
      <c r="D47" s="138"/>
      <c r="E47" s="142" t="s">
        <v>148</v>
      </c>
      <c r="F47" s="143" t="s">
        <v>149</v>
      </c>
    </row>
    <row r="48" spans="4:6" x14ac:dyDescent="0.2">
      <c r="D48" s="135" t="s">
        <v>150</v>
      </c>
      <c r="E48" s="141"/>
      <c r="F48" s="132"/>
    </row>
    <row r="49" spans="4:6" ht="26.25" customHeight="1" x14ac:dyDescent="0.2">
      <c r="D49" s="138"/>
      <c r="E49" s="142" t="s">
        <v>151</v>
      </c>
      <c r="F49" s="143" t="s">
        <v>152</v>
      </c>
    </row>
    <row r="50" spans="4:6" x14ac:dyDescent="0.2">
      <c r="D50" s="138"/>
      <c r="E50" s="142" t="s">
        <v>153</v>
      </c>
      <c r="F50" s="143" t="s">
        <v>154</v>
      </c>
    </row>
    <row r="51" spans="4:6" x14ac:dyDescent="0.2">
      <c r="D51" s="138"/>
      <c r="E51" s="142" t="s">
        <v>155</v>
      </c>
      <c r="F51" s="143" t="s">
        <v>156</v>
      </c>
    </row>
    <row r="52" spans="4:6" x14ac:dyDescent="0.2">
      <c r="D52" s="138"/>
      <c r="E52" s="139" t="s">
        <v>163</v>
      </c>
      <c r="F52" s="140" t="s">
        <v>164</v>
      </c>
    </row>
    <row r="53" spans="4:6" x14ac:dyDescent="0.2">
      <c r="E53" s="57"/>
      <c r="F53" s="46"/>
    </row>
    <row r="54" spans="4:6" x14ac:dyDescent="0.2">
      <c r="E54" s="58"/>
      <c r="F54" s="47" t="s">
        <v>274</v>
      </c>
    </row>
    <row r="56" spans="4:6" x14ac:dyDescent="0.2">
      <c r="D56" s="47" t="s">
        <v>157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C68B-2625-48EB-942F-AED2D89F676C}">
  <sheetPr>
    <pageSetUpPr fitToPage="1"/>
  </sheetPr>
  <dimension ref="A1:V21"/>
  <sheetViews>
    <sheetView showGridLines="0" topLeftCell="B1" zoomScaleNormal="100" zoomScaleSheetLayoutView="100" workbookViewId="0">
      <selection activeCell="I2" sqref="I2"/>
    </sheetView>
  </sheetViews>
  <sheetFormatPr defaultColWidth="9" defaultRowHeight="12" outlineLevelCol="1" x14ac:dyDescent="0.2"/>
  <cols>
    <col min="1" max="1" width="2.6328125" style="128" hidden="1" customWidth="1" outlineLevel="1"/>
    <col min="2" max="2" width="10.6328125" style="128" customWidth="1" collapsed="1"/>
    <col min="3" max="3" width="9.6328125" style="128" customWidth="1"/>
    <col min="4" max="4" width="10.6328125" style="128" customWidth="1"/>
    <col min="5" max="5" width="14.90625" style="128" customWidth="1"/>
    <col min="6" max="8" width="6.6328125" style="128" customWidth="1"/>
    <col min="9" max="9" width="7.90625" style="128" customWidth="1"/>
    <col min="10" max="17" width="6.6328125" style="128" customWidth="1"/>
    <col min="18" max="18" width="11.90625" style="128" customWidth="1"/>
    <col min="19" max="19" width="8.6328125" style="128" customWidth="1"/>
    <col min="20" max="16384" width="9" style="128"/>
  </cols>
  <sheetData>
    <row r="1" spans="1:22" x14ac:dyDescent="0.2">
      <c r="A1" s="128">
        <v>2</v>
      </c>
    </row>
    <row r="2" spans="1:22" ht="16" x14ac:dyDescent="0.2">
      <c r="A2" s="128">
        <f>IF(COUNTA(B7,F7:Q8,F10:Q11,F13:Q14,F16:Q17)&lt;&gt;0,1,2)</f>
        <v>1</v>
      </c>
      <c r="B2" s="129" t="s">
        <v>626</v>
      </c>
    </row>
    <row r="3" spans="1:22" x14ac:dyDescent="0.2">
      <c r="C3" s="130"/>
    </row>
    <row r="4" spans="1:22" ht="12.5" thickBot="1" x14ac:dyDescent="0.25"/>
    <row r="5" spans="1:22" x14ac:dyDescent="0.2">
      <c r="B5" s="558" t="s">
        <v>627</v>
      </c>
      <c r="C5" s="560" t="s">
        <v>628</v>
      </c>
      <c r="D5" s="561" t="s">
        <v>629</v>
      </c>
      <c r="E5" s="264"/>
      <c r="F5" s="562" t="s">
        <v>630</v>
      </c>
      <c r="G5" s="563"/>
      <c r="H5" s="563"/>
      <c r="I5" s="563"/>
      <c r="J5" s="563"/>
      <c r="K5" s="563"/>
      <c r="L5" s="563"/>
      <c r="M5" s="563"/>
      <c r="N5" s="563"/>
      <c r="O5" s="563"/>
      <c r="P5" s="563"/>
      <c r="Q5" s="563"/>
      <c r="R5" s="564" t="s">
        <v>631</v>
      </c>
      <c r="S5" s="566" t="s">
        <v>632</v>
      </c>
      <c r="T5" s="552" t="s">
        <v>633</v>
      </c>
      <c r="U5" s="265"/>
      <c r="V5" s="265"/>
    </row>
    <row r="6" spans="1:22" x14ac:dyDescent="0.2">
      <c r="B6" s="559"/>
      <c r="C6" s="560"/>
      <c r="D6" s="561"/>
      <c r="E6" s="264"/>
      <c r="F6" s="266">
        <v>4</v>
      </c>
      <c r="G6" s="266">
        <v>5</v>
      </c>
      <c r="H6" s="266">
        <v>6</v>
      </c>
      <c r="I6" s="266">
        <v>7</v>
      </c>
      <c r="J6" s="266">
        <v>8</v>
      </c>
      <c r="K6" s="266">
        <v>9</v>
      </c>
      <c r="L6" s="266">
        <v>10</v>
      </c>
      <c r="M6" s="266">
        <v>11</v>
      </c>
      <c r="N6" s="266">
        <v>12</v>
      </c>
      <c r="O6" s="266">
        <v>1</v>
      </c>
      <c r="P6" s="266">
        <v>2</v>
      </c>
      <c r="Q6" s="267">
        <v>3</v>
      </c>
      <c r="R6" s="565"/>
      <c r="S6" s="567"/>
      <c r="T6" s="552"/>
      <c r="U6" s="265"/>
      <c r="V6" s="265"/>
    </row>
    <row r="7" spans="1:22" ht="18.75" customHeight="1" x14ac:dyDescent="0.2">
      <c r="B7" s="553" t="s">
        <v>481</v>
      </c>
      <c r="C7" s="555">
        <v>1</v>
      </c>
      <c r="D7" s="555">
        <v>1</v>
      </c>
      <c r="E7" s="268" t="s">
        <v>634</v>
      </c>
      <c r="F7" s="269">
        <v>1</v>
      </c>
      <c r="G7" s="269">
        <v>1</v>
      </c>
      <c r="H7" s="269">
        <v>1</v>
      </c>
      <c r="I7" s="269">
        <v>1</v>
      </c>
      <c r="J7" s="269">
        <v>1</v>
      </c>
      <c r="K7" s="269">
        <v>1</v>
      </c>
      <c r="L7" s="269">
        <v>1</v>
      </c>
      <c r="M7" s="269">
        <v>1</v>
      </c>
      <c r="N7" s="269">
        <v>1</v>
      </c>
      <c r="O7" s="269">
        <v>1</v>
      </c>
      <c r="P7" s="269">
        <v>1</v>
      </c>
      <c r="Q7" s="269">
        <v>1</v>
      </c>
      <c r="R7" s="270">
        <f>IF(AND(COUNT(F7:Q7)=COUNT(F8:Q8),SUM(F7:Q7)&lt;&gt;0),SUM(F7:Q7),"")</f>
        <v>12</v>
      </c>
      <c r="S7" s="271">
        <f>IF(AND(R7="",R8=""),"",R7/R8)</f>
        <v>0.5</v>
      </c>
      <c r="T7" s="272">
        <v>4</v>
      </c>
      <c r="U7" s="265"/>
      <c r="V7" s="265"/>
    </row>
    <row r="8" spans="1:22" ht="18.75" customHeight="1" x14ac:dyDescent="0.2">
      <c r="B8" s="554"/>
      <c r="C8" s="556"/>
      <c r="D8" s="556"/>
      <c r="E8" s="273" t="s">
        <v>635</v>
      </c>
      <c r="F8" s="274">
        <v>2</v>
      </c>
      <c r="G8" s="274">
        <v>2</v>
      </c>
      <c r="H8" s="274">
        <v>2</v>
      </c>
      <c r="I8" s="274">
        <v>2</v>
      </c>
      <c r="J8" s="274">
        <v>2</v>
      </c>
      <c r="K8" s="274">
        <v>2</v>
      </c>
      <c r="L8" s="274">
        <v>2</v>
      </c>
      <c r="M8" s="274">
        <v>2</v>
      </c>
      <c r="N8" s="274">
        <v>2</v>
      </c>
      <c r="O8" s="274">
        <v>2</v>
      </c>
      <c r="P8" s="274">
        <v>2</v>
      </c>
      <c r="Q8" s="274">
        <v>2</v>
      </c>
      <c r="R8" s="275">
        <f>IF(AND(COUNT(F7:Q7)=COUNT(F8:Q8),SUM(F8:Q8)&lt;&gt;0),SUM(F8:Q8),"")</f>
        <v>24</v>
      </c>
      <c r="S8" s="276"/>
      <c r="T8" s="277"/>
      <c r="U8" s="265"/>
      <c r="V8" s="265"/>
    </row>
    <row r="9" spans="1:22" ht="18.75" customHeight="1" thickBot="1" x14ac:dyDescent="0.25">
      <c r="B9" s="278" t="s">
        <v>636</v>
      </c>
      <c r="C9" s="557"/>
      <c r="D9" s="557"/>
      <c r="E9" s="279" t="s">
        <v>637</v>
      </c>
      <c r="F9" s="280">
        <f t="shared" ref="F9:Q9" si="0">IF(AND(F7="",F8=""),"",IF(AND(F7=0,F8=0),0,F7/F8))</f>
        <v>0.5</v>
      </c>
      <c r="G9" s="280">
        <f t="shared" si="0"/>
        <v>0.5</v>
      </c>
      <c r="H9" s="280">
        <f t="shared" si="0"/>
        <v>0.5</v>
      </c>
      <c r="I9" s="280">
        <f t="shared" si="0"/>
        <v>0.5</v>
      </c>
      <c r="J9" s="280">
        <f t="shared" si="0"/>
        <v>0.5</v>
      </c>
      <c r="K9" s="280">
        <f t="shared" si="0"/>
        <v>0.5</v>
      </c>
      <c r="L9" s="280">
        <f t="shared" si="0"/>
        <v>0.5</v>
      </c>
      <c r="M9" s="280">
        <f t="shared" si="0"/>
        <v>0.5</v>
      </c>
      <c r="N9" s="280">
        <f t="shared" si="0"/>
        <v>0.5</v>
      </c>
      <c r="O9" s="280">
        <f t="shared" si="0"/>
        <v>0.5</v>
      </c>
      <c r="P9" s="280">
        <f t="shared" si="0"/>
        <v>0.5</v>
      </c>
      <c r="Q9" s="281">
        <f t="shared" si="0"/>
        <v>0.5</v>
      </c>
      <c r="R9" s="282"/>
      <c r="S9" s="283"/>
      <c r="T9" s="284"/>
      <c r="U9" s="265"/>
      <c r="V9" s="265"/>
    </row>
    <row r="10" spans="1:22" ht="18.75" customHeight="1" thickTop="1" x14ac:dyDescent="0.2">
      <c r="B10" s="553" t="s">
        <v>623</v>
      </c>
      <c r="C10" s="555">
        <v>1</v>
      </c>
      <c r="D10" s="555">
        <v>1</v>
      </c>
      <c r="E10" s="285" t="s">
        <v>634</v>
      </c>
      <c r="F10" s="269">
        <v>0</v>
      </c>
      <c r="G10" s="269">
        <v>0</v>
      </c>
      <c r="H10" s="269">
        <v>0</v>
      </c>
      <c r="I10" s="286">
        <v>0</v>
      </c>
      <c r="J10" s="269">
        <v>0</v>
      </c>
      <c r="K10" s="269">
        <v>0</v>
      </c>
      <c r="L10" s="269">
        <v>0</v>
      </c>
      <c r="M10" s="269">
        <v>0</v>
      </c>
      <c r="N10" s="269">
        <v>0</v>
      </c>
      <c r="O10" s="269">
        <v>0</v>
      </c>
      <c r="P10" s="269">
        <v>0</v>
      </c>
      <c r="Q10" s="287">
        <v>0</v>
      </c>
      <c r="R10" s="288" t="str">
        <f>IF(AND(COUNT(F10:Q10)=COUNT(F11:Q11),SUM(F10:Q10)&lt;&gt;0),SUM(F10:Q10),"")</f>
        <v/>
      </c>
      <c r="S10" s="289" t="str">
        <f>IF(AND(R10="",R11=""),"",R10/R11)</f>
        <v/>
      </c>
      <c r="T10" s="272">
        <v>0</v>
      </c>
      <c r="U10" s="265"/>
      <c r="V10" s="265"/>
    </row>
    <row r="11" spans="1:22" ht="18.75" customHeight="1" x14ac:dyDescent="0.2">
      <c r="B11" s="554"/>
      <c r="C11" s="556"/>
      <c r="D11" s="556"/>
      <c r="E11" s="273" t="s">
        <v>635</v>
      </c>
      <c r="F11" s="274">
        <v>0</v>
      </c>
      <c r="G11" s="274">
        <v>0</v>
      </c>
      <c r="H11" s="274">
        <v>0</v>
      </c>
      <c r="I11" s="274">
        <v>0</v>
      </c>
      <c r="J11" s="274">
        <v>0</v>
      </c>
      <c r="K11" s="274">
        <v>0</v>
      </c>
      <c r="L11" s="274">
        <v>0</v>
      </c>
      <c r="M11" s="274">
        <v>0</v>
      </c>
      <c r="N11" s="274">
        <v>0</v>
      </c>
      <c r="O11" s="274">
        <v>0</v>
      </c>
      <c r="P11" s="274">
        <v>0</v>
      </c>
      <c r="Q11" s="290">
        <v>0</v>
      </c>
      <c r="R11" s="275" t="str">
        <f>IF(AND(COUNT(F10:Q10)=COUNT(F11:Q11),SUM(F11:Q11)&lt;&gt;0),SUM(F11:Q11),"")</f>
        <v/>
      </c>
      <c r="S11" s="276"/>
      <c r="T11" s="277"/>
      <c r="U11" s="265"/>
      <c r="V11" s="265"/>
    </row>
    <row r="12" spans="1:22" ht="18.75" customHeight="1" thickBot="1" x14ac:dyDescent="0.25">
      <c r="B12" s="278" t="s">
        <v>636</v>
      </c>
      <c r="C12" s="557"/>
      <c r="D12" s="557"/>
      <c r="E12" s="279" t="s">
        <v>637</v>
      </c>
      <c r="F12" s="280">
        <f t="shared" ref="F12:Q12" si="1">IF(AND(F10="",F11=""),"",IF(AND(F10=0,F11=0),0,F10/F11))</f>
        <v>0</v>
      </c>
      <c r="G12" s="280">
        <f t="shared" si="1"/>
        <v>0</v>
      </c>
      <c r="H12" s="280">
        <f t="shared" si="1"/>
        <v>0</v>
      </c>
      <c r="I12" s="280">
        <f t="shared" si="1"/>
        <v>0</v>
      </c>
      <c r="J12" s="280">
        <f t="shared" si="1"/>
        <v>0</v>
      </c>
      <c r="K12" s="280">
        <f t="shared" si="1"/>
        <v>0</v>
      </c>
      <c r="L12" s="280">
        <f t="shared" si="1"/>
        <v>0</v>
      </c>
      <c r="M12" s="280">
        <f t="shared" si="1"/>
        <v>0</v>
      </c>
      <c r="N12" s="280">
        <f t="shared" si="1"/>
        <v>0</v>
      </c>
      <c r="O12" s="280">
        <f t="shared" si="1"/>
        <v>0</v>
      </c>
      <c r="P12" s="280">
        <f t="shared" si="1"/>
        <v>0</v>
      </c>
      <c r="Q12" s="281">
        <f t="shared" si="1"/>
        <v>0</v>
      </c>
      <c r="R12" s="291"/>
      <c r="S12" s="292"/>
      <c r="T12" s="284"/>
      <c r="U12" s="265"/>
      <c r="V12" s="265"/>
    </row>
    <row r="13" spans="1:22" ht="18.75" customHeight="1" thickTop="1" x14ac:dyDescent="0.2">
      <c r="B13" s="554"/>
      <c r="C13" s="568"/>
      <c r="D13" s="568"/>
      <c r="E13" s="293" t="s">
        <v>634</v>
      </c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87"/>
      <c r="R13" s="288" t="str">
        <f>IF(AND(COUNT(F13:Q13)=COUNT(F14:Q14),SUM(F13:Q13)&lt;&gt;0),SUM(F13:Q13),"")</f>
        <v/>
      </c>
      <c r="S13" s="289" t="str">
        <f>IF(AND(R13="",R14=""),"",R13/R14)</f>
        <v/>
      </c>
      <c r="T13" s="294"/>
      <c r="U13" s="265"/>
      <c r="V13" s="265"/>
    </row>
    <row r="14" spans="1:22" ht="18.75" customHeight="1" x14ac:dyDescent="0.2">
      <c r="B14" s="554"/>
      <c r="C14" s="554"/>
      <c r="D14" s="554"/>
      <c r="E14" s="273" t="s">
        <v>635</v>
      </c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90"/>
      <c r="R14" s="275" t="str">
        <f>IF(AND(COUNT(F13:Q13)=COUNT(F14:Q14),SUM(F14:Q14)&lt;&gt;0),SUM(F14:Q14),"")</f>
        <v/>
      </c>
      <c r="S14" s="276"/>
      <c r="T14" s="277"/>
      <c r="U14" s="265"/>
      <c r="V14" s="265"/>
    </row>
    <row r="15" spans="1:22" ht="18.75" customHeight="1" thickBot="1" x14ac:dyDescent="0.25">
      <c r="B15" s="278" t="s">
        <v>636</v>
      </c>
      <c r="C15" s="569"/>
      <c r="D15" s="569"/>
      <c r="E15" s="279" t="s">
        <v>637</v>
      </c>
      <c r="F15" s="280" t="str">
        <f t="shared" ref="F15:Q15" si="2">IF(AND(F13="",F14=""),"",IF(AND(F13=0,F14=0),0,F13/F14))</f>
        <v/>
      </c>
      <c r="G15" s="280" t="str">
        <f t="shared" si="2"/>
        <v/>
      </c>
      <c r="H15" s="280" t="str">
        <f t="shared" si="2"/>
        <v/>
      </c>
      <c r="I15" s="280" t="str">
        <f t="shared" si="2"/>
        <v/>
      </c>
      <c r="J15" s="280" t="str">
        <f t="shared" si="2"/>
        <v/>
      </c>
      <c r="K15" s="280" t="str">
        <f t="shared" si="2"/>
        <v/>
      </c>
      <c r="L15" s="280" t="str">
        <f t="shared" si="2"/>
        <v/>
      </c>
      <c r="M15" s="280" t="str">
        <f t="shared" si="2"/>
        <v/>
      </c>
      <c r="N15" s="280" t="str">
        <f t="shared" si="2"/>
        <v/>
      </c>
      <c r="O15" s="280" t="str">
        <f t="shared" si="2"/>
        <v/>
      </c>
      <c r="P15" s="280" t="str">
        <f t="shared" si="2"/>
        <v/>
      </c>
      <c r="Q15" s="281" t="str">
        <f t="shared" si="2"/>
        <v/>
      </c>
      <c r="R15" s="295"/>
      <c r="S15" s="296"/>
      <c r="T15" s="297"/>
      <c r="U15" s="265"/>
      <c r="V15" s="265"/>
    </row>
    <row r="16" spans="1:22" ht="18.75" customHeight="1" thickTop="1" x14ac:dyDescent="0.2">
      <c r="B16" s="554"/>
      <c r="C16" s="554"/>
      <c r="D16" s="568"/>
      <c r="E16" s="285" t="s">
        <v>634</v>
      </c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87"/>
      <c r="R16" s="288" t="str">
        <f>IF(AND(COUNT(F16:Q16)=COUNT(F17:Q17),SUM(F16:Q16)&lt;&gt;0),SUM(F16:Q16),"")</f>
        <v/>
      </c>
      <c r="S16" s="289" t="str">
        <f>IF(AND(R16="",R17=""),"",R16/R17)</f>
        <v/>
      </c>
      <c r="T16" s="294"/>
      <c r="U16" s="265"/>
      <c r="V16" s="265"/>
    </row>
    <row r="17" spans="2:22" ht="18.75" customHeight="1" x14ac:dyDescent="0.2">
      <c r="B17" s="554"/>
      <c r="C17" s="554"/>
      <c r="D17" s="554"/>
      <c r="E17" s="273" t="s">
        <v>635</v>
      </c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90"/>
      <c r="R17" s="275" t="str">
        <f>IF(AND(COUNT(F16:Q16)=COUNT(F17:Q17),SUM(F17:Q17)&lt;&gt;0),SUM(F17:Q17),"")</f>
        <v/>
      </c>
      <c r="S17" s="276"/>
      <c r="T17" s="298"/>
      <c r="U17" s="265"/>
      <c r="V17" s="265"/>
    </row>
    <row r="18" spans="2:22" ht="18.75" customHeight="1" thickBot="1" x14ac:dyDescent="0.25">
      <c r="B18" s="278" t="s">
        <v>636</v>
      </c>
      <c r="C18" s="569"/>
      <c r="D18" s="569"/>
      <c r="E18" s="279" t="s">
        <v>637</v>
      </c>
      <c r="F18" s="280" t="str">
        <f t="shared" ref="F18:Q18" si="3">IF(AND(F16="",F17=""),"",IF(AND(F16=0,F17=0),0,F16/F17))</f>
        <v/>
      </c>
      <c r="G18" s="280" t="str">
        <f t="shared" si="3"/>
        <v/>
      </c>
      <c r="H18" s="280" t="str">
        <f t="shared" si="3"/>
        <v/>
      </c>
      <c r="I18" s="280" t="str">
        <f t="shared" si="3"/>
        <v/>
      </c>
      <c r="J18" s="280" t="str">
        <f t="shared" si="3"/>
        <v/>
      </c>
      <c r="K18" s="280" t="str">
        <f t="shared" si="3"/>
        <v/>
      </c>
      <c r="L18" s="280" t="str">
        <f t="shared" si="3"/>
        <v/>
      </c>
      <c r="M18" s="280" t="str">
        <f t="shared" si="3"/>
        <v/>
      </c>
      <c r="N18" s="280" t="str">
        <f t="shared" si="3"/>
        <v/>
      </c>
      <c r="O18" s="280" t="str">
        <f t="shared" si="3"/>
        <v/>
      </c>
      <c r="P18" s="280" t="str">
        <f t="shared" si="3"/>
        <v/>
      </c>
      <c r="Q18" s="281" t="str">
        <f t="shared" si="3"/>
        <v/>
      </c>
      <c r="R18" s="291"/>
      <c r="S18" s="292"/>
      <c r="T18" s="297"/>
      <c r="U18" s="265"/>
      <c r="V18" s="265"/>
    </row>
    <row r="19" spans="2:22" ht="29.25" customHeight="1" thickTop="1" thickBot="1" x14ac:dyDescent="0.25">
      <c r="B19" s="299"/>
      <c r="C19" s="300"/>
      <c r="D19" s="300"/>
      <c r="E19" s="301" t="s">
        <v>638</v>
      </c>
      <c r="F19" s="302">
        <f>IF(AND(F9="",F12="",F15="",F18=""),"",IF(OR(ISNUMBER(F9),ISNUMBER(F12),ISNUMBER(F15),ISNUMBER(F18)),SUM(F9,F12,F15,F18)))</f>
        <v>0.5</v>
      </c>
      <c r="G19" s="302">
        <f t="shared" ref="G19:Q19" si="4">IF(AND(G9="",G12="",G15="",G18=""),"",IF(OR(ISNUMBER(G9),ISNUMBER(G12),ISNUMBER(G15),ISNUMBER(G18)),SUM(G9,G12,G15,G18)))</f>
        <v>0.5</v>
      </c>
      <c r="H19" s="302">
        <f t="shared" si="4"/>
        <v>0.5</v>
      </c>
      <c r="I19" s="302">
        <f t="shared" si="4"/>
        <v>0.5</v>
      </c>
      <c r="J19" s="302">
        <f t="shared" si="4"/>
        <v>0.5</v>
      </c>
      <c r="K19" s="302">
        <f t="shared" si="4"/>
        <v>0.5</v>
      </c>
      <c r="L19" s="302">
        <f t="shared" si="4"/>
        <v>0.5</v>
      </c>
      <c r="M19" s="302">
        <f t="shared" si="4"/>
        <v>0.5</v>
      </c>
      <c r="N19" s="302">
        <f t="shared" si="4"/>
        <v>0.5</v>
      </c>
      <c r="O19" s="302">
        <f t="shared" si="4"/>
        <v>0.5</v>
      </c>
      <c r="P19" s="302">
        <f t="shared" si="4"/>
        <v>0.5</v>
      </c>
      <c r="Q19" s="302">
        <f t="shared" si="4"/>
        <v>0.5</v>
      </c>
      <c r="R19" s="303">
        <f>IF(COUNT(R7,R10,R13,R16)&lt;&gt;0,SUM(R7,R10,R13,R16),"")</f>
        <v>12</v>
      </c>
      <c r="S19" s="304">
        <f>IF(COUNT(S7,S10,S13,S16)&lt;&gt;0,SUM(S7,S10,S13,S16),"")</f>
        <v>0.5</v>
      </c>
      <c r="T19" s="298"/>
      <c r="U19" s="265"/>
      <c r="V19" s="265"/>
    </row>
    <row r="20" spans="2:22" x14ac:dyDescent="0.2"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</row>
    <row r="21" spans="2:22" x14ac:dyDescent="0.2"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</row>
  </sheetData>
  <sheetProtection formatCells="0" insertColumns="0" insertRows="0"/>
  <mergeCells count="19">
    <mergeCell ref="B13:B14"/>
    <mergeCell ref="C13:C15"/>
    <mergeCell ref="D13:D15"/>
    <mergeCell ref="B16:B17"/>
    <mergeCell ref="C16:C18"/>
    <mergeCell ref="D16:D18"/>
    <mergeCell ref="T5:T6"/>
    <mergeCell ref="B7:B8"/>
    <mergeCell ref="C7:C9"/>
    <mergeCell ref="D7:D9"/>
    <mergeCell ref="B10:B11"/>
    <mergeCell ref="C10:C12"/>
    <mergeCell ref="D10:D12"/>
    <mergeCell ref="B5:B6"/>
    <mergeCell ref="C5:C6"/>
    <mergeCell ref="D5:D6"/>
    <mergeCell ref="F5:Q5"/>
    <mergeCell ref="R5:R6"/>
    <mergeCell ref="S5:S6"/>
  </mergeCells>
  <phoneticPr fontId="4"/>
  <dataValidations count="2">
    <dataValidation type="decimal" allowBlank="1" showInputMessage="1" showErrorMessage="1" sqref="F16:Q16 F13:Q13 F7:Q7 F10:Q10" xr:uid="{A1606052-CFA6-4462-B9A1-E00824C2D64F}">
      <formula1>0</formula1>
      <formula2>10000000</formula2>
    </dataValidation>
    <dataValidation type="whole" allowBlank="1" showInputMessage="1" showErrorMessage="1" sqref="F17:Q17 F14:Q14 F8:Q8 F11:Q11" xr:uid="{DB540CFA-BF2E-4898-8F63-8F9742B246D7}">
      <formula1>0</formula1>
      <formula2>100000</formula2>
    </dataValidation>
  </dataValidations>
  <pageMargins left="0.7" right="0.7" top="0.75" bottom="0.75" header="0.3" footer="0.3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632812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="79" zoomScaleNormal="100" workbookViewId="0">
      <selection activeCell="B29" sqref="B29"/>
    </sheetView>
  </sheetViews>
  <sheetFormatPr defaultColWidth="8.7265625" defaultRowHeight="16" outlineLevelRow="1" outlineLevelCol="1" x14ac:dyDescent="0.2"/>
  <cols>
    <col min="1" max="1" width="8.6328125" style="49" customWidth="1"/>
    <col min="2" max="2" width="66.26953125" style="49" customWidth="1"/>
    <col min="3" max="3" width="5.90625" style="49" customWidth="1"/>
    <col min="4" max="4" width="7" style="47" hidden="1" customWidth="1" outlineLevel="1"/>
    <col min="5" max="5" width="7.90625" style="59" hidden="1" customWidth="1" outlineLevel="1"/>
    <col min="6" max="6" width="53.90625" style="47" hidden="1" customWidth="1" outlineLevel="1"/>
    <col min="7" max="7" width="8.90625" style="49" collapsed="1"/>
    <col min="8" max="16384" width="8.7265625" style="49"/>
  </cols>
  <sheetData>
    <row r="1" spans="1:6" ht="24.75" customHeight="1" x14ac:dyDescent="0.2">
      <c r="A1" s="405" t="s">
        <v>459</v>
      </c>
      <c r="B1" s="405"/>
      <c r="C1" s="48"/>
      <c r="D1" s="406" t="s">
        <v>271</v>
      </c>
      <c r="E1" s="407"/>
      <c r="F1" s="408"/>
    </row>
    <row r="2" spans="1:6" ht="15" customHeight="1" x14ac:dyDescent="0.2">
      <c r="A2" s="409" t="s">
        <v>282</v>
      </c>
      <c r="B2" s="410"/>
      <c r="D2" s="50" t="s">
        <v>160</v>
      </c>
      <c r="E2" s="43"/>
      <c r="F2" s="43"/>
    </row>
    <row r="3" spans="1:6" ht="15" customHeight="1" x14ac:dyDescent="0.2">
      <c r="A3" s="38" t="s">
        <v>323</v>
      </c>
      <c r="B3" s="39" t="s">
        <v>330</v>
      </c>
      <c r="D3" s="42"/>
      <c r="E3" s="51"/>
      <c r="F3" s="43"/>
    </row>
    <row r="4" spans="1:6" x14ac:dyDescent="0.2">
      <c r="A4" s="38" t="s">
        <v>324</v>
      </c>
      <c r="B4" s="40" t="s">
        <v>322</v>
      </c>
      <c r="D4" s="52"/>
      <c r="E4" s="53" t="s">
        <v>82</v>
      </c>
      <c r="F4" s="41" t="s">
        <v>220</v>
      </c>
    </row>
    <row r="5" spans="1:6" x14ac:dyDescent="0.2">
      <c r="A5" s="38" t="s">
        <v>325</v>
      </c>
      <c r="B5" s="40" t="s">
        <v>243</v>
      </c>
      <c r="D5" s="52"/>
      <c r="E5" s="53" t="s">
        <v>83</v>
      </c>
      <c r="F5" s="41" t="s">
        <v>84</v>
      </c>
    </row>
    <row r="6" spans="1:6" x14ac:dyDescent="0.2">
      <c r="A6" s="38" t="s">
        <v>326</v>
      </c>
      <c r="B6" s="40" t="s">
        <v>299</v>
      </c>
      <c r="D6" s="52"/>
      <c r="E6" s="53" t="s">
        <v>85</v>
      </c>
      <c r="F6" s="41" t="s">
        <v>86</v>
      </c>
    </row>
    <row r="7" spans="1:6" x14ac:dyDescent="0.2">
      <c r="A7" s="38" t="s">
        <v>327</v>
      </c>
      <c r="B7" s="40" t="s">
        <v>86</v>
      </c>
      <c r="D7" s="52"/>
      <c r="E7" s="53" t="s">
        <v>87</v>
      </c>
      <c r="F7" s="41" t="s">
        <v>88</v>
      </c>
    </row>
    <row r="8" spans="1:6" x14ac:dyDescent="0.2">
      <c r="A8" s="38" t="s">
        <v>328</v>
      </c>
      <c r="B8" s="40" t="s">
        <v>479</v>
      </c>
      <c r="D8" s="52"/>
      <c r="E8" s="53" t="s">
        <v>119</v>
      </c>
      <c r="F8" s="41" t="s">
        <v>120</v>
      </c>
    </row>
    <row r="9" spans="1:6" x14ac:dyDescent="0.2">
      <c r="A9" s="38" t="s">
        <v>329</v>
      </c>
      <c r="B9" s="40" t="s">
        <v>137</v>
      </c>
      <c r="D9" s="52"/>
      <c r="E9" s="53"/>
      <c r="F9" s="41"/>
    </row>
    <row r="10" spans="1:6" x14ac:dyDescent="0.2">
      <c r="D10" s="52"/>
      <c r="E10" s="53" t="s">
        <v>123</v>
      </c>
      <c r="F10" s="41" t="s">
        <v>215</v>
      </c>
    </row>
    <row r="11" spans="1:6" hidden="1" outlineLevel="1" x14ac:dyDescent="0.2">
      <c r="A11" s="42" t="s">
        <v>281</v>
      </c>
      <c r="B11" s="43"/>
      <c r="D11" s="42" t="s">
        <v>161</v>
      </c>
      <c r="E11" s="54"/>
      <c r="F11" s="43"/>
    </row>
    <row r="12" spans="1:6" hidden="1" outlineLevel="1" x14ac:dyDescent="0.2">
      <c r="A12" s="38" t="s">
        <v>283</v>
      </c>
      <c r="B12" s="40" t="s">
        <v>118</v>
      </c>
      <c r="D12" s="52"/>
      <c r="E12" s="55" t="s">
        <v>89</v>
      </c>
      <c r="F12" s="44" t="s">
        <v>90</v>
      </c>
    </row>
    <row r="13" spans="1:6" hidden="1" outlineLevel="1" x14ac:dyDescent="0.2">
      <c r="A13" s="38" t="s">
        <v>284</v>
      </c>
      <c r="B13" s="40" t="s">
        <v>120</v>
      </c>
      <c r="D13" s="52"/>
      <c r="E13" s="55" t="s">
        <v>91</v>
      </c>
      <c r="F13" s="44" t="s">
        <v>92</v>
      </c>
    </row>
    <row r="14" spans="1:6" hidden="1" outlineLevel="1" x14ac:dyDescent="0.2">
      <c r="A14" s="38" t="s">
        <v>285</v>
      </c>
      <c r="B14" s="40" t="s">
        <v>121</v>
      </c>
      <c r="D14" s="52"/>
      <c r="E14" s="55" t="s">
        <v>93</v>
      </c>
      <c r="F14" s="44" t="s">
        <v>94</v>
      </c>
    </row>
    <row r="15" spans="1:6" hidden="1" outlineLevel="1" x14ac:dyDescent="0.2">
      <c r="A15" s="38" t="s">
        <v>286</v>
      </c>
      <c r="B15" s="40" t="s">
        <v>122</v>
      </c>
      <c r="D15" s="52"/>
      <c r="E15" s="55" t="s">
        <v>95</v>
      </c>
      <c r="F15" s="44" t="s">
        <v>96</v>
      </c>
    </row>
    <row r="16" spans="1:6" hidden="1" outlineLevel="1" x14ac:dyDescent="0.2">
      <c r="A16" s="38" t="s">
        <v>287</v>
      </c>
      <c r="B16" s="40" t="s">
        <v>244</v>
      </c>
      <c r="D16" s="52"/>
      <c r="E16" s="55" t="s">
        <v>97</v>
      </c>
      <c r="F16" s="44" t="s">
        <v>98</v>
      </c>
    </row>
    <row r="17" spans="1:6" hidden="1" outlineLevel="1" x14ac:dyDescent="0.2">
      <c r="A17" s="38" t="s">
        <v>288</v>
      </c>
      <c r="B17" s="40" t="s">
        <v>245</v>
      </c>
      <c r="D17" s="52"/>
      <c r="E17" s="55" t="s">
        <v>99</v>
      </c>
      <c r="F17" s="44" t="s">
        <v>100</v>
      </c>
    </row>
    <row r="18" spans="1:6" hidden="1" outlineLevel="1" x14ac:dyDescent="0.2">
      <c r="A18" s="38" t="s">
        <v>289</v>
      </c>
      <c r="B18" s="40" t="s">
        <v>246</v>
      </c>
      <c r="D18" s="42" t="s">
        <v>162</v>
      </c>
      <c r="E18" s="54"/>
      <c r="F18" s="43"/>
    </row>
    <row r="19" spans="1:6" hidden="1" outlineLevel="1" x14ac:dyDescent="0.2">
      <c r="A19" s="38" t="s">
        <v>290</v>
      </c>
      <c r="B19" s="40" t="s">
        <v>247</v>
      </c>
      <c r="D19" s="52"/>
      <c r="E19" s="55" t="s">
        <v>101</v>
      </c>
      <c r="F19" s="44" t="s">
        <v>102</v>
      </c>
    </row>
    <row r="20" spans="1:6" hidden="1" outlineLevel="1" x14ac:dyDescent="0.2">
      <c r="A20" s="38" t="s">
        <v>291</v>
      </c>
      <c r="B20" s="40" t="s">
        <v>221</v>
      </c>
      <c r="D20" s="52"/>
      <c r="E20" s="55" t="s">
        <v>103</v>
      </c>
      <c r="F20" s="44" t="s">
        <v>104</v>
      </c>
    </row>
    <row r="21" spans="1:6" hidden="1" outlineLevel="1" x14ac:dyDescent="0.2">
      <c r="A21" s="38" t="s">
        <v>292</v>
      </c>
      <c r="B21" s="40" t="s">
        <v>222</v>
      </c>
      <c r="D21" s="52"/>
      <c r="E21" s="55" t="s">
        <v>105</v>
      </c>
      <c r="F21" s="44" t="s">
        <v>106</v>
      </c>
    </row>
    <row r="22" spans="1:6" hidden="1" outlineLevel="1" x14ac:dyDescent="0.2">
      <c r="A22" s="38" t="s">
        <v>293</v>
      </c>
      <c r="B22" s="40" t="s">
        <v>248</v>
      </c>
      <c r="D22" s="52"/>
      <c r="E22" s="55" t="s">
        <v>107</v>
      </c>
      <c r="F22" s="44" t="s">
        <v>108</v>
      </c>
    </row>
    <row r="23" spans="1:6" hidden="1" outlineLevel="1" x14ac:dyDescent="0.2">
      <c r="A23" s="38" t="s">
        <v>294</v>
      </c>
      <c r="B23" s="40" t="s">
        <v>249</v>
      </c>
      <c r="D23" s="52"/>
      <c r="E23" s="55" t="s">
        <v>109</v>
      </c>
      <c r="F23" s="44" t="s">
        <v>110</v>
      </c>
    </row>
    <row r="24" spans="1:6" hidden="1" outlineLevel="1" x14ac:dyDescent="0.2">
      <c r="A24" s="38" t="s">
        <v>295</v>
      </c>
      <c r="B24" s="40" t="s">
        <v>250</v>
      </c>
      <c r="D24" s="52"/>
      <c r="E24" s="55" t="s">
        <v>111</v>
      </c>
      <c r="F24" s="44" t="s">
        <v>112</v>
      </c>
    </row>
    <row r="25" spans="1:6" hidden="1" outlineLevel="1" x14ac:dyDescent="0.2">
      <c r="A25" s="38" t="s">
        <v>296</v>
      </c>
      <c r="B25" s="40" t="s">
        <v>251</v>
      </c>
      <c r="D25" s="52"/>
      <c r="E25" s="55" t="s">
        <v>113</v>
      </c>
      <c r="F25" s="44" t="s">
        <v>114</v>
      </c>
    </row>
    <row r="26" spans="1:6" hidden="1" outlineLevel="1" x14ac:dyDescent="0.2">
      <c r="A26" s="38" t="s">
        <v>297</v>
      </c>
      <c r="B26" s="40" t="s">
        <v>252</v>
      </c>
      <c r="D26" s="52"/>
      <c r="E26" s="55" t="s">
        <v>115</v>
      </c>
      <c r="F26" s="44" t="s">
        <v>116</v>
      </c>
    </row>
    <row r="27" spans="1:6" hidden="1" outlineLevel="1" x14ac:dyDescent="0.2">
      <c r="A27" s="38" t="s">
        <v>298</v>
      </c>
      <c r="B27" s="40" t="s">
        <v>253</v>
      </c>
      <c r="D27" s="42" t="s">
        <v>117</v>
      </c>
      <c r="E27" s="54"/>
      <c r="F27" s="43"/>
    </row>
    <row r="28" spans="1:6" collapsed="1" x14ac:dyDescent="0.2">
      <c r="B28" s="56"/>
      <c r="D28" s="52"/>
      <c r="E28" s="53" t="s">
        <v>124</v>
      </c>
      <c r="F28" s="41" t="s">
        <v>216</v>
      </c>
    </row>
    <row r="29" spans="1:6" collapsed="1" x14ac:dyDescent="0.2">
      <c r="A29" s="45"/>
      <c r="D29" s="52"/>
      <c r="E29" s="53" t="s">
        <v>125</v>
      </c>
      <c r="F29" s="41" t="s">
        <v>217</v>
      </c>
    </row>
    <row r="30" spans="1:6" x14ac:dyDescent="0.2">
      <c r="D30" s="52"/>
      <c r="E30" s="53" t="s">
        <v>126</v>
      </c>
      <c r="F30" s="41" t="s">
        <v>218</v>
      </c>
    </row>
    <row r="31" spans="1:6" x14ac:dyDescent="0.2">
      <c r="D31" s="52"/>
      <c r="E31" s="53" t="s">
        <v>127</v>
      </c>
      <c r="F31" s="41" t="s">
        <v>221</v>
      </c>
    </row>
    <row r="32" spans="1:6" x14ac:dyDescent="0.2">
      <c r="D32" s="52"/>
      <c r="E32" s="53" t="s">
        <v>128</v>
      </c>
      <c r="F32" s="41" t="s">
        <v>222</v>
      </c>
    </row>
    <row r="33" spans="4:6" x14ac:dyDescent="0.2">
      <c r="D33" s="52"/>
      <c r="E33" s="53" t="s">
        <v>129</v>
      </c>
      <c r="F33" s="41" t="s">
        <v>223</v>
      </c>
    </row>
    <row r="34" spans="4:6" x14ac:dyDescent="0.2">
      <c r="D34" s="52"/>
      <c r="E34" s="53" t="s">
        <v>130</v>
      </c>
      <c r="F34" s="41" t="s">
        <v>224</v>
      </c>
    </row>
    <row r="35" spans="4:6" x14ac:dyDescent="0.2">
      <c r="D35" s="52"/>
      <c r="E35" s="53" t="s">
        <v>131</v>
      </c>
      <c r="F35" s="41" t="s">
        <v>225</v>
      </c>
    </row>
    <row r="36" spans="4:6" x14ac:dyDescent="0.2">
      <c r="D36" s="52"/>
      <c r="E36" s="53" t="s">
        <v>132</v>
      </c>
      <c r="F36" s="41" t="s">
        <v>226</v>
      </c>
    </row>
    <row r="37" spans="4:6" x14ac:dyDescent="0.2">
      <c r="D37" s="52"/>
      <c r="E37" s="53" t="s">
        <v>133</v>
      </c>
      <c r="F37" s="41" t="s">
        <v>227</v>
      </c>
    </row>
    <row r="38" spans="4:6" x14ac:dyDescent="0.2">
      <c r="D38" s="52"/>
      <c r="E38" s="53" t="s">
        <v>134</v>
      </c>
      <c r="F38" s="41" t="s">
        <v>228</v>
      </c>
    </row>
    <row r="39" spans="4:6" x14ac:dyDescent="0.2">
      <c r="D39" s="42" t="s">
        <v>135</v>
      </c>
      <c r="E39" s="54"/>
      <c r="F39" s="43"/>
    </row>
    <row r="40" spans="4:6" x14ac:dyDescent="0.2">
      <c r="D40" s="52"/>
      <c r="E40" s="53" t="s">
        <v>136</v>
      </c>
      <c r="F40" s="41" t="s">
        <v>137</v>
      </c>
    </row>
    <row r="41" spans="4:6" x14ac:dyDescent="0.2">
      <c r="D41" s="52"/>
      <c r="E41" s="55" t="s">
        <v>138</v>
      </c>
      <c r="F41" s="44" t="s">
        <v>139</v>
      </c>
    </row>
    <row r="42" spans="4:6" x14ac:dyDescent="0.2">
      <c r="D42" s="52"/>
      <c r="E42" s="55" t="s">
        <v>140</v>
      </c>
      <c r="F42" s="44" t="s">
        <v>141</v>
      </c>
    </row>
    <row r="43" spans="4:6" x14ac:dyDescent="0.2">
      <c r="D43" s="52"/>
      <c r="E43" s="55" t="s">
        <v>142</v>
      </c>
      <c r="F43" s="44" t="s">
        <v>143</v>
      </c>
    </row>
    <row r="44" spans="4:6" x14ac:dyDescent="0.2">
      <c r="D44" s="52"/>
      <c r="E44" s="55" t="s">
        <v>144</v>
      </c>
      <c r="F44" s="44" t="s">
        <v>145</v>
      </c>
    </row>
    <row r="45" spans="4:6" x14ac:dyDescent="0.2">
      <c r="D45" s="52"/>
      <c r="E45" s="55" t="s">
        <v>146</v>
      </c>
      <c r="F45" s="44" t="s">
        <v>147</v>
      </c>
    </row>
    <row r="46" spans="4:6" x14ac:dyDescent="0.2">
      <c r="D46" s="52"/>
      <c r="E46" s="55" t="s">
        <v>148</v>
      </c>
      <c r="F46" s="44" t="s">
        <v>149</v>
      </c>
    </row>
    <row r="47" spans="4:6" x14ac:dyDescent="0.2">
      <c r="D47" s="42" t="s">
        <v>150</v>
      </c>
      <c r="E47" s="54"/>
      <c r="F47" s="43"/>
    </row>
    <row r="48" spans="4:6" ht="26.25" customHeight="1" x14ac:dyDescent="0.2">
      <c r="D48" s="52"/>
      <c r="E48" s="55" t="s">
        <v>151</v>
      </c>
      <c r="F48" s="44" t="s">
        <v>152</v>
      </c>
    </row>
    <row r="49" spans="4:6" x14ac:dyDescent="0.2">
      <c r="D49" s="52"/>
      <c r="E49" s="55" t="s">
        <v>153</v>
      </c>
      <c r="F49" s="44" t="s">
        <v>154</v>
      </c>
    </row>
    <row r="50" spans="4:6" x14ac:dyDescent="0.2">
      <c r="D50" s="52"/>
      <c r="E50" s="55" t="s">
        <v>155</v>
      </c>
      <c r="F50" s="44" t="s">
        <v>156</v>
      </c>
    </row>
    <row r="51" spans="4:6" x14ac:dyDescent="0.2">
      <c r="D51" s="52"/>
      <c r="E51" s="53" t="s">
        <v>163</v>
      </c>
      <c r="F51" s="41" t="s">
        <v>164</v>
      </c>
    </row>
    <row r="52" spans="4:6" x14ac:dyDescent="0.2">
      <c r="E52" s="57"/>
      <c r="F52" s="46"/>
    </row>
    <row r="53" spans="4:6" x14ac:dyDescent="0.2">
      <c r="E53" s="58"/>
      <c r="F53" s="47" t="s">
        <v>274</v>
      </c>
    </row>
    <row r="55" spans="4:6" x14ac:dyDescent="0.2">
      <c r="D55" s="47" t="s">
        <v>157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zoomScale="80" zoomScaleNormal="80" zoomScaleSheetLayoutView="100" workbookViewId="0">
      <selection activeCell="E4" sqref="E4"/>
    </sheetView>
  </sheetViews>
  <sheetFormatPr defaultColWidth="9" defaultRowHeight="17.5" x14ac:dyDescent="0.2"/>
  <cols>
    <col min="1" max="1" width="2.90625" style="37" customWidth="1"/>
    <col min="2" max="2" width="11.90625" style="37" bestFit="1" customWidth="1"/>
    <col min="3" max="3" width="39.08984375" style="37" customWidth="1"/>
    <col min="4" max="4" width="9" style="37" customWidth="1"/>
    <col min="5" max="6" width="12.7265625" style="37" customWidth="1"/>
    <col min="7" max="7" width="9" style="37" customWidth="1"/>
    <col min="8" max="9" width="9" style="37"/>
    <col min="10" max="10" width="9.7265625" style="37" bestFit="1" customWidth="1"/>
    <col min="11" max="14" width="9" style="37"/>
    <col min="15" max="15" width="11" style="37" customWidth="1"/>
    <col min="16" max="17" width="14.08984375" style="37" bestFit="1" customWidth="1"/>
    <col min="18" max="30" width="9" style="37"/>
    <col min="31" max="31" width="11" style="37" customWidth="1"/>
    <col min="32" max="44" width="9" style="37"/>
    <col min="45" max="45" width="10.08984375" style="37" customWidth="1"/>
    <col min="46" max="46" width="9" style="37"/>
    <col min="47" max="47" width="11" style="37" customWidth="1"/>
    <col min="48" max="16384" width="9" style="37"/>
  </cols>
  <sheetData>
    <row r="1" spans="2:48" s="105" customFormat="1" ht="19.5" customHeight="1" x14ac:dyDescent="0.2">
      <c r="B1" s="104"/>
      <c r="C1" s="117" t="s">
        <v>460</v>
      </c>
    </row>
    <row r="2" spans="2:48" s="105" customFormat="1" ht="16.5" customHeight="1" x14ac:dyDescent="0.2">
      <c r="B2" s="106"/>
      <c r="C2" s="107"/>
    </row>
    <row r="3" spans="2:48" s="105" customFormat="1" ht="33" customHeight="1" x14ac:dyDescent="0.2">
      <c r="B3" s="108" t="s">
        <v>356</v>
      </c>
      <c r="C3" s="167" t="s">
        <v>302</v>
      </c>
    </row>
    <row r="4" spans="2:48" s="105" customFormat="1" ht="35.15" customHeight="1" x14ac:dyDescent="0.2">
      <c r="B4" s="108" t="s">
        <v>43</v>
      </c>
      <c r="C4" s="168" t="s">
        <v>381</v>
      </c>
    </row>
    <row r="8" spans="2:48" ht="19.5" customHeight="1" x14ac:dyDescent="0.2"/>
    <row r="9" spans="2:48" hidden="1" x14ac:dyDescent="0.2"/>
    <row r="10" spans="2:48" hidden="1" x14ac:dyDescent="0.2">
      <c r="B10" s="37" t="s">
        <v>448</v>
      </c>
      <c r="C10" s="37" t="s">
        <v>450</v>
      </c>
      <c r="D10" s="37" t="s">
        <v>434</v>
      </c>
      <c r="E10" s="37" t="s">
        <v>363</v>
      </c>
      <c r="F10" s="37" t="s">
        <v>367</v>
      </c>
      <c r="G10" s="37" t="s">
        <v>301</v>
      </c>
      <c r="H10" s="37" t="s">
        <v>371</v>
      </c>
      <c r="I10" s="37" t="s">
        <v>375</v>
      </c>
      <c r="J10" s="37" t="s">
        <v>377</v>
      </c>
      <c r="K10" s="37" t="s">
        <v>378</v>
      </c>
      <c r="L10" s="37" t="s">
        <v>379</v>
      </c>
      <c r="M10" s="37" t="s">
        <v>380</v>
      </c>
      <c r="N10" s="37" t="s">
        <v>383</v>
      </c>
      <c r="O10" s="37" t="s">
        <v>302</v>
      </c>
      <c r="P10" s="37" t="s">
        <v>385</v>
      </c>
      <c r="Q10" s="37" t="s">
        <v>391</v>
      </c>
      <c r="R10" s="37" t="s">
        <v>393</v>
      </c>
      <c r="S10" s="37" t="s">
        <v>303</v>
      </c>
      <c r="T10" s="37" t="s">
        <v>397</v>
      </c>
      <c r="U10" s="37" t="s">
        <v>399</v>
      </c>
      <c r="V10" s="37" t="s">
        <v>401</v>
      </c>
      <c r="W10" s="37" t="s">
        <v>304</v>
      </c>
      <c r="X10" s="37" t="s">
        <v>305</v>
      </c>
      <c r="Y10" s="37" t="s">
        <v>306</v>
      </c>
      <c r="Z10" s="37" t="s">
        <v>435</v>
      </c>
      <c r="AA10" s="37" t="s">
        <v>407</v>
      </c>
      <c r="AB10" s="37" t="s">
        <v>307</v>
      </c>
      <c r="AC10" s="37" t="s">
        <v>410</v>
      </c>
      <c r="AD10" s="37" t="s">
        <v>436</v>
      </c>
      <c r="AE10" s="37" t="s">
        <v>437</v>
      </c>
      <c r="AF10" s="37" t="s">
        <v>308</v>
      </c>
      <c r="AG10" s="37" t="s">
        <v>438</v>
      </c>
      <c r="AH10" s="37" t="s">
        <v>309</v>
      </c>
      <c r="AI10" s="37" t="s">
        <v>415</v>
      </c>
      <c r="AJ10" s="37" t="s">
        <v>439</v>
      </c>
      <c r="AK10" s="37" t="s">
        <v>310</v>
      </c>
      <c r="AL10" s="37" t="s">
        <v>417</v>
      </c>
      <c r="AM10" s="37" t="s">
        <v>440</v>
      </c>
      <c r="AN10" s="37" t="s">
        <v>420</v>
      </c>
      <c r="AO10" s="37" t="s">
        <v>421</v>
      </c>
      <c r="AP10" s="37" t="s">
        <v>311</v>
      </c>
      <c r="AQ10" s="37" t="s">
        <v>423</v>
      </c>
      <c r="AR10" s="37" t="s">
        <v>312</v>
      </c>
      <c r="AS10" s="37" t="s">
        <v>426</v>
      </c>
      <c r="AT10" s="37" t="s">
        <v>428</v>
      </c>
      <c r="AU10" s="37" t="s">
        <v>430</v>
      </c>
      <c r="AV10" s="37" t="s">
        <v>432</v>
      </c>
    </row>
    <row r="11" spans="2:48" hidden="1" x14ac:dyDescent="0.2">
      <c r="B11" s="37" t="s">
        <v>358</v>
      </c>
      <c r="C11" s="37" t="s">
        <v>451</v>
      </c>
      <c r="D11" s="37" t="s">
        <v>446</v>
      </c>
      <c r="E11" s="37" t="s">
        <v>364</v>
      </c>
      <c r="F11" s="37" t="s">
        <v>368</v>
      </c>
      <c r="G11" s="37" t="s">
        <v>369</v>
      </c>
      <c r="H11" s="37" t="s">
        <v>372</v>
      </c>
      <c r="I11" s="37" t="s">
        <v>376</v>
      </c>
      <c r="J11" s="37" t="s">
        <v>376</v>
      </c>
      <c r="K11" s="37" t="s">
        <v>376</v>
      </c>
      <c r="L11" s="37" t="s">
        <v>376</v>
      </c>
      <c r="M11" s="37" t="s">
        <v>381</v>
      </c>
      <c r="N11" s="37" t="s">
        <v>381</v>
      </c>
      <c r="O11" s="37" t="s">
        <v>381</v>
      </c>
      <c r="P11" s="37" t="s">
        <v>386</v>
      </c>
      <c r="Q11" s="37" t="s">
        <v>392</v>
      </c>
      <c r="R11" s="37" t="s">
        <v>394</v>
      </c>
      <c r="S11" s="37" t="s">
        <v>396</v>
      </c>
      <c r="T11" s="37" t="s">
        <v>398</v>
      </c>
      <c r="U11" s="37" t="s">
        <v>400</v>
      </c>
      <c r="V11" s="37" t="s">
        <v>402</v>
      </c>
      <c r="W11" s="37" t="s">
        <v>403</v>
      </c>
      <c r="X11" s="37" t="s">
        <v>402</v>
      </c>
      <c r="Y11" s="37" t="s">
        <v>406</v>
      </c>
      <c r="Z11" s="37" t="s">
        <v>445</v>
      </c>
      <c r="AA11" s="37" t="s">
        <v>408</v>
      </c>
      <c r="AB11" s="37" t="s">
        <v>409</v>
      </c>
      <c r="AC11" s="37" t="s">
        <v>411</v>
      </c>
      <c r="AD11" s="37" t="s">
        <v>441</v>
      </c>
      <c r="AE11" s="37" t="s">
        <v>447</v>
      </c>
      <c r="AF11" s="37" t="s">
        <v>455</v>
      </c>
      <c r="AG11" s="37" t="s">
        <v>442</v>
      </c>
      <c r="AH11" s="37" t="s">
        <v>414</v>
      </c>
      <c r="AI11" s="37" t="s">
        <v>456</v>
      </c>
      <c r="AJ11" s="37" t="s">
        <v>443</v>
      </c>
      <c r="AK11" s="37" t="s">
        <v>416</v>
      </c>
      <c r="AL11" s="37" t="s">
        <v>418</v>
      </c>
      <c r="AM11" s="37" t="s">
        <v>444</v>
      </c>
      <c r="AN11" s="37" t="s">
        <v>453</v>
      </c>
      <c r="AO11" s="37" t="s">
        <v>422</v>
      </c>
      <c r="AP11" s="37" t="s">
        <v>422</v>
      </c>
      <c r="AQ11" s="37" t="s">
        <v>424</v>
      </c>
      <c r="AR11" s="37" t="s">
        <v>425</v>
      </c>
      <c r="AS11" s="37" t="s">
        <v>427</v>
      </c>
      <c r="AT11" s="37" t="s">
        <v>429</v>
      </c>
      <c r="AU11" s="37" t="s">
        <v>431</v>
      </c>
      <c r="AV11" s="37" t="s">
        <v>433</v>
      </c>
    </row>
    <row r="12" spans="2:48" hidden="1" x14ac:dyDescent="0.2">
      <c r="B12" s="37" t="s">
        <v>359</v>
      </c>
      <c r="C12" s="37" t="s">
        <v>361</v>
      </c>
      <c r="E12" s="37" t="s">
        <v>365</v>
      </c>
      <c r="G12" s="37" t="s">
        <v>370</v>
      </c>
      <c r="H12" s="37" t="s">
        <v>373</v>
      </c>
      <c r="M12" s="37" t="s">
        <v>382</v>
      </c>
      <c r="O12" s="37" t="s">
        <v>384</v>
      </c>
      <c r="P12" s="37" t="s">
        <v>387</v>
      </c>
      <c r="R12" s="37" t="s">
        <v>395</v>
      </c>
      <c r="W12" s="37" t="s">
        <v>404</v>
      </c>
      <c r="X12" s="37" t="s">
        <v>457</v>
      </c>
      <c r="AC12" s="37" t="s">
        <v>412</v>
      </c>
      <c r="AL12" s="37" t="s">
        <v>419</v>
      </c>
    </row>
    <row r="13" spans="2:48" hidden="1" x14ac:dyDescent="0.2">
      <c r="B13" s="37" t="s">
        <v>360</v>
      </c>
      <c r="C13" s="37" t="s">
        <v>362</v>
      </c>
      <c r="E13" s="37" t="s">
        <v>454</v>
      </c>
      <c r="H13" s="37" t="s">
        <v>374</v>
      </c>
      <c r="O13" s="37" t="s">
        <v>449</v>
      </c>
      <c r="P13" s="37" t="s">
        <v>388</v>
      </c>
      <c r="W13" s="37" t="s">
        <v>405</v>
      </c>
      <c r="X13" s="37" t="s">
        <v>458</v>
      </c>
      <c r="AC13" s="37" t="s">
        <v>413</v>
      </c>
    </row>
    <row r="14" spans="2:48" hidden="1" x14ac:dyDescent="0.2">
      <c r="E14" s="37" t="s">
        <v>366</v>
      </c>
      <c r="P14" s="37" t="s">
        <v>389</v>
      </c>
      <c r="AC14" s="37" t="s">
        <v>409</v>
      </c>
    </row>
    <row r="15" spans="2:48" hidden="1" x14ac:dyDescent="0.2">
      <c r="P15" s="37" t="s">
        <v>390</v>
      </c>
    </row>
    <row r="16" spans="2:48" hidden="1" x14ac:dyDescent="0.2"/>
    <row r="17" spans="2:49" hidden="1" x14ac:dyDescent="0.2">
      <c r="B17" s="37" t="s">
        <v>448</v>
      </c>
      <c r="D17" s="37" t="s">
        <v>450</v>
      </c>
      <c r="E17" s="37" t="s">
        <v>434</v>
      </c>
      <c r="F17" s="37" t="s">
        <v>363</v>
      </c>
      <c r="G17" s="37" t="s">
        <v>367</v>
      </c>
      <c r="H17" s="37" t="s">
        <v>301</v>
      </c>
      <c r="I17" s="37" t="s">
        <v>371</v>
      </c>
      <c r="J17" s="37" t="s">
        <v>375</v>
      </c>
      <c r="K17" s="37" t="s">
        <v>377</v>
      </c>
      <c r="L17" s="37" t="s">
        <v>378</v>
      </c>
      <c r="M17" s="37" t="s">
        <v>379</v>
      </c>
      <c r="N17" s="37" t="s">
        <v>380</v>
      </c>
      <c r="O17" s="37" t="s">
        <v>383</v>
      </c>
      <c r="P17" s="37" t="s">
        <v>302</v>
      </c>
      <c r="Q17" s="37" t="s">
        <v>385</v>
      </c>
      <c r="R17" s="37" t="s">
        <v>391</v>
      </c>
      <c r="S17" s="37" t="s">
        <v>393</v>
      </c>
      <c r="T17" s="37" t="s">
        <v>303</v>
      </c>
      <c r="U17" s="37" t="s">
        <v>397</v>
      </c>
      <c r="V17" s="37" t="s">
        <v>399</v>
      </c>
      <c r="W17" s="37" t="s">
        <v>401</v>
      </c>
      <c r="X17" s="37" t="s">
        <v>304</v>
      </c>
      <c r="Y17" s="37" t="s">
        <v>305</v>
      </c>
      <c r="Z17" s="37" t="s">
        <v>306</v>
      </c>
      <c r="AA17" s="37" t="s">
        <v>435</v>
      </c>
      <c r="AB17" s="37" t="s">
        <v>407</v>
      </c>
      <c r="AC17" s="37" t="s">
        <v>307</v>
      </c>
      <c r="AD17" s="37" t="s">
        <v>410</v>
      </c>
      <c r="AE17" s="37" t="s">
        <v>436</v>
      </c>
      <c r="AF17" s="37" t="s">
        <v>437</v>
      </c>
      <c r="AG17" s="37" t="s">
        <v>308</v>
      </c>
      <c r="AH17" s="37" t="s">
        <v>438</v>
      </c>
      <c r="AI17" s="37" t="s">
        <v>309</v>
      </c>
      <c r="AJ17" s="37" t="s">
        <v>415</v>
      </c>
      <c r="AK17" s="37" t="s">
        <v>439</v>
      </c>
      <c r="AL17" s="37" t="s">
        <v>310</v>
      </c>
      <c r="AM17" s="37" t="s">
        <v>417</v>
      </c>
      <c r="AN17" s="37" t="s">
        <v>440</v>
      </c>
      <c r="AO17" s="37" t="s">
        <v>420</v>
      </c>
      <c r="AP17" s="37" t="s">
        <v>421</v>
      </c>
      <c r="AQ17" s="37" t="s">
        <v>311</v>
      </c>
      <c r="AR17" s="37" t="s">
        <v>423</v>
      </c>
      <c r="AS17" s="37" t="s">
        <v>312</v>
      </c>
      <c r="AT17" s="37" t="s">
        <v>426</v>
      </c>
      <c r="AU17" s="37" t="s">
        <v>428</v>
      </c>
      <c r="AV17" s="37" t="s">
        <v>430</v>
      </c>
      <c r="AW17" s="37" t="s">
        <v>432</v>
      </c>
    </row>
    <row r="18" spans="2:49" hidden="1" x14ac:dyDescent="0.2">
      <c r="B18" s="37" t="s">
        <v>358</v>
      </c>
      <c r="D18" s="37" t="s">
        <v>451</v>
      </c>
      <c r="E18" s="37" t="s">
        <v>446</v>
      </c>
      <c r="F18" s="37" t="s">
        <v>364</v>
      </c>
      <c r="G18" s="37" t="s">
        <v>368</v>
      </c>
      <c r="H18" s="37" t="s">
        <v>369</v>
      </c>
      <c r="I18" s="37" t="s">
        <v>372</v>
      </c>
      <c r="J18" s="120" t="s">
        <v>376</v>
      </c>
      <c r="K18" s="120" t="s">
        <v>376</v>
      </c>
      <c r="L18" s="120" t="s">
        <v>376</v>
      </c>
      <c r="M18" s="120" t="s">
        <v>376</v>
      </c>
      <c r="N18" s="120" t="s">
        <v>381</v>
      </c>
      <c r="O18" s="120" t="s">
        <v>381</v>
      </c>
      <c r="P18" s="120" t="s">
        <v>381</v>
      </c>
      <c r="Q18" s="37" t="s">
        <v>386</v>
      </c>
      <c r="R18" s="37" t="s">
        <v>392</v>
      </c>
      <c r="S18" s="37" t="s">
        <v>394</v>
      </c>
      <c r="T18" s="37" t="s">
        <v>396</v>
      </c>
      <c r="U18" s="37" t="s">
        <v>398</v>
      </c>
      <c r="V18" s="37" t="s">
        <v>400</v>
      </c>
      <c r="W18" s="120" t="s">
        <v>402</v>
      </c>
      <c r="X18" s="37" t="s">
        <v>403</v>
      </c>
      <c r="Y18" s="120" t="s">
        <v>402</v>
      </c>
      <c r="Z18" s="120" t="s">
        <v>406</v>
      </c>
      <c r="AA18" s="37" t="s">
        <v>445</v>
      </c>
      <c r="AB18" s="37" t="s">
        <v>408</v>
      </c>
      <c r="AC18" s="37" t="s">
        <v>409</v>
      </c>
      <c r="AD18" s="37" t="s">
        <v>411</v>
      </c>
      <c r="AE18" s="37" t="s">
        <v>441</v>
      </c>
      <c r="AF18" s="37" t="s">
        <v>447</v>
      </c>
      <c r="AG18" s="37" t="s">
        <v>455</v>
      </c>
      <c r="AH18" s="37" t="s">
        <v>442</v>
      </c>
      <c r="AI18" s="37" t="s">
        <v>414</v>
      </c>
      <c r="AJ18" s="37" t="s">
        <v>456</v>
      </c>
      <c r="AK18" s="37" t="s">
        <v>443</v>
      </c>
      <c r="AL18" s="37" t="s">
        <v>416</v>
      </c>
      <c r="AM18" s="37" t="s">
        <v>418</v>
      </c>
      <c r="AN18" s="37" t="s">
        <v>444</v>
      </c>
      <c r="AO18" s="37" t="s">
        <v>453</v>
      </c>
      <c r="AP18" s="120" t="s">
        <v>422</v>
      </c>
      <c r="AQ18" s="120" t="s">
        <v>422</v>
      </c>
      <c r="AR18" s="37" t="s">
        <v>424</v>
      </c>
      <c r="AS18" s="37" t="s">
        <v>425</v>
      </c>
      <c r="AT18" s="37" t="s">
        <v>427</v>
      </c>
      <c r="AU18" s="37" t="s">
        <v>429</v>
      </c>
      <c r="AV18" s="37" t="s">
        <v>431</v>
      </c>
      <c r="AW18" s="37" t="s">
        <v>433</v>
      </c>
    </row>
    <row r="19" spans="2:49" hidden="1" x14ac:dyDescent="0.2">
      <c r="B19" s="37" t="s">
        <v>359</v>
      </c>
      <c r="D19" s="37" t="s">
        <v>361</v>
      </c>
      <c r="F19" s="37" t="s">
        <v>365</v>
      </c>
      <c r="H19" s="37" t="s">
        <v>370</v>
      </c>
      <c r="I19" s="37" t="s">
        <v>373</v>
      </c>
      <c r="N19" s="37" t="s">
        <v>382</v>
      </c>
      <c r="P19" s="37" t="s">
        <v>384</v>
      </c>
      <c r="Q19" s="37" t="s">
        <v>387</v>
      </c>
      <c r="S19" s="37" t="s">
        <v>395</v>
      </c>
      <c r="X19" s="37" t="s">
        <v>404</v>
      </c>
      <c r="Y19" s="37" t="s">
        <v>457</v>
      </c>
      <c r="AD19" s="37" t="s">
        <v>412</v>
      </c>
      <c r="AM19" s="37" t="s">
        <v>419</v>
      </c>
    </row>
    <row r="20" spans="2:49" hidden="1" x14ac:dyDescent="0.2">
      <c r="B20" s="37" t="s">
        <v>360</v>
      </c>
      <c r="D20" s="37" t="s">
        <v>362</v>
      </c>
      <c r="F20" s="37" t="s">
        <v>454</v>
      </c>
      <c r="I20" s="37" t="s">
        <v>374</v>
      </c>
      <c r="P20" s="37" t="s">
        <v>449</v>
      </c>
      <c r="Q20" s="37" t="s">
        <v>388</v>
      </c>
      <c r="X20" s="37" t="s">
        <v>405</v>
      </c>
      <c r="Y20" s="37" t="s">
        <v>458</v>
      </c>
      <c r="AD20" s="37" t="s">
        <v>413</v>
      </c>
    </row>
    <row r="21" spans="2:49" hidden="1" x14ac:dyDescent="0.2">
      <c r="F21" s="37" t="s">
        <v>366</v>
      </c>
      <c r="Q21" s="37" t="s">
        <v>389</v>
      </c>
      <c r="AD21" s="37" t="s">
        <v>409</v>
      </c>
    </row>
    <row r="22" spans="2:49" ht="22.5" hidden="1" customHeight="1" x14ac:dyDescent="0.2">
      <c r="Q22" s="37" t="s">
        <v>390</v>
      </c>
    </row>
  </sheetData>
  <phoneticPr fontId="4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pageSetup paperSize="9" orientation="portrait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85" workbookViewId="0">
      <selection activeCell="E11" sqref="E11"/>
    </sheetView>
  </sheetViews>
  <sheetFormatPr defaultColWidth="9" defaultRowHeight="14.5" x14ac:dyDescent="0.2"/>
  <cols>
    <col min="1" max="1" width="2.26953125" style="115" hidden="1" customWidth="1"/>
    <col min="2" max="2" width="7.36328125" style="21" customWidth="1"/>
    <col min="3" max="3" width="21.36328125" style="21" customWidth="1"/>
    <col min="4" max="4" width="28.90625" style="21" customWidth="1"/>
    <col min="5" max="5" width="30.90625" style="21" customWidth="1"/>
    <col min="6" max="6" width="22.7265625" style="21" customWidth="1"/>
    <col min="7" max="16384" width="9" style="21"/>
  </cols>
  <sheetData>
    <row r="1" spans="1:248" ht="17.5" x14ac:dyDescent="0.2">
      <c r="B1" s="101" t="s">
        <v>331</v>
      </c>
    </row>
    <row r="2" spans="1:248" s="24" customFormat="1" x14ac:dyDescent="0.2">
      <c r="A2" s="115"/>
      <c r="B2" s="22"/>
      <c r="C2" s="23"/>
      <c r="D2" s="23"/>
    </row>
    <row r="3" spans="1:248" ht="16.5" customHeight="1" x14ac:dyDescent="0.2">
      <c r="B3" s="411" t="s">
        <v>43</v>
      </c>
      <c r="C3" s="412"/>
      <c r="D3" s="413" t="str">
        <f>IF(ｼｰﾄ0!C4="","",ｼｰﾄ0!C3 &amp; (ｼｰﾄ0!C4))</f>
        <v>神奈川県関東平野南部</v>
      </c>
      <c r="E3" s="413"/>
      <c r="F3" s="413"/>
      <c r="IN3" s="24">
        <v>1</v>
      </c>
    </row>
    <row r="4" spans="1:248" ht="54" customHeight="1" x14ac:dyDescent="0.2">
      <c r="B4" s="411" t="s">
        <v>44</v>
      </c>
      <c r="C4" s="412"/>
      <c r="D4" s="169" t="s">
        <v>334</v>
      </c>
      <c r="E4" s="170" t="s">
        <v>465</v>
      </c>
      <c r="F4" s="171" t="s">
        <v>335</v>
      </c>
    </row>
    <row r="5" spans="1:248" ht="26.15" customHeight="1" x14ac:dyDescent="0.2">
      <c r="B5" s="414" t="s">
        <v>66</v>
      </c>
      <c r="C5" s="414"/>
      <c r="D5" s="172" t="s">
        <v>559</v>
      </c>
      <c r="E5" s="172" t="s">
        <v>483</v>
      </c>
      <c r="F5" s="173" t="s">
        <v>480</v>
      </c>
    </row>
    <row r="6" spans="1:248" ht="26.15" customHeight="1" x14ac:dyDescent="0.2">
      <c r="B6" s="415" t="s">
        <v>205</v>
      </c>
      <c r="C6" s="415"/>
      <c r="D6" s="174" t="s">
        <v>560</v>
      </c>
      <c r="E6" s="175" t="s">
        <v>624</v>
      </c>
      <c r="F6" s="176" t="s">
        <v>625</v>
      </c>
    </row>
    <row r="7" spans="1:248" ht="25" customHeight="1" x14ac:dyDescent="0.2">
      <c r="B7" s="419" t="s">
        <v>47</v>
      </c>
      <c r="C7" s="419"/>
      <c r="D7" s="174" t="s">
        <v>561</v>
      </c>
      <c r="E7" s="176" t="s">
        <v>481</v>
      </c>
      <c r="F7" s="176" t="s">
        <v>481</v>
      </c>
    </row>
    <row r="8" spans="1:248" ht="27" customHeight="1" x14ac:dyDescent="0.2">
      <c r="B8" s="420" t="s">
        <v>185</v>
      </c>
      <c r="C8" s="421"/>
      <c r="D8" s="174" t="s">
        <v>562</v>
      </c>
      <c r="E8" s="175" t="s">
        <v>557</v>
      </c>
      <c r="F8" s="176" t="s">
        <v>558</v>
      </c>
    </row>
    <row r="9" spans="1:248" ht="26.25" customHeight="1" x14ac:dyDescent="0.2">
      <c r="B9" s="422" t="s">
        <v>340</v>
      </c>
      <c r="C9" s="423"/>
      <c r="D9" s="174" t="s">
        <v>562</v>
      </c>
      <c r="E9" s="177" t="s">
        <v>484</v>
      </c>
      <c r="F9" s="176" t="s">
        <v>482</v>
      </c>
    </row>
    <row r="10" spans="1:248" ht="30" customHeight="1" x14ac:dyDescent="0.2">
      <c r="B10" s="422" t="s">
        <v>653</v>
      </c>
      <c r="C10" s="424"/>
      <c r="D10" s="305"/>
      <c r="E10" s="306" t="s">
        <v>656</v>
      </c>
      <c r="F10" s="305"/>
    </row>
    <row r="11" spans="1:248" ht="29.25" customHeight="1" x14ac:dyDescent="0.2">
      <c r="B11" s="425" t="s">
        <v>67</v>
      </c>
      <c r="C11" s="124" t="s">
        <v>187</v>
      </c>
      <c r="D11" s="307">
        <v>201.16</v>
      </c>
      <c r="E11" s="307">
        <v>18.79</v>
      </c>
      <c r="F11" s="308">
        <v>12.69</v>
      </c>
    </row>
    <row r="12" spans="1:248" ht="30" customHeight="1" x14ac:dyDescent="0.2">
      <c r="B12" s="425"/>
      <c r="C12" s="125" t="s">
        <v>186</v>
      </c>
      <c r="D12" s="309"/>
      <c r="E12" s="307">
        <v>1.63</v>
      </c>
      <c r="F12" s="309"/>
    </row>
    <row r="13" spans="1:248" ht="30.75" customHeight="1" x14ac:dyDescent="0.2">
      <c r="B13" s="425"/>
      <c r="C13" s="124" t="s">
        <v>341</v>
      </c>
      <c r="D13" s="309"/>
      <c r="E13" s="309"/>
      <c r="F13" s="308">
        <v>1.4</v>
      </c>
    </row>
    <row r="14" spans="1:248" ht="19.5" customHeight="1" x14ac:dyDescent="0.2">
      <c r="B14" s="426"/>
      <c r="C14" s="20" t="s">
        <v>236</v>
      </c>
      <c r="D14" s="310"/>
      <c r="E14" s="312">
        <v>0.24</v>
      </c>
      <c r="F14" s="312">
        <v>2.86</v>
      </c>
    </row>
    <row r="15" spans="1:248" ht="19.5" customHeight="1" x14ac:dyDescent="0.2">
      <c r="B15" s="426"/>
      <c r="C15" s="20" t="s">
        <v>69</v>
      </c>
      <c r="D15" s="310"/>
      <c r="E15" s="312">
        <v>0.41</v>
      </c>
      <c r="F15" s="312">
        <v>-0.17</v>
      </c>
    </row>
    <row r="16" spans="1:248" ht="19.5" customHeight="1" x14ac:dyDescent="0.2">
      <c r="B16" s="426"/>
      <c r="C16" s="20" t="s">
        <v>71</v>
      </c>
      <c r="D16" s="310"/>
      <c r="E16" s="312">
        <v>0.27</v>
      </c>
      <c r="F16" s="312">
        <v>0.45</v>
      </c>
    </row>
    <row r="17" spans="1:6" ht="19.5" customHeight="1" x14ac:dyDescent="0.2">
      <c r="B17" s="426"/>
      <c r="C17" s="20" t="s">
        <v>70</v>
      </c>
      <c r="D17" s="310"/>
      <c r="E17" s="312">
        <v>0.22</v>
      </c>
      <c r="F17" s="312">
        <v>-0.11</v>
      </c>
    </row>
    <row r="18" spans="1:6" ht="19.5" customHeight="1" x14ac:dyDescent="0.2">
      <c r="B18" s="426"/>
      <c r="C18" s="20" t="s">
        <v>167</v>
      </c>
      <c r="D18" s="310"/>
      <c r="E18" s="312">
        <v>0.62</v>
      </c>
      <c r="F18" s="312"/>
    </row>
    <row r="19" spans="1:6" ht="19.5" customHeight="1" x14ac:dyDescent="0.2">
      <c r="B19" s="426"/>
      <c r="C19" s="311" t="s">
        <v>237</v>
      </c>
      <c r="D19" s="310"/>
      <c r="E19" s="312">
        <v>-0.18</v>
      </c>
      <c r="F19" s="312"/>
    </row>
    <row r="20" spans="1:6" ht="19.5" customHeight="1" x14ac:dyDescent="0.2">
      <c r="B20" s="426"/>
      <c r="C20" s="311" t="s">
        <v>255</v>
      </c>
      <c r="D20" s="310"/>
      <c r="E20" s="312">
        <v>0.14000000000000001</v>
      </c>
      <c r="F20" s="312"/>
    </row>
    <row r="21" spans="1:6" ht="19.5" customHeight="1" x14ac:dyDescent="0.2">
      <c r="B21" s="426"/>
      <c r="C21" s="311" t="s">
        <v>343</v>
      </c>
      <c r="D21" s="310"/>
      <c r="E21" s="312">
        <v>1.03</v>
      </c>
      <c r="F21" s="312"/>
    </row>
    <row r="22" spans="1:6" ht="19.5" customHeight="1" x14ac:dyDescent="0.2">
      <c r="B22" s="426"/>
      <c r="C22" s="311" t="s">
        <v>351</v>
      </c>
      <c r="D22" s="310"/>
      <c r="E22" s="312">
        <v>-0.49</v>
      </c>
      <c r="F22" s="312">
        <v>-0.13</v>
      </c>
    </row>
    <row r="23" spans="1:6" ht="19.5" customHeight="1" x14ac:dyDescent="0.2">
      <c r="B23" s="427"/>
      <c r="C23" s="311" t="s">
        <v>464</v>
      </c>
      <c r="D23" s="310"/>
      <c r="E23" s="312">
        <v>1.1299999999999999</v>
      </c>
      <c r="F23" s="312">
        <v>1.4</v>
      </c>
    </row>
    <row r="24" spans="1:6" s="112" customFormat="1" ht="12" customHeight="1" x14ac:dyDescent="0.2">
      <c r="A24" s="116"/>
      <c r="C24" s="113" t="s">
        <v>214</v>
      </c>
      <c r="D24" s="428"/>
      <c r="E24" s="429"/>
      <c r="F24" s="430"/>
    </row>
    <row r="25" spans="1:6" s="112" customFormat="1" ht="12" customHeight="1" x14ac:dyDescent="0.2">
      <c r="A25" s="116"/>
      <c r="C25" s="28"/>
      <c r="D25" s="431" t="s">
        <v>654</v>
      </c>
      <c r="E25" s="432"/>
      <c r="F25" s="433"/>
    </row>
    <row r="26" spans="1:6" s="112" customFormat="1" ht="12" customHeight="1" x14ac:dyDescent="0.2">
      <c r="A26" s="116"/>
      <c r="C26" s="17"/>
      <c r="D26" s="431" t="s">
        <v>655</v>
      </c>
      <c r="E26" s="432"/>
      <c r="F26" s="433"/>
    </row>
    <row r="27" spans="1:6" s="112" customFormat="1" ht="12" customHeight="1" x14ac:dyDescent="0.2">
      <c r="A27" s="116"/>
      <c r="D27" s="434"/>
      <c r="E27" s="435"/>
      <c r="F27" s="436"/>
    </row>
    <row r="28" spans="1:6" s="112" customFormat="1" ht="12" customHeight="1" x14ac:dyDescent="0.2">
      <c r="A28" s="116"/>
      <c r="D28" s="416"/>
      <c r="E28" s="417"/>
      <c r="F28" s="418"/>
    </row>
    <row r="29" spans="1:6" s="112" customFormat="1" x14ac:dyDescent="0.2">
      <c r="A29" s="116"/>
    </row>
    <row r="30" spans="1:6" s="112" customFormat="1" x14ac:dyDescent="0.2">
      <c r="A30" s="116"/>
    </row>
    <row r="31" spans="1:6" s="112" customFormat="1" x14ac:dyDescent="0.2">
      <c r="A31" s="116"/>
    </row>
    <row r="32" spans="1:6" s="112" customFormat="1" x14ac:dyDescent="0.2">
      <c r="A32" s="116"/>
    </row>
    <row r="33" spans="1:3" s="112" customFormat="1" x14ac:dyDescent="0.2">
      <c r="A33" s="116"/>
    </row>
    <row r="34" spans="1:3" s="112" customFormat="1" x14ac:dyDescent="0.2">
      <c r="A34" s="116"/>
    </row>
    <row r="35" spans="1:3" s="112" customFormat="1" x14ac:dyDescent="0.2">
      <c r="A35" s="116"/>
    </row>
    <row r="40" spans="1:3" x14ac:dyDescent="0.2">
      <c r="C40" s="114"/>
    </row>
    <row r="41" spans="1:3" x14ac:dyDescent="0.2">
      <c r="C41" s="114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6:F26"/>
    <mergeCell ref="D27:F27"/>
    <mergeCell ref="D25:F25"/>
    <mergeCell ref="B3:C3"/>
    <mergeCell ref="D3:F3"/>
    <mergeCell ref="B4:C4"/>
    <mergeCell ref="B5:C5"/>
    <mergeCell ref="B6:C6"/>
  </mergeCells>
  <phoneticPr fontId="4"/>
  <conditionalFormatting sqref="D12:D13">
    <cfRule type="expression" dxfId="5" priority="23">
      <formula>$D$5&lt;&gt;""</formula>
    </cfRule>
  </conditionalFormatting>
  <conditionalFormatting sqref="E13">
    <cfRule type="expression" dxfId="4" priority="21">
      <formula>$D$5&lt;&gt;""</formula>
    </cfRule>
  </conditionalFormatting>
  <conditionalFormatting sqref="F12">
    <cfRule type="expression" dxfId="3" priority="22">
      <formula>$D$5&lt;&gt;""</formula>
    </cfRule>
  </conditionalFormatting>
  <dataValidations xWindow="975" yWindow="680" count="9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00000000-0002-0000-0500-000000000000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00000000-0002-0000-0500-000001000000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00000000-0002-0000-0500-000002000000}"/>
    <dataValidation allowBlank="1" showInputMessage="1" showErrorMessage="1" promptTitle="記入例と同じ形式で記載してください。英数半角大文字" prompt="記入例_x000a_　　　　　S50～R2_x000a_          H2～R1_x000a_" sqref="D9" xr:uid="{00000000-0002-0000-0500-00000300000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00000000-0002-0000-0500-000004000000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00000000-0002-0000-0500-000005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F13 E12 E11:F11" xr:uid="{00000000-0002-0000-0500-000006000000}">
      <formula1>E11=ROUNDDOWN(E11,2)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00000000-0002-0000-0500-000007000000}">
      <formula1>D14=ROUNDDOWN(D14,2)</formula1>
    </dataValidation>
    <dataValidation type="custom" allowBlank="1" showInputMessage="1" showErrorMessage="1" error="小数点第三位は切り捨てしてください_x000a__x000a_例：　3.55_x000a_　　　　10.3０_x000a_" promptTitle="ご注意" prompt="累計沈下量は、少数第２位まで記載してください。_x000a_第３位以下切り捨てです。_x000a_例　123.02, 46.59, 30.00" sqref="D11" xr:uid="{00000000-0002-0000-0500-000008000000}">
      <formula1>D11=ROUNDDOWN(D11,2)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FA7C-0214-4FEF-BF4D-5F329124B57A}">
  <sheetPr>
    <tabColor theme="0"/>
    <pageSetUpPr fitToPage="1"/>
  </sheetPr>
  <dimension ref="A1:AB25"/>
  <sheetViews>
    <sheetView showGridLines="0" topLeftCell="B1" zoomScale="60" zoomScaleNormal="60" zoomScaleSheetLayoutView="40" workbookViewId="0">
      <selection activeCell="I15" sqref="I15"/>
    </sheetView>
  </sheetViews>
  <sheetFormatPr defaultColWidth="9" defaultRowHeight="14.5" x14ac:dyDescent="0.2"/>
  <cols>
    <col min="1" max="1" width="2.453125" style="17" hidden="1" customWidth="1"/>
    <col min="2" max="2" width="6.90625" style="17" customWidth="1"/>
    <col min="3" max="3" width="14.26953125" style="17" customWidth="1"/>
    <col min="4" max="4" width="18.90625" style="17" customWidth="1"/>
    <col min="5" max="5" width="26.26953125" style="17" customWidth="1"/>
    <col min="6" max="6" width="23.453125" style="17" customWidth="1"/>
    <col min="7" max="7" width="24.6328125" style="17" customWidth="1"/>
    <col min="8" max="16384" width="9" style="17"/>
  </cols>
  <sheetData>
    <row r="1" spans="1:28" ht="17.5" x14ac:dyDescent="0.2">
      <c r="B1" s="100" t="s">
        <v>332</v>
      </c>
    </row>
    <row r="2" spans="1:28" x14ac:dyDescent="0.2">
      <c r="A2" s="25">
        <f>IF(COUNTA(D4:G21)&lt;&gt;0,1,2)</f>
        <v>1</v>
      </c>
      <c r="B2" s="18" t="s">
        <v>43</v>
      </c>
      <c r="D2" s="18"/>
      <c r="E2" s="19"/>
      <c r="F2" s="19"/>
      <c r="G2" s="19"/>
    </row>
    <row r="3" spans="1:28" ht="18.75" customHeight="1" x14ac:dyDescent="0.2">
      <c r="B3" s="465" t="str">
        <f>IF([1]ｼｰﾄ0!C4="","",[1]ｼｰﾄ0!C3   &amp; ([1]ｼｰﾄ0!C4) )</f>
        <v>神奈川県関東平野南部</v>
      </c>
      <c r="C3" s="465"/>
      <c r="D3" s="178"/>
      <c r="E3" s="178"/>
      <c r="F3" s="178"/>
      <c r="G3" s="178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</row>
    <row r="4" spans="1:28" ht="27" customHeight="1" x14ac:dyDescent="0.2">
      <c r="B4" s="456" t="s">
        <v>207</v>
      </c>
      <c r="C4" s="457"/>
      <c r="D4" s="314" t="s">
        <v>490</v>
      </c>
      <c r="E4" s="314" t="s">
        <v>491</v>
      </c>
      <c r="F4" s="314" t="s">
        <v>492</v>
      </c>
      <c r="G4" s="314" t="s">
        <v>493</v>
      </c>
      <c r="H4" s="314" t="s">
        <v>494</v>
      </c>
      <c r="I4" s="314" t="s">
        <v>495</v>
      </c>
      <c r="J4" s="314" t="s">
        <v>496</v>
      </c>
      <c r="K4" s="314" t="s">
        <v>494</v>
      </c>
      <c r="L4" s="314" t="s">
        <v>494</v>
      </c>
      <c r="M4" s="314" t="s">
        <v>497</v>
      </c>
      <c r="N4" s="314" t="s">
        <v>494</v>
      </c>
      <c r="O4" s="314" t="s">
        <v>498</v>
      </c>
      <c r="P4" s="314" t="s">
        <v>499</v>
      </c>
      <c r="Q4" s="314" t="s">
        <v>500</v>
      </c>
      <c r="R4" s="314" t="s">
        <v>563</v>
      </c>
      <c r="S4" s="314" t="s">
        <v>564</v>
      </c>
      <c r="T4" s="314" t="s">
        <v>565</v>
      </c>
      <c r="U4" s="314" t="s">
        <v>566</v>
      </c>
      <c r="V4" s="314" t="s">
        <v>567</v>
      </c>
      <c r="W4" s="314" t="s">
        <v>568</v>
      </c>
      <c r="X4" s="314" t="s">
        <v>569</v>
      </c>
      <c r="Y4" s="314" t="s">
        <v>570</v>
      </c>
      <c r="Z4" s="314" t="s">
        <v>571</v>
      </c>
      <c r="AA4" s="314" t="s">
        <v>572</v>
      </c>
      <c r="AB4" s="314" t="s">
        <v>573</v>
      </c>
    </row>
    <row r="5" spans="1:28" ht="27" customHeight="1" x14ac:dyDescent="0.2">
      <c r="B5" s="456" t="s">
        <v>203</v>
      </c>
      <c r="C5" s="457"/>
      <c r="D5" s="314" t="s">
        <v>501</v>
      </c>
      <c r="E5" s="314" t="s">
        <v>502</v>
      </c>
      <c r="F5" s="314" t="s">
        <v>503</v>
      </c>
      <c r="G5" s="314" t="s">
        <v>504</v>
      </c>
      <c r="H5" s="314" t="s">
        <v>494</v>
      </c>
      <c r="I5" s="314" t="s">
        <v>505</v>
      </c>
      <c r="J5" s="314" t="s">
        <v>506</v>
      </c>
      <c r="K5" s="314" t="s">
        <v>494</v>
      </c>
      <c r="L5" s="314" t="s">
        <v>494</v>
      </c>
      <c r="M5" s="314" t="s">
        <v>507</v>
      </c>
      <c r="N5" s="314" t="s">
        <v>494</v>
      </c>
      <c r="O5" s="314" t="s">
        <v>508</v>
      </c>
      <c r="P5" s="314" t="s">
        <v>509</v>
      </c>
      <c r="Q5" s="314" t="s">
        <v>510</v>
      </c>
      <c r="R5" s="315" t="s">
        <v>574</v>
      </c>
      <c r="S5" s="315" t="s">
        <v>575</v>
      </c>
      <c r="T5" s="315" t="s">
        <v>576</v>
      </c>
      <c r="U5" s="315" t="s">
        <v>577</v>
      </c>
      <c r="V5" s="315" t="s">
        <v>578</v>
      </c>
      <c r="W5" s="315" t="s">
        <v>579</v>
      </c>
      <c r="X5" s="315" t="s">
        <v>580</v>
      </c>
      <c r="Y5" s="315" t="s">
        <v>581</v>
      </c>
      <c r="Z5" s="315" t="s">
        <v>582</v>
      </c>
      <c r="AA5" s="315" t="s">
        <v>583</v>
      </c>
      <c r="AB5" s="315" t="s">
        <v>584</v>
      </c>
    </row>
    <row r="6" spans="1:28" ht="27" customHeight="1" x14ac:dyDescent="0.2">
      <c r="B6" s="456" t="s">
        <v>27</v>
      </c>
      <c r="C6" s="457"/>
      <c r="D6" s="316" t="s">
        <v>511</v>
      </c>
      <c r="E6" s="316" t="s">
        <v>512</v>
      </c>
      <c r="F6" s="316" t="s">
        <v>513</v>
      </c>
      <c r="G6" s="316" t="s">
        <v>514</v>
      </c>
      <c r="H6" s="316" t="s">
        <v>515</v>
      </c>
      <c r="I6" s="316" t="s">
        <v>516</v>
      </c>
      <c r="J6" s="316" t="s">
        <v>517</v>
      </c>
      <c r="K6" s="316" t="s">
        <v>518</v>
      </c>
      <c r="L6" s="316" t="s">
        <v>519</v>
      </c>
      <c r="M6" s="316" t="s">
        <v>520</v>
      </c>
      <c r="N6" s="316" t="s">
        <v>520</v>
      </c>
      <c r="O6" s="316">
        <v>4.99</v>
      </c>
      <c r="P6" s="316">
        <v>13.51</v>
      </c>
      <c r="Q6" s="316">
        <v>11.72</v>
      </c>
      <c r="R6" s="315">
        <v>2.58</v>
      </c>
      <c r="S6" s="315">
        <v>0.86</v>
      </c>
      <c r="T6" s="315">
        <v>0.74</v>
      </c>
      <c r="U6" s="315">
        <v>3.22</v>
      </c>
      <c r="V6" s="315">
        <v>2.0699999999999998</v>
      </c>
      <c r="W6" s="315">
        <v>3.22</v>
      </c>
      <c r="X6" s="315">
        <v>9.23</v>
      </c>
      <c r="Y6" s="315">
        <v>12.53</v>
      </c>
      <c r="Z6" s="315">
        <v>19.239999999999998</v>
      </c>
      <c r="AA6" s="315">
        <v>57.96</v>
      </c>
      <c r="AB6" s="315">
        <v>57.21</v>
      </c>
    </row>
    <row r="7" spans="1:28" ht="27" customHeight="1" x14ac:dyDescent="0.2">
      <c r="B7" s="456" t="s">
        <v>46</v>
      </c>
      <c r="C7" s="457"/>
      <c r="D7" s="317" t="s">
        <v>521</v>
      </c>
      <c r="E7" s="317" t="s">
        <v>522</v>
      </c>
      <c r="F7" s="317" t="s">
        <v>523</v>
      </c>
      <c r="G7" s="317" t="s">
        <v>524</v>
      </c>
      <c r="H7" s="317" t="s">
        <v>525</v>
      </c>
      <c r="I7" s="317" t="s">
        <v>526</v>
      </c>
      <c r="J7" s="317" t="s">
        <v>527</v>
      </c>
      <c r="K7" s="317" t="s">
        <v>528</v>
      </c>
      <c r="L7" s="317" t="s">
        <v>529</v>
      </c>
      <c r="M7" s="317" t="s">
        <v>530</v>
      </c>
      <c r="N7" s="317" t="s">
        <v>531</v>
      </c>
      <c r="O7" s="317" t="s">
        <v>532</v>
      </c>
      <c r="P7" s="317" t="s">
        <v>533</v>
      </c>
      <c r="Q7" s="317" t="s">
        <v>534</v>
      </c>
      <c r="R7" s="315" t="s">
        <v>585</v>
      </c>
      <c r="S7" s="315" t="s">
        <v>586</v>
      </c>
      <c r="T7" s="315" t="s">
        <v>587</v>
      </c>
      <c r="U7" s="315" t="s">
        <v>588</v>
      </c>
      <c r="V7" s="315" t="s">
        <v>589</v>
      </c>
      <c r="W7" s="315" t="s">
        <v>590</v>
      </c>
      <c r="X7" s="315" t="s">
        <v>591</v>
      </c>
      <c r="Y7" s="315" t="s">
        <v>592</v>
      </c>
      <c r="Z7" s="315" t="s">
        <v>593</v>
      </c>
      <c r="AA7" s="315" t="s">
        <v>594</v>
      </c>
      <c r="AB7" s="315" t="s">
        <v>595</v>
      </c>
    </row>
    <row r="8" spans="1:28" ht="27" customHeight="1" x14ac:dyDescent="0.2">
      <c r="B8" s="456" t="s">
        <v>47</v>
      </c>
      <c r="C8" s="457"/>
      <c r="D8" s="314" t="s">
        <v>535</v>
      </c>
      <c r="E8" s="314" t="s">
        <v>494</v>
      </c>
      <c r="F8" s="314" t="s">
        <v>494</v>
      </c>
      <c r="G8" s="314" t="s">
        <v>494</v>
      </c>
      <c r="H8" s="314" t="s">
        <v>494</v>
      </c>
      <c r="I8" s="314" t="s">
        <v>494</v>
      </c>
      <c r="J8" s="314" t="s">
        <v>494</v>
      </c>
      <c r="K8" s="314" t="s">
        <v>494</v>
      </c>
      <c r="L8" s="314" t="s">
        <v>494</v>
      </c>
      <c r="M8" s="314" t="s">
        <v>494</v>
      </c>
      <c r="N8" s="314" t="s">
        <v>494</v>
      </c>
      <c r="O8" s="314" t="s">
        <v>494</v>
      </c>
      <c r="P8" s="314" t="s">
        <v>494</v>
      </c>
      <c r="Q8" s="314" t="s">
        <v>494</v>
      </c>
      <c r="R8" s="315" t="s">
        <v>596</v>
      </c>
      <c r="S8" s="315" t="s">
        <v>494</v>
      </c>
      <c r="T8" s="315" t="s">
        <v>494</v>
      </c>
      <c r="U8" s="315" t="s">
        <v>494</v>
      </c>
      <c r="V8" s="315" t="s">
        <v>494</v>
      </c>
      <c r="W8" s="315" t="s">
        <v>597</v>
      </c>
      <c r="X8" s="315" t="s">
        <v>494</v>
      </c>
      <c r="Y8" s="315" t="s">
        <v>494</v>
      </c>
      <c r="Z8" s="315" t="s">
        <v>494</v>
      </c>
      <c r="AA8" s="315" t="s">
        <v>494</v>
      </c>
      <c r="AB8" s="315" t="s">
        <v>494</v>
      </c>
    </row>
    <row r="9" spans="1:28" ht="27" customHeight="1" x14ac:dyDescent="0.2">
      <c r="B9" s="456" t="s">
        <v>28</v>
      </c>
      <c r="C9" s="457"/>
      <c r="D9" s="314" t="s">
        <v>536</v>
      </c>
      <c r="E9" s="314" t="s">
        <v>494</v>
      </c>
      <c r="F9" s="314" t="s">
        <v>494</v>
      </c>
      <c r="G9" s="314" t="s">
        <v>494</v>
      </c>
      <c r="H9" s="314" t="s">
        <v>494</v>
      </c>
      <c r="I9" s="314" t="s">
        <v>494</v>
      </c>
      <c r="J9" s="314" t="s">
        <v>494</v>
      </c>
      <c r="K9" s="314" t="s">
        <v>494</v>
      </c>
      <c r="L9" s="314" t="s">
        <v>494</v>
      </c>
      <c r="M9" s="314" t="s">
        <v>494</v>
      </c>
      <c r="N9" s="314" t="s">
        <v>494</v>
      </c>
      <c r="O9" s="314" t="s">
        <v>494</v>
      </c>
      <c r="P9" s="314" t="s">
        <v>494</v>
      </c>
      <c r="Q9" s="314" t="s">
        <v>494</v>
      </c>
      <c r="R9" s="315" t="s">
        <v>598</v>
      </c>
      <c r="S9" s="315" t="s">
        <v>494</v>
      </c>
      <c r="T9" s="315" t="s">
        <v>494</v>
      </c>
      <c r="U9" s="315" t="s">
        <v>494</v>
      </c>
      <c r="V9" s="315" t="s">
        <v>494</v>
      </c>
      <c r="W9" s="315" t="s">
        <v>494</v>
      </c>
      <c r="X9" s="315" t="s">
        <v>494</v>
      </c>
      <c r="Y9" s="315" t="s">
        <v>494</v>
      </c>
      <c r="Z9" s="315" t="s">
        <v>599</v>
      </c>
      <c r="AA9" s="315" t="s">
        <v>598</v>
      </c>
      <c r="AB9" s="315" t="s">
        <v>494</v>
      </c>
    </row>
    <row r="10" spans="1:28" ht="27" customHeight="1" x14ac:dyDescent="0.2">
      <c r="B10" s="456" t="s">
        <v>206</v>
      </c>
      <c r="C10" s="457"/>
      <c r="D10" s="317" t="s">
        <v>537</v>
      </c>
      <c r="E10" s="317" t="s">
        <v>538</v>
      </c>
      <c r="F10" s="317" t="s">
        <v>539</v>
      </c>
      <c r="G10" s="317" t="s">
        <v>494</v>
      </c>
      <c r="H10" s="317" t="s">
        <v>494</v>
      </c>
      <c r="I10" s="317" t="s">
        <v>540</v>
      </c>
      <c r="J10" s="317" t="s">
        <v>541</v>
      </c>
      <c r="K10" s="317" t="s">
        <v>494</v>
      </c>
      <c r="L10" s="317" t="s">
        <v>494</v>
      </c>
      <c r="M10" s="317" t="s">
        <v>542</v>
      </c>
      <c r="N10" s="317" t="s">
        <v>542</v>
      </c>
      <c r="O10" s="317" t="s">
        <v>543</v>
      </c>
      <c r="P10" s="317" t="s">
        <v>544</v>
      </c>
      <c r="Q10" s="317" t="s">
        <v>545</v>
      </c>
      <c r="R10" s="315" t="s">
        <v>600</v>
      </c>
      <c r="S10" s="315" t="s">
        <v>601</v>
      </c>
      <c r="T10" s="315" t="s">
        <v>602</v>
      </c>
      <c r="U10" s="315" t="s">
        <v>603</v>
      </c>
      <c r="V10" s="315" t="s">
        <v>604</v>
      </c>
      <c r="W10" s="315" t="s">
        <v>605</v>
      </c>
      <c r="X10" s="315" t="s">
        <v>494</v>
      </c>
      <c r="Y10" s="315" t="s">
        <v>494</v>
      </c>
      <c r="Z10" s="315" t="s">
        <v>494</v>
      </c>
      <c r="AA10" s="315" t="s">
        <v>606</v>
      </c>
      <c r="AB10" s="315" t="s">
        <v>607</v>
      </c>
    </row>
    <row r="11" spans="1:28" ht="27" customHeight="1" x14ac:dyDescent="0.2">
      <c r="B11" s="458" t="s">
        <v>48</v>
      </c>
      <c r="C11" s="459"/>
      <c r="D11" s="318" t="s">
        <v>546</v>
      </c>
      <c r="E11" s="318" t="s">
        <v>547</v>
      </c>
      <c r="F11" s="318" t="s">
        <v>548</v>
      </c>
      <c r="G11" s="318" t="s">
        <v>549</v>
      </c>
      <c r="H11" s="318" t="s">
        <v>547</v>
      </c>
      <c r="I11" s="318" t="s">
        <v>550</v>
      </c>
      <c r="J11" s="318" t="s">
        <v>551</v>
      </c>
      <c r="K11" s="318" t="s">
        <v>552</v>
      </c>
      <c r="L11" s="318" t="s">
        <v>553</v>
      </c>
      <c r="M11" s="318" t="s">
        <v>554</v>
      </c>
      <c r="N11" s="318" t="s">
        <v>555</v>
      </c>
      <c r="O11" s="318"/>
      <c r="P11" s="318"/>
      <c r="Q11" s="318"/>
      <c r="R11" s="319" t="s">
        <v>608</v>
      </c>
      <c r="S11" s="319" t="s">
        <v>609</v>
      </c>
      <c r="T11" s="319" t="s">
        <v>610</v>
      </c>
      <c r="U11" s="319" t="s">
        <v>611</v>
      </c>
      <c r="V11" s="319" t="s">
        <v>612</v>
      </c>
      <c r="W11" s="319" t="s">
        <v>613</v>
      </c>
      <c r="X11" s="319" t="s">
        <v>614</v>
      </c>
      <c r="Y11" s="319" t="s">
        <v>615</v>
      </c>
      <c r="Z11" s="319" t="s">
        <v>616</v>
      </c>
      <c r="AA11" s="319" t="s">
        <v>617</v>
      </c>
      <c r="AB11" s="319" t="s">
        <v>618</v>
      </c>
    </row>
    <row r="12" spans="1:28" ht="18.75" customHeight="1" x14ac:dyDescent="0.2">
      <c r="B12" s="460" t="s">
        <v>26</v>
      </c>
      <c r="C12" s="313" t="s">
        <v>68</v>
      </c>
      <c r="D12" s="320">
        <v>-1.98</v>
      </c>
      <c r="E12" s="321">
        <v>-1.03</v>
      </c>
      <c r="F12" s="321">
        <v>-3.34</v>
      </c>
      <c r="G12" s="321">
        <v>1.72</v>
      </c>
      <c r="H12" s="321">
        <v>2.1800000000000002</v>
      </c>
      <c r="I12" s="321">
        <v>16.989999999999998</v>
      </c>
      <c r="J12" s="321">
        <v>0.15</v>
      </c>
      <c r="K12" s="321">
        <v>0.08</v>
      </c>
      <c r="L12" s="321">
        <v>1.26</v>
      </c>
      <c r="M12" s="321">
        <v>5.74</v>
      </c>
      <c r="N12" s="321">
        <v>3.58</v>
      </c>
      <c r="O12" s="321">
        <v>3.72</v>
      </c>
      <c r="P12" s="321">
        <v>10.57</v>
      </c>
      <c r="Q12" s="322">
        <v>8.91</v>
      </c>
      <c r="R12" s="323">
        <v>1.06</v>
      </c>
      <c r="S12" s="319">
        <v>-0.01</v>
      </c>
      <c r="T12" s="319">
        <v>-0.12</v>
      </c>
      <c r="U12" s="319">
        <v>0.36</v>
      </c>
      <c r="V12" s="319">
        <v>-0.04</v>
      </c>
      <c r="W12" s="319">
        <v>1.08</v>
      </c>
      <c r="X12" s="319">
        <v>7.15</v>
      </c>
      <c r="Y12" s="319">
        <v>7.18</v>
      </c>
      <c r="Z12" s="319">
        <v>14.31</v>
      </c>
      <c r="AA12" s="319">
        <v>18.41</v>
      </c>
      <c r="AB12" s="319">
        <v>10.99</v>
      </c>
    </row>
    <row r="13" spans="1:28" ht="18.75" customHeight="1" x14ac:dyDescent="0.2">
      <c r="B13" s="461"/>
      <c r="C13" s="313" t="s">
        <v>208</v>
      </c>
      <c r="D13" s="324">
        <v>-0.1</v>
      </c>
      <c r="E13" s="325">
        <v>-0.98</v>
      </c>
      <c r="F13" s="325">
        <v>-2.96</v>
      </c>
      <c r="G13" s="326">
        <v>1.75</v>
      </c>
      <c r="H13" s="326">
        <v>2.2200000000000002</v>
      </c>
      <c r="I13" s="326">
        <v>17.09</v>
      </c>
      <c r="J13" s="326">
        <v>0.49</v>
      </c>
      <c r="K13" s="326">
        <v>0.4</v>
      </c>
      <c r="L13" s="326">
        <v>1.42</v>
      </c>
      <c r="M13" s="326">
        <v>5.81</v>
      </c>
      <c r="N13" s="326">
        <v>3.7</v>
      </c>
      <c r="O13" s="326">
        <v>3.63</v>
      </c>
      <c r="P13" s="326">
        <v>10.68</v>
      </c>
      <c r="Q13" s="327">
        <v>9.2200000000000006</v>
      </c>
      <c r="R13" s="323">
        <v>1.59</v>
      </c>
      <c r="S13" s="319">
        <v>0.84</v>
      </c>
      <c r="T13" s="319">
        <v>0.13</v>
      </c>
      <c r="U13" s="319">
        <v>0.52</v>
      </c>
      <c r="V13" s="319">
        <v>0.35</v>
      </c>
      <c r="W13" s="319">
        <v>2.3199999999999998</v>
      </c>
      <c r="X13" s="319">
        <v>7.33</v>
      </c>
      <c r="Y13" s="319">
        <v>7.34</v>
      </c>
      <c r="Z13" s="319">
        <v>14.23</v>
      </c>
      <c r="AA13" s="319">
        <v>18.05</v>
      </c>
      <c r="AB13" s="319">
        <v>11.07</v>
      </c>
    </row>
    <row r="14" spans="1:28" ht="18.75" customHeight="1" x14ac:dyDescent="0.2">
      <c r="B14" s="461"/>
      <c r="C14" s="313" t="s">
        <v>71</v>
      </c>
      <c r="D14" s="324">
        <v>-0.03</v>
      </c>
      <c r="E14" s="328">
        <v>-0.96</v>
      </c>
      <c r="F14" s="328">
        <v>-2.84</v>
      </c>
      <c r="G14" s="329">
        <v>1.76</v>
      </c>
      <c r="H14" s="329">
        <v>2.2599999999999998</v>
      </c>
      <c r="I14" s="329">
        <v>17.12</v>
      </c>
      <c r="J14" s="329">
        <v>0.14000000000000001</v>
      </c>
      <c r="K14" s="329">
        <v>0.05</v>
      </c>
      <c r="L14" s="329">
        <v>1.25</v>
      </c>
      <c r="M14" s="329">
        <v>5.85</v>
      </c>
      <c r="N14" s="329">
        <v>3.57</v>
      </c>
      <c r="O14" s="329">
        <v>3.67</v>
      </c>
      <c r="P14" s="329">
        <v>10.74</v>
      </c>
      <c r="Q14" s="330">
        <v>9.3800000000000008</v>
      </c>
      <c r="R14" s="323">
        <v>1.76</v>
      </c>
      <c r="S14" s="319">
        <v>1</v>
      </c>
      <c r="T14" s="319">
        <v>0.27</v>
      </c>
      <c r="U14" s="319">
        <v>0.61</v>
      </c>
      <c r="V14" s="319">
        <v>0.64</v>
      </c>
      <c r="W14" s="319">
        <v>2.48</v>
      </c>
      <c r="X14" s="319">
        <v>7.39</v>
      </c>
      <c r="Y14" s="319">
        <v>7.05</v>
      </c>
      <c r="Z14" s="319">
        <v>14.21</v>
      </c>
      <c r="AA14" s="319">
        <v>18.66</v>
      </c>
      <c r="AB14" s="319">
        <v>11.07</v>
      </c>
    </row>
    <row r="15" spans="1:28" ht="18.75" customHeight="1" x14ac:dyDescent="0.2">
      <c r="B15" s="461"/>
      <c r="C15" s="313" t="s">
        <v>70</v>
      </c>
      <c r="D15" s="331">
        <v>-0.22</v>
      </c>
      <c r="E15" s="332">
        <v>-1.04</v>
      </c>
      <c r="F15" s="332">
        <v>-2.9</v>
      </c>
      <c r="G15" s="333">
        <v>1.62</v>
      </c>
      <c r="H15" s="333">
        <v>2.12</v>
      </c>
      <c r="I15" s="333">
        <v>17.16</v>
      </c>
      <c r="J15" s="332">
        <v>-0.1</v>
      </c>
      <c r="K15" s="332">
        <v>-0.23</v>
      </c>
      <c r="L15" s="333">
        <v>1.35</v>
      </c>
      <c r="M15" s="333">
        <v>5.75</v>
      </c>
      <c r="N15" s="333">
        <v>3.5</v>
      </c>
      <c r="O15" s="333">
        <v>3.69</v>
      </c>
      <c r="P15" s="333">
        <v>10.82</v>
      </c>
      <c r="Q15" s="334">
        <v>9.26</v>
      </c>
      <c r="R15" s="323">
        <v>1.77</v>
      </c>
      <c r="S15" s="319">
        <v>0.85</v>
      </c>
      <c r="T15" s="319">
        <v>0.13</v>
      </c>
      <c r="U15" s="319">
        <v>0.49</v>
      </c>
      <c r="V15" s="319">
        <v>0.33</v>
      </c>
      <c r="W15" s="319">
        <v>2.38</v>
      </c>
      <c r="X15" s="319">
        <v>7.3</v>
      </c>
      <c r="Y15" s="319">
        <v>6.18</v>
      </c>
      <c r="Z15" s="319">
        <v>14.18</v>
      </c>
      <c r="AA15" s="319">
        <v>19.11</v>
      </c>
      <c r="AB15" s="319">
        <v>11.17</v>
      </c>
    </row>
    <row r="16" spans="1:28" ht="18.75" customHeight="1" x14ac:dyDescent="0.2">
      <c r="B16" s="462" t="s">
        <v>49</v>
      </c>
      <c r="C16" s="314" t="s">
        <v>167</v>
      </c>
      <c r="D16" s="335">
        <v>-1.43</v>
      </c>
      <c r="E16" s="335">
        <v>-1.1399999999999999</v>
      </c>
      <c r="F16" s="335">
        <v>-3.81</v>
      </c>
      <c r="G16" s="335">
        <v>1.55</v>
      </c>
      <c r="H16" s="335">
        <v>2.08</v>
      </c>
      <c r="I16" s="335">
        <v>17.100000000000001</v>
      </c>
      <c r="J16" s="335">
        <v>0.63</v>
      </c>
      <c r="K16" s="335">
        <v>0.54</v>
      </c>
      <c r="L16" s="335">
        <v>1.63</v>
      </c>
      <c r="M16" s="335">
        <v>5.76</v>
      </c>
      <c r="N16" s="335">
        <v>3.64</v>
      </c>
      <c r="O16" s="335">
        <v>3.64</v>
      </c>
      <c r="P16" s="335">
        <v>10.67</v>
      </c>
      <c r="Q16" s="335">
        <v>8.98</v>
      </c>
      <c r="R16" s="319">
        <v>1.6</v>
      </c>
      <c r="S16" s="319">
        <v>-0.53</v>
      </c>
      <c r="T16" s="319">
        <v>-1.66</v>
      </c>
      <c r="U16" s="319">
        <v>-1.34</v>
      </c>
      <c r="V16" s="319">
        <v>-0.38</v>
      </c>
      <c r="W16" s="319">
        <v>1.98</v>
      </c>
      <c r="X16" s="319">
        <v>7.41</v>
      </c>
      <c r="Y16" s="319">
        <v>5.81</v>
      </c>
      <c r="Z16" s="319">
        <v>14.2</v>
      </c>
      <c r="AA16" s="319">
        <v>19.09</v>
      </c>
      <c r="AB16" s="319">
        <v>11.16</v>
      </c>
    </row>
    <row r="17" spans="2:28" ht="18.75" customHeight="1" x14ac:dyDescent="0.2">
      <c r="B17" s="462"/>
      <c r="C17" s="336" t="s">
        <v>229</v>
      </c>
      <c r="D17" s="319">
        <v>-1.17</v>
      </c>
      <c r="E17" s="319">
        <v>-0.94</v>
      </c>
      <c r="F17" s="319">
        <v>-3.92</v>
      </c>
      <c r="G17" s="319">
        <v>1.82</v>
      </c>
      <c r="H17" s="319">
        <v>2.23</v>
      </c>
      <c r="I17" s="319">
        <v>17</v>
      </c>
      <c r="J17" s="319">
        <v>1.1000000000000001</v>
      </c>
      <c r="K17" s="319">
        <v>1.01</v>
      </c>
      <c r="L17" s="319">
        <v>1.98</v>
      </c>
      <c r="M17" s="319">
        <v>5.92</v>
      </c>
      <c r="N17" s="319">
        <v>3.82</v>
      </c>
      <c r="O17" s="319">
        <v>3.83</v>
      </c>
      <c r="P17" s="319">
        <v>10.83</v>
      </c>
      <c r="Q17" s="319">
        <v>9.08</v>
      </c>
      <c r="R17" s="319">
        <v>1.1000000000000001</v>
      </c>
      <c r="S17" s="319">
        <v>-0.82</v>
      </c>
      <c r="T17" s="319">
        <v>-2.09</v>
      </c>
      <c r="U17" s="319">
        <v>-1.61</v>
      </c>
      <c r="V17" s="319">
        <v>-0.98</v>
      </c>
      <c r="W17" s="319">
        <v>1.63</v>
      </c>
      <c r="X17" s="319">
        <v>7.35</v>
      </c>
      <c r="Y17" s="319">
        <v>5.3</v>
      </c>
      <c r="Z17" s="319">
        <v>14.19</v>
      </c>
      <c r="AA17" s="319">
        <v>19.23</v>
      </c>
      <c r="AB17" s="319">
        <v>11.3</v>
      </c>
    </row>
    <row r="18" spans="2:28" ht="18.75" customHeight="1" x14ac:dyDescent="0.2">
      <c r="B18" s="462"/>
      <c r="C18" s="336" t="s">
        <v>255</v>
      </c>
      <c r="D18" s="319">
        <v>-0.18</v>
      </c>
      <c r="E18" s="319">
        <v>-1</v>
      </c>
      <c r="F18" s="319">
        <v>-2.94</v>
      </c>
      <c r="G18" s="319">
        <v>2.0499999999999998</v>
      </c>
      <c r="H18" s="319">
        <v>2.5</v>
      </c>
      <c r="I18" s="319">
        <v>16.73</v>
      </c>
      <c r="J18" s="319">
        <v>1.44</v>
      </c>
      <c r="K18" s="319">
        <v>1.35</v>
      </c>
      <c r="L18" s="319">
        <v>2.21</v>
      </c>
      <c r="M18" s="319">
        <v>6.36</v>
      </c>
      <c r="N18" s="319">
        <v>5</v>
      </c>
      <c r="O18" s="319">
        <v>3.84</v>
      </c>
      <c r="P18" s="319">
        <v>10.8</v>
      </c>
      <c r="Q18" s="319">
        <v>8.9499999999999993</v>
      </c>
      <c r="R18" s="319">
        <v>1.54</v>
      </c>
      <c r="S18" s="319">
        <v>0.54</v>
      </c>
      <c r="T18" s="319">
        <v>-0.17</v>
      </c>
      <c r="U18" s="319">
        <v>0.37</v>
      </c>
      <c r="V18" s="319">
        <v>0.24</v>
      </c>
      <c r="W18" s="319">
        <v>1.94</v>
      </c>
      <c r="X18" s="319">
        <v>7.45</v>
      </c>
      <c r="Y18" s="319">
        <v>5.2</v>
      </c>
      <c r="Z18" s="319">
        <v>14.24</v>
      </c>
      <c r="AA18" s="319">
        <v>22.8</v>
      </c>
      <c r="AB18" s="319">
        <v>11.72</v>
      </c>
    </row>
    <row r="19" spans="2:28" ht="18.75" customHeight="1" x14ac:dyDescent="0.2">
      <c r="B19" s="462"/>
      <c r="C19" s="336" t="s">
        <v>343</v>
      </c>
      <c r="D19" s="319">
        <v>-0.03</v>
      </c>
      <c r="E19" s="319">
        <v>-0.95</v>
      </c>
      <c r="F19" s="319">
        <v>-2.93</v>
      </c>
      <c r="G19" s="319">
        <v>2.27</v>
      </c>
      <c r="H19" s="319">
        <v>2.63</v>
      </c>
      <c r="I19" s="319">
        <v>16.61</v>
      </c>
      <c r="J19" s="319">
        <v>1.76</v>
      </c>
      <c r="K19" s="319">
        <v>1.77</v>
      </c>
      <c r="L19" s="319">
        <v>2.52</v>
      </c>
      <c r="M19" s="319">
        <v>6.41</v>
      </c>
      <c r="N19" s="319">
        <v>5.28</v>
      </c>
      <c r="O19" s="319">
        <v>3.84</v>
      </c>
      <c r="P19" s="319">
        <v>10.86</v>
      </c>
      <c r="Q19" s="319">
        <v>8.9600000000000009</v>
      </c>
      <c r="R19" s="319">
        <v>1.2</v>
      </c>
      <c r="S19" s="319">
        <v>0.98</v>
      </c>
      <c r="T19" s="319">
        <v>0.14000000000000001</v>
      </c>
      <c r="U19" s="319">
        <v>0.67</v>
      </c>
      <c r="V19" s="319">
        <v>0.59</v>
      </c>
      <c r="W19" s="319">
        <v>2.52</v>
      </c>
      <c r="X19" s="319">
        <v>7.36</v>
      </c>
      <c r="Y19" s="319">
        <v>5.0599999999999996</v>
      </c>
      <c r="Z19" s="319">
        <v>14.17</v>
      </c>
      <c r="AA19" s="319">
        <v>23.95</v>
      </c>
      <c r="AB19" s="319">
        <v>11.75</v>
      </c>
    </row>
    <row r="20" spans="2:28" ht="18.75" customHeight="1" x14ac:dyDescent="0.2">
      <c r="B20" s="462"/>
      <c r="C20" s="336" t="s">
        <v>351</v>
      </c>
      <c r="D20" s="319">
        <v>0</v>
      </c>
      <c r="E20" s="319">
        <v>-0.92</v>
      </c>
      <c r="F20" s="319">
        <v>-2.76</v>
      </c>
      <c r="G20" s="319">
        <v>2.0699999999999998</v>
      </c>
      <c r="H20" s="319">
        <v>2.54</v>
      </c>
      <c r="I20" s="319">
        <v>16.57</v>
      </c>
      <c r="J20" s="319">
        <v>1.77</v>
      </c>
      <c r="K20" s="319">
        <v>1.69</v>
      </c>
      <c r="L20" s="319">
        <v>2.52</v>
      </c>
      <c r="M20" s="319">
        <v>6.28</v>
      </c>
      <c r="N20" s="319">
        <v>4.9800000000000004</v>
      </c>
      <c r="O20" s="319">
        <v>3.82</v>
      </c>
      <c r="P20" s="319">
        <v>10.83</v>
      </c>
      <c r="Q20" s="319">
        <v>9.19</v>
      </c>
      <c r="R20" s="319">
        <v>1.85</v>
      </c>
      <c r="S20" s="319">
        <v>1.03</v>
      </c>
      <c r="T20" s="319">
        <v>0.21</v>
      </c>
      <c r="U20" s="319">
        <v>0.74</v>
      </c>
      <c r="V20" s="319">
        <v>0.49</v>
      </c>
      <c r="W20" s="319">
        <v>2.57</v>
      </c>
      <c r="X20" s="319">
        <v>7.28</v>
      </c>
      <c r="Y20" s="319">
        <v>5.08</v>
      </c>
      <c r="Z20" s="319">
        <v>14.09</v>
      </c>
      <c r="AA20" s="319">
        <v>24.56</v>
      </c>
      <c r="AB20" s="319">
        <v>11.78</v>
      </c>
    </row>
    <row r="21" spans="2:28" ht="18.75" customHeight="1" x14ac:dyDescent="0.2">
      <c r="B21" s="463"/>
      <c r="C21" s="336" t="s">
        <v>464</v>
      </c>
      <c r="D21" s="319">
        <v>-0.01</v>
      </c>
      <c r="E21" s="319">
        <v>-0.94</v>
      </c>
      <c r="F21" s="319">
        <v>-3.09</v>
      </c>
      <c r="G21" s="337">
        <v>2.08</v>
      </c>
      <c r="H21" s="337">
        <v>2.5299999999999998</v>
      </c>
      <c r="I21" s="337">
        <v>16.55</v>
      </c>
      <c r="J21" s="337">
        <v>1.8</v>
      </c>
      <c r="K21" s="337">
        <v>1.69</v>
      </c>
      <c r="L21" s="337">
        <v>2.5099999999999998</v>
      </c>
      <c r="M21" s="337">
        <v>6.3</v>
      </c>
      <c r="N21" s="337">
        <v>4.97</v>
      </c>
      <c r="O21" s="337">
        <v>3.57</v>
      </c>
      <c r="P21" s="337">
        <v>10.81</v>
      </c>
      <c r="Q21" s="337">
        <v>9.3699999999999992</v>
      </c>
      <c r="R21" s="319">
        <v>1.86</v>
      </c>
      <c r="S21" s="338">
        <v>0.99</v>
      </c>
      <c r="T21" s="338">
        <v>0.14000000000000001</v>
      </c>
      <c r="U21" s="338">
        <v>0.76</v>
      </c>
      <c r="V21" s="338">
        <v>0.45</v>
      </c>
      <c r="W21" s="338">
        <v>2.5</v>
      </c>
      <c r="X21" s="338">
        <v>7.24</v>
      </c>
      <c r="Y21" s="338">
        <v>5.54</v>
      </c>
      <c r="Z21" s="338">
        <v>7.07</v>
      </c>
      <c r="AA21" s="339">
        <v>24.67</v>
      </c>
      <c r="AB21" s="338">
        <v>11.53</v>
      </c>
    </row>
    <row r="22" spans="2:28" x14ac:dyDescent="0.2">
      <c r="B22" s="182"/>
      <c r="C22" s="183" t="s">
        <v>213</v>
      </c>
      <c r="D22" s="437" t="s">
        <v>72</v>
      </c>
      <c r="E22" s="438"/>
      <c r="F22" s="438"/>
      <c r="G22" s="438"/>
      <c r="H22" s="438"/>
      <c r="I22" s="438"/>
      <c r="J22" s="438"/>
      <c r="K22" s="438"/>
      <c r="L22" s="438"/>
      <c r="M22" s="438"/>
      <c r="N22" s="438"/>
      <c r="O22" s="438"/>
      <c r="P22" s="438"/>
      <c r="Q22" s="464"/>
      <c r="R22" s="437" t="s">
        <v>72</v>
      </c>
      <c r="S22" s="438"/>
      <c r="T22" s="438"/>
      <c r="U22" s="438"/>
      <c r="V22" s="438"/>
      <c r="W22" s="438"/>
      <c r="X22" s="438"/>
      <c r="Y22" s="438"/>
      <c r="Z22" s="439"/>
      <c r="AA22" s="439"/>
      <c r="AB22" s="440"/>
    </row>
    <row r="23" spans="2:28" ht="15" customHeight="1" x14ac:dyDescent="0.2">
      <c r="B23" s="182"/>
      <c r="C23" s="182"/>
      <c r="D23" s="441" t="s">
        <v>556</v>
      </c>
      <c r="E23" s="442"/>
      <c r="F23" s="442"/>
      <c r="G23" s="442"/>
      <c r="H23" s="442"/>
      <c r="I23" s="442"/>
      <c r="J23" s="442"/>
      <c r="K23" s="442"/>
      <c r="L23" s="442"/>
      <c r="M23" s="442"/>
      <c r="N23" s="442"/>
      <c r="O23" s="442"/>
      <c r="P23" s="442"/>
      <c r="Q23" s="443"/>
      <c r="R23" s="441" t="s">
        <v>619</v>
      </c>
      <c r="S23" s="442"/>
      <c r="T23" s="442"/>
      <c r="U23" s="442"/>
      <c r="V23" s="442"/>
      <c r="W23" s="442"/>
      <c r="X23" s="442"/>
      <c r="Y23" s="442"/>
      <c r="Z23" s="444"/>
      <c r="AA23" s="444"/>
      <c r="AB23" s="445"/>
    </row>
    <row r="24" spans="2:28" x14ac:dyDescent="0.2">
      <c r="B24" s="182"/>
      <c r="C24" s="182"/>
      <c r="D24" s="446"/>
      <c r="E24" s="447"/>
      <c r="F24" s="447"/>
      <c r="G24" s="447"/>
      <c r="H24" s="447"/>
      <c r="I24" s="447"/>
      <c r="J24" s="447"/>
      <c r="K24" s="447"/>
      <c r="L24" s="447"/>
      <c r="M24" s="447"/>
      <c r="N24" s="447"/>
      <c r="O24" s="447"/>
      <c r="P24" s="447"/>
      <c r="Q24" s="448"/>
      <c r="R24" s="441" t="s">
        <v>620</v>
      </c>
      <c r="S24" s="442"/>
      <c r="T24" s="442"/>
      <c r="U24" s="442"/>
      <c r="V24" s="442"/>
      <c r="W24" s="442"/>
      <c r="X24" s="442"/>
      <c r="Y24" s="442"/>
      <c r="Z24" s="444"/>
      <c r="AA24" s="444"/>
      <c r="AB24" s="445"/>
    </row>
    <row r="25" spans="2:28" x14ac:dyDescent="0.2">
      <c r="B25" s="182"/>
      <c r="C25" s="182"/>
      <c r="D25" s="449"/>
      <c r="E25" s="450"/>
      <c r="F25" s="450"/>
      <c r="G25" s="450"/>
      <c r="H25" s="450"/>
      <c r="I25" s="450"/>
      <c r="J25" s="450"/>
      <c r="K25" s="450"/>
      <c r="L25" s="450"/>
      <c r="M25" s="450"/>
      <c r="N25" s="450"/>
      <c r="O25" s="450"/>
      <c r="P25" s="450"/>
      <c r="Q25" s="451"/>
      <c r="R25" s="452" t="s">
        <v>621</v>
      </c>
      <c r="S25" s="453"/>
      <c r="T25" s="453"/>
      <c r="U25" s="453"/>
      <c r="V25" s="453"/>
      <c r="W25" s="453"/>
      <c r="X25" s="453"/>
      <c r="Y25" s="453"/>
      <c r="Z25" s="454"/>
      <c r="AA25" s="454"/>
      <c r="AB25" s="455"/>
    </row>
  </sheetData>
  <sheetProtection insertColumns="0"/>
  <mergeCells count="19">
    <mergeCell ref="B8:C8"/>
    <mergeCell ref="B3:C3"/>
    <mergeCell ref="B4:C4"/>
    <mergeCell ref="B5:C5"/>
    <mergeCell ref="B6:C6"/>
    <mergeCell ref="B7:C7"/>
    <mergeCell ref="D25:Q25"/>
    <mergeCell ref="R25:AB25"/>
    <mergeCell ref="B9:C9"/>
    <mergeCell ref="B10:C10"/>
    <mergeCell ref="B11:C11"/>
    <mergeCell ref="B12:B15"/>
    <mergeCell ref="B16:B21"/>
    <mergeCell ref="D22:Q22"/>
    <mergeCell ref="R22:AB22"/>
    <mergeCell ref="D23:Q23"/>
    <mergeCell ref="R23:AB23"/>
    <mergeCell ref="D24:Q24"/>
    <mergeCell ref="R24:AB24"/>
  </mergeCells>
  <phoneticPr fontId="4"/>
  <pageMargins left="0.70866141732283472" right="0.55118110236220474" top="0.70866141732283472" bottom="0.6692913385826772" header="0.51181102362204722" footer="0.51181102362204722"/>
  <pageSetup paperSize="8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69" activePane="bottomRight" state="frozen"/>
      <selection activeCell="I55" sqref="I55"/>
      <selection pane="topRight" activeCell="I55" sqref="I55"/>
      <selection pane="bottomLeft" activeCell="I55" sqref="I55"/>
      <selection pane="bottomRight" activeCell="K75" sqref="K75"/>
    </sheetView>
  </sheetViews>
  <sheetFormatPr defaultColWidth="9" defaultRowHeight="14.5" x14ac:dyDescent="0.2"/>
  <cols>
    <col min="1" max="1" width="2.6328125" style="31" hidden="1" customWidth="1"/>
    <col min="2" max="2" width="16.6328125" style="25" customWidth="1"/>
    <col min="3" max="3" width="12.7265625" style="25" customWidth="1"/>
    <col min="4" max="4" width="10.36328125" style="25" customWidth="1"/>
    <col min="5" max="8" width="8.7265625" style="25" customWidth="1"/>
    <col min="9" max="12" width="12" style="25" customWidth="1"/>
    <col min="13" max="16384" width="9" style="25"/>
  </cols>
  <sheetData>
    <row r="1" spans="1:18" s="17" customFormat="1" ht="17.5" x14ac:dyDescent="0.2">
      <c r="B1" s="100" t="s">
        <v>463</v>
      </c>
    </row>
    <row r="2" spans="1:18" s="17" customFormat="1" x14ac:dyDescent="0.2">
      <c r="A2" s="26">
        <v>2</v>
      </c>
      <c r="C2" s="18"/>
      <c r="D2" s="18"/>
      <c r="E2" s="27"/>
      <c r="F2" s="27"/>
      <c r="G2" s="27"/>
      <c r="H2" s="27"/>
    </row>
    <row r="3" spans="1:18" s="17" customFormat="1" x14ac:dyDescent="0.2">
      <c r="A3" s="26">
        <f>IF(COUNTA(B8:L67)&lt;&gt;0,1,2)</f>
        <v>1</v>
      </c>
      <c r="B3" s="18" t="s">
        <v>158</v>
      </c>
      <c r="C3" s="28"/>
      <c r="D3" s="18"/>
      <c r="E3" s="27"/>
      <c r="F3" s="27"/>
      <c r="G3" s="27"/>
      <c r="H3" s="27"/>
    </row>
    <row r="4" spans="1:18" s="17" customFormat="1" ht="15" thickBot="1" x14ac:dyDescent="0.25">
      <c r="A4" s="26"/>
      <c r="B4" s="442" t="str">
        <f>IF(ｼｰﾄ0!C4="","",ｼｰﾄ0!C3   &amp; (ｼｰﾄ0!C4) )</f>
        <v>神奈川県関東平野南部</v>
      </c>
      <c r="C4" s="442"/>
      <c r="D4" s="184"/>
      <c r="E4" s="185"/>
      <c r="F4" s="185"/>
      <c r="G4" s="185"/>
      <c r="H4" s="185"/>
      <c r="I4" s="179"/>
      <c r="J4" s="179"/>
      <c r="K4" s="179"/>
      <c r="L4" s="179"/>
    </row>
    <row r="5" spans="1:18" ht="48.65" customHeight="1" x14ac:dyDescent="0.2">
      <c r="A5" s="29"/>
      <c r="B5" s="474" t="s">
        <v>650</v>
      </c>
      <c r="C5" s="477" t="s">
        <v>242</v>
      </c>
      <c r="D5" s="186"/>
      <c r="E5" s="480" t="s">
        <v>477</v>
      </c>
      <c r="F5" s="481"/>
      <c r="G5" s="481"/>
      <c r="H5" s="482"/>
      <c r="I5" s="489" t="s">
        <v>651</v>
      </c>
      <c r="J5" s="490"/>
      <c r="K5" s="491" t="s">
        <v>652</v>
      </c>
      <c r="L5" s="492"/>
    </row>
    <row r="6" spans="1:18" ht="37.5" customHeight="1" x14ac:dyDescent="0.2">
      <c r="A6" s="29"/>
      <c r="B6" s="475"/>
      <c r="C6" s="478"/>
      <c r="D6" s="483" t="s">
        <v>344</v>
      </c>
      <c r="E6" s="485" t="s">
        <v>280</v>
      </c>
      <c r="F6" s="487" t="s">
        <v>279</v>
      </c>
      <c r="G6" s="487" t="s">
        <v>159</v>
      </c>
      <c r="H6" s="483" t="s">
        <v>264</v>
      </c>
      <c r="I6" s="187" t="s">
        <v>314</v>
      </c>
      <c r="J6" s="188" t="s">
        <v>315</v>
      </c>
      <c r="K6" s="187" t="s">
        <v>339</v>
      </c>
      <c r="L6" s="189" t="s">
        <v>316</v>
      </c>
    </row>
    <row r="7" spans="1:18" ht="29.15" customHeight="1" thickBot="1" x14ac:dyDescent="0.25">
      <c r="A7" s="29"/>
      <c r="B7" s="476"/>
      <c r="C7" s="479"/>
      <c r="D7" s="484"/>
      <c r="E7" s="486"/>
      <c r="F7" s="488"/>
      <c r="G7" s="488"/>
      <c r="H7" s="484"/>
      <c r="I7" s="190" t="s">
        <v>317</v>
      </c>
      <c r="J7" s="191" t="s">
        <v>320</v>
      </c>
      <c r="K7" s="192" t="s">
        <v>319</v>
      </c>
      <c r="L7" s="193" t="s">
        <v>318</v>
      </c>
    </row>
    <row r="8" spans="1:18" ht="19.5" customHeight="1" thickTop="1" x14ac:dyDescent="0.2">
      <c r="A8" s="30" t="str">
        <f>IF(COUNTIF(E8:E67,"/")&gt;=1,1,"")</f>
        <v/>
      </c>
      <c r="B8" s="194" t="s">
        <v>485</v>
      </c>
      <c r="C8" s="195">
        <v>171.9</v>
      </c>
      <c r="D8" s="196"/>
      <c r="E8" s="197" t="s">
        <v>487</v>
      </c>
      <c r="F8" s="197" t="s">
        <v>486</v>
      </c>
      <c r="G8" s="197" t="s">
        <v>486</v>
      </c>
      <c r="H8" s="197" t="s">
        <v>486</v>
      </c>
      <c r="I8" s="198"/>
      <c r="J8" s="198"/>
      <c r="K8" s="198" t="s">
        <v>267</v>
      </c>
      <c r="L8" s="198"/>
    </row>
    <row r="9" spans="1:18" ht="19.5" customHeight="1" x14ac:dyDescent="0.2">
      <c r="A9" s="30">
        <f>IF(COUNTIF(E8:E67,"-")&gt;=1,2,"")</f>
        <v>2</v>
      </c>
      <c r="B9" s="199" t="s">
        <v>622</v>
      </c>
      <c r="C9" s="200">
        <v>128.1</v>
      </c>
      <c r="D9" s="200">
        <v>1.3</v>
      </c>
      <c r="E9" s="201" t="s">
        <v>486</v>
      </c>
      <c r="F9" s="201" t="s">
        <v>486</v>
      </c>
      <c r="G9" s="201" t="s">
        <v>486</v>
      </c>
      <c r="H9" s="201" t="s">
        <v>486</v>
      </c>
      <c r="I9" s="201"/>
      <c r="J9" s="201"/>
      <c r="K9" s="201" t="s">
        <v>267</v>
      </c>
      <c r="L9" s="201"/>
    </row>
    <row r="10" spans="1:18" ht="19.5" customHeight="1" x14ac:dyDescent="0.2">
      <c r="A10" s="30">
        <f>IF(COUNTIF(E8:E67,"#")&gt;=1,4,"")</f>
        <v>4</v>
      </c>
      <c r="B10" s="194"/>
      <c r="C10" s="196"/>
      <c r="D10" s="196"/>
      <c r="E10" s="198"/>
      <c r="F10" s="198"/>
      <c r="G10" s="198"/>
      <c r="H10" s="198"/>
      <c r="I10" s="202"/>
      <c r="J10" s="203"/>
      <c r="K10" s="203"/>
      <c r="L10" s="203"/>
    </row>
    <row r="11" spans="1:18" ht="19.5" customHeight="1" x14ac:dyDescent="0.2">
      <c r="A11" s="29"/>
      <c r="B11" s="194"/>
      <c r="C11" s="196"/>
      <c r="D11" s="196"/>
      <c r="E11" s="198"/>
      <c r="F11" s="198"/>
      <c r="G11" s="198"/>
      <c r="H11" s="198"/>
      <c r="I11" s="202"/>
      <c r="J11" s="203"/>
      <c r="K11" s="203"/>
      <c r="L11" s="203"/>
    </row>
    <row r="12" spans="1:18" ht="19.5" customHeight="1" x14ac:dyDescent="0.2">
      <c r="A12" s="30">
        <f>IF(COUNTIF(F8:F67,"-")&gt;=1,2,"")</f>
        <v>2</v>
      </c>
      <c r="B12" s="194"/>
      <c r="C12" s="196"/>
      <c r="D12" s="196"/>
      <c r="E12" s="198"/>
      <c r="F12" s="198"/>
      <c r="G12" s="198"/>
      <c r="H12" s="198"/>
      <c r="I12" s="202"/>
      <c r="J12" s="203"/>
      <c r="K12" s="203"/>
      <c r="L12" s="203"/>
    </row>
    <row r="13" spans="1:18" ht="19.5" customHeight="1" x14ac:dyDescent="0.2">
      <c r="A13" s="30" t="str">
        <f>IF(COUNTIF(F8:F67,"/")&gt;=1,1,"")</f>
        <v/>
      </c>
      <c r="B13" s="194"/>
      <c r="C13" s="196"/>
      <c r="D13" s="196"/>
      <c r="E13" s="198"/>
      <c r="F13" s="198"/>
      <c r="G13" s="198"/>
      <c r="H13" s="198"/>
      <c r="I13" s="202"/>
      <c r="J13" s="203"/>
      <c r="K13" s="203"/>
      <c r="L13" s="203"/>
      <c r="R13" s="25" t="s">
        <v>462</v>
      </c>
    </row>
    <row r="14" spans="1:18" ht="19.5" customHeight="1" x14ac:dyDescent="0.2">
      <c r="A14" s="30" t="str">
        <f>IF(COUNTIF(F8:F67,"#")&gt;=1,4,"")</f>
        <v/>
      </c>
      <c r="B14" s="194"/>
      <c r="C14" s="196"/>
      <c r="D14" s="196"/>
      <c r="E14" s="198"/>
      <c r="F14" s="198"/>
      <c r="G14" s="198"/>
      <c r="H14" s="198"/>
      <c r="I14" s="202"/>
      <c r="J14" s="203"/>
      <c r="K14" s="203"/>
      <c r="L14" s="203"/>
    </row>
    <row r="15" spans="1:18" ht="19.5" customHeight="1" x14ac:dyDescent="0.2">
      <c r="A15" s="29"/>
      <c r="B15" s="194"/>
      <c r="C15" s="196"/>
      <c r="D15" s="196"/>
      <c r="E15" s="198"/>
      <c r="F15" s="198"/>
      <c r="G15" s="198"/>
      <c r="H15" s="198"/>
      <c r="I15" s="202"/>
      <c r="J15" s="203"/>
      <c r="K15" s="203"/>
      <c r="L15" s="203"/>
    </row>
    <row r="16" spans="1:18" ht="19.5" customHeight="1" x14ac:dyDescent="0.2">
      <c r="A16" s="30" t="str">
        <f>IF(COUNTIF(G8:G67,"/")&gt;=1,1,"")</f>
        <v/>
      </c>
      <c r="B16" s="194"/>
      <c r="C16" s="196"/>
      <c r="D16" s="196"/>
      <c r="E16" s="198"/>
      <c r="F16" s="198"/>
      <c r="G16" s="198"/>
      <c r="H16" s="198"/>
      <c r="I16" s="202"/>
      <c r="J16" s="203"/>
      <c r="K16" s="203"/>
      <c r="L16" s="203"/>
    </row>
    <row r="17" spans="1:12" ht="19.5" customHeight="1" x14ac:dyDescent="0.2">
      <c r="A17" s="30">
        <f>IF(COUNTIF(G8:G67,"-")&gt;=1,2,"")</f>
        <v>2</v>
      </c>
      <c r="B17" s="194"/>
      <c r="C17" s="196"/>
      <c r="D17" s="196"/>
      <c r="E17" s="198"/>
      <c r="F17" s="198"/>
      <c r="G17" s="198"/>
      <c r="H17" s="198"/>
      <c r="I17" s="202"/>
      <c r="J17" s="203"/>
      <c r="K17" s="203"/>
      <c r="L17" s="203"/>
    </row>
    <row r="18" spans="1:12" ht="19.5" customHeight="1" x14ac:dyDescent="0.2">
      <c r="A18" s="30" t="str">
        <f>IF(COUNTIF(G8:G67,"#")&gt;=1,4,"")</f>
        <v/>
      </c>
      <c r="B18" s="194"/>
      <c r="C18" s="196"/>
      <c r="D18" s="196"/>
      <c r="E18" s="198"/>
      <c r="F18" s="198"/>
      <c r="G18" s="198"/>
      <c r="H18" s="198"/>
      <c r="I18" s="202"/>
      <c r="J18" s="203"/>
      <c r="K18" s="203"/>
      <c r="L18" s="203"/>
    </row>
    <row r="19" spans="1:12" ht="19.5" customHeight="1" x14ac:dyDescent="0.2">
      <c r="A19" s="29"/>
      <c r="B19" s="194"/>
      <c r="C19" s="196"/>
      <c r="D19" s="196"/>
      <c r="E19" s="198"/>
      <c r="F19" s="198"/>
      <c r="G19" s="198"/>
      <c r="H19" s="198"/>
      <c r="I19" s="202"/>
      <c r="J19" s="203"/>
      <c r="K19" s="203"/>
      <c r="L19" s="203"/>
    </row>
    <row r="20" spans="1:12" ht="19.5" customHeight="1" x14ac:dyDescent="0.2">
      <c r="A20" s="30" t="str">
        <f>IF(COUNTIF(H8:H67,"/")&gt;=1,1,"")</f>
        <v/>
      </c>
      <c r="B20" s="194"/>
      <c r="C20" s="196"/>
      <c r="D20" s="196"/>
      <c r="E20" s="198"/>
      <c r="F20" s="198"/>
      <c r="G20" s="198"/>
      <c r="H20" s="198"/>
      <c r="I20" s="202"/>
      <c r="J20" s="203"/>
      <c r="K20" s="203"/>
      <c r="L20" s="203"/>
    </row>
    <row r="21" spans="1:12" ht="19.5" customHeight="1" x14ac:dyDescent="0.2">
      <c r="A21" s="30">
        <f>IF(COUNTIF(H8:H67,"-")&gt;=1,2,"")</f>
        <v>2</v>
      </c>
      <c r="B21" s="194"/>
      <c r="C21" s="196"/>
      <c r="D21" s="196"/>
      <c r="E21" s="198"/>
      <c r="F21" s="198"/>
      <c r="G21" s="198"/>
      <c r="H21" s="198"/>
      <c r="I21" s="202"/>
      <c r="J21" s="203"/>
      <c r="K21" s="203"/>
      <c r="L21" s="203"/>
    </row>
    <row r="22" spans="1:12" ht="19.5" customHeight="1" x14ac:dyDescent="0.2">
      <c r="A22" s="30" t="str">
        <f>IF(COUNTIF(H8:H67,"#")&gt;=1,4,"")</f>
        <v/>
      </c>
      <c r="B22" s="194"/>
      <c r="C22" s="196"/>
      <c r="D22" s="196"/>
      <c r="E22" s="198"/>
      <c r="F22" s="198"/>
      <c r="G22" s="198"/>
      <c r="H22" s="198"/>
      <c r="I22" s="202"/>
      <c r="J22" s="203"/>
      <c r="K22" s="203"/>
      <c r="L22" s="203"/>
    </row>
    <row r="23" spans="1:12" ht="19.5" customHeight="1" x14ac:dyDescent="0.2">
      <c r="B23" s="194"/>
      <c r="C23" s="196"/>
      <c r="D23" s="196"/>
      <c r="E23" s="198"/>
      <c r="F23" s="198"/>
      <c r="G23" s="198"/>
      <c r="H23" s="198"/>
      <c r="I23" s="202"/>
      <c r="J23" s="203"/>
      <c r="K23" s="203"/>
      <c r="L23" s="203"/>
    </row>
    <row r="24" spans="1:12" ht="19.5" customHeight="1" x14ac:dyDescent="0.2">
      <c r="B24" s="194"/>
      <c r="C24" s="196"/>
      <c r="D24" s="196"/>
      <c r="E24" s="198"/>
      <c r="F24" s="198"/>
      <c r="G24" s="198"/>
      <c r="H24" s="198"/>
      <c r="I24" s="202"/>
      <c r="J24" s="203"/>
      <c r="K24" s="203"/>
      <c r="L24" s="203"/>
    </row>
    <row r="25" spans="1:12" ht="19.5" customHeight="1" x14ac:dyDescent="0.2">
      <c r="B25" s="194"/>
      <c r="C25" s="196"/>
      <c r="D25" s="196"/>
      <c r="E25" s="198"/>
      <c r="F25" s="198"/>
      <c r="G25" s="198"/>
      <c r="H25" s="198"/>
      <c r="I25" s="202"/>
      <c r="J25" s="203"/>
      <c r="K25" s="203"/>
      <c r="L25" s="203"/>
    </row>
    <row r="26" spans="1:12" ht="19.5" customHeight="1" x14ac:dyDescent="0.2">
      <c r="B26" s="194"/>
      <c r="C26" s="196"/>
      <c r="D26" s="196"/>
      <c r="E26" s="198"/>
      <c r="F26" s="198"/>
      <c r="G26" s="198"/>
      <c r="H26" s="198"/>
      <c r="I26" s="202"/>
      <c r="J26" s="203"/>
      <c r="K26" s="203"/>
      <c r="L26" s="203"/>
    </row>
    <row r="27" spans="1:12" ht="19.5" customHeight="1" x14ac:dyDescent="0.2">
      <c r="B27" s="194"/>
      <c r="C27" s="196"/>
      <c r="D27" s="196"/>
      <c r="E27" s="198"/>
      <c r="F27" s="198"/>
      <c r="G27" s="198"/>
      <c r="H27" s="198"/>
      <c r="I27" s="202"/>
      <c r="J27" s="203"/>
      <c r="K27" s="203"/>
      <c r="L27" s="203"/>
    </row>
    <row r="28" spans="1:12" ht="19.5" customHeight="1" x14ac:dyDescent="0.2">
      <c r="B28" s="194"/>
      <c r="C28" s="196"/>
      <c r="D28" s="196"/>
      <c r="E28" s="198"/>
      <c r="F28" s="198"/>
      <c r="G28" s="198"/>
      <c r="H28" s="198"/>
      <c r="I28" s="202"/>
      <c r="J28" s="203"/>
      <c r="K28" s="203"/>
      <c r="L28" s="203"/>
    </row>
    <row r="29" spans="1:12" ht="19.5" customHeight="1" x14ac:dyDescent="0.2">
      <c r="B29" s="194"/>
      <c r="C29" s="196"/>
      <c r="D29" s="196"/>
      <c r="E29" s="198"/>
      <c r="F29" s="198"/>
      <c r="G29" s="198"/>
      <c r="H29" s="198"/>
      <c r="I29" s="202"/>
      <c r="J29" s="203"/>
      <c r="K29" s="203"/>
      <c r="L29" s="203"/>
    </row>
    <row r="30" spans="1:12" ht="19.5" customHeight="1" x14ac:dyDescent="0.2">
      <c r="B30" s="194"/>
      <c r="C30" s="196"/>
      <c r="D30" s="196"/>
      <c r="E30" s="198"/>
      <c r="F30" s="198"/>
      <c r="G30" s="198"/>
      <c r="H30" s="198"/>
      <c r="I30" s="202"/>
      <c r="J30" s="203"/>
      <c r="K30" s="203"/>
      <c r="L30" s="203"/>
    </row>
    <row r="31" spans="1:12" ht="19.5" customHeight="1" x14ac:dyDescent="0.2">
      <c r="B31" s="194"/>
      <c r="C31" s="196"/>
      <c r="D31" s="196"/>
      <c r="E31" s="198"/>
      <c r="F31" s="198"/>
      <c r="G31" s="198"/>
      <c r="H31" s="198"/>
      <c r="I31" s="202"/>
      <c r="J31" s="203"/>
      <c r="K31" s="203"/>
      <c r="L31" s="203"/>
    </row>
    <row r="32" spans="1:12" ht="19.5" customHeight="1" x14ac:dyDescent="0.2">
      <c r="B32" s="194"/>
      <c r="C32" s="196"/>
      <c r="D32" s="196"/>
      <c r="E32" s="198"/>
      <c r="F32" s="198"/>
      <c r="G32" s="198"/>
      <c r="H32" s="198"/>
      <c r="I32" s="202"/>
      <c r="J32" s="203"/>
      <c r="K32" s="203"/>
      <c r="L32" s="203"/>
    </row>
    <row r="33" spans="2:12" ht="19.5" customHeight="1" x14ac:dyDescent="0.2">
      <c r="B33" s="194"/>
      <c r="C33" s="196"/>
      <c r="D33" s="196"/>
      <c r="E33" s="198"/>
      <c r="F33" s="198"/>
      <c r="G33" s="198"/>
      <c r="H33" s="198"/>
      <c r="I33" s="202"/>
      <c r="J33" s="203"/>
      <c r="K33" s="203"/>
      <c r="L33" s="203"/>
    </row>
    <row r="34" spans="2:12" ht="19.5" customHeight="1" x14ac:dyDescent="0.2">
      <c r="B34" s="194"/>
      <c r="C34" s="196"/>
      <c r="D34" s="196"/>
      <c r="E34" s="198"/>
      <c r="F34" s="198"/>
      <c r="G34" s="198"/>
      <c r="H34" s="198"/>
      <c r="I34" s="202"/>
      <c r="J34" s="203"/>
      <c r="K34" s="203"/>
      <c r="L34" s="203"/>
    </row>
    <row r="35" spans="2:12" ht="19.5" customHeight="1" x14ac:dyDescent="0.2">
      <c r="B35" s="194"/>
      <c r="C35" s="196"/>
      <c r="D35" s="196"/>
      <c r="E35" s="198"/>
      <c r="F35" s="198"/>
      <c r="G35" s="198"/>
      <c r="H35" s="198"/>
      <c r="I35" s="202"/>
      <c r="J35" s="203"/>
      <c r="K35" s="203"/>
      <c r="L35" s="203"/>
    </row>
    <row r="36" spans="2:12" ht="19.5" customHeight="1" x14ac:dyDescent="0.2">
      <c r="B36" s="194"/>
      <c r="C36" s="196"/>
      <c r="D36" s="196"/>
      <c r="E36" s="198"/>
      <c r="F36" s="198"/>
      <c r="G36" s="198"/>
      <c r="H36" s="198"/>
      <c r="I36" s="202"/>
      <c r="J36" s="203"/>
      <c r="K36" s="203"/>
      <c r="L36" s="203"/>
    </row>
    <row r="37" spans="2:12" ht="19.5" customHeight="1" x14ac:dyDescent="0.2">
      <c r="B37" s="194"/>
      <c r="C37" s="196"/>
      <c r="D37" s="196"/>
      <c r="E37" s="198"/>
      <c r="F37" s="198"/>
      <c r="G37" s="198"/>
      <c r="H37" s="198"/>
      <c r="I37" s="202"/>
      <c r="J37" s="203"/>
      <c r="K37" s="203"/>
      <c r="L37" s="203"/>
    </row>
    <row r="38" spans="2:12" ht="19.5" customHeight="1" x14ac:dyDescent="0.2">
      <c r="B38" s="194"/>
      <c r="C38" s="196"/>
      <c r="D38" s="196"/>
      <c r="E38" s="198"/>
      <c r="F38" s="198"/>
      <c r="G38" s="198"/>
      <c r="H38" s="198"/>
      <c r="I38" s="202"/>
      <c r="J38" s="203"/>
      <c r="K38" s="203"/>
      <c r="L38" s="203"/>
    </row>
    <row r="39" spans="2:12" ht="19.5" customHeight="1" x14ac:dyDescent="0.2">
      <c r="B39" s="194"/>
      <c r="C39" s="196"/>
      <c r="D39" s="196"/>
      <c r="E39" s="198"/>
      <c r="F39" s="198"/>
      <c r="G39" s="198"/>
      <c r="H39" s="198"/>
      <c r="I39" s="202"/>
      <c r="J39" s="203"/>
      <c r="K39" s="203"/>
      <c r="L39" s="203"/>
    </row>
    <row r="40" spans="2:12" ht="19.5" customHeight="1" x14ac:dyDescent="0.2">
      <c r="B40" s="194"/>
      <c r="C40" s="196"/>
      <c r="D40" s="196"/>
      <c r="E40" s="198"/>
      <c r="F40" s="198"/>
      <c r="G40" s="198"/>
      <c r="H40" s="198"/>
      <c r="I40" s="202"/>
      <c r="J40" s="203"/>
      <c r="K40" s="203"/>
      <c r="L40" s="203"/>
    </row>
    <row r="41" spans="2:12" ht="19.5" customHeight="1" x14ac:dyDescent="0.2">
      <c r="B41" s="194"/>
      <c r="C41" s="196"/>
      <c r="D41" s="196"/>
      <c r="E41" s="198"/>
      <c r="F41" s="198"/>
      <c r="G41" s="198"/>
      <c r="H41" s="198"/>
      <c r="I41" s="202"/>
      <c r="J41" s="203"/>
      <c r="K41" s="203"/>
      <c r="L41" s="203"/>
    </row>
    <row r="42" spans="2:12" ht="19.5" customHeight="1" x14ac:dyDescent="0.2">
      <c r="B42" s="194"/>
      <c r="C42" s="196"/>
      <c r="D42" s="196"/>
      <c r="E42" s="198"/>
      <c r="F42" s="198"/>
      <c r="G42" s="198"/>
      <c r="H42" s="198"/>
      <c r="I42" s="202"/>
      <c r="J42" s="203"/>
      <c r="K42" s="203"/>
      <c r="L42" s="203"/>
    </row>
    <row r="43" spans="2:12" ht="19.5" customHeight="1" x14ac:dyDescent="0.2">
      <c r="B43" s="194"/>
      <c r="C43" s="196"/>
      <c r="D43" s="196"/>
      <c r="E43" s="198"/>
      <c r="F43" s="198"/>
      <c r="G43" s="198"/>
      <c r="H43" s="198"/>
      <c r="I43" s="202"/>
      <c r="J43" s="203"/>
      <c r="K43" s="203"/>
      <c r="L43" s="203"/>
    </row>
    <row r="44" spans="2:12" ht="19.5" customHeight="1" x14ac:dyDescent="0.2">
      <c r="B44" s="194"/>
      <c r="C44" s="196"/>
      <c r="D44" s="196"/>
      <c r="E44" s="198"/>
      <c r="F44" s="198"/>
      <c r="G44" s="198"/>
      <c r="H44" s="198"/>
      <c r="I44" s="202"/>
      <c r="J44" s="203"/>
      <c r="K44" s="203"/>
      <c r="L44" s="203"/>
    </row>
    <row r="45" spans="2:12" ht="19.5" customHeight="1" x14ac:dyDescent="0.2">
      <c r="B45" s="194"/>
      <c r="C45" s="196"/>
      <c r="D45" s="196"/>
      <c r="E45" s="198"/>
      <c r="F45" s="198"/>
      <c r="G45" s="198"/>
      <c r="H45" s="198"/>
      <c r="I45" s="202"/>
      <c r="J45" s="203"/>
      <c r="K45" s="203"/>
      <c r="L45" s="203"/>
    </row>
    <row r="46" spans="2:12" ht="19.5" customHeight="1" x14ac:dyDescent="0.2">
      <c r="B46" s="194"/>
      <c r="C46" s="196"/>
      <c r="D46" s="196"/>
      <c r="E46" s="198"/>
      <c r="F46" s="198"/>
      <c r="G46" s="198"/>
      <c r="H46" s="198"/>
      <c r="I46" s="202"/>
      <c r="J46" s="203"/>
      <c r="K46" s="203"/>
      <c r="L46" s="203"/>
    </row>
    <row r="47" spans="2:12" ht="19.5" customHeight="1" x14ac:dyDescent="0.2">
      <c r="B47" s="194"/>
      <c r="C47" s="196"/>
      <c r="D47" s="196"/>
      <c r="E47" s="198"/>
      <c r="F47" s="198"/>
      <c r="G47" s="198"/>
      <c r="H47" s="198"/>
      <c r="I47" s="202"/>
      <c r="J47" s="203"/>
      <c r="K47" s="203"/>
      <c r="L47" s="203"/>
    </row>
    <row r="48" spans="2:12" ht="19.5" customHeight="1" x14ac:dyDescent="0.2">
      <c r="B48" s="194"/>
      <c r="C48" s="196"/>
      <c r="D48" s="196"/>
      <c r="E48" s="198"/>
      <c r="F48" s="198"/>
      <c r="G48" s="198"/>
      <c r="H48" s="198"/>
      <c r="I48" s="202"/>
      <c r="J48" s="203"/>
      <c r="K48" s="203"/>
      <c r="L48" s="203"/>
    </row>
    <row r="49" spans="2:12" ht="19.5" customHeight="1" x14ac:dyDescent="0.2">
      <c r="B49" s="194"/>
      <c r="C49" s="196"/>
      <c r="D49" s="196"/>
      <c r="E49" s="198"/>
      <c r="F49" s="198"/>
      <c r="G49" s="198"/>
      <c r="H49" s="198"/>
      <c r="I49" s="202"/>
      <c r="J49" s="203"/>
      <c r="K49" s="203"/>
      <c r="L49" s="203"/>
    </row>
    <row r="50" spans="2:12" ht="19.5" customHeight="1" x14ac:dyDescent="0.2">
      <c r="B50" s="194"/>
      <c r="C50" s="196"/>
      <c r="D50" s="196"/>
      <c r="E50" s="198"/>
      <c r="F50" s="198"/>
      <c r="G50" s="198"/>
      <c r="H50" s="198"/>
      <c r="I50" s="202"/>
      <c r="J50" s="203"/>
      <c r="K50" s="203"/>
      <c r="L50" s="203"/>
    </row>
    <row r="51" spans="2:12" ht="19.5" customHeight="1" x14ac:dyDescent="0.2">
      <c r="B51" s="194"/>
      <c r="C51" s="196"/>
      <c r="D51" s="196"/>
      <c r="E51" s="198"/>
      <c r="F51" s="198"/>
      <c r="G51" s="198"/>
      <c r="H51" s="198"/>
      <c r="I51" s="202"/>
      <c r="J51" s="203"/>
      <c r="K51" s="203"/>
      <c r="L51" s="203"/>
    </row>
    <row r="52" spans="2:12" ht="19.5" customHeight="1" x14ac:dyDescent="0.2">
      <c r="B52" s="194"/>
      <c r="C52" s="196"/>
      <c r="D52" s="196"/>
      <c r="E52" s="198"/>
      <c r="F52" s="198"/>
      <c r="G52" s="198"/>
      <c r="H52" s="198"/>
      <c r="I52" s="202"/>
      <c r="J52" s="203"/>
      <c r="K52" s="203"/>
      <c r="L52" s="203"/>
    </row>
    <row r="53" spans="2:12" ht="19.5" customHeight="1" x14ac:dyDescent="0.2">
      <c r="B53" s="194"/>
      <c r="C53" s="196"/>
      <c r="D53" s="196"/>
      <c r="E53" s="198"/>
      <c r="F53" s="198"/>
      <c r="G53" s="198"/>
      <c r="H53" s="198"/>
      <c r="I53" s="202"/>
      <c r="J53" s="203"/>
      <c r="K53" s="203"/>
      <c r="L53" s="203"/>
    </row>
    <row r="54" spans="2:12" ht="19.5" customHeight="1" x14ac:dyDescent="0.2">
      <c r="B54" s="194"/>
      <c r="C54" s="196"/>
      <c r="D54" s="196"/>
      <c r="E54" s="198"/>
      <c r="F54" s="198"/>
      <c r="G54" s="198"/>
      <c r="H54" s="198"/>
      <c r="I54" s="202"/>
      <c r="J54" s="203"/>
      <c r="K54" s="203"/>
      <c r="L54" s="203"/>
    </row>
    <row r="55" spans="2:12" ht="19.5" customHeight="1" x14ac:dyDescent="0.2">
      <c r="B55" s="194"/>
      <c r="C55" s="196"/>
      <c r="D55" s="196"/>
      <c r="E55" s="198"/>
      <c r="F55" s="198"/>
      <c r="G55" s="198"/>
      <c r="H55" s="198"/>
      <c r="I55" s="202"/>
      <c r="J55" s="203"/>
      <c r="K55" s="203"/>
      <c r="L55" s="203"/>
    </row>
    <row r="56" spans="2:12" ht="19.5" customHeight="1" x14ac:dyDescent="0.2">
      <c r="B56" s="194"/>
      <c r="C56" s="196"/>
      <c r="D56" s="196"/>
      <c r="E56" s="198"/>
      <c r="F56" s="198"/>
      <c r="G56" s="198"/>
      <c r="H56" s="198"/>
      <c r="I56" s="202"/>
      <c r="J56" s="203"/>
      <c r="K56" s="203"/>
      <c r="L56" s="203"/>
    </row>
    <row r="57" spans="2:12" ht="19.5" customHeight="1" x14ac:dyDescent="0.2">
      <c r="B57" s="194"/>
      <c r="C57" s="196"/>
      <c r="D57" s="196"/>
      <c r="E57" s="198"/>
      <c r="F57" s="198"/>
      <c r="G57" s="198"/>
      <c r="H57" s="198"/>
      <c r="I57" s="202"/>
      <c r="J57" s="203"/>
      <c r="K57" s="203"/>
      <c r="L57" s="203"/>
    </row>
    <row r="58" spans="2:12" ht="19.5" customHeight="1" x14ac:dyDescent="0.2">
      <c r="B58" s="194"/>
      <c r="C58" s="196"/>
      <c r="D58" s="196"/>
      <c r="E58" s="198"/>
      <c r="F58" s="198"/>
      <c r="G58" s="198"/>
      <c r="H58" s="198"/>
      <c r="I58" s="202"/>
      <c r="J58" s="203"/>
      <c r="K58" s="203"/>
      <c r="L58" s="203"/>
    </row>
    <row r="59" spans="2:12" ht="19.5" customHeight="1" x14ac:dyDescent="0.2">
      <c r="B59" s="194"/>
      <c r="C59" s="196"/>
      <c r="D59" s="196"/>
      <c r="E59" s="198"/>
      <c r="F59" s="198"/>
      <c r="G59" s="198"/>
      <c r="H59" s="198"/>
      <c r="I59" s="202"/>
      <c r="J59" s="203"/>
      <c r="K59" s="203"/>
      <c r="L59" s="203"/>
    </row>
    <row r="60" spans="2:12" ht="19.5" customHeight="1" x14ac:dyDescent="0.2">
      <c r="B60" s="194"/>
      <c r="C60" s="196"/>
      <c r="D60" s="196"/>
      <c r="E60" s="198"/>
      <c r="F60" s="198"/>
      <c r="G60" s="198"/>
      <c r="H60" s="198"/>
      <c r="I60" s="202"/>
      <c r="J60" s="203"/>
      <c r="K60" s="203"/>
      <c r="L60" s="203"/>
    </row>
    <row r="61" spans="2:12" ht="19.5" customHeight="1" x14ac:dyDescent="0.2">
      <c r="B61" s="194"/>
      <c r="C61" s="196"/>
      <c r="D61" s="196"/>
      <c r="E61" s="198"/>
      <c r="F61" s="198"/>
      <c r="G61" s="198"/>
      <c r="H61" s="198"/>
      <c r="I61" s="202"/>
      <c r="J61" s="203"/>
      <c r="K61" s="203"/>
      <c r="L61" s="203"/>
    </row>
    <row r="62" spans="2:12" ht="19.5" customHeight="1" x14ac:dyDescent="0.2">
      <c r="B62" s="194"/>
      <c r="C62" s="196"/>
      <c r="D62" s="196"/>
      <c r="E62" s="198"/>
      <c r="F62" s="198"/>
      <c r="G62" s="198"/>
      <c r="H62" s="198"/>
      <c r="I62" s="202"/>
      <c r="J62" s="203"/>
      <c r="K62" s="203"/>
      <c r="L62" s="203"/>
    </row>
    <row r="63" spans="2:12" ht="19.5" customHeight="1" x14ac:dyDescent="0.2">
      <c r="B63" s="194"/>
      <c r="C63" s="196"/>
      <c r="D63" s="196"/>
      <c r="E63" s="198"/>
      <c r="F63" s="198"/>
      <c r="G63" s="198"/>
      <c r="H63" s="198"/>
      <c r="I63" s="202"/>
      <c r="J63" s="203"/>
      <c r="K63" s="203"/>
      <c r="L63" s="203"/>
    </row>
    <row r="64" spans="2:12" ht="19.5" customHeight="1" x14ac:dyDescent="0.2">
      <c r="B64" s="194"/>
      <c r="C64" s="196"/>
      <c r="D64" s="196"/>
      <c r="E64" s="198"/>
      <c r="F64" s="198"/>
      <c r="G64" s="198"/>
      <c r="H64" s="198"/>
      <c r="I64" s="202"/>
      <c r="J64" s="203"/>
      <c r="K64" s="203"/>
      <c r="L64" s="203"/>
    </row>
    <row r="65" spans="2:13" ht="19.5" customHeight="1" x14ac:dyDescent="0.2">
      <c r="B65" s="194"/>
      <c r="C65" s="196"/>
      <c r="D65" s="196"/>
      <c r="E65" s="198"/>
      <c r="F65" s="198"/>
      <c r="G65" s="198"/>
      <c r="H65" s="198"/>
      <c r="I65" s="202"/>
      <c r="J65" s="203"/>
      <c r="K65" s="203"/>
      <c r="L65" s="203"/>
    </row>
    <row r="66" spans="2:13" ht="19.5" customHeight="1" x14ac:dyDescent="0.2">
      <c r="B66" s="194"/>
      <c r="C66" s="196"/>
      <c r="D66" s="196"/>
      <c r="E66" s="198"/>
      <c r="F66" s="198"/>
      <c r="G66" s="198"/>
      <c r="H66" s="198"/>
      <c r="I66" s="202"/>
      <c r="J66" s="203"/>
      <c r="K66" s="203"/>
      <c r="L66" s="203"/>
    </row>
    <row r="67" spans="2:13" ht="19.5" customHeight="1" x14ac:dyDescent="0.2">
      <c r="B67" s="194"/>
      <c r="C67" s="196"/>
      <c r="D67" s="196"/>
      <c r="E67" s="198"/>
      <c r="F67" s="198"/>
      <c r="G67" s="198"/>
      <c r="H67" s="198"/>
      <c r="I67" s="202"/>
      <c r="J67" s="203"/>
      <c r="K67" s="203"/>
      <c r="L67" s="203"/>
    </row>
    <row r="68" spans="2:13" ht="37.5" customHeight="1" x14ac:dyDescent="0.2">
      <c r="B68" s="204"/>
      <c r="C68" s="205">
        <f>IF(COUNTA(C8:C67)&lt;&gt;0,SUM(C8:C67),"")</f>
        <v>300</v>
      </c>
      <c r="D68" s="205">
        <f>IF(COUNTA(D8:D67)&lt;&gt;0,SUM(D8:D67),"")</f>
        <v>1.3</v>
      </c>
      <c r="E68" s="205" t="str">
        <f>IF(COUNT(E8:E67)&gt;=1,SUM(E8:E67),IF(SUM(A8:A10)=1,"/",IF(SUM(A8:A10)=2,"-",IF(SUM(A8:A10)=4,"#",IF(SUM(A8:A10)=3,"/ -",IF(SUM(A8:A10)=5,"/ #",IF(SUM(A8:A10)=6,"- #",IF(SUM(A8:A10)=7,"/ - #",""))))))))</f>
        <v>- #</v>
      </c>
      <c r="F68" s="205" t="str">
        <f>IF(COUNT(F8:F67)&gt;=1,SUM(F8:F67),IF(SUM(A12:A14)=1,"/",IF(SUM(A12:A14)=2,"-",IF(SUM(A12:A14)=4,"#",IF(SUM(A12:A14)=3,"/ -",IF(SUM(A12:A14)=5,"/ #",IF(SUM(A12:A14)=6,"- #",IF(SUM(A12:A14)=7,"/ - #",""))))))))</f>
        <v>-</v>
      </c>
      <c r="G68" s="205" t="str">
        <f>IF(COUNT(G8:G67)&gt;=1,SUM(G8:G67),IF(SUM(A16:A18)=1,"/",IF(SUM(A16:A18)=2,"-",IF(SUM(A16:A18)=4,"#",IF(SUM(A16:A18)=3,"/ -",IF(SUM(A16:A18)=5,"/ #",IF(SUM(A16:A18)=6,"- #",IF(SUM(A16:A18)=7,"/ - #",""))))))))</f>
        <v>-</v>
      </c>
      <c r="H68" s="205" t="str">
        <f>IF(COUNT(H8:H67)&gt;=1,SUM(H8:H67),IF(SUM(A20:A22)=1,"/",IF(SUM(A20:A22)=2,"-",IF(SUM(A20:A22)=4,"#",IF(SUM(A20:A22)=3,"/ -",IF(SUM(A20:A22)=5,"/ #",IF(SUM(A20:A22)=6,"- #",IF(SUM(A20:A22)=7,"/ - #",""))))))))</f>
        <v>-</v>
      </c>
      <c r="I68" s="467" t="str">
        <f>IF($I$80=0,"",VLOOKUP($I$80,$K$80:$L$94,2,FALSE))</f>
        <v>□</v>
      </c>
      <c r="J68" s="467"/>
      <c r="K68" s="467"/>
      <c r="L68" s="467"/>
    </row>
    <row r="69" spans="2:13" x14ac:dyDescent="0.2">
      <c r="B69" s="206"/>
      <c r="C69" s="207" t="s">
        <v>213</v>
      </c>
      <c r="D69" s="208"/>
      <c r="E69" s="208"/>
      <c r="F69" s="208"/>
      <c r="G69" s="208"/>
      <c r="H69" s="209"/>
      <c r="I69" s="210"/>
      <c r="J69" s="210"/>
      <c r="K69" s="210"/>
      <c r="L69" s="210"/>
    </row>
    <row r="70" spans="2:13" x14ac:dyDescent="0.2">
      <c r="B70" s="211"/>
      <c r="C70" s="468"/>
      <c r="D70" s="469"/>
      <c r="E70" s="469"/>
      <c r="F70" s="469"/>
      <c r="G70" s="469"/>
      <c r="H70" s="470"/>
      <c r="I70" s="210"/>
      <c r="J70" s="210"/>
      <c r="K70" s="210"/>
      <c r="L70" s="210"/>
    </row>
    <row r="71" spans="2:13" x14ac:dyDescent="0.2">
      <c r="B71" s="212"/>
      <c r="C71" s="468"/>
      <c r="D71" s="469"/>
      <c r="E71" s="469"/>
      <c r="F71" s="469"/>
      <c r="G71" s="469"/>
      <c r="H71" s="470"/>
      <c r="I71" s="210"/>
      <c r="J71" s="210"/>
      <c r="K71" s="210"/>
      <c r="L71" s="210"/>
    </row>
    <row r="72" spans="2:13" x14ac:dyDescent="0.2">
      <c r="B72" s="212"/>
      <c r="C72" s="471"/>
      <c r="D72" s="472"/>
      <c r="E72" s="472"/>
      <c r="F72" s="472"/>
      <c r="G72" s="472"/>
      <c r="H72" s="473"/>
      <c r="I72" s="210"/>
      <c r="J72" s="210"/>
      <c r="K72" s="210"/>
      <c r="L72" s="210"/>
    </row>
    <row r="78" spans="2:13" hidden="1" x14ac:dyDescent="0.2"/>
    <row r="79" spans="2:13" hidden="1" x14ac:dyDescent="0.2">
      <c r="E79" s="32" t="s">
        <v>265</v>
      </c>
      <c r="F79" s="32" t="s">
        <v>266</v>
      </c>
      <c r="G79" s="32" t="s">
        <v>267</v>
      </c>
      <c r="H79" s="33" t="s">
        <v>268</v>
      </c>
      <c r="I79" s="34"/>
      <c r="J79" s="34"/>
      <c r="K79" s="34"/>
      <c r="L79" s="34"/>
      <c r="M79" s="34"/>
    </row>
    <row r="80" spans="2:13" hidden="1" x14ac:dyDescent="0.2">
      <c r="E80" s="35">
        <f>IF(COUNTA($I$8:$I$67)=0,0,1)</f>
        <v>0</v>
      </c>
      <c r="F80" s="35">
        <f>IF(COUNTA($J$8:$J$67)=0,0,2)</f>
        <v>0</v>
      </c>
      <c r="G80" s="35">
        <f>IF(COUNTA($K$8:$K$67)=0,0,4)</f>
        <v>4</v>
      </c>
      <c r="H80" s="35">
        <f>IF(COUNTA($L$8:$L$67)=0,0,8)</f>
        <v>0</v>
      </c>
      <c r="I80" s="35">
        <f>SUM($E$80:$H$80)</f>
        <v>4</v>
      </c>
      <c r="J80" s="34"/>
      <c r="K80" s="35">
        <v>1</v>
      </c>
      <c r="L80" s="466" t="s">
        <v>188</v>
      </c>
      <c r="M80" s="466"/>
    </row>
    <row r="81" spans="5:13" hidden="1" x14ac:dyDescent="0.2">
      <c r="E81" s="35"/>
      <c r="F81" s="35"/>
      <c r="G81" s="35"/>
      <c r="H81" s="35"/>
      <c r="I81" s="35"/>
      <c r="J81" s="34"/>
      <c r="K81" s="35">
        <v>2</v>
      </c>
      <c r="L81" s="466" t="s">
        <v>193</v>
      </c>
      <c r="M81" s="466"/>
    </row>
    <row r="82" spans="5:13" hidden="1" x14ac:dyDescent="0.2">
      <c r="E82" s="35"/>
      <c r="F82" s="35"/>
      <c r="G82" s="35"/>
      <c r="H82" s="35"/>
      <c r="I82" s="35"/>
      <c r="J82" s="34"/>
      <c r="K82" s="35">
        <v>3</v>
      </c>
      <c r="L82" s="466" t="s">
        <v>191</v>
      </c>
      <c r="M82" s="466"/>
    </row>
    <row r="83" spans="5:13" hidden="1" x14ac:dyDescent="0.2">
      <c r="E83" s="35"/>
      <c r="F83" s="35"/>
      <c r="G83" s="35"/>
      <c r="H83" s="35"/>
      <c r="I83" s="35"/>
      <c r="J83" s="34"/>
      <c r="K83" s="35">
        <v>4</v>
      </c>
      <c r="L83" s="466" t="s">
        <v>189</v>
      </c>
      <c r="M83" s="466"/>
    </row>
    <row r="84" spans="5:13" hidden="1" x14ac:dyDescent="0.2">
      <c r="E84" s="35"/>
      <c r="F84" s="35"/>
      <c r="G84" s="35"/>
      <c r="H84" s="35"/>
      <c r="I84" s="35"/>
      <c r="J84" s="34"/>
      <c r="K84" s="35">
        <v>5</v>
      </c>
      <c r="L84" s="466" t="s">
        <v>192</v>
      </c>
      <c r="M84" s="466"/>
    </row>
    <row r="85" spans="5:13" hidden="1" x14ac:dyDescent="0.2">
      <c r="E85" s="35"/>
      <c r="F85" s="35"/>
      <c r="G85" s="35"/>
      <c r="H85" s="35"/>
      <c r="I85" s="35"/>
      <c r="J85" s="34"/>
      <c r="K85" s="35">
        <v>6</v>
      </c>
      <c r="L85" s="466" t="s">
        <v>194</v>
      </c>
      <c r="M85" s="466"/>
    </row>
    <row r="86" spans="5:13" hidden="1" x14ac:dyDescent="0.2">
      <c r="E86" s="35"/>
      <c r="F86" s="35"/>
      <c r="G86" s="35"/>
      <c r="H86" s="35"/>
      <c r="I86" s="35"/>
      <c r="J86" s="34"/>
      <c r="K86" s="35">
        <v>7</v>
      </c>
      <c r="L86" s="466" t="s">
        <v>201</v>
      </c>
      <c r="M86" s="466"/>
    </row>
    <row r="87" spans="5:13" hidden="1" x14ac:dyDescent="0.2">
      <c r="E87" s="35"/>
      <c r="F87" s="35"/>
      <c r="G87" s="35"/>
      <c r="H87" s="35"/>
      <c r="I87" s="35"/>
      <c r="J87" s="34"/>
      <c r="K87" s="35">
        <v>8</v>
      </c>
      <c r="L87" s="466" t="s">
        <v>190</v>
      </c>
      <c r="M87" s="466"/>
    </row>
    <row r="88" spans="5:13" hidden="1" x14ac:dyDescent="0.2">
      <c r="E88" s="35"/>
      <c r="F88" s="35"/>
      <c r="G88" s="35"/>
      <c r="H88" s="35"/>
      <c r="I88" s="35"/>
      <c r="J88" s="34"/>
      <c r="K88" s="35">
        <v>9</v>
      </c>
      <c r="L88" s="466" t="s">
        <v>195</v>
      </c>
      <c r="M88" s="466"/>
    </row>
    <row r="89" spans="5:13" hidden="1" x14ac:dyDescent="0.2">
      <c r="E89" s="35"/>
      <c r="F89" s="35"/>
      <c r="G89" s="35"/>
      <c r="H89" s="35"/>
      <c r="I89" s="35"/>
      <c r="J89" s="34"/>
      <c r="K89" s="35">
        <v>10</v>
      </c>
      <c r="L89" s="466" t="s">
        <v>196</v>
      </c>
      <c r="M89" s="466"/>
    </row>
    <row r="90" spans="5:13" hidden="1" x14ac:dyDescent="0.2">
      <c r="E90" s="35"/>
      <c r="F90" s="35"/>
      <c r="G90" s="35"/>
      <c r="H90" s="35"/>
      <c r="I90" s="35"/>
      <c r="J90" s="34"/>
      <c r="K90" s="35">
        <v>11</v>
      </c>
      <c r="L90" s="466" t="s">
        <v>200</v>
      </c>
      <c r="M90" s="466"/>
    </row>
    <row r="91" spans="5:13" hidden="1" x14ac:dyDescent="0.2">
      <c r="E91" s="35"/>
      <c r="F91" s="35"/>
      <c r="G91" s="35"/>
      <c r="H91" s="35"/>
      <c r="I91" s="35"/>
      <c r="J91" s="34"/>
      <c r="K91" s="35">
        <v>12</v>
      </c>
      <c r="L91" s="466" t="s">
        <v>197</v>
      </c>
      <c r="M91" s="466"/>
    </row>
    <row r="92" spans="5:13" hidden="1" x14ac:dyDescent="0.2">
      <c r="E92" s="35"/>
      <c r="F92" s="35"/>
      <c r="G92" s="35"/>
      <c r="H92" s="35"/>
      <c r="I92" s="35"/>
      <c r="J92" s="34"/>
      <c r="K92" s="35">
        <v>13</v>
      </c>
      <c r="L92" s="466" t="s">
        <v>198</v>
      </c>
      <c r="M92" s="466"/>
    </row>
    <row r="93" spans="5:13" hidden="1" x14ac:dyDescent="0.2">
      <c r="E93" s="35"/>
      <c r="F93" s="35"/>
      <c r="G93" s="35"/>
      <c r="H93" s="35"/>
      <c r="I93" s="35"/>
      <c r="J93" s="34"/>
      <c r="K93" s="35">
        <v>14</v>
      </c>
      <c r="L93" s="466" t="s">
        <v>202</v>
      </c>
      <c r="M93" s="466"/>
    </row>
    <row r="94" spans="5:13" hidden="1" x14ac:dyDescent="0.2">
      <c r="E94" s="35"/>
      <c r="F94" s="35"/>
      <c r="G94" s="35"/>
      <c r="H94" s="35"/>
      <c r="I94" s="35"/>
      <c r="J94" s="34"/>
      <c r="K94" s="35">
        <v>15</v>
      </c>
      <c r="L94" s="466" t="s">
        <v>199</v>
      </c>
      <c r="M94" s="466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8 E10:L67">
    <cfRule type="expression" dxfId="2" priority="4">
      <formula>($B8:$B67)&lt;&gt;""</formula>
    </cfRule>
  </conditionalFormatting>
  <conditionalFormatting sqref="E9:L9">
    <cfRule type="expression" dxfId="1" priority="2">
      <formula>($B9:$B27)&lt;&gt;""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00000000-0002-0000-0700-000000000000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0000000-0002-0000-0700-000001000000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00000000-0002-0000-0700-000002000000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00000000-0002-0000-0700-000003000000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00000000-0002-0000-0700-000004000000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00000000-0002-0000-0700-000005000000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M2" sqref="M2"/>
    </sheetView>
  </sheetViews>
  <sheetFormatPr defaultColWidth="9" defaultRowHeight="14.5" x14ac:dyDescent="0.2"/>
  <cols>
    <col min="1" max="1" width="2.453125" style="8" hidden="1" customWidth="1"/>
    <col min="2" max="2" width="13.36328125" style="8" customWidth="1"/>
    <col min="3" max="3" width="10.08984375" style="8" customWidth="1"/>
    <col min="4" max="11" width="8.6328125" style="8" customWidth="1"/>
    <col min="12" max="12" width="11.08984375" style="8" customWidth="1"/>
    <col min="13" max="13" width="31.08984375" style="8" customWidth="1"/>
    <col min="14" max="15" width="8.6328125" style="8" customWidth="1"/>
    <col min="16" max="16384" width="9" style="8"/>
  </cols>
  <sheetData>
    <row r="1" spans="1:15" ht="17.5" x14ac:dyDescent="0.2">
      <c r="B1" s="99" t="s">
        <v>333</v>
      </c>
    </row>
    <row r="2" spans="1:15" ht="21" customHeight="1" x14ac:dyDescent="0.2">
      <c r="A2" s="122">
        <v>2</v>
      </c>
    </row>
    <row r="3" spans="1:15" ht="24.65" customHeight="1" x14ac:dyDescent="0.2">
      <c r="A3" s="122">
        <f>IF(COUNTA(C8:L8)&lt;&gt;0,1,2)</f>
        <v>2</v>
      </c>
      <c r="B3" s="9"/>
      <c r="C3" s="10"/>
      <c r="D3" s="9"/>
    </row>
    <row r="4" spans="1:15" s="11" customFormat="1" ht="14.25" customHeight="1" x14ac:dyDescent="0.2">
      <c r="B4" s="493" t="s">
        <v>30</v>
      </c>
      <c r="C4" s="502" t="s">
        <v>338</v>
      </c>
      <c r="D4" s="503"/>
      <c r="E4" s="503"/>
      <c r="F4" s="503"/>
      <c r="G4" s="503"/>
      <c r="H4" s="503"/>
      <c r="I4" s="503"/>
      <c r="J4" s="503"/>
      <c r="K4" s="503"/>
      <c r="L4" s="504"/>
      <c r="M4" s="493" t="s">
        <v>32</v>
      </c>
    </row>
    <row r="5" spans="1:15" s="11" customFormat="1" ht="18" customHeight="1" x14ac:dyDescent="0.2">
      <c r="B5" s="494"/>
      <c r="C5" s="495" t="s">
        <v>50</v>
      </c>
      <c r="D5" s="496"/>
      <c r="E5" s="496"/>
      <c r="F5" s="496"/>
      <c r="G5" s="496"/>
      <c r="H5" s="496"/>
      <c r="I5" s="496"/>
      <c r="J5" s="495" t="s">
        <v>31</v>
      </c>
      <c r="K5" s="496"/>
      <c r="L5" s="497" t="s">
        <v>40</v>
      </c>
      <c r="M5" s="494"/>
    </row>
    <row r="6" spans="1:15" s="11" customFormat="1" ht="18" customHeight="1" x14ac:dyDescent="0.2">
      <c r="B6" s="494"/>
      <c r="C6" s="497" t="s">
        <v>33</v>
      </c>
      <c r="D6" s="499"/>
      <c r="E6" s="497" t="s">
        <v>20</v>
      </c>
      <c r="F6" s="499"/>
      <c r="G6" s="499"/>
      <c r="H6" s="499"/>
      <c r="I6" s="499"/>
      <c r="J6" s="500" t="s">
        <v>51</v>
      </c>
      <c r="K6" s="497" t="s">
        <v>52</v>
      </c>
      <c r="L6" s="498"/>
      <c r="M6" s="494"/>
    </row>
    <row r="7" spans="1:15" s="11" customFormat="1" ht="45" customHeight="1" x14ac:dyDescent="0.2">
      <c r="B7" s="494"/>
      <c r="C7" s="12" t="s">
        <v>41</v>
      </c>
      <c r="D7" s="12" t="s">
        <v>53</v>
      </c>
      <c r="E7" s="12" t="s">
        <v>54</v>
      </c>
      <c r="F7" s="12" t="s">
        <v>55</v>
      </c>
      <c r="G7" s="12" t="s">
        <v>34</v>
      </c>
      <c r="H7" s="12" t="s">
        <v>35</v>
      </c>
      <c r="I7" s="12" t="s">
        <v>56</v>
      </c>
      <c r="J7" s="501"/>
      <c r="K7" s="498"/>
      <c r="L7" s="498"/>
      <c r="M7" s="494"/>
    </row>
    <row r="8" spans="1:15" s="11" customFormat="1" ht="52.5" customHeight="1" x14ac:dyDescent="0.2">
      <c r="B8" s="213" t="str">
        <f>IF(ｼｰﾄ0!C4="","",ｼｰﾄ0!C3&amp;ｼｰﾄ0!C4)</f>
        <v>神奈川県関東平野南部</v>
      </c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5"/>
      <c r="N8" s="13"/>
      <c r="O8" s="13"/>
    </row>
    <row r="9" spans="1:15" s="11" customFormat="1" ht="14.25" customHeight="1" x14ac:dyDescent="0.2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3"/>
    </row>
    <row r="10" spans="1:15" x14ac:dyDescent="0.2">
      <c r="B10" s="14" t="s">
        <v>278</v>
      </c>
      <c r="C10" s="10" t="s">
        <v>470</v>
      </c>
    </row>
    <row r="11" spans="1:15" x14ac:dyDescent="0.2">
      <c r="C11" s="10" t="s">
        <v>471</v>
      </c>
      <c r="D11" s="15"/>
      <c r="E11" s="15"/>
      <c r="F11" s="15"/>
      <c r="G11" s="15"/>
      <c r="H11" s="15"/>
      <c r="I11" s="15"/>
      <c r="J11" s="15"/>
      <c r="K11" s="15"/>
      <c r="L11" s="15"/>
    </row>
    <row r="12" spans="1:15" x14ac:dyDescent="0.2">
      <c r="C12" s="10" t="s">
        <v>472</v>
      </c>
    </row>
    <row r="13" spans="1:15" ht="18" customHeight="1" x14ac:dyDescent="0.2">
      <c r="C13" s="10" t="s">
        <v>473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8"/>
  <sheetViews>
    <sheetView showGridLines="0" topLeftCell="B12" zoomScaleNormal="100" zoomScaleSheetLayoutView="85" workbookViewId="0">
      <selection activeCell="B28" sqref="A28:XFD35"/>
    </sheetView>
  </sheetViews>
  <sheetFormatPr defaultColWidth="9" defaultRowHeight="14.5" x14ac:dyDescent="0.2"/>
  <cols>
    <col min="1" max="1" width="3" style="18" hidden="1" customWidth="1"/>
    <col min="2" max="2" width="3" style="18" customWidth="1"/>
    <col min="3" max="3" width="13.6328125" style="18" customWidth="1"/>
    <col min="4" max="4" width="18.6328125" style="18" customWidth="1"/>
    <col min="5" max="9" width="15.6328125" style="18" customWidth="1"/>
    <col min="10" max="16384" width="9" style="18"/>
  </cols>
  <sheetData>
    <row r="1" spans="1:9" ht="19" x14ac:dyDescent="0.2">
      <c r="C1" s="119" t="s">
        <v>478</v>
      </c>
    </row>
    <row r="2" spans="1:9" x14ac:dyDescent="0.2">
      <c r="A2" s="123">
        <v>2</v>
      </c>
      <c r="B2" s="123"/>
    </row>
    <row r="3" spans="1:9" ht="15" customHeight="1" x14ac:dyDescent="0.2">
      <c r="A3" s="123">
        <f>IF(COUNTA(E7:I14)&lt;&gt;0,1,2)</f>
        <v>1</v>
      </c>
      <c r="B3" s="126" t="s">
        <v>474</v>
      </c>
      <c r="C3" s="16"/>
    </row>
    <row r="4" spans="1:9" s="36" customFormat="1" ht="15" customHeight="1" x14ac:dyDescent="0.2">
      <c r="C4" s="28"/>
    </row>
    <row r="5" spans="1:9" ht="20.5" customHeight="1" x14ac:dyDescent="0.2">
      <c r="C5" s="507" t="s">
        <v>36</v>
      </c>
      <c r="D5" s="506" t="s">
        <v>21</v>
      </c>
      <c r="E5" s="505" t="s">
        <v>336</v>
      </c>
      <c r="F5" s="505"/>
      <c r="G5" s="505"/>
      <c r="H5" s="505"/>
      <c r="I5" s="505"/>
    </row>
    <row r="6" spans="1:9" ht="40" customHeight="1" x14ac:dyDescent="0.2">
      <c r="C6" s="507"/>
      <c r="D6" s="506"/>
      <c r="E6" s="146" t="s">
        <v>22</v>
      </c>
      <c r="F6" s="146" t="s">
        <v>23</v>
      </c>
      <c r="G6" s="146" t="s">
        <v>24</v>
      </c>
      <c r="H6" s="146" t="s">
        <v>64</v>
      </c>
      <c r="I6" s="146" t="s">
        <v>25</v>
      </c>
    </row>
    <row r="7" spans="1:9" ht="28.5" customHeight="1" x14ac:dyDescent="0.2">
      <c r="C7" s="512" t="str">
        <f>IF(OR(ｼｰﾄ0!C4="",ｼｰﾄ0!C3=""),"",ｼｰﾄ0!C3&amp;ｼｰﾄ0!C4)</f>
        <v>神奈川県関東平野南部</v>
      </c>
      <c r="D7" s="510" t="s">
        <v>204</v>
      </c>
      <c r="E7" s="148">
        <v>89.96</v>
      </c>
      <c r="F7" s="148">
        <v>171.9</v>
      </c>
      <c r="G7" s="149">
        <v>89</v>
      </c>
      <c r="H7" s="150" t="s">
        <v>65</v>
      </c>
      <c r="I7" s="151">
        <v>45292</v>
      </c>
    </row>
    <row r="8" spans="1:9" ht="28.5" customHeight="1" x14ac:dyDescent="0.2">
      <c r="C8" s="513"/>
      <c r="D8" s="511"/>
      <c r="E8" s="152">
        <v>206.51</v>
      </c>
      <c r="F8" s="152">
        <v>135.59</v>
      </c>
      <c r="G8" s="153">
        <v>294</v>
      </c>
      <c r="H8" s="154" t="s">
        <v>65</v>
      </c>
      <c r="I8" s="155">
        <v>45292</v>
      </c>
    </row>
    <row r="9" spans="1:9" ht="28.5" customHeight="1" x14ac:dyDescent="0.2">
      <c r="C9" s="513"/>
      <c r="D9" s="510" t="s">
        <v>476</v>
      </c>
      <c r="E9" s="148"/>
      <c r="F9" s="148"/>
      <c r="G9" s="149"/>
      <c r="H9" s="150"/>
      <c r="I9" s="151"/>
    </row>
    <row r="10" spans="1:9" ht="28.5" customHeight="1" x14ac:dyDescent="0.2">
      <c r="C10" s="513"/>
      <c r="D10" s="509"/>
      <c r="E10" s="148"/>
      <c r="F10" s="148"/>
      <c r="G10" s="149"/>
      <c r="H10" s="150"/>
      <c r="I10" s="151"/>
    </row>
    <row r="11" spans="1:9" ht="28.5" customHeight="1" x14ac:dyDescent="0.2">
      <c r="C11" s="513"/>
      <c r="D11" s="510" t="s">
        <v>176</v>
      </c>
      <c r="E11" s="148">
        <v>50.45</v>
      </c>
      <c r="F11" s="148"/>
      <c r="G11" s="149">
        <v>27</v>
      </c>
      <c r="H11" s="150" t="s">
        <v>65</v>
      </c>
      <c r="I11" s="151">
        <v>45292</v>
      </c>
    </row>
    <row r="12" spans="1:9" ht="28.5" customHeight="1" x14ac:dyDescent="0.2">
      <c r="C12" s="513"/>
      <c r="D12" s="511"/>
      <c r="E12" s="148"/>
      <c r="F12" s="148"/>
      <c r="G12" s="149"/>
      <c r="H12" s="150"/>
      <c r="I12" s="151"/>
    </row>
    <row r="13" spans="1:9" ht="28.5" customHeight="1" x14ac:dyDescent="0.2">
      <c r="C13" s="513"/>
      <c r="D13" s="510" t="s">
        <v>337</v>
      </c>
      <c r="E13" s="148"/>
      <c r="F13" s="148"/>
      <c r="G13" s="149"/>
      <c r="H13" s="150"/>
      <c r="I13" s="151"/>
    </row>
    <row r="14" spans="1:9" ht="28.5" customHeight="1" x14ac:dyDescent="0.2">
      <c r="C14" s="514"/>
      <c r="D14" s="509"/>
      <c r="E14" s="148"/>
      <c r="F14" s="148"/>
      <c r="G14" s="149"/>
      <c r="H14" s="150"/>
      <c r="I14" s="151"/>
    </row>
    <row r="15" spans="1:9" ht="28.5" customHeight="1" x14ac:dyDescent="0.2">
      <c r="C15" s="508" t="s">
        <v>38</v>
      </c>
      <c r="D15" s="156" t="s">
        <v>65</v>
      </c>
      <c r="E15" s="157">
        <f>IF(COUNTA(E7:E14)=0,"",SUMIFS(E7:E14,$H$7:$H$14,$D$15))</f>
        <v>346.91999999999996</v>
      </c>
      <c r="F15" s="157">
        <f t="shared" ref="F15:G15" si="0">IF(COUNTA(F7:F14)=0,"",SUMIFS(F7:F14,$H$7:$H$14,$D$15))</f>
        <v>307.49</v>
      </c>
      <c r="G15" s="158">
        <f t="shared" si="0"/>
        <v>410</v>
      </c>
      <c r="H15" s="159"/>
      <c r="I15" s="159"/>
    </row>
    <row r="16" spans="1:9" ht="28.5" customHeight="1" x14ac:dyDescent="0.2">
      <c r="C16" s="509"/>
      <c r="D16" s="156" t="s">
        <v>73</v>
      </c>
      <c r="E16" s="157">
        <f>IF(COUNTA(E7:E14)=0,"",SUMIFS(E7:E14,$H$7:$H$14,$D$16))</f>
        <v>0</v>
      </c>
      <c r="F16" s="157">
        <f>IF(COUNTA(F7:F14)=0,"",SUMIFS(F7:F14,$H$7:$H$14,$D$16))</f>
        <v>0</v>
      </c>
      <c r="G16" s="158">
        <f>IF(COUNTA(G7:G14)=0,"",SUMIFS(G7:G14,$H$7:$H$14,$D$16))</f>
        <v>0</v>
      </c>
      <c r="H16" s="159"/>
      <c r="I16" s="159"/>
    </row>
    <row r="17" spans="2:8" ht="15" customHeight="1" x14ac:dyDescent="0.2"/>
    <row r="18" spans="2:8" ht="15" customHeight="1" x14ac:dyDescent="0.2">
      <c r="B18" s="127" t="s">
        <v>475</v>
      </c>
      <c r="C18" s="160"/>
    </row>
    <row r="19" spans="2:8" ht="15" customHeight="1" x14ac:dyDescent="0.2">
      <c r="C19" s="28"/>
    </row>
    <row r="20" spans="2:8" x14ac:dyDescent="0.2">
      <c r="C20" s="506" t="s">
        <v>36</v>
      </c>
      <c r="D20" s="510" t="s">
        <v>21</v>
      </c>
      <c r="E20" s="144" t="s">
        <v>39</v>
      </c>
      <c r="F20" s="161"/>
      <c r="G20" s="145"/>
      <c r="H20" s="510" t="s">
        <v>16</v>
      </c>
    </row>
    <row r="21" spans="2:8" ht="12" customHeight="1" x14ac:dyDescent="0.2">
      <c r="C21" s="506"/>
      <c r="D21" s="511"/>
      <c r="E21" s="146" t="s">
        <v>179</v>
      </c>
      <c r="F21" s="146" t="s">
        <v>180</v>
      </c>
      <c r="G21" s="146" t="s">
        <v>181</v>
      </c>
      <c r="H21" s="511"/>
    </row>
    <row r="22" spans="2:8" ht="29" x14ac:dyDescent="0.2">
      <c r="C22" s="512" t="str">
        <f>IF(OR(ｼｰﾄ0!C4="",ｼｰﾄ0!C3=""),"",ｼｰﾄ0!C3&amp;ｼｰﾄ0!C4)</f>
        <v>神奈川県関東平野南部</v>
      </c>
      <c r="D22" s="146" t="s">
        <v>61</v>
      </c>
      <c r="E22" s="162">
        <f>3+6</f>
        <v>9</v>
      </c>
      <c r="F22" s="162">
        <v>0</v>
      </c>
      <c r="G22" s="162">
        <f>11+5</f>
        <v>16</v>
      </c>
      <c r="H22" s="163">
        <f>IF(COUNTA(E22:G22)=0,"",SUM(E22:G22))</f>
        <v>25</v>
      </c>
    </row>
    <row r="23" spans="2:8" ht="40.5" customHeight="1" x14ac:dyDescent="0.2">
      <c r="C23" s="513"/>
      <c r="D23" s="147" t="s">
        <v>37</v>
      </c>
      <c r="E23" s="162"/>
      <c r="F23" s="162"/>
      <c r="G23" s="162"/>
      <c r="H23" s="163" t="str">
        <f>IF(COUNTA(E24:G24)=0,"",SUM(E24:G24))</f>
        <v/>
      </c>
    </row>
    <row r="24" spans="2:8" ht="40.5" customHeight="1" x14ac:dyDescent="0.2">
      <c r="C24" s="513"/>
      <c r="D24" s="146" t="s">
        <v>176</v>
      </c>
      <c r="E24" s="162"/>
      <c r="F24" s="162"/>
      <c r="G24" s="162"/>
      <c r="H24" s="163" t="str">
        <f>IF(COUNTA(E25:G25)=0,"",SUM(E25:G25))</f>
        <v/>
      </c>
    </row>
    <row r="25" spans="2:8" ht="40.5" customHeight="1" x14ac:dyDescent="0.2">
      <c r="C25" s="514"/>
      <c r="D25" s="147" t="s">
        <v>177</v>
      </c>
      <c r="E25" s="162"/>
      <c r="F25" s="162"/>
      <c r="G25" s="162"/>
      <c r="H25" s="163"/>
    </row>
    <row r="26" spans="2:8" ht="40.5" customHeight="1" x14ac:dyDescent="0.2">
      <c r="C26" s="411" t="s">
        <v>178</v>
      </c>
      <c r="D26" s="412"/>
      <c r="E26" s="164">
        <f>IF(SUM(E22:E25)=0,"",SUM(E22:E25))</f>
        <v>9</v>
      </c>
      <c r="F26" s="164" t="str">
        <f>IF(SUM(F22:F25)=0,"",SUM(F22:F25))</f>
        <v/>
      </c>
      <c r="G26" s="164">
        <f>IF(SUM(G22:G25)=0,"",SUM(G22:G25))</f>
        <v>16</v>
      </c>
      <c r="H26" s="164">
        <f>IF(SUM(H22:H25)=0,"",SUM(H22:H25))</f>
        <v>25</v>
      </c>
    </row>
    <row r="27" spans="2:8" ht="15" customHeight="1" x14ac:dyDescent="0.2">
      <c r="C27" s="165"/>
      <c r="D27" s="165"/>
      <c r="E27" s="166"/>
      <c r="F27" s="166"/>
      <c r="G27" s="166"/>
      <c r="H27" s="166"/>
    </row>
    <row r="28" spans="2:8" ht="53.25" customHeight="1" x14ac:dyDescent="0.2"/>
  </sheetData>
  <mergeCells count="14">
    <mergeCell ref="H20:H21"/>
    <mergeCell ref="C26:D26"/>
    <mergeCell ref="C20:C21"/>
    <mergeCell ref="D20:D21"/>
    <mergeCell ref="C22:C25"/>
    <mergeCell ref="E5:I5"/>
    <mergeCell ref="D5:D6"/>
    <mergeCell ref="C5:C6"/>
    <mergeCell ref="C15:C16"/>
    <mergeCell ref="D7:D8"/>
    <mergeCell ref="D9:D10"/>
    <mergeCell ref="D11:D12"/>
    <mergeCell ref="D13:D14"/>
    <mergeCell ref="C7:C14"/>
  </mergeCells>
  <phoneticPr fontId="5"/>
  <conditionalFormatting sqref="H7">
    <cfRule type="colorScale" priority="4">
      <colorScale>
        <cfvo type="min"/>
        <cfvo type="max"/>
        <color rgb="FFFF7128"/>
        <color rgb="FFFFEF9C"/>
      </colorScale>
    </cfRule>
  </conditionalFormatting>
  <conditionalFormatting sqref="H8">
    <cfRule type="colorScale" priority="1">
      <colorScale>
        <cfvo type="min"/>
        <cfvo type="max"/>
        <color rgb="FFFF7128"/>
        <color rgb="FFFFEF9C"/>
      </colorScale>
    </cfRule>
  </conditionalFormatting>
  <dataValidations count="10">
    <dataValidation type="list" allowBlank="1" showInputMessage="1" showErrorMessage="1" sqref="H7 H9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4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5:G25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3:G23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4:G24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2:G22" xr:uid="{00000000-0002-0000-0900-000008000000}"/>
    <dataValidation type="list" allowBlank="1" showInputMessage="1" showErrorMessage="1" sqref="H8" xr:uid="{00000000-0002-0000-0900-00000B000000}">
      <formula1>$C$15:$C$16</formula1>
    </dataValidation>
  </dataValidations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3"/>
  <sheetViews>
    <sheetView showGridLines="0" zoomScaleNormal="100" zoomScaleSheetLayoutView="90" workbookViewId="0">
      <pane xSplit="2" ySplit="6" topLeftCell="C59" activePane="bottomRight" state="frozen"/>
      <selection activeCell="E3" sqref="E3"/>
      <selection pane="topRight" activeCell="E3" sqref="E3"/>
      <selection pane="bottomLeft" activeCell="E3" sqref="E3"/>
      <selection pane="bottomRight" activeCell="N62" sqref="N62:S62"/>
    </sheetView>
  </sheetViews>
  <sheetFormatPr defaultColWidth="9" defaultRowHeight="14.5" x14ac:dyDescent="0.2"/>
  <cols>
    <col min="1" max="1" width="8.6328125" style="25" hidden="1" customWidth="1"/>
    <col min="2" max="2" width="7.36328125" style="17" customWidth="1"/>
    <col min="3" max="3" width="5.90625" style="109" customWidth="1"/>
    <col min="4" max="4" width="11.36328125" style="17" customWidth="1"/>
    <col min="5" max="5" width="5.6328125" style="110" customWidth="1"/>
    <col min="6" max="6" width="5.6328125" style="17" customWidth="1"/>
    <col min="7" max="7" width="10.7265625" style="17" customWidth="1"/>
    <col min="8" max="8" width="5.6328125" style="110" customWidth="1"/>
    <col min="9" max="9" width="5.6328125" style="17" customWidth="1"/>
    <col min="10" max="10" width="10.7265625" style="17" customWidth="1"/>
    <col min="11" max="11" width="5.6328125" style="110" customWidth="1"/>
    <col min="12" max="12" width="5.6328125" style="17" customWidth="1"/>
    <col min="13" max="13" width="10.7265625" style="17" customWidth="1"/>
    <col min="14" max="14" width="5.6328125" style="110" customWidth="1"/>
    <col min="15" max="15" width="5.6328125" style="17" customWidth="1"/>
    <col min="16" max="16" width="10.7265625" style="17" customWidth="1"/>
    <col min="17" max="17" width="5.6328125" style="110" customWidth="1"/>
    <col min="18" max="18" width="5.6328125" style="17" customWidth="1"/>
    <col min="19" max="19" width="10.7265625" style="17" customWidth="1"/>
    <col min="20" max="20" width="7.6328125" style="17" customWidth="1"/>
    <col min="21" max="32" width="5.6328125" style="17" customWidth="1"/>
    <col min="33" max="16384" width="9" style="17"/>
  </cols>
  <sheetData>
    <row r="1" spans="1:21" ht="17.5" x14ac:dyDescent="0.2">
      <c r="B1" s="100" t="s">
        <v>355</v>
      </c>
    </row>
    <row r="2" spans="1:21" x14ac:dyDescent="0.2">
      <c r="A2" s="25">
        <v>2</v>
      </c>
    </row>
    <row r="3" spans="1:21" x14ac:dyDescent="0.2">
      <c r="A3" s="25">
        <f>IF(COUNTA(E7:S11)&lt;&gt;0,1,2)</f>
        <v>1</v>
      </c>
      <c r="D3" s="28"/>
    </row>
    <row r="4" spans="1:21" ht="20.149999999999999" customHeight="1" x14ac:dyDescent="0.2">
      <c r="B4" s="518" t="s">
        <v>234</v>
      </c>
      <c r="C4" s="530" t="s">
        <v>235</v>
      </c>
      <c r="D4" s="527" t="s">
        <v>74</v>
      </c>
      <c r="E4" s="216" t="s">
        <v>230</v>
      </c>
      <c r="F4" s="217"/>
      <c r="G4" s="218"/>
      <c r="H4" s="216" t="s">
        <v>240</v>
      </c>
      <c r="I4" s="217"/>
      <c r="J4" s="218"/>
      <c r="K4" s="219" t="s">
        <v>342</v>
      </c>
      <c r="L4" s="217"/>
      <c r="M4" s="218"/>
      <c r="N4" s="219" t="s">
        <v>352</v>
      </c>
      <c r="O4" s="219"/>
      <c r="P4" s="219"/>
      <c r="Q4" s="219" t="s">
        <v>466</v>
      </c>
      <c r="R4" s="219"/>
      <c r="S4" s="219"/>
    </row>
    <row r="5" spans="1:21" ht="25.5" customHeight="1" x14ac:dyDescent="0.2">
      <c r="A5" s="25" t="s">
        <v>461</v>
      </c>
      <c r="B5" s="519"/>
      <c r="C5" s="530"/>
      <c r="D5" s="528"/>
      <c r="E5" s="220" t="s">
        <v>75</v>
      </c>
      <c r="F5" s="221" t="s">
        <v>275</v>
      </c>
      <c r="G5" s="222"/>
      <c r="H5" s="220" t="s">
        <v>76</v>
      </c>
      <c r="I5" s="221" t="s">
        <v>275</v>
      </c>
      <c r="J5" s="222"/>
      <c r="K5" s="220" t="s">
        <v>77</v>
      </c>
      <c r="L5" s="221" t="s">
        <v>275</v>
      </c>
      <c r="M5" s="222"/>
      <c r="N5" s="220" t="s">
        <v>78</v>
      </c>
      <c r="O5" s="221" t="s">
        <v>275</v>
      </c>
      <c r="P5" s="222"/>
      <c r="Q5" s="220" t="s">
        <v>75</v>
      </c>
      <c r="R5" s="221" t="s">
        <v>275</v>
      </c>
      <c r="S5" s="223"/>
    </row>
    <row r="6" spans="1:21" ht="27.75" customHeight="1" x14ac:dyDescent="0.2">
      <c r="B6" s="520"/>
      <c r="C6" s="530"/>
      <c r="D6" s="529"/>
      <c r="E6" s="224" t="s">
        <v>79</v>
      </c>
      <c r="F6" s="225" t="s">
        <v>277</v>
      </c>
      <c r="G6" s="226" t="s">
        <v>232</v>
      </c>
      <c r="H6" s="224" t="s">
        <v>79</v>
      </c>
      <c r="I6" s="225" t="s">
        <v>276</v>
      </c>
      <c r="J6" s="226" t="s">
        <v>80</v>
      </c>
      <c r="K6" s="224" t="s">
        <v>79</v>
      </c>
      <c r="L6" s="225" t="s">
        <v>276</v>
      </c>
      <c r="M6" s="226" t="s">
        <v>80</v>
      </c>
      <c r="N6" s="224" t="s">
        <v>79</v>
      </c>
      <c r="O6" s="225" t="s">
        <v>276</v>
      </c>
      <c r="P6" s="226" t="s">
        <v>80</v>
      </c>
      <c r="Q6" s="224" t="s">
        <v>79</v>
      </c>
      <c r="R6" s="225" t="s">
        <v>276</v>
      </c>
      <c r="S6" s="226" t="s">
        <v>80</v>
      </c>
    </row>
    <row r="7" spans="1:21" ht="21.75" customHeight="1" x14ac:dyDescent="0.2">
      <c r="B7" s="527" t="str">
        <f>ｼｰﾄ0!$C$4</f>
        <v>関東平野南部</v>
      </c>
      <c r="C7" s="521" t="s">
        <v>485</v>
      </c>
      <c r="D7" s="227" t="s">
        <v>233</v>
      </c>
      <c r="E7" s="244">
        <v>58</v>
      </c>
      <c r="F7" s="245">
        <v>6</v>
      </c>
      <c r="G7" s="245">
        <v>1.0289999999999999</v>
      </c>
      <c r="H7" s="244">
        <v>57</v>
      </c>
      <c r="I7" s="245">
        <v>3</v>
      </c>
      <c r="J7" s="245">
        <v>0.92500000000000004</v>
      </c>
      <c r="K7" s="244">
        <v>52</v>
      </c>
      <c r="L7" s="245">
        <v>2.5979999999999999</v>
      </c>
      <c r="M7" s="245">
        <v>0.85</v>
      </c>
      <c r="N7" s="244">
        <v>54</v>
      </c>
      <c r="O7" s="245">
        <v>2.6</v>
      </c>
      <c r="P7" s="245">
        <v>0.8</v>
      </c>
      <c r="Q7" s="246">
        <v>53</v>
      </c>
      <c r="R7" s="247">
        <v>2.6</v>
      </c>
      <c r="S7" s="247">
        <v>0.8</v>
      </c>
    </row>
    <row r="8" spans="1:21" ht="21.75" customHeight="1" x14ac:dyDescent="0.2">
      <c r="B8" s="528"/>
      <c r="C8" s="543"/>
      <c r="D8" s="227" t="s">
        <v>19</v>
      </c>
      <c r="E8" s="244"/>
      <c r="F8" s="245"/>
      <c r="G8" s="245"/>
      <c r="H8" s="244"/>
      <c r="I8" s="245"/>
      <c r="J8" s="245"/>
      <c r="K8" s="244"/>
      <c r="L8" s="245"/>
      <c r="M8" s="245"/>
      <c r="N8" s="244"/>
      <c r="O8" s="245"/>
      <c r="P8" s="245"/>
      <c r="Q8" s="246"/>
      <c r="R8" s="247"/>
      <c r="S8" s="247"/>
    </row>
    <row r="9" spans="1:21" ht="21.75" customHeight="1" x14ac:dyDescent="0.2">
      <c r="B9" s="528"/>
      <c r="C9" s="543"/>
      <c r="D9" s="227" t="s">
        <v>18</v>
      </c>
      <c r="E9" s="244"/>
      <c r="F9" s="245"/>
      <c r="G9" s="245"/>
      <c r="H9" s="244"/>
      <c r="I9" s="245"/>
      <c r="J9" s="245"/>
      <c r="K9" s="244"/>
      <c r="L9" s="245"/>
      <c r="M9" s="245"/>
      <c r="N9" s="244"/>
      <c r="O9" s="245"/>
      <c r="P9" s="245"/>
      <c r="Q9" s="246"/>
      <c r="R9" s="247"/>
      <c r="S9" s="247"/>
      <c r="U9" s="118"/>
    </row>
    <row r="10" spans="1:21" ht="21.75" customHeight="1" x14ac:dyDescent="0.2">
      <c r="B10" s="528"/>
      <c r="C10" s="543"/>
      <c r="D10" s="227" t="s">
        <v>210</v>
      </c>
      <c r="E10" s="244">
        <v>23</v>
      </c>
      <c r="F10" s="245" t="s">
        <v>469</v>
      </c>
      <c r="G10" s="245" t="s">
        <v>469</v>
      </c>
      <c r="H10" s="244">
        <v>24</v>
      </c>
      <c r="I10" s="245" t="s">
        <v>469</v>
      </c>
      <c r="J10" s="245" t="s">
        <v>469</v>
      </c>
      <c r="K10" s="244">
        <v>24</v>
      </c>
      <c r="L10" s="245" t="s">
        <v>469</v>
      </c>
      <c r="M10" s="245" t="s">
        <v>469</v>
      </c>
      <c r="N10" s="244">
        <v>62</v>
      </c>
      <c r="O10" s="245" t="s">
        <v>469</v>
      </c>
      <c r="P10" s="245" t="s">
        <v>469</v>
      </c>
      <c r="Q10" s="246">
        <v>65</v>
      </c>
      <c r="R10" s="245" t="s">
        <v>469</v>
      </c>
      <c r="S10" s="245" t="s">
        <v>469</v>
      </c>
    </row>
    <row r="11" spans="1:21" ht="21.75" customHeight="1" x14ac:dyDescent="0.2">
      <c r="B11" s="528"/>
      <c r="C11" s="543"/>
      <c r="D11" s="170" t="s">
        <v>62</v>
      </c>
      <c r="E11" s="244">
        <v>102</v>
      </c>
      <c r="F11" s="245">
        <v>12</v>
      </c>
      <c r="G11" s="245">
        <v>1.9359999999999999</v>
      </c>
      <c r="H11" s="244">
        <v>105</v>
      </c>
      <c r="I11" s="245">
        <v>6</v>
      </c>
      <c r="J11" s="245">
        <v>1.919</v>
      </c>
      <c r="K11" s="244">
        <v>104</v>
      </c>
      <c r="L11" s="245">
        <v>6.3369999999999997</v>
      </c>
      <c r="M11" s="245">
        <v>1.7322</v>
      </c>
      <c r="N11" s="244">
        <v>86</v>
      </c>
      <c r="O11" s="245">
        <v>6.2</v>
      </c>
      <c r="P11" s="245">
        <v>1.9</v>
      </c>
      <c r="Q11" s="246">
        <v>86</v>
      </c>
      <c r="R11" s="247">
        <v>6.1</v>
      </c>
      <c r="S11" s="247">
        <v>2</v>
      </c>
    </row>
    <row r="12" spans="1:21" ht="26.25" customHeight="1" x14ac:dyDescent="0.2">
      <c r="B12" s="529"/>
      <c r="C12" s="544"/>
      <c r="D12" s="170" t="s">
        <v>256</v>
      </c>
      <c r="E12" s="248">
        <v>183</v>
      </c>
      <c r="F12" s="249">
        <v>18</v>
      </c>
      <c r="G12" s="249">
        <v>2.9649999999999999</v>
      </c>
      <c r="H12" s="248">
        <v>186</v>
      </c>
      <c r="I12" s="250">
        <v>9</v>
      </c>
      <c r="J12" s="250">
        <v>2.8440000000000003</v>
      </c>
      <c r="K12" s="248">
        <v>180</v>
      </c>
      <c r="L12" s="250">
        <v>8.9349999999999987</v>
      </c>
      <c r="M12" s="250">
        <v>2.5821999999999998</v>
      </c>
      <c r="N12" s="248">
        <v>202</v>
      </c>
      <c r="O12" s="250">
        <v>8.8000000000000007</v>
      </c>
      <c r="P12" s="250">
        <v>2.7</v>
      </c>
      <c r="Q12" s="251">
        <f t="shared" ref="Q12:S12" si="0">IF(COUNT(Q7:Q11)&gt;=1,SUM(Q7:Q11),"")</f>
        <v>204</v>
      </c>
      <c r="R12" s="252">
        <f t="shared" ref="R12" si="1">IF(COUNT(R7:R11)&gt;=1,SUM(R7:R11),"")</f>
        <v>8.6999999999999993</v>
      </c>
      <c r="S12" s="252">
        <f t="shared" si="0"/>
        <v>2.8</v>
      </c>
    </row>
    <row r="13" spans="1:21" ht="21.75" customHeight="1" x14ac:dyDescent="0.2">
      <c r="B13" s="527" t="str">
        <f>ｼｰﾄ0!$C$4</f>
        <v>関東平野南部</v>
      </c>
      <c r="C13" s="532" t="s">
        <v>623</v>
      </c>
      <c r="D13" s="227" t="s">
        <v>209</v>
      </c>
      <c r="E13" s="253">
        <v>28</v>
      </c>
      <c r="F13" s="254">
        <v>0.8</v>
      </c>
      <c r="G13" s="254">
        <v>0.27510000000000001</v>
      </c>
      <c r="H13" s="253">
        <v>28</v>
      </c>
      <c r="I13" s="254">
        <v>0.7</v>
      </c>
      <c r="J13" s="254">
        <v>0.25</v>
      </c>
      <c r="K13" s="255">
        <v>28</v>
      </c>
      <c r="L13" s="254">
        <v>0.73</v>
      </c>
      <c r="M13" s="254">
        <v>0.27</v>
      </c>
      <c r="N13" s="253">
        <v>27</v>
      </c>
      <c r="O13" s="256">
        <v>0.7</v>
      </c>
      <c r="P13" s="256">
        <v>0.3</v>
      </c>
      <c r="Q13" s="253">
        <v>26</v>
      </c>
      <c r="R13" s="256">
        <v>0.7</v>
      </c>
      <c r="S13" s="256">
        <v>0.2</v>
      </c>
    </row>
    <row r="14" spans="1:21" ht="21.75" customHeight="1" x14ac:dyDescent="0.2">
      <c r="B14" s="528"/>
      <c r="C14" s="533"/>
      <c r="D14" s="227" t="s">
        <v>19</v>
      </c>
      <c r="E14" s="253">
        <v>0</v>
      </c>
      <c r="F14" s="254">
        <v>0</v>
      </c>
      <c r="G14" s="254">
        <v>0</v>
      </c>
      <c r="H14" s="253">
        <v>0</v>
      </c>
      <c r="I14" s="254">
        <v>0</v>
      </c>
      <c r="J14" s="254">
        <v>0</v>
      </c>
      <c r="K14" s="255">
        <v>0</v>
      </c>
      <c r="L14" s="254">
        <v>0</v>
      </c>
      <c r="M14" s="254">
        <v>0</v>
      </c>
      <c r="N14" s="253">
        <v>0</v>
      </c>
      <c r="O14" s="256">
        <v>0</v>
      </c>
      <c r="P14" s="256">
        <v>0</v>
      </c>
      <c r="Q14" s="253">
        <v>0</v>
      </c>
      <c r="R14" s="256">
        <v>0</v>
      </c>
      <c r="S14" s="256">
        <v>0</v>
      </c>
    </row>
    <row r="15" spans="1:21" ht="21.75" customHeight="1" x14ac:dyDescent="0.2">
      <c r="B15" s="528"/>
      <c r="C15" s="533"/>
      <c r="D15" s="227" t="s">
        <v>18</v>
      </c>
      <c r="E15" s="253">
        <v>22</v>
      </c>
      <c r="F15" s="254">
        <v>33.5</v>
      </c>
      <c r="G15" s="254">
        <v>12.223000000000001</v>
      </c>
      <c r="H15" s="253">
        <v>19</v>
      </c>
      <c r="I15" s="254">
        <v>33.6</v>
      </c>
      <c r="J15" s="254">
        <v>12.32</v>
      </c>
      <c r="K15" s="255">
        <v>16</v>
      </c>
      <c r="L15" s="254">
        <v>35.17</v>
      </c>
      <c r="M15" s="254">
        <v>12.84</v>
      </c>
      <c r="N15" s="253">
        <v>13</v>
      </c>
      <c r="O15" s="256">
        <v>34.200000000000003</v>
      </c>
      <c r="P15" s="256">
        <v>12.5</v>
      </c>
      <c r="Q15" s="253">
        <v>13</v>
      </c>
      <c r="R15" s="256">
        <v>50.7</v>
      </c>
      <c r="S15" s="256">
        <v>18.5</v>
      </c>
    </row>
    <row r="16" spans="1:21" ht="21.75" customHeight="1" x14ac:dyDescent="0.2">
      <c r="B16" s="528"/>
      <c r="C16" s="533"/>
      <c r="D16" s="227" t="s">
        <v>210</v>
      </c>
      <c r="E16" s="253">
        <v>19</v>
      </c>
      <c r="F16" s="254">
        <v>0</v>
      </c>
      <c r="G16" s="254">
        <v>0</v>
      </c>
      <c r="H16" s="253">
        <v>19</v>
      </c>
      <c r="I16" s="254">
        <v>0</v>
      </c>
      <c r="J16" s="254">
        <v>0</v>
      </c>
      <c r="K16" s="255">
        <v>19</v>
      </c>
      <c r="L16" s="254">
        <v>0</v>
      </c>
      <c r="M16" s="254">
        <v>0</v>
      </c>
      <c r="N16" s="253">
        <v>19</v>
      </c>
      <c r="O16" s="256">
        <v>0</v>
      </c>
      <c r="P16" s="256">
        <v>0</v>
      </c>
      <c r="Q16" s="253">
        <v>19</v>
      </c>
      <c r="R16" s="256">
        <v>0</v>
      </c>
      <c r="S16" s="256">
        <v>0</v>
      </c>
    </row>
    <row r="17" spans="2:19" ht="21.75" customHeight="1" x14ac:dyDescent="0.2">
      <c r="B17" s="528"/>
      <c r="C17" s="533"/>
      <c r="D17" s="170" t="s">
        <v>62</v>
      </c>
      <c r="E17" s="253">
        <v>107</v>
      </c>
      <c r="F17" s="254">
        <v>6.1</v>
      </c>
      <c r="G17" s="254">
        <v>2.2387000000000001</v>
      </c>
      <c r="H17" s="253">
        <v>108</v>
      </c>
      <c r="I17" s="254">
        <v>5.5</v>
      </c>
      <c r="J17" s="254">
        <v>2.0099999999999998</v>
      </c>
      <c r="K17" s="255">
        <v>111</v>
      </c>
      <c r="L17" s="254">
        <v>5.36</v>
      </c>
      <c r="M17" s="254">
        <v>1.96</v>
      </c>
      <c r="N17" s="253">
        <v>110</v>
      </c>
      <c r="O17" s="256">
        <v>6.4</v>
      </c>
      <c r="P17" s="256">
        <v>2.2999999999999998</v>
      </c>
      <c r="Q17" s="253">
        <v>110</v>
      </c>
      <c r="R17" s="256">
        <v>6.7</v>
      </c>
      <c r="S17" s="256">
        <v>2.5</v>
      </c>
    </row>
    <row r="18" spans="2:19" ht="26.25" customHeight="1" x14ac:dyDescent="0.2">
      <c r="B18" s="529"/>
      <c r="C18" s="534"/>
      <c r="D18" s="170" t="s">
        <v>257</v>
      </c>
      <c r="E18" s="251">
        <f t="shared" ref="E18:G18" si="2">IF(COUNT(E13:E17)&gt;=1,SUM(E13:E17),"")</f>
        <v>176</v>
      </c>
      <c r="F18" s="252">
        <f t="shared" ref="F18" si="3">IF(COUNT(F13:F17)&gt;=1,SUM(F13:F17),"")</f>
        <v>40.4</v>
      </c>
      <c r="G18" s="252">
        <f t="shared" si="2"/>
        <v>14.736800000000001</v>
      </c>
      <c r="H18" s="251">
        <f t="shared" ref="H18:S18" si="4">IF(COUNT(H13:H17)&gt;=1,SUM(H13:H17),"")</f>
        <v>174</v>
      </c>
      <c r="I18" s="257">
        <f t="shared" si="4"/>
        <v>39.800000000000004</v>
      </c>
      <c r="J18" s="257">
        <f t="shared" si="4"/>
        <v>14.58</v>
      </c>
      <c r="K18" s="251">
        <f t="shared" si="4"/>
        <v>174</v>
      </c>
      <c r="L18" s="252">
        <f t="shared" si="4"/>
        <v>41.26</v>
      </c>
      <c r="M18" s="252">
        <f t="shared" si="4"/>
        <v>15.07</v>
      </c>
      <c r="N18" s="251">
        <f t="shared" si="4"/>
        <v>169</v>
      </c>
      <c r="O18" s="252">
        <f t="shared" si="4"/>
        <v>41.300000000000004</v>
      </c>
      <c r="P18" s="252">
        <f t="shared" si="4"/>
        <v>15.100000000000001</v>
      </c>
      <c r="Q18" s="251">
        <f t="shared" si="4"/>
        <v>168</v>
      </c>
      <c r="R18" s="252">
        <f t="shared" si="4"/>
        <v>58.100000000000009</v>
      </c>
      <c r="S18" s="252">
        <f t="shared" si="4"/>
        <v>21.2</v>
      </c>
    </row>
    <row r="19" spans="2:19" ht="21.75" customHeight="1" x14ac:dyDescent="0.2">
      <c r="B19" s="527" t="str">
        <f>ｼｰﾄ0!$C$4</f>
        <v>関東平野南部</v>
      </c>
      <c r="C19" s="521"/>
      <c r="D19" s="227" t="s">
        <v>209</v>
      </c>
      <c r="E19" s="258"/>
      <c r="F19" s="247"/>
      <c r="G19" s="247"/>
      <c r="H19" s="258"/>
      <c r="I19" s="247"/>
      <c r="J19" s="247"/>
      <c r="K19" s="258"/>
      <c r="L19" s="247"/>
      <c r="M19" s="247"/>
      <c r="N19" s="258"/>
      <c r="O19" s="247"/>
      <c r="P19" s="247"/>
      <c r="Q19" s="259"/>
      <c r="R19" s="247"/>
      <c r="S19" s="247"/>
    </row>
    <row r="20" spans="2:19" ht="21.75" customHeight="1" x14ac:dyDescent="0.2">
      <c r="B20" s="528"/>
      <c r="C20" s="522"/>
      <c r="D20" s="227" t="s">
        <v>19</v>
      </c>
      <c r="E20" s="258"/>
      <c r="F20" s="247"/>
      <c r="G20" s="247"/>
      <c r="H20" s="258"/>
      <c r="I20" s="247"/>
      <c r="J20" s="247"/>
      <c r="K20" s="258"/>
      <c r="L20" s="247"/>
      <c r="M20" s="247"/>
      <c r="N20" s="258"/>
      <c r="O20" s="247"/>
      <c r="P20" s="247"/>
      <c r="Q20" s="259"/>
      <c r="R20" s="247"/>
      <c r="S20" s="247"/>
    </row>
    <row r="21" spans="2:19" ht="21.75" customHeight="1" x14ac:dyDescent="0.2">
      <c r="B21" s="528"/>
      <c r="C21" s="522"/>
      <c r="D21" s="227" t="s">
        <v>18</v>
      </c>
      <c r="E21" s="258"/>
      <c r="F21" s="247"/>
      <c r="G21" s="247"/>
      <c r="H21" s="258"/>
      <c r="I21" s="247"/>
      <c r="J21" s="247"/>
      <c r="K21" s="258"/>
      <c r="L21" s="247"/>
      <c r="M21" s="247"/>
      <c r="N21" s="258"/>
      <c r="O21" s="247"/>
      <c r="P21" s="247"/>
      <c r="Q21" s="259"/>
      <c r="R21" s="247"/>
      <c r="S21" s="247"/>
    </row>
    <row r="22" spans="2:19" ht="21.75" customHeight="1" x14ac:dyDescent="0.2">
      <c r="B22" s="528"/>
      <c r="C22" s="522"/>
      <c r="D22" s="227" t="s">
        <v>210</v>
      </c>
      <c r="E22" s="258"/>
      <c r="F22" s="247"/>
      <c r="G22" s="247"/>
      <c r="H22" s="258"/>
      <c r="I22" s="247"/>
      <c r="J22" s="247"/>
      <c r="K22" s="258"/>
      <c r="L22" s="247"/>
      <c r="M22" s="247"/>
      <c r="N22" s="258"/>
      <c r="O22" s="247"/>
      <c r="P22" s="247"/>
      <c r="Q22" s="259"/>
      <c r="R22" s="247"/>
      <c r="S22" s="247"/>
    </row>
    <row r="23" spans="2:19" ht="21.75" customHeight="1" x14ac:dyDescent="0.2">
      <c r="B23" s="528"/>
      <c r="C23" s="522"/>
      <c r="D23" s="170" t="s">
        <v>62</v>
      </c>
      <c r="E23" s="258"/>
      <c r="F23" s="247"/>
      <c r="G23" s="247"/>
      <c r="H23" s="258"/>
      <c r="I23" s="247"/>
      <c r="J23" s="247"/>
      <c r="K23" s="258"/>
      <c r="L23" s="247"/>
      <c r="M23" s="247"/>
      <c r="N23" s="258"/>
      <c r="O23" s="247"/>
      <c r="P23" s="247"/>
      <c r="Q23" s="259"/>
      <c r="R23" s="247"/>
      <c r="S23" s="247"/>
    </row>
    <row r="24" spans="2:19" ht="26.25" customHeight="1" x14ac:dyDescent="0.2">
      <c r="B24" s="529"/>
      <c r="C24" s="523"/>
      <c r="D24" s="170" t="s">
        <v>258</v>
      </c>
      <c r="E24" s="259" t="str">
        <f t="shared" ref="E24:G24" si="5">IF(COUNT(E19:E23)&gt;=1,SUM(E19:E23),"")</f>
        <v/>
      </c>
      <c r="F24" s="260" t="str">
        <f t="shared" ref="F24" si="6">IF(COUNT(F19:F23)&gt;=1,SUM(F19:F23),"")</f>
        <v/>
      </c>
      <c r="G24" s="260" t="str">
        <f t="shared" si="5"/>
        <v/>
      </c>
      <c r="H24" s="259" t="str">
        <f t="shared" ref="H24:S24" si="7">IF(COUNT(H19:H23)&gt;=1,SUM(H19:H23),"")</f>
        <v/>
      </c>
      <c r="I24" s="261" t="str">
        <f t="shared" si="7"/>
        <v/>
      </c>
      <c r="J24" s="261" t="str">
        <f t="shared" si="7"/>
        <v/>
      </c>
      <c r="K24" s="259" t="str">
        <f t="shared" si="7"/>
        <v/>
      </c>
      <c r="L24" s="260" t="str">
        <f t="shared" si="7"/>
        <v/>
      </c>
      <c r="M24" s="260" t="str">
        <f t="shared" si="7"/>
        <v/>
      </c>
      <c r="N24" s="259" t="str">
        <f t="shared" si="7"/>
        <v/>
      </c>
      <c r="O24" s="260" t="str">
        <f t="shared" si="7"/>
        <v/>
      </c>
      <c r="P24" s="260" t="str">
        <f t="shared" si="7"/>
        <v/>
      </c>
      <c r="Q24" s="259" t="str">
        <f t="shared" si="7"/>
        <v/>
      </c>
      <c r="R24" s="260" t="str">
        <f t="shared" si="7"/>
        <v/>
      </c>
      <c r="S24" s="260" t="str">
        <f t="shared" si="7"/>
        <v/>
      </c>
    </row>
    <row r="25" spans="2:19" ht="22.5" customHeight="1" x14ac:dyDescent="0.2">
      <c r="B25" s="527" t="str">
        <f>ｼｰﾄ0!$C$4</f>
        <v>関東平野南部</v>
      </c>
      <c r="C25" s="521"/>
      <c r="D25" s="227" t="s">
        <v>209</v>
      </c>
      <c r="E25" s="258"/>
      <c r="F25" s="247"/>
      <c r="G25" s="247"/>
      <c r="H25" s="258"/>
      <c r="I25" s="247"/>
      <c r="J25" s="247"/>
      <c r="K25" s="258"/>
      <c r="L25" s="247"/>
      <c r="M25" s="247"/>
      <c r="N25" s="258"/>
      <c r="O25" s="247"/>
      <c r="P25" s="247"/>
      <c r="Q25" s="259"/>
      <c r="R25" s="247"/>
      <c r="S25" s="247"/>
    </row>
    <row r="26" spans="2:19" ht="22.5" customHeight="1" x14ac:dyDescent="0.2">
      <c r="B26" s="528"/>
      <c r="C26" s="522"/>
      <c r="D26" s="227" t="s">
        <v>19</v>
      </c>
      <c r="E26" s="258"/>
      <c r="F26" s="247"/>
      <c r="G26" s="247"/>
      <c r="H26" s="258"/>
      <c r="I26" s="247"/>
      <c r="J26" s="247"/>
      <c r="K26" s="258"/>
      <c r="L26" s="247"/>
      <c r="M26" s="247"/>
      <c r="N26" s="258"/>
      <c r="O26" s="247"/>
      <c r="P26" s="247"/>
      <c r="Q26" s="259"/>
      <c r="R26" s="247"/>
      <c r="S26" s="247"/>
    </row>
    <row r="27" spans="2:19" ht="22.5" customHeight="1" x14ac:dyDescent="0.2">
      <c r="B27" s="528"/>
      <c r="C27" s="522"/>
      <c r="D27" s="227" t="s">
        <v>18</v>
      </c>
      <c r="E27" s="258"/>
      <c r="F27" s="247"/>
      <c r="G27" s="247"/>
      <c r="H27" s="258"/>
      <c r="I27" s="247"/>
      <c r="J27" s="247"/>
      <c r="K27" s="258"/>
      <c r="L27" s="247"/>
      <c r="M27" s="247"/>
      <c r="N27" s="258"/>
      <c r="O27" s="247"/>
      <c r="P27" s="247"/>
      <c r="Q27" s="259"/>
      <c r="R27" s="247"/>
      <c r="S27" s="247"/>
    </row>
    <row r="28" spans="2:19" ht="22.5" customHeight="1" x14ac:dyDescent="0.2">
      <c r="B28" s="528"/>
      <c r="C28" s="522"/>
      <c r="D28" s="227" t="s">
        <v>210</v>
      </c>
      <c r="E28" s="258"/>
      <c r="F28" s="247"/>
      <c r="G28" s="247"/>
      <c r="H28" s="258"/>
      <c r="I28" s="247"/>
      <c r="J28" s="247"/>
      <c r="K28" s="258"/>
      <c r="L28" s="247"/>
      <c r="M28" s="247"/>
      <c r="N28" s="258"/>
      <c r="O28" s="247"/>
      <c r="P28" s="247"/>
      <c r="Q28" s="259"/>
      <c r="R28" s="247"/>
      <c r="S28" s="247"/>
    </row>
    <row r="29" spans="2:19" ht="22.5" customHeight="1" x14ac:dyDescent="0.2">
      <c r="B29" s="528"/>
      <c r="C29" s="522"/>
      <c r="D29" s="170" t="s">
        <v>62</v>
      </c>
      <c r="E29" s="258"/>
      <c r="F29" s="247"/>
      <c r="G29" s="247"/>
      <c r="H29" s="258"/>
      <c r="I29" s="247"/>
      <c r="J29" s="247"/>
      <c r="K29" s="258"/>
      <c r="L29" s="247"/>
      <c r="M29" s="247"/>
      <c r="N29" s="258"/>
      <c r="O29" s="247"/>
      <c r="P29" s="247"/>
      <c r="Q29" s="259"/>
      <c r="R29" s="247"/>
      <c r="S29" s="247"/>
    </row>
    <row r="30" spans="2:19" ht="25.5" customHeight="1" x14ac:dyDescent="0.2">
      <c r="B30" s="529"/>
      <c r="C30" s="523"/>
      <c r="D30" s="170" t="s">
        <v>259</v>
      </c>
      <c r="E30" s="259" t="str">
        <f t="shared" ref="E30:G30" si="8">IF(COUNT(E25:E29)&gt;=1,SUM(E25:E29),"")</f>
        <v/>
      </c>
      <c r="F30" s="260" t="str">
        <f t="shared" ref="F30" si="9">IF(COUNT(F25:F29)&gt;=1,SUM(F25:F29),"")</f>
        <v/>
      </c>
      <c r="G30" s="260" t="str">
        <f t="shared" si="8"/>
        <v/>
      </c>
      <c r="H30" s="259" t="str">
        <f t="shared" ref="H30:S30" si="10">IF(COUNT(H25:H29)&gt;=1,SUM(H25:H29),"")</f>
        <v/>
      </c>
      <c r="I30" s="261" t="str">
        <f t="shared" si="10"/>
        <v/>
      </c>
      <c r="J30" s="261" t="str">
        <f t="shared" si="10"/>
        <v/>
      </c>
      <c r="K30" s="259" t="str">
        <f t="shared" si="10"/>
        <v/>
      </c>
      <c r="L30" s="260" t="str">
        <f t="shared" si="10"/>
        <v/>
      </c>
      <c r="M30" s="260" t="str">
        <f t="shared" si="10"/>
        <v/>
      </c>
      <c r="N30" s="259" t="str">
        <f t="shared" si="10"/>
        <v/>
      </c>
      <c r="O30" s="260" t="str">
        <f t="shared" si="10"/>
        <v/>
      </c>
      <c r="P30" s="260" t="str">
        <f t="shared" si="10"/>
        <v/>
      </c>
      <c r="Q30" s="259" t="str">
        <f t="shared" si="10"/>
        <v/>
      </c>
      <c r="R30" s="260" t="str">
        <f t="shared" si="10"/>
        <v/>
      </c>
      <c r="S30" s="260" t="str">
        <f t="shared" si="10"/>
        <v/>
      </c>
    </row>
    <row r="31" spans="2:19" ht="21.75" customHeight="1" x14ac:dyDescent="0.2">
      <c r="B31" s="527" t="str">
        <f>ｼｰﾄ0!$C$4</f>
        <v>関東平野南部</v>
      </c>
      <c r="C31" s="521"/>
      <c r="D31" s="227" t="s">
        <v>209</v>
      </c>
      <c r="E31" s="258"/>
      <c r="F31" s="247"/>
      <c r="G31" s="247"/>
      <c r="H31" s="258"/>
      <c r="I31" s="247"/>
      <c r="J31" s="247"/>
      <c r="K31" s="258"/>
      <c r="L31" s="247"/>
      <c r="M31" s="247"/>
      <c r="N31" s="258"/>
      <c r="O31" s="247"/>
      <c r="P31" s="247"/>
      <c r="Q31" s="259"/>
      <c r="R31" s="247"/>
      <c r="S31" s="247"/>
    </row>
    <row r="32" spans="2:19" ht="21.75" customHeight="1" x14ac:dyDescent="0.2">
      <c r="B32" s="528"/>
      <c r="C32" s="543"/>
      <c r="D32" s="227" t="s">
        <v>19</v>
      </c>
      <c r="E32" s="258"/>
      <c r="F32" s="247"/>
      <c r="G32" s="247"/>
      <c r="H32" s="258"/>
      <c r="I32" s="247"/>
      <c r="J32" s="247"/>
      <c r="K32" s="258"/>
      <c r="L32" s="247"/>
      <c r="M32" s="247"/>
      <c r="N32" s="258"/>
      <c r="O32" s="247"/>
      <c r="P32" s="247"/>
      <c r="Q32" s="259"/>
      <c r="R32" s="247"/>
      <c r="S32" s="247"/>
    </row>
    <row r="33" spans="2:19" ht="21.75" customHeight="1" x14ac:dyDescent="0.2">
      <c r="B33" s="528"/>
      <c r="C33" s="543"/>
      <c r="D33" s="227" t="s">
        <v>18</v>
      </c>
      <c r="E33" s="258"/>
      <c r="F33" s="247"/>
      <c r="G33" s="247"/>
      <c r="H33" s="258"/>
      <c r="I33" s="247"/>
      <c r="J33" s="247"/>
      <c r="K33" s="258"/>
      <c r="L33" s="247"/>
      <c r="M33" s="247"/>
      <c r="N33" s="258"/>
      <c r="O33" s="247"/>
      <c r="P33" s="247"/>
      <c r="Q33" s="259"/>
      <c r="R33" s="247"/>
      <c r="S33" s="247"/>
    </row>
    <row r="34" spans="2:19" ht="21.75" customHeight="1" x14ac:dyDescent="0.2">
      <c r="B34" s="528"/>
      <c r="C34" s="543"/>
      <c r="D34" s="227" t="s">
        <v>210</v>
      </c>
      <c r="E34" s="258"/>
      <c r="F34" s="247"/>
      <c r="G34" s="247"/>
      <c r="H34" s="258"/>
      <c r="I34" s="247"/>
      <c r="J34" s="247"/>
      <c r="K34" s="258"/>
      <c r="L34" s="247"/>
      <c r="M34" s="247"/>
      <c r="N34" s="258"/>
      <c r="O34" s="247"/>
      <c r="P34" s="247"/>
      <c r="Q34" s="259"/>
      <c r="R34" s="247"/>
      <c r="S34" s="247"/>
    </row>
    <row r="35" spans="2:19" ht="21.75" customHeight="1" x14ac:dyDescent="0.2">
      <c r="B35" s="528"/>
      <c r="C35" s="543"/>
      <c r="D35" s="170" t="s">
        <v>62</v>
      </c>
      <c r="E35" s="258"/>
      <c r="F35" s="247"/>
      <c r="G35" s="247"/>
      <c r="H35" s="258"/>
      <c r="I35" s="247"/>
      <c r="J35" s="247"/>
      <c r="K35" s="258"/>
      <c r="L35" s="247"/>
      <c r="M35" s="247"/>
      <c r="N35" s="258"/>
      <c r="O35" s="247"/>
      <c r="P35" s="247"/>
      <c r="Q35" s="259"/>
      <c r="R35" s="247"/>
      <c r="S35" s="247"/>
    </row>
    <row r="36" spans="2:19" ht="25.5" customHeight="1" x14ac:dyDescent="0.2">
      <c r="B36" s="529"/>
      <c r="C36" s="544"/>
      <c r="D36" s="228" t="s">
        <v>260</v>
      </c>
      <c r="E36" s="259" t="str">
        <f t="shared" ref="E36:G36" si="11">IF(COUNT(E31:E35)&gt;=1,SUM(E31:E35),"")</f>
        <v/>
      </c>
      <c r="F36" s="260" t="str">
        <f t="shared" ref="F36" si="12">IF(COUNT(F31:F35)&gt;=1,SUM(F31:F35),"")</f>
        <v/>
      </c>
      <c r="G36" s="260" t="str">
        <f t="shared" si="11"/>
        <v/>
      </c>
      <c r="H36" s="259" t="str">
        <f t="shared" ref="H36:S36" si="13">IF(COUNT(H31:H35)&gt;=1,SUM(H31:H35),"")</f>
        <v/>
      </c>
      <c r="I36" s="261" t="str">
        <f t="shared" si="13"/>
        <v/>
      </c>
      <c r="J36" s="261" t="str">
        <f t="shared" si="13"/>
        <v/>
      </c>
      <c r="K36" s="259" t="str">
        <f t="shared" si="13"/>
        <v/>
      </c>
      <c r="L36" s="260" t="str">
        <f t="shared" si="13"/>
        <v/>
      </c>
      <c r="M36" s="260" t="str">
        <f t="shared" si="13"/>
        <v/>
      </c>
      <c r="N36" s="259" t="str">
        <f t="shared" si="13"/>
        <v/>
      </c>
      <c r="O36" s="260" t="str">
        <f t="shared" si="13"/>
        <v/>
      </c>
      <c r="P36" s="260" t="str">
        <f t="shared" si="13"/>
        <v/>
      </c>
      <c r="Q36" s="259" t="str">
        <f t="shared" si="13"/>
        <v/>
      </c>
      <c r="R36" s="260" t="str">
        <f t="shared" si="13"/>
        <v/>
      </c>
      <c r="S36" s="260" t="str">
        <f t="shared" si="13"/>
        <v/>
      </c>
    </row>
    <row r="37" spans="2:19" ht="21.75" customHeight="1" x14ac:dyDescent="0.2">
      <c r="B37" s="527" t="str">
        <f>ｼｰﾄ0!$C$4</f>
        <v>関東平野南部</v>
      </c>
      <c r="C37" s="521"/>
      <c r="D37" s="227" t="s">
        <v>209</v>
      </c>
      <c r="E37" s="258"/>
      <c r="F37" s="247"/>
      <c r="G37" s="247"/>
      <c r="H37" s="258"/>
      <c r="I37" s="247"/>
      <c r="J37" s="247"/>
      <c r="K37" s="258"/>
      <c r="L37" s="247"/>
      <c r="M37" s="247"/>
      <c r="N37" s="258"/>
      <c r="O37" s="247"/>
      <c r="P37" s="247"/>
      <c r="Q37" s="259"/>
      <c r="R37" s="247"/>
      <c r="S37" s="247"/>
    </row>
    <row r="38" spans="2:19" ht="21.75" customHeight="1" x14ac:dyDescent="0.2">
      <c r="B38" s="528"/>
      <c r="C38" s="543"/>
      <c r="D38" s="227" t="s">
        <v>19</v>
      </c>
      <c r="E38" s="258"/>
      <c r="F38" s="247"/>
      <c r="G38" s="247"/>
      <c r="H38" s="258"/>
      <c r="I38" s="247"/>
      <c r="J38" s="247"/>
      <c r="K38" s="258"/>
      <c r="L38" s="247"/>
      <c r="M38" s="247"/>
      <c r="N38" s="258"/>
      <c r="O38" s="247"/>
      <c r="P38" s="247"/>
      <c r="Q38" s="259"/>
      <c r="R38" s="247"/>
      <c r="S38" s="247"/>
    </row>
    <row r="39" spans="2:19" ht="21.75" customHeight="1" x14ac:dyDescent="0.2">
      <c r="B39" s="528"/>
      <c r="C39" s="543"/>
      <c r="D39" s="227" t="s">
        <v>18</v>
      </c>
      <c r="E39" s="258"/>
      <c r="F39" s="247"/>
      <c r="G39" s="247"/>
      <c r="H39" s="258"/>
      <c r="I39" s="247"/>
      <c r="J39" s="247"/>
      <c r="K39" s="258"/>
      <c r="L39" s="247"/>
      <c r="M39" s="247"/>
      <c r="N39" s="258"/>
      <c r="O39" s="247"/>
      <c r="P39" s="247"/>
      <c r="Q39" s="259"/>
      <c r="R39" s="247"/>
      <c r="S39" s="247"/>
    </row>
    <row r="40" spans="2:19" ht="21.75" customHeight="1" x14ac:dyDescent="0.2">
      <c r="B40" s="528"/>
      <c r="C40" s="543"/>
      <c r="D40" s="227" t="s">
        <v>210</v>
      </c>
      <c r="E40" s="258"/>
      <c r="F40" s="247"/>
      <c r="G40" s="247"/>
      <c r="H40" s="258"/>
      <c r="I40" s="247"/>
      <c r="J40" s="247"/>
      <c r="K40" s="258"/>
      <c r="L40" s="247"/>
      <c r="M40" s="247"/>
      <c r="N40" s="258"/>
      <c r="O40" s="247"/>
      <c r="P40" s="247"/>
      <c r="Q40" s="259"/>
      <c r="R40" s="247"/>
      <c r="S40" s="247"/>
    </row>
    <row r="41" spans="2:19" ht="21.75" customHeight="1" x14ac:dyDescent="0.2">
      <c r="B41" s="528"/>
      <c r="C41" s="543"/>
      <c r="D41" s="170" t="s">
        <v>62</v>
      </c>
      <c r="E41" s="258"/>
      <c r="F41" s="247"/>
      <c r="G41" s="247"/>
      <c r="H41" s="258"/>
      <c r="I41" s="247"/>
      <c r="J41" s="247"/>
      <c r="K41" s="258"/>
      <c r="L41" s="247"/>
      <c r="M41" s="247"/>
      <c r="N41" s="258"/>
      <c r="O41" s="247"/>
      <c r="P41" s="247"/>
      <c r="Q41" s="259"/>
      <c r="R41" s="247"/>
      <c r="S41" s="247"/>
    </row>
    <row r="42" spans="2:19" ht="25.5" customHeight="1" x14ac:dyDescent="0.2">
      <c r="B42" s="529"/>
      <c r="C42" s="544"/>
      <c r="D42" s="170" t="s">
        <v>261</v>
      </c>
      <c r="E42" s="259" t="str">
        <f t="shared" ref="E42:G42" si="14">IF(COUNT(E37:E41)&gt;=1,SUM(E37:E41),"")</f>
        <v/>
      </c>
      <c r="F42" s="260" t="str">
        <f t="shared" ref="F42" si="15">IF(COUNT(F37:F41)&gt;=1,SUM(F37:F41),"")</f>
        <v/>
      </c>
      <c r="G42" s="260" t="str">
        <f t="shared" si="14"/>
        <v/>
      </c>
      <c r="H42" s="259" t="str">
        <f t="shared" ref="H42:S42" si="16">IF(COUNT(H37:H41)&gt;=1,SUM(H37:H41),"")</f>
        <v/>
      </c>
      <c r="I42" s="261" t="str">
        <f t="shared" si="16"/>
        <v/>
      </c>
      <c r="J42" s="261" t="str">
        <f t="shared" si="16"/>
        <v/>
      </c>
      <c r="K42" s="259" t="str">
        <f t="shared" si="16"/>
        <v/>
      </c>
      <c r="L42" s="260" t="str">
        <f t="shared" si="16"/>
        <v/>
      </c>
      <c r="M42" s="260" t="str">
        <f t="shared" si="16"/>
        <v/>
      </c>
      <c r="N42" s="259" t="str">
        <f t="shared" si="16"/>
        <v/>
      </c>
      <c r="O42" s="260" t="str">
        <f t="shared" si="16"/>
        <v/>
      </c>
      <c r="P42" s="260" t="str">
        <f t="shared" si="16"/>
        <v/>
      </c>
      <c r="Q42" s="259" t="str">
        <f t="shared" si="16"/>
        <v/>
      </c>
      <c r="R42" s="260" t="str">
        <f t="shared" si="16"/>
        <v/>
      </c>
      <c r="S42" s="260" t="str">
        <f t="shared" si="16"/>
        <v/>
      </c>
    </row>
    <row r="43" spans="2:19" ht="21.75" customHeight="1" x14ac:dyDescent="0.2">
      <c r="B43" s="527" t="str">
        <f>ｼｰﾄ0!$C$4</f>
        <v>関東平野南部</v>
      </c>
      <c r="C43" s="521"/>
      <c r="D43" s="227" t="s">
        <v>209</v>
      </c>
      <c r="E43" s="258"/>
      <c r="F43" s="247"/>
      <c r="G43" s="247"/>
      <c r="H43" s="258"/>
      <c r="I43" s="247"/>
      <c r="J43" s="247"/>
      <c r="K43" s="258"/>
      <c r="L43" s="247"/>
      <c r="M43" s="247"/>
      <c r="N43" s="258"/>
      <c r="O43" s="247"/>
      <c r="P43" s="247"/>
      <c r="Q43" s="259"/>
      <c r="R43" s="247"/>
      <c r="S43" s="247"/>
    </row>
    <row r="44" spans="2:19" ht="21.75" customHeight="1" x14ac:dyDescent="0.2">
      <c r="B44" s="528"/>
      <c r="C44" s="522"/>
      <c r="D44" s="227" t="s">
        <v>19</v>
      </c>
      <c r="E44" s="258"/>
      <c r="F44" s="247"/>
      <c r="G44" s="247"/>
      <c r="H44" s="258"/>
      <c r="I44" s="247"/>
      <c r="J44" s="247"/>
      <c r="K44" s="258"/>
      <c r="L44" s="247"/>
      <c r="M44" s="247"/>
      <c r="N44" s="258"/>
      <c r="O44" s="247"/>
      <c r="P44" s="247"/>
      <c r="Q44" s="259"/>
      <c r="R44" s="247"/>
      <c r="S44" s="247"/>
    </row>
    <row r="45" spans="2:19" ht="21.75" customHeight="1" x14ac:dyDescent="0.2">
      <c r="B45" s="528"/>
      <c r="C45" s="522"/>
      <c r="D45" s="227" t="s">
        <v>18</v>
      </c>
      <c r="E45" s="258"/>
      <c r="F45" s="247"/>
      <c r="G45" s="247"/>
      <c r="H45" s="258"/>
      <c r="I45" s="247"/>
      <c r="J45" s="247"/>
      <c r="K45" s="258"/>
      <c r="L45" s="247"/>
      <c r="M45" s="247"/>
      <c r="N45" s="258"/>
      <c r="O45" s="247"/>
      <c r="P45" s="247"/>
      <c r="Q45" s="259"/>
      <c r="R45" s="247"/>
      <c r="S45" s="247"/>
    </row>
    <row r="46" spans="2:19" ht="21.75" customHeight="1" x14ac:dyDescent="0.2">
      <c r="B46" s="528"/>
      <c r="C46" s="522"/>
      <c r="D46" s="227" t="s">
        <v>210</v>
      </c>
      <c r="E46" s="258"/>
      <c r="F46" s="247"/>
      <c r="G46" s="247"/>
      <c r="H46" s="258"/>
      <c r="I46" s="247"/>
      <c r="J46" s="247"/>
      <c r="K46" s="258"/>
      <c r="L46" s="247"/>
      <c r="M46" s="247"/>
      <c r="N46" s="258"/>
      <c r="O46" s="247"/>
      <c r="P46" s="247"/>
      <c r="Q46" s="259"/>
      <c r="R46" s="247"/>
      <c r="S46" s="247"/>
    </row>
    <row r="47" spans="2:19" ht="21.75" customHeight="1" x14ac:dyDescent="0.2">
      <c r="B47" s="528"/>
      <c r="C47" s="522"/>
      <c r="D47" s="170" t="s">
        <v>62</v>
      </c>
      <c r="E47" s="258"/>
      <c r="F47" s="247"/>
      <c r="G47" s="247"/>
      <c r="H47" s="258"/>
      <c r="I47" s="247"/>
      <c r="J47" s="247"/>
      <c r="K47" s="258"/>
      <c r="L47" s="247"/>
      <c r="M47" s="247"/>
      <c r="N47" s="258"/>
      <c r="O47" s="247"/>
      <c r="P47" s="247"/>
      <c r="Q47" s="259"/>
      <c r="R47" s="247"/>
      <c r="S47" s="247"/>
    </row>
    <row r="48" spans="2:19" ht="23.25" customHeight="1" x14ac:dyDescent="0.2">
      <c r="B48" s="529"/>
      <c r="C48" s="523"/>
      <c r="D48" s="170" t="s">
        <v>262</v>
      </c>
      <c r="E48" s="259" t="str">
        <f t="shared" ref="E48:G48" si="17">IF(COUNT(E43:E47)&gt;=1,SUM(E43:E47),"")</f>
        <v/>
      </c>
      <c r="F48" s="260" t="str">
        <f t="shared" ref="F48" si="18">IF(COUNT(F43:F47)&gt;=1,SUM(F43:F47),"")</f>
        <v/>
      </c>
      <c r="G48" s="260" t="str">
        <f t="shared" si="17"/>
        <v/>
      </c>
      <c r="H48" s="259" t="str">
        <f t="shared" ref="H48:S48" si="19">IF(COUNT(H43:H47)&gt;=1,SUM(H43:H47),"")</f>
        <v/>
      </c>
      <c r="I48" s="261" t="str">
        <f t="shared" si="19"/>
        <v/>
      </c>
      <c r="J48" s="261" t="str">
        <f t="shared" si="19"/>
        <v/>
      </c>
      <c r="K48" s="259" t="str">
        <f t="shared" si="19"/>
        <v/>
      </c>
      <c r="L48" s="260" t="str">
        <f t="shared" si="19"/>
        <v/>
      </c>
      <c r="M48" s="260" t="str">
        <f t="shared" si="19"/>
        <v/>
      </c>
      <c r="N48" s="259" t="str">
        <f t="shared" si="19"/>
        <v/>
      </c>
      <c r="O48" s="260" t="str">
        <f t="shared" si="19"/>
        <v/>
      </c>
      <c r="P48" s="260" t="str">
        <f t="shared" si="19"/>
        <v/>
      </c>
      <c r="Q48" s="259" t="str">
        <f t="shared" si="19"/>
        <v/>
      </c>
      <c r="R48" s="260" t="str">
        <f t="shared" si="19"/>
        <v/>
      </c>
      <c r="S48" s="260" t="str">
        <f t="shared" si="19"/>
        <v/>
      </c>
    </row>
    <row r="49" spans="2:19" ht="21.75" customHeight="1" x14ac:dyDescent="0.2">
      <c r="B49" s="527" t="str">
        <f>ｼｰﾄ0!$C$4</f>
        <v>関東平野南部</v>
      </c>
      <c r="C49" s="521"/>
      <c r="D49" s="227" t="s">
        <v>209</v>
      </c>
      <c r="E49" s="258"/>
      <c r="F49" s="247"/>
      <c r="G49" s="247"/>
      <c r="H49" s="258"/>
      <c r="I49" s="247"/>
      <c r="J49" s="247"/>
      <c r="K49" s="246"/>
      <c r="L49" s="247"/>
      <c r="M49" s="247"/>
      <c r="N49" s="246"/>
      <c r="O49" s="247"/>
      <c r="P49" s="247"/>
      <c r="Q49" s="259"/>
      <c r="R49" s="247"/>
      <c r="S49" s="247"/>
    </row>
    <row r="50" spans="2:19" ht="21.75" customHeight="1" x14ac:dyDescent="0.2">
      <c r="B50" s="528"/>
      <c r="C50" s="543"/>
      <c r="D50" s="227" t="s">
        <v>19</v>
      </c>
      <c r="E50" s="258"/>
      <c r="F50" s="247"/>
      <c r="G50" s="247"/>
      <c r="H50" s="258"/>
      <c r="I50" s="247"/>
      <c r="J50" s="247"/>
      <c r="K50" s="246"/>
      <c r="L50" s="247"/>
      <c r="M50" s="247"/>
      <c r="N50" s="246"/>
      <c r="O50" s="247"/>
      <c r="P50" s="247"/>
      <c r="Q50" s="259"/>
      <c r="R50" s="247"/>
      <c r="S50" s="247"/>
    </row>
    <row r="51" spans="2:19" ht="21.75" customHeight="1" x14ac:dyDescent="0.2">
      <c r="B51" s="528"/>
      <c r="C51" s="543"/>
      <c r="D51" s="227" t="s">
        <v>18</v>
      </c>
      <c r="E51" s="258"/>
      <c r="F51" s="247"/>
      <c r="G51" s="247"/>
      <c r="H51" s="258"/>
      <c r="I51" s="247"/>
      <c r="J51" s="247"/>
      <c r="K51" s="246"/>
      <c r="L51" s="247"/>
      <c r="M51" s="247"/>
      <c r="N51" s="246"/>
      <c r="O51" s="247"/>
      <c r="P51" s="247"/>
      <c r="Q51" s="259"/>
      <c r="R51" s="247"/>
      <c r="S51" s="247"/>
    </row>
    <row r="52" spans="2:19" ht="21.75" customHeight="1" x14ac:dyDescent="0.2">
      <c r="B52" s="528"/>
      <c r="C52" s="543"/>
      <c r="D52" s="227" t="s">
        <v>210</v>
      </c>
      <c r="E52" s="258"/>
      <c r="F52" s="247"/>
      <c r="G52" s="247"/>
      <c r="H52" s="258"/>
      <c r="I52" s="247"/>
      <c r="J52" s="247"/>
      <c r="K52" s="246"/>
      <c r="L52" s="247"/>
      <c r="M52" s="247"/>
      <c r="N52" s="246"/>
      <c r="O52" s="247"/>
      <c r="P52" s="247"/>
      <c r="Q52" s="259"/>
      <c r="R52" s="247"/>
      <c r="S52" s="247"/>
    </row>
    <row r="53" spans="2:19" ht="21.75" customHeight="1" x14ac:dyDescent="0.2">
      <c r="B53" s="528"/>
      <c r="C53" s="543"/>
      <c r="D53" s="170" t="s">
        <v>62</v>
      </c>
      <c r="E53" s="258"/>
      <c r="F53" s="247"/>
      <c r="G53" s="247"/>
      <c r="H53" s="258"/>
      <c r="I53" s="247"/>
      <c r="J53" s="247"/>
      <c r="K53" s="246"/>
      <c r="L53" s="247"/>
      <c r="M53" s="247"/>
      <c r="N53" s="246"/>
      <c r="O53" s="247"/>
      <c r="P53" s="247"/>
      <c r="Q53" s="259"/>
      <c r="R53" s="247"/>
      <c r="S53" s="247"/>
    </row>
    <row r="54" spans="2:19" ht="26.25" customHeight="1" thickBot="1" x14ac:dyDescent="0.25">
      <c r="B54" s="531"/>
      <c r="C54" s="545"/>
      <c r="D54" s="229" t="s">
        <v>263</v>
      </c>
      <c r="E54" s="259" t="str">
        <f t="shared" ref="E54:G54" si="20">IF(COUNT(E49:E53)&gt;=1,SUM(E49:E53),"")</f>
        <v/>
      </c>
      <c r="F54" s="260" t="str">
        <f t="shared" ref="F54" si="21">IF(COUNT(F49:F53)&gt;=1,SUM(F49:F53),"")</f>
        <v/>
      </c>
      <c r="G54" s="260" t="str">
        <f t="shared" si="20"/>
        <v/>
      </c>
      <c r="H54" s="259" t="str">
        <f t="shared" ref="H54:S54" si="22">IF(COUNT(H49:H53)&gt;=1,SUM(H49:H53),"")</f>
        <v/>
      </c>
      <c r="I54" s="261" t="str">
        <f>IF(COUNT(I49:I53)&gt;=1,SUM(I49:I53),"")</f>
        <v/>
      </c>
      <c r="J54" s="261" t="str">
        <f t="shared" si="22"/>
        <v/>
      </c>
      <c r="K54" s="259" t="str">
        <f t="shared" si="22"/>
        <v/>
      </c>
      <c r="L54" s="260" t="str">
        <f t="shared" si="22"/>
        <v/>
      </c>
      <c r="M54" s="260" t="str">
        <f t="shared" si="22"/>
        <v/>
      </c>
      <c r="N54" s="259" t="str">
        <f t="shared" si="22"/>
        <v/>
      </c>
      <c r="O54" s="260" t="str">
        <f t="shared" si="22"/>
        <v/>
      </c>
      <c r="P54" s="260" t="str">
        <f t="shared" si="22"/>
        <v/>
      </c>
      <c r="Q54" s="259" t="str">
        <f t="shared" si="22"/>
        <v/>
      </c>
      <c r="R54" s="260" t="str">
        <f t="shared" si="22"/>
        <v/>
      </c>
      <c r="S54" s="260" t="str">
        <f t="shared" si="22"/>
        <v/>
      </c>
    </row>
    <row r="55" spans="2:19" ht="21.75" customHeight="1" thickTop="1" x14ac:dyDescent="0.2">
      <c r="B55" s="524" t="s">
        <v>241</v>
      </c>
      <c r="C55" s="515"/>
      <c r="D55" s="230" t="s">
        <v>209</v>
      </c>
      <c r="E55" s="262">
        <f>IF(COUNT(E7,E13,E19,E25,E31,E37,E43,E49)&gt;=1,SUM(E7,E13,E19,E25,E31,E37,E43,E49),"")</f>
        <v>86</v>
      </c>
      <c r="F55" s="262">
        <f t="shared" ref="F55:S55" si="23">IF(COUNT(F7,F13,F19,F25,F31,F37,F43,F49)&gt;=1,SUM(F7,F13,F19,F25,F31,F37,F43,F49),"")</f>
        <v>6.8</v>
      </c>
      <c r="G55" s="262">
        <f t="shared" si="23"/>
        <v>1.3041</v>
      </c>
      <c r="H55" s="262">
        <f t="shared" si="23"/>
        <v>85</v>
      </c>
      <c r="I55" s="262">
        <f t="shared" si="23"/>
        <v>3.7</v>
      </c>
      <c r="J55" s="262">
        <f t="shared" si="23"/>
        <v>1.175</v>
      </c>
      <c r="K55" s="262">
        <f t="shared" si="23"/>
        <v>80</v>
      </c>
      <c r="L55" s="262">
        <f t="shared" si="23"/>
        <v>3.3279999999999998</v>
      </c>
      <c r="M55" s="262">
        <f t="shared" si="23"/>
        <v>1.1200000000000001</v>
      </c>
      <c r="N55" s="262">
        <f t="shared" si="23"/>
        <v>81</v>
      </c>
      <c r="O55" s="262">
        <f t="shared" si="23"/>
        <v>3.3</v>
      </c>
      <c r="P55" s="262">
        <f t="shared" si="23"/>
        <v>1.1000000000000001</v>
      </c>
      <c r="Q55" s="262">
        <f t="shared" si="23"/>
        <v>79</v>
      </c>
      <c r="R55" s="262">
        <f t="shared" si="23"/>
        <v>3.3</v>
      </c>
      <c r="S55" s="262">
        <f t="shared" si="23"/>
        <v>1</v>
      </c>
    </row>
    <row r="56" spans="2:19" ht="21.75" customHeight="1" x14ac:dyDescent="0.2">
      <c r="B56" s="525"/>
      <c r="C56" s="516"/>
      <c r="D56" s="227" t="s">
        <v>19</v>
      </c>
      <c r="E56" s="262">
        <f t="shared" ref="E56:S56" si="24">IF(COUNT(E8,E14,E20,E26,E32,E38,E44,E50)&gt;=1,SUM(E8,E14,E20,E26,E32,E38,E44,E50),"")</f>
        <v>0</v>
      </c>
      <c r="F56" s="262">
        <f t="shared" si="24"/>
        <v>0</v>
      </c>
      <c r="G56" s="262">
        <f t="shared" si="24"/>
        <v>0</v>
      </c>
      <c r="H56" s="262">
        <f t="shared" si="24"/>
        <v>0</v>
      </c>
      <c r="I56" s="262">
        <f t="shared" si="24"/>
        <v>0</v>
      </c>
      <c r="J56" s="262">
        <f t="shared" si="24"/>
        <v>0</v>
      </c>
      <c r="K56" s="262">
        <f t="shared" si="24"/>
        <v>0</v>
      </c>
      <c r="L56" s="262">
        <f t="shared" si="24"/>
        <v>0</v>
      </c>
      <c r="M56" s="262">
        <f t="shared" si="24"/>
        <v>0</v>
      </c>
      <c r="N56" s="262">
        <f t="shared" si="24"/>
        <v>0</v>
      </c>
      <c r="O56" s="262">
        <f t="shared" si="24"/>
        <v>0</v>
      </c>
      <c r="P56" s="262">
        <f t="shared" si="24"/>
        <v>0</v>
      </c>
      <c r="Q56" s="262">
        <f t="shared" si="24"/>
        <v>0</v>
      </c>
      <c r="R56" s="262">
        <f t="shared" si="24"/>
        <v>0</v>
      </c>
      <c r="S56" s="262">
        <f t="shared" si="24"/>
        <v>0</v>
      </c>
    </row>
    <row r="57" spans="2:19" ht="21.75" customHeight="1" x14ac:dyDescent="0.2">
      <c r="B57" s="525"/>
      <c r="C57" s="516"/>
      <c r="D57" s="227" t="s">
        <v>18</v>
      </c>
      <c r="E57" s="262">
        <f t="shared" ref="E57:S57" si="25">IF(COUNT(E9,E15,E21,E27,E33,E39,E45,E51)&gt;=1,SUM(E9,E15,E21,E27,E33,E39,E45,E51),"")</f>
        <v>22</v>
      </c>
      <c r="F57" s="262">
        <f t="shared" si="25"/>
        <v>33.5</v>
      </c>
      <c r="G57" s="262">
        <f t="shared" si="25"/>
        <v>12.223000000000001</v>
      </c>
      <c r="H57" s="262">
        <f t="shared" si="25"/>
        <v>19</v>
      </c>
      <c r="I57" s="262">
        <f t="shared" si="25"/>
        <v>33.6</v>
      </c>
      <c r="J57" s="262">
        <f t="shared" si="25"/>
        <v>12.32</v>
      </c>
      <c r="K57" s="262">
        <f t="shared" si="25"/>
        <v>16</v>
      </c>
      <c r="L57" s="262">
        <f t="shared" si="25"/>
        <v>35.17</v>
      </c>
      <c r="M57" s="262">
        <f t="shared" si="25"/>
        <v>12.84</v>
      </c>
      <c r="N57" s="262">
        <f t="shared" si="25"/>
        <v>13</v>
      </c>
      <c r="O57" s="262">
        <f t="shared" si="25"/>
        <v>34.200000000000003</v>
      </c>
      <c r="P57" s="262">
        <f t="shared" si="25"/>
        <v>12.5</v>
      </c>
      <c r="Q57" s="262">
        <f t="shared" si="25"/>
        <v>13</v>
      </c>
      <c r="R57" s="262">
        <f t="shared" si="25"/>
        <v>50.7</v>
      </c>
      <c r="S57" s="262">
        <f t="shared" si="25"/>
        <v>18.5</v>
      </c>
    </row>
    <row r="58" spans="2:19" ht="21.75" customHeight="1" x14ac:dyDescent="0.2">
      <c r="B58" s="525"/>
      <c r="C58" s="516"/>
      <c r="D58" s="227" t="s">
        <v>210</v>
      </c>
      <c r="E58" s="262">
        <f t="shared" ref="E58:S58" si="26">IF(COUNT(E10,E16,E22,E28,E34,E40,E46,E52)&gt;=1,SUM(E10,E16,E22,E28,E34,E40,E46,E52),"")</f>
        <v>42</v>
      </c>
      <c r="F58" s="262">
        <f t="shared" si="26"/>
        <v>0</v>
      </c>
      <c r="G58" s="262">
        <f t="shared" si="26"/>
        <v>0</v>
      </c>
      <c r="H58" s="262">
        <f t="shared" si="26"/>
        <v>43</v>
      </c>
      <c r="I58" s="262">
        <f t="shared" si="26"/>
        <v>0</v>
      </c>
      <c r="J58" s="262">
        <f t="shared" si="26"/>
        <v>0</v>
      </c>
      <c r="K58" s="262">
        <f t="shared" si="26"/>
        <v>43</v>
      </c>
      <c r="L58" s="262">
        <f t="shared" si="26"/>
        <v>0</v>
      </c>
      <c r="M58" s="262">
        <f t="shared" si="26"/>
        <v>0</v>
      </c>
      <c r="N58" s="262">
        <f t="shared" si="26"/>
        <v>81</v>
      </c>
      <c r="O58" s="262">
        <f t="shared" si="26"/>
        <v>0</v>
      </c>
      <c r="P58" s="262">
        <f t="shared" si="26"/>
        <v>0</v>
      </c>
      <c r="Q58" s="262">
        <f t="shared" si="26"/>
        <v>84</v>
      </c>
      <c r="R58" s="262">
        <f t="shared" si="26"/>
        <v>0</v>
      </c>
      <c r="S58" s="262">
        <f t="shared" si="26"/>
        <v>0</v>
      </c>
    </row>
    <row r="59" spans="2:19" ht="21.75" customHeight="1" x14ac:dyDescent="0.2">
      <c r="B59" s="525"/>
      <c r="C59" s="516"/>
      <c r="D59" s="170" t="s">
        <v>62</v>
      </c>
      <c r="E59" s="262">
        <f t="shared" ref="E59:S59" si="27">IF(COUNT(E11,E17,E23,E29,E35,E41,E47,E53)&gt;=1,SUM(E11,E17,E23,E29,E35,E41,E47,E53),"")</f>
        <v>209</v>
      </c>
      <c r="F59" s="262">
        <f t="shared" si="27"/>
        <v>18.100000000000001</v>
      </c>
      <c r="G59" s="262">
        <f t="shared" si="27"/>
        <v>4.1746999999999996</v>
      </c>
      <c r="H59" s="262">
        <f t="shared" si="27"/>
        <v>213</v>
      </c>
      <c r="I59" s="262">
        <f t="shared" si="27"/>
        <v>11.5</v>
      </c>
      <c r="J59" s="262">
        <f t="shared" si="27"/>
        <v>3.9289999999999998</v>
      </c>
      <c r="K59" s="262">
        <f t="shared" si="27"/>
        <v>215</v>
      </c>
      <c r="L59" s="262">
        <f t="shared" si="27"/>
        <v>11.696999999999999</v>
      </c>
      <c r="M59" s="262">
        <f t="shared" si="27"/>
        <v>3.6921999999999997</v>
      </c>
      <c r="N59" s="262">
        <f t="shared" si="27"/>
        <v>196</v>
      </c>
      <c r="O59" s="262">
        <f t="shared" si="27"/>
        <v>12.600000000000001</v>
      </c>
      <c r="P59" s="262">
        <f>IF(COUNT(P11,P17,P23,P29,P35,P41,P47,P53)&gt;=1,SUM(P11,P17,P23,P29,P35,P41,P47,P53),"")</f>
        <v>4.1999999999999993</v>
      </c>
      <c r="Q59" s="262">
        <f t="shared" si="27"/>
        <v>196</v>
      </c>
      <c r="R59" s="262">
        <f t="shared" si="27"/>
        <v>12.8</v>
      </c>
      <c r="S59" s="262">
        <f t="shared" si="27"/>
        <v>4.5</v>
      </c>
    </row>
    <row r="60" spans="2:19" ht="32.25" customHeight="1" x14ac:dyDescent="0.2">
      <c r="B60" s="526"/>
      <c r="C60" s="517"/>
      <c r="D60" s="170" t="s">
        <v>231</v>
      </c>
      <c r="E60" s="260">
        <f>SUM(E55:E59)</f>
        <v>359</v>
      </c>
      <c r="F60" s="260">
        <f t="shared" ref="F60:S60" si="28">SUM(F55:F59)</f>
        <v>58.4</v>
      </c>
      <c r="G60" s="260">
        <f t="shared" si="28"/>
        <v>17.701799999999999</v>
      </c>
      <c r="H60" s="260">
        <f t="shared" si="28"/>
        <v>360</v>
      </c>
      <c r="I60" s="260">
        <f t="shared" si="28"/>
        <v>48.800000000000004</v>
      </c>
      <c r="J60" s="260">
        <f t="shared" si="28"/>
        <v>17.423999999999999</v>
      </c>
      <c r="K60" s="260">
        <f t="shared" si="28"/>
        <v>354</v>
      </c>
      <c r="L60" s="260">
        <f t="shared" si="28"/>
        <v>50.195000000000007</v>
      </c>
      <c r="M60" s="260">
        <f t="shared" si="28"/>
        <v>17.652200000000001</v>
      </c>
      <c r="N60" s="260">
        <f t="shared" si="28"/>
        <v>371</v>
      </c>
      <c r="O60" s="260">
        <f t="shared" si="28"/>
        <v>50.1</v>
      </c>
      <c r="P60" s="260">
        <f t="shared" si="28"/>
        <v>17.799999999999997</v>
      </c>
      <c r="Q60" s="260">
        <f t="shared" si="28"/>
        <v>372</v>
      </c>
      <c r="R60" s="260">
        <f t="shared" si="28"/>
        <v>66.8</v>
      </c>
      <c r="S60" s="260">
        <f t="shared" si="28"/>
        <v>24</v>
      </c>
    </row>
    <row r="61" spans="2:19" x14ac:dyDescent="0.2">
      <c r="B61" s="179"/>
      <c r="C61" s="231"/>
      <c r="D61" s="179"/>
      <c r="E61" s="232"/>
      <c r="F61" s="179"/>
      <c r="G61" s="179"/>
      <c r="H61" s="232"/>
      <c r="I61" s="179"/>
      <c r="J61" s="233"/>
      <c r="K61" s="232"/>
      <c r="L61" s="179"/>
      <c r="M61" s="179"/>
      <c r="N61" s="232"/>
      <c r="O61" s="179"/>
      <c r="P61" s="179"/>
      <c r="Q61" s="232"/>
      <c r="R61" s="179"/>
      <c r="S61" s="179"/>
    </row>
    <row r="62" spans="2:19" ht="44.5" x14ac:dyDescent="0.2">
      <c r="B62" s="179"/>
      <c r="C62" s="231" t="s">
        <v>269</v>
      </c>
      <c r="D62" s="234"/>
      <c r="E62" s="235"/>
      <c r="F62" s="233"/>
      <c r="G62" s="233" t="s">
        <v>238</v>
      </c>
      <c r="H62" s="236" t="s">
        <v>270</v>
      </c>
      <c r="I62" s="237"/>
      <c r="J62" s="237"/>
      <c r="K62" s="236"/>
      <c r="L62" s="233"/>
      <c r="M62" s="238"/>
      <c r="N62" s="541"/>
      <c r="O62" s="541"/>
      <c r="P62" s="542"/>
      <c r="Q62" s="542"/>
      <c r="R62" s="542"/>
      <c r="S62" s="542"/>
    </row>
    <row r="63" spans="2:19" ht="28.5" customHeight="1" x14ac:dyDescent="0.2">
      <c r="B63" s="179"/>
      <c r="C63" s="231"/>
      <c r="D63" s="181" t="s">
        <v>17</v>
      </c>
      <c r="E63" s="240"/>
      <c r="F63" s="241"/>
      <c r="G63" s="240" t="s">
        <v>488</v>
      </c>
      <c r="H63" s="242"/>
      <c r="I63" s="241"/>
      <c r="J63" s="241"/>
      <c r="K63" s="242"/>
      <c r="L63" s="241"/>
      <c r="M63" s="180"/>
      <c r="N63" s="541"/>
      <c r="O63" s="541"/>
      <c r="P63" s="542"/>
      <c r="Q63" s="542"/>
      <c r="R63" s="542"/>
      <c r="S63" s="542"/>
    </row>
    <row r="64" spans="2:19" ht="28.5" customHeight="1" x14ac:dyDescent="0.2">
      <c r="B64" s="179"/>
      <c r="C64" s="231"/>
      <c r="D64" s="181" t="s">
        <v>19</v>
      </c>
      <c r="E64" s="243"/>
      <c r="F64" s="241"/>
      <c r="G64" s="241"/>
      <c r="H64" s="242"/>
      <c r="I64" s="241"/>
      <c r="J64" s="241"/>
      <c r="K64" s="242"/>
      <c r="L64" s="241"/>
      <c r="M64" s="180"/>
      <c r="N64" s="541"/>
      <c r="O64" s="541"/>
      <c r="P64" s="542"/>
      <c r="Q64" s="542"/>
      <c r="R64" s="542"/>
      <c r="S64" s="542"/>
    </row>
    <row r="65" spans="2:19" ht="28.5" customHeight="1" x14ac:dyDescent="0.2">
      <c r="B65" s="179"/>
      <c r="C65" s="231"/>
      <c r="D65" s="181" t="s">
        <v>18</v>
      </c>
      <c r="E65" s="243"/>
      <c r="F65" s="241"/>
      <c r="G65" s="241"/>
      <c r="H65" s="242"/>
      <c r="I65" s="241"/>
      <c r="J65" s="241"/>
      <c r="K65" s="242"/>
      <c r="L65" s="241"/>
      <c r="M65" s="180"/>
      <c r="N65" s="541"/>
      <c r="O65" s="541"/>
      <c r="P65" s="542"/>
      <c r="Q65" s="542"/>
      <c r="R65" s="542"/>
      <c r="S65" s="542"/>
    </row>
    <row r="66" spans="2:19" ht="28.5" customHeight="1" x14ac:dyDescent="0.2">
      <c r="B66" s="179"/>
      <c r="C66" s="231"/>
      <c r="D66" s="181" t="s">
        <v>239</v>
      </c>
      <c r="E66" s="243"/>
      <c r="F66" s="241"/>
      <c r="G66" s="241"/>
      <c r="H66" s="242"/>
      <c r="I66" s="241"/>
      <c r="J66" s="241"/>
      <c r="K66" s="242"/>
      <c r="L66" s="241"/>
      <c r="M66" s="180"/>
      <c r="N66" s="541"/>
      <c r="O66" s="541"/>
      <c r="P66" s="542"/>
      <c r="Q66" s="542"/>
      <c r="R66" s="542"/>
      <c r="S66" s="542"/>
    </row>
    <row r="67" spans="2:19" ht="21" customHeight="1" x14ac:dyDescent="0.2">
      <c r="B67" s="179"/>
      <c r="C67" s="231"/>
      <c r="D67" s="239"/>
      <c r="E67" s="232"/>
      <c r="F67" s="179"/>
      <c r="G67" s="179"/>
      <c r="H67" s="232"/>
      <c r="I67" s="179"/>
      <c r="J67" s="179"/>
      <c r="K67" s="232"/>
      <c r="L67" s="179"/>
      <c r="M67" s="179"/>
      <c r="N67" s="232"/>
      <c r="O67" s="179"/>
      <c r="P67" s="179"/>
      <c r="Q67" s="232"/>
      <c r="R67" s="179"/>
      <c r="S67" s="179"/>
    </row>
    <row r="68" spans="2:19" ht="18" customHeight="1" x14ac:dyDescent="0.2">
      <c r="B68" s="179"/>
      <c r="C68" s="231"/>
      <c r="D68" s="179" t="s">
        <v>273</v>
      </c>
      <c r="E68" s="232"/>
      <c r="F68" s="179"/>
      <c r="G68" s="179"/>
      <c r="H68" s="232"/>
      <c r="I68" s="179"/>
      <c r="J68" s="179"/>
      <c r="K68" s="232"/>
      <c r="L68" s="179"/>
      <c r="M68" s="179"/>
      <c r="N68" s="232"/>
      <c r="O68" s="179"/>
      <c r="P68" s="179"/>
      <c r="Q68" s="232"/>
      <c r="R68" s="179"/>
      <c r="S68" s="179"/>
    </row>
    <row r="69" spans="2:19" ht="21" customHeight="1" x14ac:dyDescent="0.2">
      <c r="B69" s="179"/>
      <c r="C69" s="231"/>
      <c r="D69" s="535" t="s">
        <v>272</v>
      </c>
      <c r="E69" s="538" t="s">
        <v>489</v>
      </c>
      <c r="F69" s="539"/>
      <c r="G69" s="539"/>
      <c r="H69" s="539"/>
      <c r="I69" s="539"/>
      <c r="J69" s="539"/>
      <c r="K69" s="539"/>
      <c r="L69" s="539"/>
      <c r="M69" s="540"/>
      <c r="N69" s="232"/>
      <c r="O69" s="179"/>
      <c r="P69" s="179"/>
      <c r="Q69" s="232"/>
      <c r="R69" s="179"/>
      <c r="S69" s="179"/>
    </row>
    <row r="70" spans="2:19" ht="23.25" customHeight="1" x14ac:dyDescent="0.2">
      <c r="B70" s="179"/>
      <c r="C70" s="231"/>
      <c r="D70" s="536"/>
      <c r="E70" s="538"/>
      <c r="F70" s="539"/>
      <c r="G70" s="539"/>
      <c r="H70" s="539"/>
      <c r="I70" s="539"/>
      <c r="J70" s="539"/>
      <c r="K70" s="539"/>
      <c r="L70" s="539"/>
      <c r="M70" s="540"/>
      <c r="N70" s="232"/>
      <c r="O70" s="179"/>
      <c r="P70" s="179"/>
      <c r="Q70" s="232"/>
      <c r="R70" s="179"/>
      <c r="S70" s="179"/>
    </row>
    <row r="71" spans="2:19" ht="20.25" customHeight="1" x14ac:dyDescent="0.2">
      <c r="B71" s="179"/>
      <c r="C71" s="231"/>
      <c r="D71" s="536"/>
      <c r="E71" s="538"/>
      <c r="F71" s="539"/>
      <c r="G71" s="539"/>
      <c r="H71" s="539"/>
      <c r="I71" s="539"/>
      <c r="J71" s="539"/>
      <c r="K71" s="539"/>
      <c r="L71" s="539"/>
      <c r="M71" s="540"/>
      <c r="N71" s="232"/>
      <c r="O71" s="179"/>
      <c r="P71" s="179"/>
      <c r="Q71" s="232"/>
      <c r="R71" s="179"/>
      <c r="S71" s="179"/>
    </row>
    <row r="72" spans="2:19" ht="20.25" customHeight="1" x14ac:dyDescent="0.2">
      <c r="B72" s="179"/>
      <c r="C72" s="231"/>
      <c r="D72" s="537"/>
      <c r="E72" s="538"/>
      <c r="F72" s="539"/>
      <c r="G72" s="539"/>
      <c r="H72" s="539"/>
      <c r="I72" s="539"/>
      <c r="J72" s="539"/>
      <c r="K72" s="539"/>
      <c r="L72" s="539"/>
      <c r="M72" s="540"/>
      <c r="N72" s="232"/>
      <c r="O72" s="179"/>
      <c r="P72" s="179"/>
      <c r="Q72" s="232"/>
      <c r="R72" s="179"/>
      <c r="S72" s="179"/>
    </row>
    <row r="73" spans="2:19" x14ac:dyDescent="0.2">
      <c r="B73" s="179"/>
      <c r="C73" s="231"/>
      <c r="D73" s="179"/>
      <c r="E73" s="232"/>
      <c r="F73" s="179"/>
      <c r="G73" s="179"/>
      <c r="H73" s="232"/>
      <c r="I73" s="179"/>
      <c r="J73" s="179"/>
      <c r="K73" s="232"/>
      <c r="L73" s="179"/>
      <c r="M73" s="179"/>
      <c r="N73" s="232"/>
      <c r="O73" s="179"/>
      <c r="P73" s="179"/>
      <c r="Q73" s="232"/>
      <c r="R73" s="179"/>
      <c r="S73" s="179"/>
    </row>
  </sheetData>
  <mergeCells count="31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F49:G53 R49:S53 I49:J53 L49:M53 O49:P53 R7:S11 F19:G23 I19:J23 L19:M23 O19:P23 R19:S23 F25:G29 I25:J29 L25:M29 O25:P29 R25:S29 F31:G35 I31:J35 L31:M35 O31:P35 R31:S35 F37:G41 I37:J41 L37:M41 O37:P41 R37:S41 F43:G47 I43:J47 L43:M47 O43:P47 R43:S47 R13:S17 F13:G17 I13:J17 L13:M17 O13:P17" xr:uid="{00000000-0002-0000-0A00-000000000000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104952cb546736eab0e556deb72009d8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c2007bcd46f7de4ed9e18d43778aae96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F4F8BF-1763-4D79-A1F8-12EA83DB8B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6705E-7619-4225-9EB1-38BE614E9E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78107C-0840-40E6-A126-56C0F88B36B3}">
  <ds:schemaRefs>
    <ds:schemaRef ds:uri="http://purl.org/dc/dcmitype/"/>
    <ds:schemaRef ds:uri="5e2ed657-5af3-456c-a185-112859602431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e9d33e58-4a70-4799-89b5-fbd48a9ef91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54</vt:i4>
      </vt:variant>
    </vt:vector>
  </HeadingPairs>
  <TitlesOfParts>
    <vt:vector size="66" baseType="lpstr">
      <vt:lpstr>集計1</vt:lpstr>
      <vt:lpstr>目次</vt:lpstr>
      <vt:lpstr>ｼｰﾄ0</vt:lpstr>
      <vt:lpstr>ｼｰﾄ1</vt:lpstr>
      <vt:lpstr>ｼｰﾄ2 </vt:lpstr>
      <vt:lpstr>ｼｰﾄ3</vt:lpstr>
      <vt:lpstr>ｼｰﾄ4</vt:lpstr>
      <vt:lpstr>ｼｰﾄ5</vt:lpstr>
      <vt:lpstr>ｼｰﾄ6</vt:lpstr>
      <vt:lpstr>目次２</vt:lpstr>
      <vt:lpstr>ｼｰﾄ14</vt:lpstr>
      <vt:lpstr>Sheet1</vt:lpstr>
      <vt:lpstr>ｼｰﾄ0!Print_Area</vt:lpstr>
      <vt:lpstr>ｼｰﾄ1!Print_Area</vt:lpstr>
      <vt:lpstr>ｼｰﾄ14!Print_Area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