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FA6A4F80-11B9-4885-B684-9CCDEB195786}" xr6:coauthVersionLast="47" xr6:coauthVersionMax="47" xr10:uidLastSave="{00000000-0000-0000-0000-000000000000}"/>
  <bookViews>
    <workbookView xWindow="3270" yWindow="-14940" windowWidth="18840" windowHeight="1413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（該当なし）" sheetId="126" r:id="rId7"/>
    <sheet name="ｼｰﾄ5" sheetId="57" r:id="rId8"/>
    <sheet name="ｼｰﾄ6" sheetId="207" r:id="rId9"/>
    <sheet name="目次 (2)" sheetId="232" r:id="rId10"/>
    <sheet name="ｼｰﾄ8" sheetId="233" r:id="rId11"/>
    <sheet name="ｼｰﾄ10" sheetId="234" r:id="rId12"/>
    <sheet name="ｼｰﾄ11" sheetId="235" r:id="rId13"/>
    <sheet name="ｼｰﾄ14" sheetId="237" r:id="rId14"/>
    <sheet name="ｼｰﾄ22" sheetId="238" r:id="rId15"/>
    <sheet name="Sheet1" sheetId="228" state="hidden" r:id="rId16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11">ｼｰﾄ10!$B$1:$J$47</definedName>
    <definedName name="_xlnm.Print_Area" localSheetId="12">ｼｰﾄ11!$B$1:$K$7</definedName>
    <definedName name="_xlnm.Print_Area" localSheetId="13">ｼｰﾄ14!$B$1:$U$22</definedName>
    <definedName name="_xlnm.Print_Area" localSheetId="14">ｼｰﾄ22!$B$1:$T$20</definedName>
    <definedName name="_xlnm.Print_Area" localSheetId="5">ｼｰﾄ3!$A$1:$L$72</definedName>
    <definedName name="_xlnm.Print_Area" localSheetId="7">ｼｰﾄ5!$A$1:$I$39</definedName>
    <definedName name="_xlnm.Print_Area" localSheetId="8">ｼｰﾄ6!$A$1:$V$73</definedName>
    <definedName name="_xlnm.Print_Area" localSheetId="10">ｼｰﾄ8!$B$1:$Q$15</definedName>
    <definedName name="_xlnm.Print_Area" localSheetId="0">集計1!$A$1:$AO$29</definedName>
    <definedName name="_xlnm.Print_Titles" localSheetId="11">ｼｰﾄ10!$1:$5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238" l="1"/>
  <c r="Q18" i="238"/>
  <c r="P18" i="238"/>
  <c r="O18" i="238"/>
  <c r="N18" i="238"/>
  <c r="M18" i="238"/>
  <c r="L18" i="238"/>
  <c r="K18" i="238"/>
  <c r="J18" i="238"/>
  <c r="I18" i="238"/>
  <c r="H18" i="238"/>
  <c r="G18" i="238"/>
  <c r="F18" i="238"/>
  <c r="R17" i="238"/>
  <c r="R16" i="238"/>
  <c r="S16" i="238" s="1"/>
  <c r="Q15" i="238"/>
  <c r="P15" i="238"/>
  <c r="O15" i="238"/>
  <c r="N15" i="238"/>
  <c r="N19" i="238" s="1"/>
  <c r="M15" i="238"/>
  <c r="L15" i="238"/>
  <c r="K15" i="238"/>
  <c r="J15" i="238"/>
  <c r="I15" i="238"/>
  <c r="H15" i="238"/>
  <c r="G15" i="238"/>
  <c r="F15" i="238"/>
  <c r="F19" i="238" s="1"/>
  <c r="R14" i="238"/>
  <c r="R13" i="238"/>
  <c r="S13" i="238" s="1"/>
  <c r="Q12" i="238"/>
  <c r="P12" i="238"/>
  <c r="O12" i="238"/>
  <c r="N12" i="238"/>
  <c r="M12" i="238"/>
  <c r="L12" i="238"/>
  <c r="K12" i="238"/>
  <c r="J12" i="238"/>
  <c r="I12" i="238"/>
  <c r="H12" i="238"/>
  <c r="G12" i="238"/>
  <c r="F12" i="238"/>
  <c r="R11" i="238"/>
  <c r="S10" i="238"/>
  <c r="R10" i="238"/>
  <c r="Q9" i="238"/>
  <c r="Q19" i="238" s="1"/>
  <c r="P9" i="238"/>
  <c r="P19" i="238" s="1"/>
  <c r="O9" i="238"/>
  <c r="O19" i="238" s="1"/>
  <c r="N9" i="238"/>
  <c r="M9" i="238"/>
  <c r="M19" i="238" s="1"/>
  <c r="L9" i="238"/>
  <c r="L19" i="238" s="1"/>
  <c r="K9" i="238"/>
  <c r="K19" i="238" s="1"/>
  <c r="J9" i="238"/>
  <c r="I9" i="238"/>
  <c r="I19" i="238" s="1"/>
  <c r="H9" i="238"/>
  <c r="H19" i="238" s="1"/>
  <c r="G9" i="238"/>
  <c r="G19" i="238" s="1"/>
  <c r="F9" i="238"/>
  <c r="R8" i="238"/>
  <c r="R7" i="238"/>
  <c r="S7" i="238" s="1"/>
  <c r="S19" i="238" s="1"/>
  <c r="A2" i="238"/>
  <c r="Q18" i="237"/>
  <c r="P18" i="237"/>
  <c r="O18" i="237"/>
  <c r="N18" i="237"/>
  <c r="M18" i="237"/>
  <c r="L18" i="237"/>
  <c r="K18" i="237"/>
  <c r="J18" i="237"/>
  <c r="I18" i="237"/>
  <c r="H18" i="237"/>
  <c r="G18" i="237"/>
  <c r="F18" i="237"/>
  <c r="R17" i="237"/>
  <c r="R16" i="237"/>
  <c r="S16" i="237" s="1"/>
  <c r="Q15" i="237"/>
  <c r="P15" i="237"/>
  <c r="O15" i="237"/>
  <c r="N15" i="237"/>
  <c r="M15" i="237"/>
  <c r="L15" i="237"/>
  <c r="K15" i="237"/>
  <c r="J15" i="237"/>
  <c r="I15" i="237"/>
  <c r="H15" i="237"/>
  <c r="G15" i="237"/>
  <c r="F15" i="237"/>
  <c r="R14" i="237"/>
  <c r="R13" i="237"/>
  <c r="S13" i="237" s="1"/>
  <c r="Q12" i="237"/>
  <c r="P12" i="237"/>
  <c r="O12" i="237"/>
  <c r="N12" i="237"/>
  <c r="M12" i="237"/>
  <c r="L12" i="237"/>
  <c r="K12" i="237"/>
  <c r="J12" i="237"/>
  <c r="I12" i="237"/>
  <c r="H12" i="237"/>
  <c r="G12" i="237"/>
  <c r="F12" i="237"/>
  <c r="R11" i="237"/>
  <c r="R10" i="237"/>
  <c r="S10" i="237" s="1"/>
  <c r="Q9" i="237"/>
  <c r="Q19" i="237" s="1"/>
  <c r="P9" i="237"/>
  <c r="P19" i="237" s="1"/>
  <c r="O9" i="237"/>
  <c r="O19" i="237" s="1"/>
  <c r="N9" i="237"/>
  <c r="N19" i="237" s="1"/>
  <c r="M9" i="237"/>
  <c r="M19" i="237" s="1"/>
  <c r="L9" i="237"/>
  <c r="L19" i="237" s="1"/>
  <c r="K9" i="237"/>
  <c r="K19" i="237" s="1"/>
  <c r="J9" i="237"/>
  <c r="J19" i="237" s="1"/>
  <c r="I9" i="237"/>
  <c r="I19" i="237" s="1"/>
  <c r="H9" i="237"/>
  <c r="H19" i="237" s="1"/>
  <c r="G9" i="237"/>
  <c r="G19" i="237" s="1"/>
  <c r="F9" i="237"/>
  <c r="F19" i="237" s="1"/>
  <c r="R8" i="237"/>
  <c r="R7" i="237"/>
  <c r="R19" i="237" s="1"/>
  <c r="A2" i="237"/>
  <c r="A2" i="235"/>
  <c r="A2" i="234"/>
  <c r="A2" i="233"/>
  <c r="R19" i="238" l="1"/>
  <c r="S7" i="237"/>
  <c r="S19" i="237" s="1"/>
  <c r="C7" i="57" l="1"/>
  <c r="H33" i="57"/>
  <c r="H34" i="57"/>
  <c r="H35" i="57"/>
  <c r="H32" i="57"/>
  <c r="H25" i="57"/>
  <c r="H24" i="57"/>
  <c r="H23" i="57"/>
  <c r="H26" i="57"/>
  <c r="H27" i="57" l="1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36" i="57"/>
  <c r="F36" i="57"/>
  <c r="E36" i="57"/>
  <c r="G27" i="57"/>
  <c r="AC11" i="128" s="1"/>
  <c r="F27" i="57"/>
  <c r="AB11" i="128" s="1"/>
  <c r="E27" i="57"/>
  <c r="AA11" i="128" s="1"/>
  <c r="C23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E68" i="221" l="1"/>
  <c r="S11" i="128" s="1"/>
  <c r="H68" i="221"/>
  <c r="V11" i="128" s="1"/>
  <c r="G68" i="221"/>
  <c r="U11" i="128" s="1"/>
  <c r="F68" i="221"/>
  <c r="T11" i="128" s="1"/>
  <c r="H36" i="57"/>
  <c r="I80" i="221"/>
  <c r="I68" i="221" l="1"/>
  <c r="Y11" i="128" s="1"/>
</calcChain>
</file>

<file path=xl/sharedStrings.xml><?xml version="1.0" encoding="utf-8"?>
<sst xmlns="http://schemas.openxmlformats.org/spreadsheetml/2006/main" count="1557" uniqueCount="778">
  <si>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</si>
  <si>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</si>
  <si>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</si>
  <si>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</si>
  <si>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</si>
  <si>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</si>
  <si>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</si>
  <si>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</si>
  <si>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</si>
  <si>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</si>
  <si>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</si>
  <si>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</si>
  <si>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</si>
  <si>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</si>
  <si>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</si>
  <si>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</si>
  <si>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</si>
  <si>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</si>
  <si>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</si>
  <si>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</si>
  <si>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</si>
  <si>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</si>
  <si>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</si>
  <si>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</si>
  <si>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</si>
  <si>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</si>
  <si>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</si>
  <si>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</si>
  <si>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</si>
  <si>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</si>
  <si>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</si>
  <si>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</si>
  <si>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</si>
  <si>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</si>
  <si>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</si>
  <si>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</si>
  <si>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</si>
  <si>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</si>
  <si>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</si>
  <si>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</si>
  <si>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</si>
  <si>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</si>
  <si>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</si>
  <si>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</si>
  <si>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</si>
  <si>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</si>
  <si>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</si>
  <si>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</si>
  <si>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</si>
  <si>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</si>
  <si>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</si>
  <si>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</si>
  <si>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</si>
  <si>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</si>
  <si>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</si>
  <si>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</si>
  <si>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</si>
  <si>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</si>
  <si>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</si>
  <si>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</si>
  <si>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</si>
  <si>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</si>
  <si>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</si>
  <si>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</si>
  <si>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</si>
  <si>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</si>
  <si>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</si>
  <si>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</si>
  <si>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</si>
  <si>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</si>
  <si>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</si>
  <si>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</si>
  <si>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</si>
  <si>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</si>
  <si>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</si>
  <si>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</si>
  <si>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</si>
  <si>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</si>
  <si>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</si>
  <si>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</si>
  <si>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１－１．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</si>
  <si>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</si>
  <si>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</si>
  <si>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</si>
  <si>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</si>
  <si>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</si>
  <si>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</si>
  <si>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</si>
  <si>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</si>
  <si>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</si>
  <si>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</si>
  <si>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</si>
  <si>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</si>
  <si>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</si>
  <si>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</si>
  <si>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</si>
  <si>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</si>
  <si>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</si>
  <si>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</si>
  <si>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</si>
  <si>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</si>
  <si>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</si>
  <si>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</si>
  <si>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</si>
  <si>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</si>
  <si>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</si>
  <si>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</si>
  <si>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</si>
  <si>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</si>
  <si>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</si>
  <si>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</si>
  <si>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</si>
  <si>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</si>
  <si>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</si>
  <si>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</si>
  <si>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</si>
  <si>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</si>
  <si>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</si>
  <si>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</si>
  <si>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</si>
  <si>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</si>
  <si>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</si>
  <si>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</si>
  <si>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</si>
  <si>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</si>
  <si>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</si>
  <si>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</si>
  <si>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</si>
  <si>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</si>
  <si>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</si>
  <si>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</si>
  <si>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</si>
  <si>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</si>
  <si>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</si>
  <si>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</si>
  <si>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</si>
  <si>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</si>
  <si>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</si>
  <si>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</si>
  <si>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</si>
  <si>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</si>
  <si>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</si>
  <si>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</si>
  <si>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</si>
  <si>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</si>
  <si>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</si>
  <si>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</si>
  <si>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</si>
  <si>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</si>
  <si>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</si>
  <si>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</si>
  <si>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</si>
  <si>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</si>
  <si>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</si>
  <si>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</si>
  <si>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</si>
  <si>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</si>
  <si>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</si>
  <si>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</si>
  <si>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</si>
  <si>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</si>
  <si>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</si>
  <si>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</si>
  <si>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</si>
  <si>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</si>
  <si>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</si>
  <si>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</si>
  <si>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</si>
  <si>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</si>
  <si>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</si>
  <si>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</si>
  <si>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</si>
  <si>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</si>
  <si>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</si>
  <si>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</si>
  <si>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</si>
  <si>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</si>
  <si>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</si>
  <si>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</si>
  <si>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</si>
  <si>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</si>
  <si>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</si>
  <si>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</si>
  <si>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</si>
  <si>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</si>
  <si>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</si>
  <si>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</si>
  <si>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</si>
  <si>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</si>
  <si>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</si>
  <si>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</si>
  <si>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</si>
  <si>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</si>
  <si>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</si>
  <si>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</si>
  <si>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</si>
  <si>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</si>
  <si>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</si>
  <si>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</si>
  <si>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</si>
  <si>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</si>
  <si>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</si>
  <si>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</si>
  <si>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</si>
  <si>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</si>
  <si>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</si>
  <si>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</si>
  <si>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</si>
  <si>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</si>
  <si>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</si>
  <si>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</si>
  <si>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</si>
  <si>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</si>
  <si>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</si>
  <si>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</si>
  <si>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</si>
  <si>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</si>
  <si>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</si>
  <si>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主な水準点における過去10年の沈下量経年変化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</si>
  <si>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</si>
  <si>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</si>
  <si>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</si>
  <si>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</si>
  <si>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</si>
  <si>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</si>
  <si>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</si>
  <si>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</si>
  <si>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</si>
  <si>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</si>
  <si>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</si>
  <si>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</si>
  <si>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</si>
  <si>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</si>
  <si>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</si>
  <si>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</si>
  <si>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</si>
  <si>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</si>
  <si>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</si>
  <si>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</si>
  <si>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</si>
  <si>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</si>
  <si>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</si>
  <si>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</si>
  <si>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</si>
  <si>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</si>
  <si>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</si>
  <si>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</si>
  <si>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</si>
  <si>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</si>
  <si>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</si>
  <si>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</si>
  <si>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</si>
  <si>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</si>
  <si>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</si>
  <si>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</si>
  <si>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</si>
  <si>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</si>
  <si>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</si>
  <si>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</si>
  <si>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</si>
  <si>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</si>
  <si>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</si>
  <si>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</si>
  <si>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</si>
  <si>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</si>
  <si>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</si>
  <si>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</si>
  <si>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</si>
  <si>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</si>
  <si>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</si>
  <si>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</si>
  <si>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</si>
  <si>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</si>
  <si>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</si>
  <si>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</si>
  <si>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</si>
  <si>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</si>
  <si>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</si>
  <si>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</si>
  <si>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</si>
  <si>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</si>
  <si>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</si>
  <si>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</si>
  <si>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</si>
  <si>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</si>
  <si>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</si>
  <si>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</si>
  <si>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</si>
  <si>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</si>
  <si>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</si>
  <si>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</si>
  <si>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</si>
  <si>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</si>
  <si>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</si>
  <si>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</si>
  <si>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</si>
  <si>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</si>
  <si>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</si>
  <si>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</si>
  <si>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地盤環境情報（概要、地下水採取の状況、地盤沈下等の状況、被害、対策）</t>
    <rPh sb="0" eb="2">
      <t>ジバン</t>
    </rPh>
    <rPh sb="2" eb="4">
      <t>カンキョウ</t>
    </rPh>
    <rPh sb="4" eb="6">
      <t>ジョウホウ</t>
    </rPh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</si>
  <si>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</si>
  <si>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</si>
  <si>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</si>
  <si>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</si>
  <si>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</si>
  <si>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</si>
  <si>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</si>
  <si>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</si>
  <si>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</si>
  <si>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</si>
  <si>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</si>
  <si>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</si>
  <si>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</si>
  <si>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</si>
  <si>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</si>
  <si>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</si>
  <si>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</si>
  <si>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</si>
  <si>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</si>
  <si>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</si>
  <si>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</si>
  <si>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</si>
  <si>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</si>
  <si>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</si>
  <si>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</si>
  <si>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</si>
  <si>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</si>
  <si>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</si>
  <si>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</si>
  <si>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</si>
  <si>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</si>
  <si>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</si>
  <si>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</si>
  <si>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</si>
  <si>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</si>
  <si>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</si>
  <si>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調査対象地域以外の地域名</t>
    <rPh sb="0" eb="4">
      <t>チョウサタイショウ</t>
    </rPh>
    <rPh sb="4" eb="6">
      <t>チイキ</t>
    </rPh>
    <rPh sb="6" eb="8">
      <t>イガイ</t>
    </rPh>
    <rPh sb="9" eb="12">
      <t>チイキメイ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</si>
  <si>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</si>
  <si>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</si>
  <si>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</si>
  <si>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</si>
  <si>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</si>
  <si>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</si>
  <si>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</si>
  <si>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</si>
  <si>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</si>
  <si>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</si>
  <si>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</si>
  <si>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</si>
  <si>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</si>
  <si>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</si>
  <si>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</si>
  <si>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</si>
  <si>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</si>
  <si>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</si>
  <si>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</si>
  <si>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</si>
  <si>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</si>
  <si>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</si>
  <si>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</si>
  <si>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</si>
  <si>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</si>
  <si>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</si>
  <si>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</si>
  <si>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</si>
  <si>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</si>
  <si>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</si>
  <si>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</si>
  <si>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</si>
  <si>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</si>
  <si>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</si>
  <si>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</si>
  <si>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</si>
  <si>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</si>
  <si>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</si>
  <si>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</si>
  <si>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</si>
  <si>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</si>
  <si>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</si>
  <si>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</si>
  <si>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</si>
  <si>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</si>
  <si>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</si>
  <si>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</si>
  <si>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</si>
  <si>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</si>
  <si>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</si>
  <si>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</si>
  <si>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</si>
  <si>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</si>
  <si>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</si>
  <si>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</si>
  <si>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</si>
  <si>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</si>
  <si>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</si>
  <si>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</si>
  <si>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</si>
  <si>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</si>
  <si>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</si>
  <si>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</si>
  <si>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</si>
  <si>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</si>
  <si>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</si>
  <si>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</si>
  <si>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</si>
  <si>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</si>
  <si>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</si>
  <si>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</si>
  <si>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</si>
  <si>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</si>
  <si>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</si>
  <si>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</si>
  <si>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</si>
  <si>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</si>
  <si>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</si>
  <si>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</si>
  <si>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</si>
  <si>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</si>
  <si>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</si>
  <si>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</si>
  <si>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</si>
  <si>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</si>
  <si>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</si>
  <si>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</si>
  <si>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</si>
  <si>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</si>
  <si>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</si>
  <si>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</si>
  <si>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</si>
  <si>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</si>
  <si>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</si>
  <si>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</si>
  <si>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</si>
  <si>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</si>
  <si>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</si>
  <si>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</si>
  <si>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</si>
  <si>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</si>
  <si>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</si>
  <si>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</si>
  <si>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</si>
  <si>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</si>
  <si>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</si>
  <si>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</si>
  <si>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</si>
  <si>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</si>
  <si>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</si>
  <si>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</si>
  <si>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</si>
  <si>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</si>
  <si>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</si>
  <si>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</si>
  <si>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</si>
  <si>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</si>
  <si>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</si>
  <si>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</si>
  <si>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</si>
  <si>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</si>
  <si>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</si>
  <si>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千葉市</t>
  </si>
  <si>
    <t>市川市</t>
  </si>
  <si>
    <t>船橋市</t>
  </si>
  <si>
    <t>木更津市</t>
  </si>
  <si>
    <t>野田市</t>
  </si>
  <si>
    <t>成田市</t>
  </si>
  <si>
    <t>佐倉市</t>
  </si>
  <si>
    <t>習志野市</t>
  </si>
  <si>
    <t>柏市</t>
  </si>
  <si>
    <t>市原市</t>
  </si>
  <si>
    <t>流山市</t>
  </si>
  <si>
    <t>八千代市</t>
  </si>
  <si>
    <t>我孫子市</t>
  </si>
  <si>
    <t>鎌ケ谷市</t>
  </si>
  <si>
    <t>君津市</t>
  </si>
  <si>
    <t>富津市</t>
  </si>
  <si>
    <t>浦安市</t>
  </si>
  <si>
    <t>四街道市</t>
  </si>
  <si>
    <t>袖ケ浦市</t>
  </si>
  <si>
    <t>印西市</t>
  </si>
  <si>
    <t>酒々井町</t>
  </si>
  <si>
    <t>栄町</t>
  </si>
  <si>
    <t>芝山町</t>
  </si>
  <si>
    <t>長柄町</t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</si>
  <si>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</si>
  <si>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</si>
  <si>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</si>
  <si>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</si>
  <si>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</si>
  <si>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</si>
  <si>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</si>
  <si>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</si>
  <si>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</si>
  <si>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</si>
  <si>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２．測量の基準日：1月1日</t>
    <rPh sb="10" eb="11">
      <t>ガツ</t>
    </rPh>
    <rPh sb="12" eb="13">
      <t>ニチ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</si>
  <si>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</si>
  <si>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</si>
  <si>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</si>
  <si>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</si>
  <si>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</si>
  <si>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</si>
  <si>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</si>
  <si>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</si>
  <si>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</si>
  <si>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</si>
  <si>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浦安－3</t>
  </si>
  <si>
    <t>船橋－2</t>
  </si>
  <si>
    <t>Ｗ－25</t>
  </si>
  <si>
    <t>千葉ー１</t>
    <rPh sb="0" eb="2">
      <t>チバ</t>
    </rPh>
    <phoneticPr fontId="4"/>
  </si>
  <si>
    <t>Ｗ－2</t>
  </si>
  <si>
    <t>Ｗ－20</t>
  </si>
  <si>
    <t>Ｗ－32</t>
  </si>
  <si>
    <t>成田－2</t>
  </si>
  <si>
    <t>内陸Ｗ－3</t>
  </si>
  <si>
    <t>水位の説明</t>
    <rPh sb="0" eb="2">
      <t>スイイ</t>
    </rPh>
    <rPh sb="3" eb="5">
      <t>セツメイ</t>
    </rPh>
    <phoneticPr fontId="4"/>
  </si>
  <si>
    <t>地下水位は各年平均値（T.P.）</t>
    <rPh sb="0" eb="3">
      <t>チカスイ</t>
    </rPh>
    <rPh sb="3" eb="4">
      <t>イ</t>
    </rPh>
    <rPh sb="5" eb="7">
      <t>カクネン</t>
    </rPh>
    <rPh sb="7" eb="9">
      <t>ヘイキン</t>
    </rPh>
    <rPh sb="9" eb="10">
      <t>チ</t>
    </rPh>
    <phoneticPr fontId="4"/>
  </si>
  <si>
    <t>浦安市猫実</t>
  </si>
  <si>
    <t>船橋市湊町</t>
  </si>
  <si>
    <t>千葉市中央区末広</t>
    <phoneticPr fontId="4"/>
  </si>
  <si>
    <t>千葉市若葉区東寺山町</t>
    <rPh sb="0" eb="3">
      <t>チバシ</t>
    </rPh>
    <rPh sb="3" eb="6">
      <t>ワカバク</t>
    </rPh>
    <rPh sb="6" eb="7">
      <t>ヒガシ</t>
    </rPh>
    <rPh sb="7" eb="10">
      <t>テラヤマチョウ</t>
    </rPh>
    <phoneticPr fontId="4"/>
  </si>
  <si>
    <t>市原市五井</t>
  </si>
  <si>
    <t>君津市人見</t>
  </si>
  <si>
    <t>袖ケ浦市久保田</t>
    <rPh sb="0" eb="3">
      <t>ソデガウラ</t>
    </rPh>
    <rPh sb="4" eb="7">
      <t>クボタ</t>
    </rPh>
    <phoneticPr fontId="58"/>
  </si>
  <si>
    <t>成田市東和田</t>
  </si>
  <si>
    <t>佐倉市石川</t>
  </si>
  <si>
    <t>178.5～195.1</t>
  </si>
  <si>
    <t>172.3～183.6</t>
  </si>
  <si>
    <t>136.0～148.0</t>
  </si>
  <si>
    <t>420.4～453.6</t>
  </si>
  <si>
    <t>235.8～247.5</t>
  </si>
  <si>
    <t>120.0～132.0</t>
  </si>
  <si>
    <t>238.0～250.0</t>
  </si>
  <si>
    <t>206.7～239.8</t>
  </si>
  <si>
    <t>100.0～110.0</t>
  </si>
  <si>
    <t>千葉県</t>
    <rPh sb="0" eb="3">
      <t>チバケン</t>
    </rPh>
    <phoneticPr fontId="57"/>
  </si>
  <si>
    <t>千葉市</t>
    <rPh sb="0" eb="3">
      <t>チバシ</t>
    </rPh>
    <phoneticPr fontId="4"/>
  </si>
  <si>
    <t>千葉県（観測のみ）</t>
    <rPh sb="0" eb="3">
      <t>チバケン</t>
    </rPh>
    <rPh sb="4" eb="6">
      <t>カンソク</t>
    </rPh>
    <phoneticPr fontId="57"/>
  </si>
  <si>
    <t>S40.3</t>
  </si>
  <si>
    <t>S42.3</t>
  </si>
  <si>
    <t>S38.4</t>
  </si>
  <si>
    <t>S47.3</t>
  </si>
  <si>
    <t>S35.4</t>
  </si>
  <si>
    <t>S38.3</t>
  </si>
  <si>
    <t>S37.9</t>
  </si>
  <si>
    <t>S49.3</t>
  </si>
  <si>
    <t>〃</t>
  </si>
  <si>
    <t>東葛</t>
    <rPh sb="0" eb="2">
      <t>トウカツ</t>
    </rPh>
    <phoneticPr fontId="4"/>
  </si>
  <si>
    <t>葛南</t>
    <rPh sb="0" eb="2">
      <t>カツナン</t>
    </rPh>
    <phoneticPr fontId="4"/>
  </si>
  <si>
    <t>千葉・市原</t>
    <rPh sb="0" eb="2">
      <t>チバ</t>
    </rPh>
    <rPh sb="3" eb="5">
      <t>イチハラ</t>
    </rPh>
    <phoneticPr fontId="4"/>
  </si>
  <si>
    <t>君津</t>
    <rPh sb="0" eb="2">
      <t>キミツ</t>
    </rPh>
    <phoneticPr fontId="4"/>
  </si>
  <si>
    <t>北総</t>
    <rPh sb="0" eb="2">
      <t>ホクソウ</t>
    </rPh>
    <phoneticPr fontId="4"/>
  </si>
  <si>
    <t>千葉県環境保全条例では、地下水採取者に対し、年度ではなく年単位で地下水採取量の報告</t>
    <rPh sb="0" eb="3">
      <t>チバケン</t>
    </rPh>
    <rPh sb="3" eb="5">
      <t>カンキョウ</t>
    </rPh>
    <rPh sb="5" eb="7">
      <t>ホゼン</t>
    </rPh>
    <rPh sb="7" eb="9">
      <t>ジョウレイ</t>
    </rPh>
    <rPh sb="12" eb="15">
      <t>チカスイ</t>
    </rPh>
    <rPh sb="15" eb="17">
      <t>サイシュ</t>
    </rPh>
    <rPh sb="17" eb="18">
      <t>シャ</t>
    </rPh>
    <rPh sb="19" eb="20">
      <t>タイ</t>
    </rPh>
    <rPh sb="22" eb="23">
      <t>ネン</t>
    </rPh>
    <rPh sb="23" eb="24">
      <t>ド</t>
    </rPh>
    <rPh sb="28" eb="31">
      <t>ネンタンイ</t>
    </rPh>
    <rPh sb="32" eb="35">
      <t>チカスイ</t>
    </rPh>
    <rPh sb="35" eb="37">
      <t>サイシュ</t>
    </rPh>
    <rPh sb="37" eb="38">
      <t>リョウ</t>
    </rPh>
    <rPh sb="39" eb="41">
      <t>ホウコク</t>
    </rPh>
    <phoneticPr fontId="4"/>
  </si>
  <si>
    <t>を求めた上で集計をしているため、本調査票については年単位の集計結果を記載しています。</t>
    <rPh sb="1" eb="2">
      <t>モト</t>
    </rPh>
    <rPh sb="4" eb="5">
      <t>ウエ</t>
    </rPh>
    <rPh sb="6" eb="8">
      <t>シュウケイ</t>
    </rPh>
    <rPh sb="16" eb="17">
      <t>ホン</t>
    </rPh>
    <rPh sb="17" eb="20">
      <t>チョウサヒョウ</t>
    </rPh>
    <rPh sb="25" eb="28">
      <t>ネンタンイ</t>
    </rPh>
    <rPh sb="29" eb="31">
      <t>シュウケイ</t>
    </rPh>
    <rPh sb="31" eb="33">
      <t>ケッカ</t>
    </rPh>
    <rPh sb="34" eb="36">
      <t>キサイ</t>
    </rPh>
    <phoneticPr fontId="4"/>
  </si>
  <si>
    <t>欠測</t>
    <phoneticPr fontId="4"/>
  </si>
  <si>
    <t>I-3</t>
  </si>
  <si>
    <t>市川市福栄</t>
    <rPh sb="0" eb="3">
      <t>イチカワシ</t>
    </rPh>
    <rPh sb="3" eb="5">
      <t>フクエイ</t>
    </rPh>
    <phoneticPr fontId="4"/>
  </si>
  <si>
    <t>S38～R5</t>
    <phoneticPr fontId="4"/>
  </si>
  <si>
    <t>TM-18</t>
  </si>
  <si>
    <t>富里市高松</t>
    <rPh sb="0" eb="3">
      <t>トミサトシ</t>
    </rPh>
    <rPh sb="3" eb="5">
      <t>タカマツ</t>
    </rPh>
    <phoneticPr fontId="4"/>
  </si>
  <si>
    <t>千葉県</t>
    <rPh sb="0" eb="3">
      <t>チバケン</t>
    </rPh>
    <phoneticPr fontId="4"/>
  </si>
  <si>
    <t>S61～R5</t>
    <phoneticPr fontId="4"/>
  </si>
  <si>
    <t>R1～R5</t>
    <phoneticPr fontId="4"/>
  </si>
  <si>
    <t>１．沈下量の基準点は、日本水準原点（所在地：東京都）</t>
    <rPh sb="6" eb="8">
      <t>キジュン</t>
    </rPh>
    <rPh sb="8" eb="9">
      <t>テン</t>
    </rPh>
    <rPh sb="11" eb="13">
      <t>ニホン</t>
    </rPh>
    <rPh sb="13" eb="15">
      <t>スイジュン</t>
    </rPh>
    <rPh sb="15" eb="17">
      <t>ゲンテン</t>
    </rPh>
    <rPh sb="22" eb="25">
      <t>トウキョウト</t>
    </rPh>
    <phoneticPr fontId="4"/>
  </si>
  <si>
    <t>TM-17</t>
    <phoneticPr fontId="4"/>
  </si>
  <si>
    <t>富里市十倉</t>
    <rPh sb="0" eb="3">
      <t>トミサトシ</t>
    </rPh>
    <rPh sb="3" eb="5">
      <t>トクラ</t>
    </rPh>
    <phoneticPr fontId="4"/>
  </si>
  <si>
    <t>千葉県</t>
    <rPh sb="0" eb="3">
      <t>チバケン</t>
    </rPh>
    <phoneticPr fontId="4"/>
  </si>
  <si>
    <t>R5</t>
    <phoneticPr fontId="4"/>
  </si>
  <si>
    <t>S59～R5</t>
    <phoneticPr fontId="4"/>
  </si>
  <si>
    <t>松戸市</t>
  </si>
  <si>
    <t>白井市</t>
    <rPh sb="2" eb="3">
      <t>シ</t>
    </rPh>
    <phoneticPr fontId="5"/>
  </si>
  <si>
    <t>富里市</t>
    <rPh sb="2" eb="3">
      <t>シ</t>
    </rPh>
    <phoneticPr fontId="5"/>
  </si>
  <si>
    <t>八街市</t>
    <rPh sb="2" eb="3">
      <t>シ</t>
    </rPh>
    <phoneticPr fontId="5"/>
  </si>
  <si>
    <t>東総地域</t>
    <rPh sb="0" eb="1">
      <t>ヒガシ</t>
    </rPh>
    <rPh sb="1" eb="2">
      <t>ソウ</t>
    </rPh>
    <rPh sb="2" eb="4">
      <t>チイキ</t>
    </rPh>
    <phoneticPr fontId="5"/>
  </si>
  <si>
    <t>工業用水法による井戸使用状況報告、県・市条例による地下水採取量報告</t>
    <rPh sb="0" eb="2">
      <t>コウギョウ</t>
    </rPh>
    <rPh sb="2" eb="4">
      <t>ヨウスイ</t>
    </rPh>
    <rPh sb="4" eb="5">
      <t>ホウ</t>
    </rPh>
    <rPh sb="8" eb="10">
      <t>イド</t>
    </rPh>
    <rPh sb="10" eb="12">
      <t>シヨウ</t>
    </rPh>
    <rPh sb="12" eb="14">
      <t>ジョウキョウ</t>
    </rPh>
    <rPh sb="14" eb="16">
      <t>ホウコク</t>
    </rPh>
    <rPh sb="17" eb="18">
      <t>ケン</t>
    </rPh>
    <rPh sb="19" eb="20">
      <t>シ</t>
    </rPh>
    <rPh sb="20" eb="22">
      <t>ジョウレイ</t>
    </rPh>
    <rPh sb="25" eb="28">
      <t>チカスイ</t>
    </rPh>
    <rPh sb="28" eb="30">
      <t>サイシュ</t>
    </rPh>
    <rPh sb="30" eb="31">
      <t>リョウ</t>
    </rPh>
    <rPh sb="31" eb="33">
      <t>ホウコク</t>
    </rPh>
    <phoneticPr fontId="4"/>
  </si>
  <si>
    <t>ビル用水法による地下水採取量報告、県・市条例による地下水採取量報告</t>
    <rPh sb="2" eb="4">
      <t>ヨウスイ</t>
    </rPh>
    <rPh sb="4" eb="5">
      <t>ホウ</t>
    </rPh>
    <rPh sb="8" eb="11">
      <t>チカスイ</t>
    </rPh>
    <rPh sb="11" eb="13">
      <t>サイシュ</t>
    </rPh>
    <rPh sb="13" eb="14">
      <t>リョウ</t>
    </rPh>
    <rPh sb="14" eb="16">
      <t>ホウコク</t>
    </rPh>
    <rPh sb="17" eb="18">
      <t>ケン</t>
    </rPh>
    <rPh sb="20" eb="22">
      <t>ジョウレイ</t>
    </rPh>
    <rPh sb="25" eb="28">
      <t>チカスイ</t>
    </rPh>
    <rPh sb="28" eb="30">
      <t>サイシュ</t>
    </rPh>
    <rPh sb="30" eb="31">
      <t>リョウ</t>
    </rPh>
    <rPh sb="31" eb="33">
      <t>ホウコク</t>
    </rPh>
    <phoneticPr fontId="4"/>
  </si>
  <si>
    <t>県・市条例による地下水採取量報告</t>
    <rPh sb="0" eb="1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4" eb="16">
      <t>ホウコク</t>
    </rPh>
    <phoneticPr fontId="4"/>
  </si>
  <si>
    <t>-</t>
  </si>
  <si>
    <t>主な水準点における過去10年の沈下量経年変化</t>
  </si>
  <si>
    <t>６．</t>
  </si>
  <si>
    <t>地盤沈下監視体制（水準測量、観測井戸数）</t>
    <phoneticPr fontId="4"/>
  </si>
  <si>
    <t>７．</t>
  </si>
  <si>
    <t>地下水採取規制に関する条例等</t>
    <rPh sb="0" eb="3">
      <t>チカスイ</t>
    </rPh>
    <rPh sb="3" eb="5">
      <t>サイシュ</t>
    </rPh>
    <rPh sb="5" eb="7">
      <t>キセイ</t>
    </rPh>
    <rPh sb="8" eb="9">
      <t>カン</t>
    </rPh>
    <rPh sb="11" eb="13">
      <t>ジョウレイ</t>
    </rPh>
    <rPh sb="13" eb="14">
      <t>トウ</t>
    </rPh>
    <phoneticPr fontId="4"/>
  </si>
  <si>
    <t>１７．</t>
  </si>
  <si>
    <t>１８．</t>
  </si>
  <si>
    <t>１９．</t>
  </si>
  <si>
    <t>２０．</t>
  </si>
  <si>
    <t>２１．</t>
  </si>
  <si>
    <t>２２．</t>
  </si>
  <si>
    <t>８　工業用水法第５条第２項の適用状況</t>
    <phoneticPr fontId="4"/>
  </si>
  <si>
    <t>番　号</t>
    <phoneticPr fontId="4"/>
  </si>
  <si>
    <t>受理日</t>
  </si>
  <si>
    <t>氏名
（名称）</t>
    <phoneticPr fontId="4"/>
  </si>
  <si>
    <t>井戸の
設置場所</t>
    <phoneticPr fontId="4"/>
  </si>
  <si>
    <t>井戸の
設置年月日</t>
    <phoneticPr fontId="4"/>
  </si>
  <si>
    <t>ｽﾄﾚｰﾅｰの位置
（地表面下ｍ）</t>
    <phoneticPr fontId="4"/>
  </si>
  <si>
    <t>揚水機の吐出口
断面積 (㎠)</t>
    <phoneticPr fontId="4"/>
  </si>
  <si>
    <t>主たる
用途</t>
    <phoneticPr fontId="4"/>
  </si>
  <si>
    <t>業　種</t>
    <phoneticPr fontId="4"/>
  </si>
  <si>
    <t>許可理由</t>
    <phoneticPr fontId="4"/>
  </si>
  <si>
    <t>許可
年月日</t>
    <rPh sb="3" eb="6">
      <t>ネンガッピ</t>
    </rPh>
    <phoneticPr fontId="4"/>
  </si>
  <si>
    <t>許可
番号</t>
    <phoneticPr fontId="4"/>
  </si>
  <si>
    <t>許可
内容</t>
    <phoneticPr fontId="4"/>
  </si>
  <si>
    <t>許可
基準</t>
    <phoneticPr fontId="4"/>
  </si>
  <si>
    <t>許可前</t>
  </si>
  <si>
    <t>許可</t>
  </si>
  <si>
    <t>日本板硝子株式会社
千葉事業所</t>
    <rPh sb="0" eb="2">
      <t>ニホン</t>
    </rPh>
    <rPh sb="2" eb="5">
      <t>イタガラス</t>
    </rPh>
    <rPh sb="5" eb="9">
      <t>カブシキガイシャ</t>
    </rPh>
    <rPh sb="10" eb="12">
      <t>チバ</t>
    </rPh>
    <rPh sb="12" eb="15">
      <t>ジギョウショ</t>
    </rPh>
    <phoneticPr fontId="4"/>
  </si>
  <si>
    <t>市原市姉崎海岸６</t>
    <rPh sb="0" eb="3">
      <t>イチハラシ</t>
    </rPh>
    <rPh sb="3" eb="7">
      <t>アネサキカイガン</t>
    </rPh>
    <phoneticPr fontId="4"/>
  </si>
  <si>
    <t>―</t>
  </si>
  <si>
    <t>201.5~234.0
240.0~245.5
322.5~328.0
335.5~339.0</t>
    <phoneticPr fontId="4"/>
  </si>
  <si>
    <t>工業用水道の
長時間断水時
の保安用</t>
  </si>
  <si>
    <t>製造業</t>
    <rPh sb="0" eb="3">
      <t>セイゾウギョウ</t>
    </rPh>
    <phoneticPr fontId="4"/>
  </si>
  <si>
    <t>R5井千第１号</t>
    <rPh sb="2" eb="3">
      <t>イ</t>
    </rPh>
    <rPh sb="3" eb="4">
      <t>セン</t>
    </rPh>
    <rPh sb="4" eb="5">
      <t>ダイ</t>
    </rPh>
    <rPh sb="6" eb="7">
      <t>ゴウ</t>
    </rPh>
    <phoneticPr fontId="4"/>
  </si>
  <si>
    <t>東京電力パワーグリッド株式会社新京葉変電所</t>
    <rPh sb="0" eb="4">
      <t>トウキョウデンリョク</t>
    </rPh>
    <rPh sb="11" eb="15">
      <t>カブシキガイシャ</t>
    </rPh>
    <rPh sb="15" eb="16">
      <t>シン</t>
    </rPh>
    <rPh sb="16" eb="18">
      <t>ケイヨウ</t>
    </rPh>
    <rPh sb="18" eb="21">
      <t>ヘンデンショ</t>
    </rPh>
    <phoneticPr fontId="4"/>
  </si>
  <si>
    <t>船橋市小室町１０２４</t>
    <rPh sb="0" eb="3">
      <t>フナバシシ</t>
    </rPh>
    <rPh sb="3" eb="6">
      <t>コムロマチ</t>
    </rPh>
    <phoneticPr fontId="4"/>
  </si>
  <si>
    <t>50.9~65.0
95.0~105.0
153.0~157.0</t>
    <phoneticPr fontId="4"/>
  </si>
  <si>
    <r>
      <t>78.1m</t>
    </r>
    <r>
      <rPr>
        <vertAlign val="superscript"/>
        <sz val="10"/>
        <rFont val="メイリオ"/>
        <family val="3"/>
        <charset val="128"/>
      </rPr>
      <t>3</t>
    </r>
    <r>
      <rPr>
        <sz val="10"/>
        <rFont val="メイリオ"/>
        <family val="3"/>
        <charset val="128"/>
      </rPr>
      <t>/日</t>
    </r>
    <rPh sb="7" eb="8">
      <t>ニチ</t>
    </rPh>
    <phoneticPr fontId="4"/>
  </si>
  <si>
    <t>塩害対策のための洗浄用</t>
    <rPh sb="0" eb="4">
      <t>エンガイタイサク</t>
    </rPh>
    <rPh sb="8" eb="11">
      <t>センジョウヨウ</t>
    </rPh>
    <phoneticPr fontId="4"/>
  </si>
  <si>
    <t>電気供給業</t>
    <rPh sb="0" eb="2">
      <t>デンキ</t>
    </rPh>
    <rPh sb="2" eb="5">
      <t>キョウキュウギョウ</t>
    </rPh>
    <phoneticPr fontId="4"/>
  </si>
  <si>
    <t>当該工場の事業に係る技術上の理由</t>
    <rPh sb="0" eb="2">
      <t>トウガイ</t>
    </rPh>
    <rPh sb="2" eb="4">
      <t>コウジョウ</t>
    </rPh>
    <rPh sb="5" eb="7">
      <t>ジギョウ</t>
    </rPh>
    <rPh sb="8" eb="9">
      <t>カカ</t>
    </rPh>
    <rPh sb="10" eb="13">
      <t>ギジュツジョウ</t>
    </rPh>
    <rPh sb="14" eb="16">
      <t>リユウ</t>
    </rPh>
    <phoneticPr fontId="4"/>
  </si>
  <si>
    <t>R5井千第２号</t>
    <rPh sb="2" eb="3">
      <t>イ</t>
    </rPh>
    <rPh sb="3" eb="4">
      <t>セン</t>
    </rPh>
    <rPh sb="4" eb="5">
      <t>ダイ</t>
    </rPh>
    <rPh sb="6" eb="7">
      <t>ゴウ</t>
    </rPh>
    <phoneticPr fontId="4"/>
  </si>
  <si>
    <t>宝酒造株式会社松戸工場</t>
    <rPh sb="0" eb="3">
      <t>タカラシュゾウ</t>
    </rPh>
    <rPh sb="3" eb="7">
      <t>カブシキガイシャ</t>
    </rPh>
    <rPh sb="7" eb="11">
      <t>マツドコウジョウ</t>
    </rPh>
    <phoneticPr fontId="4"/>
  </si>
  <si>
    <t>松戸市新作字高田１１１</t>
    <rPh sb="0" eb="3">
      <t>マツドシ</t>
    </rPh>
    <rPh sb="3" eb="5">
      <t>シンサク</t>
    </rPh>
    <rPh sb="5" eb="6">
      <t>ジ</t>
    </rPh>
    <rPh sb="6" eb="8">
      <t>タカダ</t>
    </rPh>
    <phoneticPr fontId="4"/>
  </si>
  <si>
    <t>72.0~96.0
115.0~123.0
127.0~135.0</t>
    <phoneticPr fontId="4"/>
  </si>
  <si>
    <r>
      <t>450m</t>
    </r>
    <r>
      <rPr>
        <vertAlign val="superscript"/>
        <sz val="10"/>
        <rFont val="メイリオ"/>
        <family val="3"/>
        <charset val="128"/>
      </rPr>
      <t>3</t>
    </r>
    <r>
      <rPr>
        <sz val="10"/>
        <rFont val="メイリオ"/>
        <family val="3"/>
        <charset val="128"/>
      </rPr>
      <t>/日</t>
    </r>
    <phoneticPr fontId="4"/>
  </si>
  <si>
    <t>製造用途</t>
    <rPh sb="0" eb="4">
      <t>セイゾウヨウト</t>
    </rPh>
    <phoneticPr fontId="4"/>
  </si>
  <si>
    <t>食品製造業における衛生上の理由</t>
    <rPh sb="0" eb="2">
      <t>ショクヒン</t>
    </rPh>
    <rPh sb="2" eb="5">
      <t>セイゾウギョウ</t>
    </rPh>
    <rPh sb="9" eb="11">
      <t>エイセイ</t>
    </rPh>
    <rPh sb="11" eb="12">
      <t>ジョウ</t>
    </rPh>
    <rPh sb="13" eb="15">
      <t>リユウ</t>
    </rPh>
    <phoneticPr fontId="4"/>
  </si>
  <si>
    <t>R5井千第４号</t>
    <rPh sb="2" eb="3">
      <t>イ</t>
    </rPh>
    <rPh sb="3" eb="4">
      <t>セン</t>
    </rPh>
    <rPh sb="4" eb="5">
      <t>ダイ</t>
    </rPh>
    <rPh sb="6" eb="7">
      <t>ゴウ</t>
    </rPh>
    <phoneticPr fontId="4"/>
  </si>
  <si>
    <t>45.0~64.0
75.5~83.0</t>
    <phoneticPr fontId="4"/>
  </si>
  <si>
    <r>
      <t>630m</t>
    </r>
    <r>
      <rPr>
        <vertAlign val="superscript"/>
        <sz val="10"/>
        <rFont val="メイリオ"/>
        <family val="3"/>
        <charset val="128"/>
      </rPr>
      <t>3</t>
    </r>
    <r>
      <rPr>
        <sz val="10"/>
        <rFont val="メイリオ"/>
        <family val="3"/>
        <charset val="128"/>
      </rPr>
      <t>/日</t>
    </r>
    <phoneticPr fontId="4"/>
  </si>
  <si>
    <t>R5井千第５号</t>
    <rPh sb="2" eb="3">
      <t>イ</t>
    </rPh>
    <rPh sb="3" eb="4">
      <t>セン</t>
    </rPh>
    <rPh sb="4" eb="5">
      <t>ダイ</t>
    </rPh>
    <rPh sb="6" eb="7">
      <t>ゴウ</t>
    </rPh>
    <phoneticPr fontId="4"/>
  </si>
  <si>
    <t>127.4~145.8
161.8~172.0</t>
    <phoneticPr fontId="4"/>
  </si>
  <si>
    <t>R5井千第６号</t>
    <rPh sb="2" eb="3">
      <t>イ</t>
    </rPh>
    <rPh sb="3" eb="4">
      <t>セン</t>
    </rPh>
    <rPh sb="4" eb="5">
      <t>ダイ</t>
    </rPh>
    <rPh sb="6" eb="7">
      <t>ゴウ</t>
    </rPh>
    <phoneticPr fontId="4"/>
  </si>
  <si>
    <t>富士石油株式会社
袖ケ浦製油所</t>
    <rPh sb="0" eb="4">
      <t>フジセキユ</t>
    </rPh>
    <rPh sb="4" eb="8">
      <t>カブシキガイシャ</t>
    </rPh>
    <rPh sb="9" eb="12">
      <t>ソデガウラ</t>
    </rPh>
    <rPh sb="12" eb="15">
      <t>セイユジョ</t>
    </rPh>
    <phoneticPr fontId="4"/>
  </si>
  <si>
    <t>袖ケ浦市北袖１</t>
    <rPh sb="0" eb="4">
      <t>ソデガウラシ</t>
    </rPh>
    <rPh sb="4" eb="6">
      <t>キタソデ</t>
    </rPh>
    <phoneticPr fontId="4"/>
  </si>
  <si>
    <t>239.0~261.0
332.5~344.0</t>
    <phoneticPr fontId="4"/>
  </si>
  <si>
    <t>R5井千第７号</t>
    <rPh sb="2" eb="3">
      <t>イ</t>
    </rPh>
    <rPh sb="3" eb="4">
      <t>セン</t>
    </rPh>
    <rPh sb="4" eb="5">
      <t>ダイ</t>
    </rPh>
    <rPh sb="6" eb="7">
      <t>ゴウ</t>
    </rPh>
    <phoneticPr fontId="4"/>
  </si>
  <si>
    <t>223.5~245.5
333.5~344.5</t>
    <phoneticPr fontId="4"/>
  </si>
  <si>
    <t>R5井千第８号</t>
    <rPh sb="2" eb="3">
      <t>イ</t>
    </rPh>
    <rPh sb="3" eb="4">
      <t>セン</t>
    </rPh>
    <rPh sb="4" eb="5">
      <t>ダイ</t>
    </rPh>
    <rPh sb="6" eb="7">
      <t>ゴウ</t>
    </rPh>
    <phoneticPr fontId="4"/>
  </si>
  <si>
    <t>215.0~237.0
327.0~338.0</t>
    <phoneticPr fontId="4"/>
  </si>
  <si>
    <t>R5井千第９号</t>
    <rPh sb="2" eb="3">
      <t>イ</t>
    </rPh>
    <rPh sb="3" eb="4">
      <t>セン</t>
    </rPh>
    <rPh sb="4" eb="5">
      <t>ダイ</t>
    </rPh>
    <rPh sb="6" eb="7">
      <t>ゴウ</t>
    </rPh>
    <phoneticPr fontId="4"/>
  </si>
  <si>
    <t>１０　工業用水法第９条に基づく届出書受理状況</t>
    <phoneticPr fontId="4"/>
  </si>
  <si>
    <t>許可又は
届出番号</t>
    <rPh sb="2" eb="3">
      <t>マタ</t>
    </rPh>
    <phoneticPr fontId="4"/>
  </si>
  <si>
    <t>許可又は
届出年月日</t>
    <rPh sb="2" eb="3">
      <t>マタ</t>
    </rPh>
    <phoneticPr fontId="4"/>
  </si>
  <si>
    <t>氏名（名称）</t>
  </si>
  <si>
    <t>住 　所</t>
    <phoneticPr fontId="4"/>
  </si>
  <si>
    <t>変更の内容</t>
  </si>
  <si>
    <t>変更年月日</t>
  </si>
  <si>
    <t>変更理由</t>
  </si>
  <si>
    <t>変更前</t>
  </si>
  <si>
    <t>変更後</t>
  </si>
  <si>
    <t>R3井千第5号</t>
    <rPh sb="2" eb="3">
      <t>イ</t>
    </rPh>
    <rPh sb="3" eb="4">
      <t>セン</t>
    </rPh>
    <rPh sb="4" eb="5">
      <t>ダイ</t>
    </rPh>
    <rPh sb="6" eb="7">
      <t>ゴウ</t>
    </rPh>
    <phoneticPr fontId="4"/>
  </si>
  <si>
    <t>東京瓦斯株式会社</t>
    <rPh sb="0" eb="2">
      <t>トウキョウ</t>
    </rPh>
    <rPh sb="2" eb="4">
      <t>ガス</t>
    </rPh>
    <rPh sb="4" eb="8">
      <t>カブシキガイシャ</t>
    </rPh>
    <phoneticPr fontId="4"/>
  </si>
  <si>
    <t>東京都港区海岸１－５－２０</t>
    <rPh sb="0" eb="3">
      <t>トウキョウト</t>
    </rPh>
    <rPh sb="3" eb="5">
      <t>ミナトク</t>
    </rPh>
    <rPh sb="5" eb="7">
      <t>カイガン</t>
    </rPh>
    <phoneticPr fontId="4"/>
  </si>
  <si>
    <t>所長</t>
    <rPh sb="0" eb="2">
      <t>ショチョウ</t>
    </rPh>
    <phoneticPr fontId="4"/>
  </si>
  <si>
    <t>人事異動</t>
    <rPh sb="0" eb="4">
      <t>ジンジイドウ</t>
    </rPh>
    <phoneticPr fontId="4"/>
  </si>
  <si>
    <t>R3井千第6号</t>
    <rPh sb="2" eb="3">
      <t>イ</t>
    </rPh>
    <rPh sb="3" eb="4">
      <t>セン</t>
    </rPh>
    <rPh sb="4" eb="5">
      <t>ダイ</t>
    </rPh>
    <rPh sb="6" eb="7">
      <t>ゴウ</t>
    </rPh>
    <phoneticPr fontId="4"/>
  </si>
  <si>
    <t>R3井千第7号</t>
    <rPh sb="2" eb="3">
      <t>イ</t>
    </rPh>
    <rPh sb="3" eb="4">
      <t>セン</t>
    </rPh>
    <rPh sb="4" eb="5">
      <t>ダイ</t>
    </rPh>
    <rPh sb="6" eb="7">
      <t>ゴウ</t>
    </rPh>
    <phoneticPr fontId="4"/>
  </si>
  <si>
    <t>R3井千第39号</t>
    <rPh sb="2" eb="3">
      <t>イ</t>
    </rPh>
    <rPh sb="3" eb="4">
      <t>セン</t>
    </rPh>
    <rPh sb="4" eb="5">
      <t>ダイ</t>
    </rPh>
    <rPh sb="7" eb="8">
      <t>ゴウ</t>
    </rPh>
    <phoneticPr fontId="4"/>
  </si>
  <si>
    <t>株式会社ＪＥＲＡ</t>
    <rPh sb="0" eb="4">
      <t>カブシキガイシャ</t>
    </rPh>
    <phoneticPr fontId="4"/>
  </si>
  <si>
    <t>東京都中央区日本橋２－５－１</t>
    <rPh sb="0" eb="3">
      <t>トウキョウト</t>
    </rPh>
    <rPh sb="3" eb="6">
      <t>チュウオウク</t>
    </rPh>
    <rPh sb="6" eb="9">
      <t>ニホンバシ</t>
    </rPh>
    <phoneticPr fontId="4"/>
  </si>
  <si>
    <t>代表取締役社長</t>
    <rPh sb="0" eb="5">
      <t>ダイヒョウトリシマリヤク</t>
    </rPh>
    <rPh sb="5" eb="7">
      <t>シャチョウ</t>
    </rPh>
    <phoneticPr fontId="4"/>
  </si>
  <si>
    <t>代表取締役社長
CEO兼COO</t>
    <rPh sb="0" eb="5">
      <t>ダイヒョウトリシマリヤク</t>
    </rPh>
    <rPh sb="5" eb="7">
      <t>シャチョウ</t>
    </rPh>
    <rPh sb="11" eb="12">
      <t>ケン</t>
    </rPh>
    <phoneticPr fontId="4"/>
  </si>
  <si>
    <t>R3井千第54号</t>
    <rPh sb="2" eb="3">
      <t>イ</t>
    </rPh>
    <rPh sb="3" eb="4">
      <t>セン</t>
    </rPh>
    <rPh sb="4" eb="5">
      <t>ダイ</t>
    </rPh>
    <rPh sb="7" eb="8">
      <t>ゴウ</t>
    </rPh>
    <phoneticPr fontId="4"/>
  </si>
  <si>
    <t>R4井千第2号</t>
    <rPh sb="2" eb="3">
      <t>イ</t>
    </rPh>
    <rPh sb="3" eb="4">
      <t>セン</t>
    </rPh>
    <rPh sb="4" eb="5">
      <t>ダイ</t>
    </rPh>
    <rPh sb="6" eb="7">
      <t>ゴウ</t>
    </rPh>
    <phoneticPr fontId="4"/>
  </si>
  <si>
    <t>R4井千第3号</t>
    <rPh sb="2" eb="3">
      <t>イ</t>
    </rPh>
    <rPh sb="3" eb="4">
      <t>セン</t>
    </rPh>
    <rPh sb="4" eb="5">
      <t>ダイ</t>
    </rPh>
    <rPh sb="6" eb="7">
      <t>ゴウ</t>
    </rPh>
    <phoneticPr fontId="4"/>
  </si>
  <si>
    <t>R3井千第37号</t>
    <rPh sb="2" eb="3">
      <t>イ</t>
    </rPh>
    <rPh sb="3" eb="4">
      <t>セン</t>
    </rPh>
    <rPh sb="4" eb="5">
      <t>ダイ</t>
    </rPh>
    <rPh sb="7" eb="8">
      <t>ゴウ</t>
    </rPh>
    <phoneticPr fontId="4"/>
  </si>
  <si>
    <t>丸善石油化学
株式会社</t>
    <rPh sb="0" eb="4">
      <t>マルゼンセキユ</t>
    </rPh>
    <rPh sb="4" eb="6">
      <t>カガク</t>
    </rPh>
    <rPh sb="7" eb="11">
      <t>カブシキガイシャ</t>
    </rPh>
    <phoneticPr fontId="4"/>
  </si>
  <si>
    <t>東京都中央区入船２－１－１</t>
    <rPh sb="0" eb="3">
      <t>トウキョウト</t>
    </rPh>
    <rPh sb="3" eb="6">
      <t>チュウオウク</t>
    </rPh>
    <rPh sb="6" eb="8">
      <t>イリフネ</t>
    </rPh>
    <phoneticPr fontId="4"/>
  </si>
  <si>
    <t>執行役員工場長</t>
    <rPh sb="0" eb="2">
      <t>シッコウ</t>
    </rPh>
    <rPh sb="2" eb="4">
      <t>ヤクイン</t>
    </rPh>
    <rPh sb="4" eb="7">
      <t>コウジョウチョウ</t>
    </rPh>
    <phoneticPr fontId="4"/>
  </si>
  <si>
    <t>R3井千第55号</t>
    <rPh sb="2" eb="3">
      <t>イ</t>
    </rPh>
    <rPh sb="3" eb="4">
      <t>セン</t>
    </rPh>
    <rPh sb="4" eb="5">
      <t>ダイ</t>
    </rPh>
    <rPh sb="7" eb="8">
      <t>ゴウ</t>
    </rPh>
    <phoneticPr fontId="4"/>
  </si>
  <si>
    <t>R3井千第56号</t>
    <rPh sb="2" eb="3">
      <t>イ</t>
    </rPh>
    <rPh sb="3" eb="4">
      <t>セン</t>
    </rPh>
    <rPh sb="4" eb="5">
      <t>ダイ</t>
    </rPh>
    <rPh sb="7" eb="8">
      <t>ゴウ</t>
    </rPh>
    <phoneticPr fontId="4"/>
  </si>
  <si>
    <t>R2井千第2号</t>
    <rPh sb="2" eb="3">
      <t>イ</t>
    </rPh>
    <rPh sb="3" eb="4">
      <t>セン</t>
    </rPh>
    <rPh sb="4" eb="5">
      <t>ダイ</t>
    </rPh>
    <rPh sb="6" eb="7">
      <t>ゴウ</t>
    </rPh>
    <phoneticPr fontId="4"/>
  </si>
  <si>
    <t>三井化学株式会社</t>
    <rPh sb="0" eb="4">
      <t>ミツイカガク</t>
    </rPh>
    <rPh sb="4" eb="8">
      <t>カブシキガイシャ</t>
    </rPh>
    <phoneticPr fontId="4"/>
  </si>
  <si>
    <t>東京都中央区八重洲２－２－１</t>
    <rPh sb="0" eb="3">
      <t>トウキョウト</t>
    </rPh>
    <rPh sb="3" eb="6">
      <t>チュウオウク</t>
    </rPh>
    <rPh sb="6" eb="9">
      <t>ヤエス</t>
    </rPh>
    <phoneticPr fontId="4"/>
  </si>
  <si>
    <t>東京都港区東新橋１－５－２</t>
    <rPh sb="0" eb="3">
      <t>トウキョウト</t>
    </rPh>
    <rPh sb="3" eb="5">
      <t>ミナトク</t>
    </rPh>
    <rPh sb="5" eb="8">
      <t>ヒガシシンバシ</t>
    </rPh>
    <phoneticPr fontId="4"/>
  </si>
  <si>
    <t>本社移転</t>
    <rPh sb="0" eb="2">
      <t>ホンシャ</t>
    </rPh>
    <rPh sb="2" eb="4">
      <t>イテン</t>
    </rPh>
    <phoneticPr fontId="4"/>
  </si>
  <si>
    <t>R3井千第22号</t>
    <rPh sb="2" eb="3">
      <t>イ</t>
    </rPh>
    <rPh sb="3" eb="4">
      <t>セン</t>
    </rPh>
    <rPh sb="4" eb="5">
      <t>ダイ</t>
    </rPh>
    <rPh sb="7" eb="8">
      <t>ゴウ</t>
    </rPh>
    <phoneticPr fontId="4"/>
  </si>
  <si>
    <t>東京都中央区八重洲２－２－２</t>
    <rPh sb="0" eb="3">
      <t>トウキョウト</t>
    </rPh>
    <rPh sb="3" eb="6">
      <t>チュウオウク</t>
    </rPh>
    <rPh sb="6" eb="9">
      <t>ヤエス</t>
    </rPh>
    <phoneticPr fontId="4"/>
  </si>
  <si>
    <t>東京都港区東新橋１－５－３</t>
    <rPh sb="0" eb="3">
      <t>トウキョウト</t>
    </rPh>
    <rPh sb="3" eb="5">
      <t>ミナトク</t>
    </rPh>
    <rPh sb="5" eb="8">
      <t>ヒガシシンバシ</t>
    </rPh>
    <phoneticPr fontId="4"/>
  </si>
  <si>
    <t>R3井千第23号</t>
    <rPh sb="2" eb="3">
      <t>イ</t>
    </rPh>
    <rPh sb="3" eb="4">
      <t>セン</t>
    </rPh>
    <rPh sb="4" eb="5">
      <t>ダイ</t>
    </rPh>
    <rPh sb="7" eb="8">
      <t>ゴウ</t>
    </rPh>
    <phoneticPr fontId="4"/>
  </si>
  <si>
    <t>R3井千第24号</t>
    <rPh sb="2" eb="3">
      <t>イ</t>
    </rPh>
    <rPh sb="3" eb="4">
      <t>セン</t>
    </rPh>
    <rPh sb="4" eb="5">
      <t>ダイ</t>
    </rPh>
    <rPh sb="7" eb="8">
      <t>ゴウ</t>
    </rPh>
    <phoneticPr fontId="4"/>
  </si>
  <si>
    <t>R3井千第25号</t>
    <rPh sb="2" eb="3">
      <t>イ</t>
    </rPh>
    <rPh sb="3" eb="4">
      <t>セン</t>
    </rPh>
    <rPh sb="4" eb="5">
      <t>ダイ</t>
    </rPh>
    <rPh sb="7" eb="8">
      <t>ゴウ</t>
    </rPh>
    <phoneticPr fontId="4"/>
  </si>
  <si>
    <t>30井千第1号</t>
    <rPh sb="2" eb="3">
      <t>イ</t>
    </rPh>
    <rPh sb="3" eb="4">
      <t>セン</t>
    </rPh>
    <rPh sb="4" eb="5">
      <t>ダイ</t>
    </rPh>
    <rPh sb="6" eb="7">
      <t>ゴウ</t>
    </rPh>
    <phoneticPr fontId="4"/>
  </si>
  <si>
    <t>日本板硝子株式会社</t>
    <rPh sb="0" eb="2">
      <t>ニホン</t>
    </rPh>
    <rPh sb="2" eb="5">
      <t>イタガラス</t>
    </rPh>
    <rPh sb="5" eb="9">
      <t>カブシキガイシャ</t>
    </rPh>
    <phoneticPr fontId="4"/>
  </si>
  <si>
    <t>東京都港区三田３－５－２７</t>
    <rPh sb="0" eb="3">
      <t>トウキョウト</t>
    </rPh>
    <rPh sb="3" eb="5">
      <t>ミナトク</t>
    </rPh>
    <rPh sb="5" eb="7">
      <t>ミタ</t>
    </rPh>
    <phoneticPr fontId="4"/>
  </si>
  <si>
    <t>代表執行役</t>
    <rPh sb="0" eb="5">
      <t>ダイヒョウシッコウヤク</t>
    </rPh>
    <phoneticPr fontId="4"/>
  </si>
  <si>
    <t>R2井千第3号</t>
    <rPh sb="2" eb="3">
      <t>イ</t>
    </rPh>
    <rPh sb="3" eb="4">
      <t>セン</t>
    </rPh>
    <rPh sb="4" eb="5">
      <t>ダイ</t>
    </rPh>
    <rPh sb="6" eb="7">
      <t>ゴウ</t>
    </rPh>
    <phoneticPr fontId="4"/>
  </si>
  <si>
    <t>R3井千第14号</t>
    <rPh sb="2" eb="3">
      <t>イ</t>
    </rPh>
    <rPh sb="3" eb="4">
      <t>セン</t>
    </rPh>
    <rPh sb="4" eb="5">
      <t>ダイ</t>
    </rPh>
    <rPh sb="7" eb="8">
      <t>ゴウ</t>
    </rPh>
    <phoneticPr fontId="4"/>
  </si>
  <si>
    <t>R3井千第3号</t>
    <rPh sb="2" eb="3">
      <t>イ</t>
    </rPh>
    <rPh sb="3" eb="4">
      <t>セン</t>
    </rPh>
    <rPh sb="4" eb="5">
      <t>ダイ</t>
    </rPh>
    <rPh sb="6" eb="7">
      <t>ゴウ</t>
    </rPh>
    <phoneticPr fontId="4"/>
  </si>
  <si>
    <t>代表取締役社長
ＣＥＯ兼ＣＯＯ</t>
    <rPh sb="0" eb="5">
      <t>ダイヒョウトリシマリヤク</t>
    </rPh>
    <rPh sb="5" eb="7">
      <t>シャチョウ</t>
    </rPh>
    <rPh sb="11" eb="12">
      <t>ケン</t>
    </rPh>
    <phoneticPr fontId="4"/>
  </si>
  <si>
    <t>R4井千第4号</t>
    <rPh sb="2" eb="3">
      <t>イ</t>
    </rPh>
    <rPh sb="3" eb="4">
      <t>セン</t>
    </rPh>
    <rPh sb="4" eb="5">
      <t>ダイ</t>
    </rPh>
    <rPh sb="6" eb="7">
      <t>ゴウ</t>
    </rPh>
    <phoneticPr fontId="4"/>
  </si>
  <si>
    <t>R3井千第52号</t>
    <rPh sb="2" eb="3">
      <t>イ</t>
    </rPh>
    <rPh sb="3" eb="4">
      <t>セン</t>
    </rPh>
    <rPh sb="4" eb="5">
      <t>ダイ</t>
    </rPh>
    <rPh sb="7" eb="8">
      <t>ゴウ</t>
    </rPh>
    <phoneticPr fontId="4"/>
  </si>
  <si>
    <t>富士電機株式会社</t>
    <rPh sb="0" eb="4">
      <t>フジデンキ</t>
    </rPh>
    <rPh sb="4" eb="8">
      <t>カブシキガイシャ</t>
    </rPh>
    <phoneticPr fontId="4"/>
  </si>
  <si>
    <t>神奈川県川崎市川崎区田辺新田１－１</t>
    <rPh sb="0" eb="4">
      <t>カナガワケン</t>
    </rPh>
    <rPh sb="4" eb="7">
      <t>カワサキシ</t>
    </rPh>
    <rPh sb="7" eb="10">
      <t>カワサキク</t>
    </rPh>
    <rPh sb="10" eb="14">
      <t>タナベシンデン</t>
    </rPh>
    <phoneticPr fontId="4"/>
  </si>
  <si>
    <t>工場長</t>
    <rPh sb="0" eb="3">
      <t>コウジョウチョウ</t>
    </rPh>
    <phoneticPr fontId="4"/>
  </si>
  <si>
    <t>発電所長</t>
    <rPh sb="0" eb="4">
      <t>ハツデンショチョウ</t>
    </rPh>
    <phoneticPr fontId="4"/>
  </si>
  <si>
    <t>R3井千第58号</t>
    <rPh sb="2" eb="3">
      <t>イ</t>
    </rPh>
    <rPh sb="3" eb="4">
      <t>セン</t>
    </rPh>
    <rPh sb="4" eb="5">
      <t>ダイ</t>
    </rPh>
    <rPh sb="7" eb="8">
      <t>ゴウ</t>
    </rPh>
    <phoneticPr fontId="4"/>
  </si>
  <si>
    <t>協同乳業株式会社</t>
    <rPh sb="0" eb="4">
      <t>キョウドウニュウギョウ</t>
    </rPh>
    <rPh sb="4" eb="8">
      <t>カブシキガイシャ</t>
    </rPh>
    <phoneticPr fontId="4"/>
  </si>
  <si>
    <t>東京都板橋区板橋３－９－７</t>
    <rPh sb="0" eb="3">
      <t>トウキョウト</t>
    </rPh>
    <rPh sb="3" eb="6">
      <t>イタバシク</t>
    </rPh>
    <rPh sb="6" eb="8">
      <t>イタバシ</t>
    </rPh>
    <phoneticPr fontId="4"/>
  </si>
  <si>
    <t>代表取締役</t>
    <rPh sb="0" eb="5">
      <t>ダイヒョウトリシマリヤク</t>
    </rPh>
    <phoneticPr fontId="4"/>
  </si>
  <si>
    <t>五井ユナイテッドジェネレーション
合同会社</t>
    <rPh sb="0" eb="2">
      <t>ゴイ</t>
    </rPh>
    <rPh sb="17" eb="21">
      <t>ゴウドウガイシャ</t>
    </rPh>
    <phoneticPr fontId="4"/>
  </si>
  <si>
    <t>市原市五井海岸１－２</t>
    <rPh sb="0" eb="3">
      <t>イチハラシ</t>
    </rPh>
    <rPh sb="3" eb="7">
      <t>ゴイカイガン</t>
    </rPh>
    <phoneticPr fontId="4"/>
  </si>
  <si>
    <t>代表職務執行者</t>
    <rPh sb="0" eb="4">
      <t>ダイヒョウショクム</t>
    </rPh>
    <rPh sb="4" eb="7">
      <t>シッコウシャ</t>
    </rPh>
    <phoneticPr fontId="4"/>
  </si>
  <si>
    <t>姉ヶ崎火力発電所長</t>
    <rPh sb="0" eb="3">
      <t>アネガサキ</t>
    </rPh>
    <rPh sb="3" eb="8">
      <t>カリョクハツデンショ</t>
    </rPh>
    <rPh sb="8" eb="9">
      <t>チョウ</t>
    </rPh>
    <phoneticPr fontId="4"/>
  </si>
  <si>
    <t>R3井千第8号</t>
    <rPh sb="2" eb="3">
      <t>イ</t>
    </rPh>
    <rPh sb="3" eb="4">
      <t>セン</t>
    </rPh>
    <rPh sb="4" eb="5">
      <t>ダイ</t>
    </rPh>
    <rPh sb="6" eb="7">
      <t>ゴウ</t>
    </rPh>
    <phoneticPr fontId="4"/>
  </si>
  <si>
    <t>ＮＣ東京ベイ
株式会社</t>
    <rPh sb="2" eb="4">
      <t>トウキョウ</t>
    </rPh>
    <rPh sb="7" eb="11">
      <t>カブシキガイシャ</t>
    </rPh>
    <phoneticPr fontId="4"/>
  </si>
  <si>
    <t>袖ケ浦市北袖１４</t>
    <rPh sb="0" eb="4">
      <t>ソデガウラシ</t>
    </rPh>
    <rPh sb="4" eb="6">
      <t>キタソデ</t>
    </rPh>
    <phoneticPr fontId="4"/>
  </si>
  <si>
    <t>日本燐酸株式会社</t>
    <rPh sb="0" eb="2">
      <t>ニホン</t>
    </rPh>
    <rPh sb="2" eb="4">
      <t>リンサン</t>
    </rPh>
    <rPh sb="4" eb="8">
      <t>カブシキガイシャ</t>
    </rPh>
    <phoneticPr fontId="4"/>
  </si>
  <si>
    <t>ＮＣ東京ベイ株式会社</t>
    <rPh sb="2" eb="4">
      <t>トウキョウ</t>
    </rPh>
    <rPh sb="6" eb="10">
      <t>カブシキガイシャ</t>
    </rPh>
    <phoneticPr fontId="4"/>
  </si>
  <si>
    <t>社名変更</t>
    <rPh sb="0" eb="4">
      <t>シャメイヘンコウ</t>
    </rPh>
    <phoneticPr fontId="4"/>
  </si>
  <si>
    <t>R3井千第9号</t>
    <rPh sb="2" eb="3">
      <t>イ</t>
    </rPh>
    <rPh sb="3" eb="4">
      <t>セン</t>
    </rPh>
    <rPh sb="4" eb="5">
      <t>ダイ</t>
    </rPh>
    <rPh sb="6" eb="7">
      <t>ゴウ</t>
    </rPh>
    <phoneticPr fontId="4"/>
  </si>
  <si>
    <t>R3井千第15号</t>
    <rPh sb="2" eb="3">
      <t>イ</t>
    </rPh>
    <rPh sb="3" eb="4">
      <t>セン</t>
    </rPh>
    <rPh sb="4" eb="5">
      <t>ダイ</t>
    </rPh>
    <rPh sb="7" eb="8">
      <t>ゴウ</t>
    </rPh>
    <phoneticPr fontId="4"/>
  </si>
  <si>
    <t>富士石油株式会社</t>
    <rPh sb="0" eb="4">
      <t>フジセキユ</t>
    </rPh>
    <rPh sb="4" eb="8">
      <t>カブシキガイシャ</t>
    </rPh>
    <phoneticPr fontId="4"/>
  </si>
  <si>
    <t>東京都品川区東品川２－５－８</t>
    <rPh sb="0" eb="3">
      <t>トウキョウト</t>
    </rPh>
    <rPh sb="3" eb="6">
      <t>シナガワク</t>
    </rPh>
    <rPh sb="6" eb="9">
      <t>ヒガシシナガワ</t>
    </rPh>
    <phoneticPr fontId="4"/>
  </si>
  <si>
    <t>製油所長</t>
    <rPh sb="0" eb="3">
      <t>セイユジョ</t>
    </rPh>
    <rPh sb="3" eb="4">
      <t>チョウ</t>
    </rPh>
    <phoneticPr fontId="4"/>
  </si>
  <si>
    <t>R3井千第16号</t>
    <rPh sb="2" eb="3">
      <t>イ</t>
    </rPh>
    <rPh sb="3" eb="4">
      <t>セン</t>
    </rPh>
    <rPh sb="4" eb="5">
      <t>ダイ</t>
    </rPh>
    <rPh sb="7" eb="8">
      <t>ゴウ</t>
    </rPh>
    <phoneticPr fontId="4"/>
  </si>
  <si>
    <t>R3井千第17号</t>
    <rPh sb="2" eb="3">
      <t>イ</t>
    </rPh>
    <rPh sb="3" eb="4">
      <t>セン</t>
    </rPh>
    <rPh sb="4" eb="5">
      <t>ダイ</t>
    </rPh>
    <rPh sb="7" eb="8">
      <t>ゴウ</t>
    </rPh>
    <phoneticPr fontId="4"/>
  </si>
  <si>
    <t>R3井千第18号</t>
    <rPh sb="2" eb="3">
      <t>イ</t>
    </rPh>
    <rPh sb="3" eb="4">
      <t>セン</t>
    </rPh>
    <rPh sb="4" eb="5">
      <t>ダイ</t>
    </rPh>
    <rPh sb="7" eb="8">
      <t>ゴウ</t>
    </rPh>
    <phoneticPr fontId="4"/>
  </si>
  <si>
    <t>R3井千第19号</t>
    <rPh sb="2" eb="3">
      <t>イ</t>
    </rPh>
    <rPh sb="3" eb="4">
      <t>セン</t>
    </rPh>
    <rPh sb="4" eb="5">
      <t>ダイ</t>
    </rPh>
    <rPh sb="7" eb="8">
      <t>ゴウ</t>
    </rPh>
    <phoneticPr fontId="4"/>
  </si>
  <si>
    <t>R3井千第20号</t>
    <rPh sb="2" eb="3">
      <t>イ</t>
    </rPh>
    <rPh sb="3" eb="4">
      <t>セン</t>
    </rPh>
    <rPh sb="4" eb="5">
      <t>ダイ</t>
    </rPh>
    <rPh sb="7" eb="8">
      <t>ゴウ</t>
    </rPh>
    <phoneticPr fontId="4"/>
  </si>
  <si>
    <t>R3井千第21号</t>
    <rPh sb="2" eb="3">
      <t>イ</t>
    </rPh>
    <rPh sb="3" eb="4">
      <t>セン</t>
    </rPh>
    <rPh sb="4" eb="5">
      <t>ダイ</t>
    </rPh>
    <rPh sb="7" eb="8">
      <t>ゴウ</t>
    </rPh>
    <phoneticPr fontId="4"/>
  </si>
  <si>
    <t>R4井千第1号</t>
    <rPh sb="2" eb="3">
      <t>イ</t>
    </rPh>
    <rPh sb="3" eb="4">
      <t>セン</t>
    </rPh>
    <rPh sb="4" eb="5">
      <t>ダイ</t>
    </rPh>
    <rPh sb="6" eb="7">
      <t>ゴウ</t>
    </rPh>
    <phoneticPr fontId="4"/>
  </si>
  <si>
    <t>株式会社レゾナック</t>
    <rPh sb="0" eb="4">
      <t>カブシキガイシャ</t>
    </rPh>
    <phoneticPr fontId="4"/>
  </si>
  <si>
    <t>東京都港区東新橋１－９－１</t>
    <rPh sb="0" eb="3">
      <t>トウキョウト</t>
    </rPh>
    <rPh sb="3" eb="5">
      <t>ミナトク</t>
    </rPh>
    <rPh sb="5" eb="8">
      <t>ヒガシシンバシ</t>
    </rPh>
    <phoneticPr fontId="4"/>
  </si>
  <si>
    <t>東京都港区芝大門１－１３－９</t>
    <rPh sb="0" eb="3">
      <t>トウキョウト</t>
    </rPh>
    <rPh sb="3" eb="5">
      <t>ミナトク</t>
    </rPh>
    <rPh sb="5" eb="6">
      <t>シバ</t>
    </rPh>
    <rPh sb="6" eb="8">
      <t>ダイモン</t>
    </rPh>
    <phoneticPr fontId="4"/>
  </si>
  <si>
    <t>借り受けにより、五井ユナイテッドジェネレーション合同会社よる使用及び維持管理となるため。</t>
    <rPh sb="0" eb="1">
      <t>カ</t>
    </rPh>
    <rPh sb="2" eb="3">
      <t>ウ</t>
    </rPh>
    <rPh sb="8" eb="10">
      <t>ゴイ</t>
    </rPh>
    <rPh sb="24" eb="26">
      <t>ゴウドウ</t>
    </rPh>
    <rPh sb="26" eb="28">
      <t>ガイシャ</t>
    </rPh>
    <rPh sb="30" eb="32">
      <t>シヨウ</t>
    </rPh>
    <rPh sb="32" eb="33">
      <t>オヨ</t>
    </rPh>
    <rPh sb="34" eb="36">
      <t>イジ</t>
    </rPh>
    <rPh sb="36" eb="38">
      <t>カンリ</t>
    </rPh>
    <phoneticPr fontId="4"/>
  </si>
  <si>
    <t>R5. 5.15</t>
  </si>
  <si>
    <t>東京都中央区日本橋二丁目５番１号</t>
    <rPh sb="0" eb="3">
      <t>トウキョウト</t>
    </rPh>
    <rPh sb="3" eb="6">
      <t>チュウオウク</t>
    </rPh>
    <rPh sb="6" eb="9">
      <t>ニホンバシ</t>
    </rPh>
    <rPh sb="9" eb="12">
      <t>ニチョウメ</t>
    </rPh>
    <rPh sb="13" eb="14">
      <t>バン</t>
    </rPh>
    <rPh sb="15" eb="16">
      <t>ゴウ</t>
    </rPh>
    <phoneticPr fontId="4"/>
  </si>
  <si>
    <t>千葉県市原市五井海岸１番２</t>
    <rPh sb="0" eb="6">
      <t>チバケンイチハラシ</t>
    </rPh>
    <rPh sb="6" eb="10">
      <t>ゴイカイガン</t>
    </rPh>
    <rPh sb="11" eb="12">
      <t>バン</t>
    </rPh>
    <phoneticPr fontId="4"/>
  </si>
  <si>
    <t>五井ユナイテッドジェネレーション合同会社</t>
    <rPh sb="0" eb="2">
      <t>ゴイ</t>
    </rPh>
    <rPh sb="16" eb="20">
      <t>ゴウドウガイシャ</t>
    </rPh>
    <phoneticPr fontId="4"/>
  </si>
  <si>
    <t>R3井千第54号</t>
    <rPh sb="2" eb="3">
      <t>セイ</t>
    </rPh>
    <rPh sb="3" eb="4">
      <t>セン</t>
    </rPh>
    <rPh sb="4" eb="5">
      <t>ダイ</t>
    </rPh>
    <rPh sb="7" eb="8">
      <t>ゴウ</t>
    </rPh>
    <phoneticPr fontId="4"/>
  </si>
  <si>
    <t>R3井千第39号</t>
    <rPh sb="2" eb="3">
      <t>セイ</t>
    </rPh>
    <rPh sb="3" eb="4">
      <t>セン</t>
    </rPh>
    <rPh sb="4" eb="5">
      <t>ダイ</t>
    </rPh>
    <rPh sb="7" eb="8">
      <t>ゴウ</t>
    </rPh>
    <phoneticPr fontId="4"/>
  </si>
  <si>
    <t>承継の原因</t>
  </si>
  <si>
    <t>承継年月日</t>
  </si>
  <si>
    <t>被承継人の住所</t>
    <phoneticPr fontId="4"/>
  </si>
  <si>
    <t>被承継人の氏名
（名称）</t>
    <phoneticPr fontId="4"/>
  </si>
  <si>
    <t>住　 所</t>
    <phoneticPr fontId="4"/>
  </si>
  <si>
    <t>１１　工業用水法第10条第３項に基づく届出書受理状況</t>
    <phoneticPr fontId="4"/>
  </si>
  <si>
    <t>１４　工業用水法第24条の規定に基づく井戸使用状況報告</t>
    <phoneticPr fontId="4"/>
  </si>
  <si>
    <t>指定地域名</t>
    <phoneticPr fontId="4"/>
  </si>
  <si>
    <t>許可件数</t>
    <rPh sb="0" eb="2">
      <t>キョカ</t>
    </rPh>
    <rPh sb="2" eb="4">
      <t>ケンスウ</t>
    </rPh>
    <phoneticPr fontId="4"/>
  </si>
  <si>
    <t>井戸本数</t>
    <phoneticPr fontId="4"/>
  </si>
  <si>
    <t>令和5年度月別採取量  (㎥/日）</t>
    <rPh sb="5" eb="6">
      <t>ツキ</t>
    </rPh>
    <rPh sb="15" eb="16">
      <t>ニチ</t>
    </rPh>
    <phoneticPr fontId="4"/>
  </si>
  <si>
    <t>1年間合計</t>
    <rPh sb="1" eb="3">
      <t>ネンカン</t>
    </rPh>
    <rPh sb="3" eb="5">
      <t>ゴウケイ</t>
    </rPh>
    <phoneticPr fontId="4"/>
  </si>
  <si>
    <t>1日平均
(㎥/日)</t>
    <phoneticPr fontId="4"/>
  </si>
  <si>
    <t>前年度
1日平均
(㎥/日)</t>
    <phoneticPr fontId="4"/>
  </si>
  <si>
    <t>月間採取量(㎥）</t>
    <rPh sb="0" eb="2">
      <t>ゲッカン</t>
    </rPh>
    <rPh sb="2" eb="4">
      <t>サイシュ</t>
    </rPh>
    <rPh sb="4" eb="5">
      <t>リョウ</t>
    </rPh>
    <phoneticPr fontId="4"/>
  </si>
  <si>
    <t>月間稼働日数</t>
    <rPh sb="0" eb="2">
      <t>ゲッカン</t>
    </rPh>
    <rPh sb="2" eb="4">
      <t>カドウ</t>
    </rPh>
    <rPh sb="4" eb="5">
      <t>ヒ</t>
    </rPh>
    <rPh sb="5" eb="6">
      <t>スウ</t>
    </rPh>
    <phoneticPr fontId="4"/>
  </si>
  <si>
    <t>月別日当採取量</t>
    <rPh sb="0" eb="2">
      <t>ツキベツ</t>
    </rPh>
    <rPh sb="2" eb="4">
      <t>ヒア</t>
    </rPh>
    <rPh sb="4" eb="7">
      <t>サイシュリョウ</t>
    </rPh>
    <phoneticPr fontId="4"/>
  </si>
  <si>
    <t>小　計</t>
    <rPh sb="0" eb="1">
      <t>ショウ</t>
    </rPh>
    <rPh sb="2" eb="3">
      <t>ケイ</t>
    </rPh>
    <phoneticPr fontId="4"/>
  </si>
  <si>
    <t>月別日当り採取量
合計</t>
    <rPh sb="0" eb="2">
      <t>ツキベツ</t>
    </rPh>
    <rPh sb="2" eb="4">
      <t>ヒア</t>
    </rPh>
    <rPh sb="5" eb="7">
      <t>サイシュ</t>
    </rPh>
    <rPh sb="7" eb="8">
      <t>リョウ</t>
    </rPh>
    <rPh sb="9" eb="10">
      <t>ゴウ</t>
    </rPh>
    <rPh sb="10" eb="11">
      <t>ケイ</t>
    </rPh>
    <phoneticPr fontId="4"/>
  </si>
  <si>
    <t>２２　ビル用水法第13条の規定に基づく井戸使用状況報告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</si>
  <si>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</si>
  <si>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採取量 (㎥/日)</t>
    <rPh sb="0" eb="2">
      <t>サイシュ</t>
    </rPh>
    <phoneticPr fontId="4"/>
  </si>
  <si>
    <r>
      <t>0m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/月</t>
    </r>
    <rPh sb="4" eb="5">
      <t>ツキ</t>
    </rPh>
    <phoneticPr fontId="4"/>
  </si>
  <si>
    <r>
      <t>120m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/月</t>
    </r>
    <rPh sb="6" eb="7">
      <t>ツキ</t>
    </rPh>
    <phoneticPr fontId="4"/>
  </si>
  <si>
    <t>（注）（）内は、それぞれ許可井戸を含み、工業用水法第５条第２項の適用前の合計量を記入.</t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</si>
  <si>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</si>
  <si>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</si>
  <si>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</si>
  <si>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R25</t>
    <phoneticPr fontId="4"/>
  </si>
  <si>
    <t>野田－1</t>
  </si>
  <si>
    <t>松戸－1</t>
  </si>
  <si>
    <t>野田市みずき</t>
  </si>
  <si>
    <t>松戸市新松戸北</t>
    <rPh sb="3" eb="6">
      <t>シンマツド</t>
    </rPh>
    <rPh sb="6" eb="7">
      <t>キタ</t>
    </rPh>
    <phoneticPr fontId="4"/>
  </si>
  <si>
    <t xml:space="preserve">8.81 </t>
  </si>
  <si>
    <t xml:space="preserve">4.36 </t>
  </si>
  <si>
    <t>221.3～243.4</t>
  </si>
  <si>
    <t>210.5～232.5</t>
  </si>
  <si>
    <t>-10.69</t>
  </si>
  <si>
    <t xml:space="preserve">-14.02 </t>
  </si>
  <si>
    <t xml:space="preserve">-10.52 </t>
  </si>
  <si>
    <t>-13.95</t>
  </si>
  <si>
    <t>-10.73</t>
  </si>
  <si>
    <t>-13.84</t>
  </si>
  <si>
    <t xml:space="preserve">-10.72 </t>
  </si>
  <si>
    <t xml:space="preserve">-13.84 </t>
  </si>
  <si>
    <t xml:space="preserve">-10.34 </t>
  </si>
  <si>
    <t xml:space="preserve">-13.44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</si>
</sst>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  <numFmt numFmtId="188" formatCode="0.0"/>
    <numFmt numFmtId="189" formatCode="#,##0.00_);\(#,##0.00\)"/>
    <numFmt numFmtId="190" formatCode="#,##0.00_ "/>
  </numFmts>
  <fonts count="6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49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</cellStyleXfs>
  <cellXfs count="582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38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1" fillId="0" borderId="5" xfId="0" applyFont="1" applyBorder="1" applyAlignment="1">
      <alignment horizontal="justify" vertical="center" wrapText="1"/>
    </xf>
    <xf numFmtId="0" fontId="41" fillId="34" borderId="6" xfId="0" applyFont="1" applyFill="1" applyBorder="1">
      <alignment vertical="center"/>
    </xf>
    <xf numFmtId="0" fontId="41" fillId="34" borderId="5" xfId="0" applyFont="1" applyFill="1" applyBorder="1">
      <alignment vertical="center"/>
    </xf>
    <xf numFmtId="0" fontId="41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1" fillId="0" borderId="0" xfId="0" applyFont="1" applyAlignment="1">
      <alignment horizontal="justify" vertical="center" wrapText="1"/>
    </xf>
    <xf numFmtId="0" fontId="4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1" fillId="34" borderId="1" xfId="0" applyFont="1" applyFill="1" applyBorder="1">
      <alignment vertical="center"/>
    </xf>
    <xf numFmtId="0" fontId="41" fillId="34" borderId="8" xfId="0" applyFont="1" applyFill="1" applyBorder="1">
      <alignment vertical="center"/>
    </xf>
    <xf numFmtId="0" fontId="41" fillId="0" borderId="6" xfId="0" applyFont="1" applyBorder="1">
      <alignment vertical="center"/>
    </xf>
    <xf numFmtId="0" fontId="41" fillId="0" borderId="8" xfId="0" applyFont="1" applyBorder="1" applyAlignment="1">
      <alignment horizontal="left" vertical="center"/>
    </xf>
    <xf numFmtId="0" fontId="41" fillId="34" borderId="8" xfId="0" applyFont="1" applyFill="1" applyBorder="1" applyAlignment="1">
      <alignment horizontal="left" vertical="center"/>
    </xf>
    <xf numFmtId="0" fontId="41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1" fillId="35" borderId="0" xfId="0" applyFont="1" applyFill="1" applyAlignment="1">
      <alignment horizontal="left" vertical="center"/>
    </xf>
    <xf numFmtId="0" fontId="41" fillId="37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3" fillId="0" borderId="0" xfId="55" applyFont="1" applyAlignment="1" applyProtection="1">
      <alignment horizontal="left" vertical="center"/>
      <protection locked="0"/>
    </xf>
    <xf numFmtId="0" fontId="43" fillId="0" borderId="0" xfId="55" applyFont="1" applyAlignment="1" applyProtection="1">
      <alignment horizontal="center" vertical="center"/>
      <protection locked="0"/>
    </xf>
    <xf numFmtId="0" fontId="43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8" fillId="0" borderId="0" xfId="0" applyFont="1" applyAlignment="1" applyProtection="1">
      <alignment horizontal="left" vertical="center"/>
      <protection locked="0" hidden="1"/>
    </xf>
    <xf numFmtId="0" fontId="48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54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40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8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4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9" fillId="0" borderId="0" xfId="0" applyFont="1" applyAlignment="1" applyProtection="1">
      <alignment horizontal="left" vertical="center"/>
      <protection locked="0"/>
    </xf>
    <xf numFmtId="0" fontId="38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57" fontId="29" fillId="0" borderId="0" xfId="60" applyNumberFormat="1" applyFont="1" applyProtection="1">
      <alignment vertical="center"/>
      <protection locked="0"/>
    </xf>
    <xf numFmtId="0" fontId="41" fillId="34" borderId="59" xfId="0" applyFont="1" applyFill="1" applyBorder="1">
      <alignment vertical="center"/>
    </xf>
    <xf numFmtId="49" fontId="27" fillId="0" borderId="59" xfId="0" applyNumberFormat="1" applyFont="1" applyBorder="1">
      <alignment vertical="center"/>
    </xf>
    <xf numFmtId="0" fontId="27" fillId="0" borderId="59" xfId="0" applyFont="1" applyBorder="1">
      <alignment vertical="center"/>
    </xf>
    <xf numFmtId="0" fontId="27" fillId="0" borderId="0" xfId="0" applyFont="1" applyProtection="1">
      <alignment vertical="center"/>
      <protection locked="0"/>
    </xf>
    <xf numFmtId="0" fontId="6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59" xfId="0" applyFont="1" applyBorder="1" applyAlignment="1">
      <alignment horizontal="center" vertical="center" wrapText="1"/>
    </xf>
    <xf numFmtId="0" fontId="27" fillId="35" borderId="0" xfId="0" applyFont="1" applyFill="1" applyProtection="1">
      <alignment vertical="center"/>
      <protection locked="0"/>
    </xf>
    <xf numFmtId="0" fontId="27" fillId="38" borderId="0" xfId="0" applyFont="1" applyFill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 wrapText="1"/>
    </xf>
    <xf numFmtId="0" fontId="61" fillId="0" borderId="0" xfId="0" applyFont="1" applyProtection="1">
      <alignment vertical="center"/>
      <protection locked="0"/>
    </xf>
    <xf numFmtId="0" fontId="60" fillId="0" borderId="0" xfId="0" applyFont="1" applyAlignment="1" applyProtection="1">
      <alignment horizontal="left" vertical="center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right" vertical="top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49" fontId="34" fillId="0" borderId="1" xfId="60" applyNumberFormat="1" applyFont="1" applyBorder="1" applyAlignment="1" applyProtection="1">
      <alignment horizontal="center" vertical="center" wrapText="1"/>
      <protection locked="0"/>
    </xf>
    <xf numFmtId="181" fontId="34" fillId="0" borderId="1" xfId="60" applyNumberFormat="1" applyFont="1" applyBorder="1" applyAlignment="1" applyProtection="1">
      <alignment horizontal="center" vertical="center" wrapText="1"/>
      <protection locked="0"/>
    </xf>
    <xf numFmtId="180" fontId="34" fillId="0" borderId="1" xfId="60" applyNumberFormat="1" applyFont="1" applyBorder="1" applyAlignment="1" applyProtection="1">
      <alignment horizontal="center" vertical="center" wrapText="1"/>
      <protection locked="0"/>
    </xf>
    <xf numFmtId="0" fontId="34" fillId="0" borderId="1" xfId="61" applyFont="1" applyBorder="1" applyAlignment="1" applyProtection="1">
      <alignment horizontal="center" vertical="center"/>
      <protection locked="0"/>
    </xf>
    <xf numFmtId="0" fontId="34" fillId="0" borderId="1" xfId="61" applyFont="1" applyBorder="1" applyAlignment="1" applyProtection="1">
      <alignment horizontal="center" vertical="center" wrapText="1"/>
      <protection locked="0"/>
    </xf>
    <xf numFmtId="0" fontId="37" fillId="0" borderId="1" xfId="59" applyFont="1" applyBorder="1" applyAlignment="1">
      <alignment horizontal="center" vertical="center"/>
    </xf>
    <xf numFmtId="180" fontId="46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0" fontId="26" fillId="0" borderId="51" xfId="57" applyFont="1" applyBorder="1" applyProtection="1">
      <alignment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182" fontId="26" fillId="0" borderId="1" xfId="33" applyNumberFormat="1" applyFont="1" applyFill="1" applyBorder="1" applyAlignment="1" applyProtection="1">
      <alignment horizontal="right" vertical="center"/>
      <protection locked="0"/>
    </xf>
    <xf numFmtId="0" fontId="26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26" fillId="0" borderId="1" xfId="33" applyNumberFormat="1" applyFont="1" applyFill="1" applyBorder="1" applyAlignment="1" applyProtection="1">
      <alignment horizontal="center" vertical="center"/>
      <protection locked="0"/>
    </xf>
    <xf numFmtId="176" fontId="26" fillId="0" borderId="1" xfId="33" applyNumberFormat="1" applyFont="1" applyFill="1" applyBorder="1" applyAlignment="1" applyProtection="1">
      <alignment horizontal="center" vertical="center"/>
      <protection locked="0"/>
    </xf>
    <xf numFmtId="184" fontId="26" fillId="0" borderId="1" xfId="0" applyNumberFormat="1" applyFont="1" applyBorder="1" applyAlignment="1" applyProtection="1">
      <alignment horizontal="right" vertical="center" wrapText="1"/>
      <protection hidden="1"/>
    </xf>
    <xf numFmtId="183" fontId="26" fillId="0" borderId="1" xfId="0" applyNumberFormat="1" applyFont="1" applyBorder="1" applyAlignment="1" applyProtection="1">
      <alignment horizontal="right" vertical="center" wrapText="1"/>
      <protection hidden="1"/>
    </xf>
    <xf numFmtId="0" fontId="1" fillId="0" borderId="0" xfId="0" applyFont="1">
      <alignment vertical="center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185" fontId="26" fillId="0" borderId="1" xfId="0" applyNumberFormat="1" applyFont="1" applyBorder="1" applyAlignment="1" applyProtection="1">
      <alignment horizontal="center" vertical="center" wrapText="1"/>
      <protection locked="0"/>
    </xf>
    <xf numFmtId="187" fontId="26" fillId="0" borderId="1" xfId="0" applyNumberFormat="1" applyFont="1" applyBorder="1" applyAlignment="1" applyProtection="1">
      <alignment horizontal="center" vertical="center" wrapText="1"/>
      <protection locked="0"/>
    </xf>
    <xf numFmtId="179" fontId="26" fillId="0" borderId="1" xfId="0" applyNumberFormat="1" applyFont="1" applyBorder="1" applyAlignment="1">
      <alignment horizontal="center" vertical="center" wrapText="1"/>
    </xf>
    <xf numFmtId="181" fontId="26" fillId="0" borderId="1" xfId="0" applyNumberFormat="1" applyFont="1" applyBorder="1" applyAlignment="1">
      <alignment horizontal="center" vertical="center" wrapText="1"/>
    </xf>
    <xf numFmtId="186" fontId="26" fillId="0" borderId="1" xfId="0" applyNumberFormat="1" applyFont="1" applyBorder="1" applyAlignment="1">
      <alignment horizontal="center" vertical="center" wrapText="1"/>
    </xf>
    <xf numFmtId="179" fontId="26" fillId="0" borderId="1" xfId="0" applyNumberFormat="1" applyFont="1" applyBorder="1" applyAlignment="1" applyProtection="1">
      <alignment horizontal="center" vertical="center" wrapText="1"/>
      <protection locked="0"/>
    </xf>
    <xf numFmtId="181" fontId="26" fillId="0" borderId="1" xfId="0" applyNumberFormat="1" applyFont="1" applyBorder="1" applyAlignment="1" applyProtection="1">
      <alignment horizontal="center" vertical="center" wrapText="1"/>
      <protection locked="0"/>
    </xf>
    <xf numFmtId="186" fontId="26" fillId="0" borderId="1" xfId="0" applyNumberFormat="1" applyFont="1" applyBorder="1" applyAlignment="1" applyProtection="1">
      <alignment horizontal="center" vertical="center" wrapText="1"/>
      <protection locked="0"/>
    </xf>
    <xf numFmtId="181" fontId="26" fillId="0" borderId="3" xfId="0" applyNumberFormat="1" applyFont="1" applyBorder="1" applyAlignment="1" applyProtection="1">
      <alignment horizontal="center" vertical="center" wrapText="1"/>
      <protection locked="0"/>
    </xf>
    <xf numFmtId="179" fontId="26" fillId="0" borderId="6" xfId="0" applyNumberFormat="1" applyFont="1" applyBorder="1" applyAlignment="1" applyProtection="1">
      <alignment horizontal="left" vertical="center"/>
      <protection locked="0"/>
    </xf>
    <xf numFmtId="0" fontId="27" fillId="0" borderId="6" xfId="0" applyFont="1" applyBorder="1">
      <alignment vertical="center"/>
    </xf>
    <xf numFmtId="0" fontId="27" fillId="0" borderId="5" xfId="0" applyFont="1" applyBorder="1">
      <alignment vertical="center"/>
    </xf>
    <xf numFmtId="0" fontId="27" fillId="0" borderId="59" xfId="0" applyFont="1" applyBorder="1" applyAlignment="1" applyProtection="1">
      <alignment horizontal="center" vertical="center" wrapText="1"/>
      <protection locked="0"/>
    </xf>
    <xf numFmtId="176" fontId="27" fillId="0" borderId="59" xfId="0" applyNumberFormat="1" applyFont="1" applyBorder="1" applyAlignment="1" applyProtection="1">
      <alignment horizontal="center" vertical="center" wrapText="1"/>
      <protection locked="0"/>
    </xf>
    <xf numFmtId="188" fontId="27" fillId="0" borderId="59" xfId="0" applyNumberFormat="1" applyFont="1" applyBorder="1" applyAlignment="1" applyProtection="1">
      <alignment horizontal="center" vertical="center" wrapText="1"/>
      <protection locked="0"/>
    </xf>
    <xf numFmtId="176" fontId="27" fillId="0" borderId="59" xfId="0" applyNumberFormat="1" applyFont="1" applyBorder="1" applyAlignment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  <protection locked="0"/>
    </xf>
    <xf numFmtId="57" fontId="27" fillId="0" borderId="59" xfId="0" applyNumberFormat="1" applyFont="1" applyBorder="1" applyAlignment="1" applyProtection="1">
      <alignment horizontal="center" vertical="center" wrapText="1"/>
      <protection locked="0"/>
    </xf>
    <xf numFmtId="57" fontId="27" fillId="0" borderId="2" xfId="0" applyNumberFormat="1" applyFont="1" applyBorder="1" applyAlignment="1" applyProtection="1">
      <alignment horizontal="center" vertical="center" wrapText="1"/>
      <protection locked="0"/>
    </xf>
    <xf numFmtId="0" fontId="61" fillId="0" borderId="0" xfId="0" applyFont="1" applyAlignment="1" applyProtection="1">
      <alignment horizontal="left" vertical="center"/>
      <protection locked="0"/>
    </xf>
    <xf numFmtId="49" fontId="61" fillId="0" borderId="59" xfId="0" applyNumberFormat="1" applyFont="1" applyBorder="1" applyAlignment="1" applyProtection="1">
      <alignment horizontal="center" vertical="center" textRotation="255" wrapText="1"/>
      <protection locked="0"/>
    </xf>
    <xf numFmtId="0" fontId="61" fillId="0" borderId="59" xfId="0" applyFont="1" applyBorder="1" applyAlignment="1" applyProtection="1">
      <alignment horizontal="center" vertical="center"/>
      <protection locked="0"/>
    </xf>
    <xf numFmtId="0" fontId="61" fillId="0" borderId="6" xfId="0" applyFont="1" applyBorder="1" applyAlignment="1" applyProtection="1">
      <alignment horizontal="center" vertical="center"/>
      <protection locked="0"/>
    </xf>
    <xf numFmtId="183" fontId="61" fillId="0" borderId="59" xfId="0" applyNumberFormat="1" applyFont="1" applyBorder="1" applyAlignment="1" applyProtection="1">
      <alignment horizontal="center" vertical="center"/>
      <protection locked="0"/>
    </xf>
    <xf numFmtId="182" fontId="63" fillId="0" borderId="59" xfId="0" applyNumberFormat="1" applyFont="1" applyBorder="1" applyAlignment="1" applyProtection="1">
      <alignment horizontal="right" vertical="center"/>
      <protection locked="0"/>
    </xf>
    <xf numFmtId="189" fontId="63" fillId="0" borderId="59" xfId="0" applyNumberFormat="1" applyFont="1" applyBorder="1" applyAlignment="1" applyProtection="1">
      <alignment horizontal="right" vertical="center"/>
      <protection locked="0"/>
    </xf>
    <xf numFmtId="182" fontId="63" fillId="0" borderId="6" xfId="0" applyNumberFormat="1" applyFont="1" applyBorder="1" applyAlignment="1" applyProtection="1">
      <alignment horizontal="right" vertical="center"/>
      <protection locked="0"/>
    </xf>
    <xf numFmtId="182" fontId="61" fillId="0" borderId="63" xfId="0" applyNumberFormat="1" applyFont="1" applyBorder="1" applyAlignment="1" applyProtection="1">
      <alignment horizontal="right" vertical="center"/>
      <protection hidden="1"/>
    </xf>
    <xf numFmtId="182" fontId="61" fillId="0" borderId="62" xfId="0" applyNumberFormat="1" applyFont="1" applyBorder="1" applyAlignment="1" applyProtection="1">
      <alignment horizontal="right" vertical="center"/>
      <protection hidden="1"/>
    </xf>
    <xf numFmtId="183" fontId="61" fillId="0" borderId="5" xfId="0" applyNumberFormat="1" applyFont="1" applyBorder="1" applyAlignment="1" applyProtection="1">
      <alignment horizontal="right" vertical="center"/>
      <protection locked="0"/>
    </xf>
    <xf numFmtId="183" fontId="61" fillId="0" borderId="5" xfId="0" applyNumberFormat="1" applyFont="1" applyBorder="1" applyAlignment="1" applyProtection="1">
      <alignment horizontal="center" vertical="center"/>
      <protection locked="0"/>
    </xf>
    <xf numFmtId="179" fontId="61" fillId="0" borderId="59" xfId="0" applyNumberFormat="1" applyFont="1" applyBorder="1" applyAlignment="1" applyProtection="1">
      <alignment horizontal="right" vertical="center"/>
      <protection locked="0"/>
    </xf>
    <xf numFmtId="179" fontId="61" fillId="0" borderId="6" xfId="0" applyNumberFormat="1" applyFont="1" applyBorder="1" applyAlignment="1" applyProtection="1">
      <alignment horizontal="right" vertical="center"/>
      <protection locked="0"/>
    </xf>
    <xf numFmtId="179" fontId="61" fillId="0" borderId="63" xfId="0" applyNumberFormat="1" applyFont="1" applyBorder="1" applyAlignment="1" applyProtection="1">
      <alignment horizontal="right" vertical="center"/>
      <protection hidden="1"/>
    </xf>
    <xf numFmtId="181" fontId="61" fillId="0" borderId="64" xfId="0" applyNumberFormat="1" applyFont="1" applyBorder="1" applyAlignment="1" applyProtection="1">
      <alignment horizontal="right" vertical="center"/>
      <protection hidden="1"/>
    </xf>
    <xf numFmtId="183" fontId="61" fillId="0" borderId="65" xfId="0" applyNumberFormat="1" applyFont="1" applyBorder="1" applyAlignment="1" applyProtection="1">
      <alignment horizontal="right" vertical="center"/>
      <protection locked="0"/>
    </xf>
    <xf numFmtId="49" fontId="61" fillId="0" borderId="13" xfId="0" applyNumberFormat="1" applyFont="1" applyBorder="1" applyAlignment="1" applyProtection="1">
      <alignment horizontal="center" vertical="center"/>
      <protection locked="0"/>
    </xf>
    <xf numFmtId="183" fontId="61" fillId="0" borderId="56" xfId="0" applyNumberFormat="1" applyFont="1" applyBorder="1" applyAlignment="1" applyProtection="1">
      <alignment horizontal="center" vertical="center"/>
      <protection locked="0"/>
    </xf>
    <xf numFmtId="182" fontId="61" fillId="0" borderId="15" xfId="0" applyNumberFormat="1" applyFont="1" applyBorder="1" applyAlignment="1" applyProtection="1">
      <alignment horizontal="right" vertical="center"/>
      <protection hidden="1"/>
    </xf>
    <xf numFmtId="182" fontId="61" fillId="0" borderId="66" xfId="0" applyNumberFormat="1" applyFont="1" applyBorder="1" applyAlignment="1" applyProtection="1">
      <alignment horizontal="right" vertical="center"/>
      <protection hidden="1"/>
    </xf>
    <xf numFmtId="181" fontId="61" fillId="0" borderId="67" xfId="0" applyNumberFormat="1" applyFont="1" applyBorder="1" applyAlignment="1" applyProtection="1">
      <alignment horizontal="right" vertical="center"/>
      <protection hidden="1"/>
    </xf>
    <xf numFmtId="181" fontId="61" fillId="0" borderId="68" xfId="0" applyNumberFormat="1" applyFont="1" applyBorder="1" applyAlignment="1" applyProtection="1">
      <alignment horizontal="right" vertical="center"/>
      <protection hidden="1"/>
    </xf>
    <xf numFmtId="183" fontId="61" fillId="0" borderId="69" xfId="0" applyNumberFormat="1" applyFont="1" applyBorder="1" applyAlignment="1" applyProtection="1">
      <alignment horizontal="right" vertical="center"/>
      <protection locked="0"/>
    </xf>
    <xf numFmtId="183" fontId="61" fillId="0" borderId="3" xfId="0" applyNumberFormat="1" applyFont="1" applyBorder="1" applyAlignment="1" applyProtection="1">
      <alignment horizontal="center" vertical="center"/>
      <protection locked="0"/>
    </xf>
    <xf numFmtId="182" fontId="61" fillId="0" borderId="59" xfId="0" applyNumberFormat="1" applyFont="1" applyBorder="1" applyAlignment="1" applyProtection="1">
      <alignment horizontal="right" vertical="center"/>
      <protection locked="0"/>
    </xf>
    <xf numFmtId="182" fontId="61" fillId="0" borderId="6" xfId="0" applyNumberFormat="1" applyFont="1" applyBorder="1" applyAlignment="1" applyProtection="1">
      <alignment horizontal="right" vertical="center"/>
      <protection locked="0"/>
    </xf>
    <xf numFmtId="182" fontId="61" fillId="0" borderId="61" xfId="0" applyNumberFormat="1" applyFont="1" applyBorder="1" applyAlignment="1" applyProtection="1">
      <alignment horizontal="right" vertical="center"/>
      <protection hidden="1"/>
    </xf>
    <xf numFmtId="182" fontId="61" fillId="0" borderId="71" xfId="0" applyNumberFormat="1" applyFont="1" applyBorder="1" applyAlignment="1" applyProtection="1">
      <alignment horizontal="right" vertical="center"/>
      <protection hidden="1"/>
    </xf>
    <xf numFmtId="179" fontId="61" fillId="0" borderId="67" xfId="0" applyNumberFormat="1" applyFont="1" applyBorder="1" applyAlignment="1" applyProtection="1">
      <alignment horizontal="right" vertical="center"/>
      <protection hidden="1"/>
    </xf>
    <xf numFmtId="179" fontId="61" fillId="0" borderId="68" xfId="0" applyNumberFormat="1" applyFont="1" applyBorder="1" applyAlignment="1" applyProtection="1">
      <alignment horizontal="right" vertical="center"/>
      <protection hidden="1"/>
    </xf>
    <xf numFmtId="183" fontId="61" fillId="0" borderId="14" xfId="0" applyNumberFormat="1" applyFont="1" applyBorder="1" applyAlignment="1" applyProtection="1">
      <alignment horizontal="center" vertical="center"/>
      <protection locked="0"/>
    </xf>
    <xf numFmtId="183" fontId="61" fillId="0" borderId="14" xfId="0" applyNumberFormat="1" applyFont="1" applyBorder="1" applyAlignment="1" applyProtection="1">
      <alignment horizontal="right" vertical="center"/>
      <protection locked="0"/>
    </xf>
    <xf numFmtId="181" fontId="61" fillId="0" borderId="67" xfId="0" applyNumberFormat="1" applyFont="1" applyBorder="1" applyProtection="1">
      <alignment vertical="center"/>
      <protection hidden="1"/>
    </xf>
    <xf numFmtId="181" fontId="61" fillId="0" borderId="68" xfId="0" applyNumberFormat="1" applyFont="1" applyBorder="1" applyProtection="1">
      <alignment vertical="center"/>
      <protection hidden="1"/>
    </xf>
    <xf numFmtId="190" fontId="61" fillId="0" borderId="72" xfId="0" applyNumberFormat="1" applyFont="1" applyBorder="1" applyAlignment="1" applyProtection="1">
      <alignment horizontal="right" vertical="center"/>
      <protection locked="0"/>
    </xf>
    <xf numFmtId="190" fontId="61" fillId="0" borderId="73" xfId="0" applyNumberFormat="1" applyFont="1" applyBorder="1" applyAlignment="1" applyProtection="1">
      <alignment horizontal="right" vertical="center"/>
      <protection locked="0"/>
    </xf>
    <xf numFmtId="49" fontId="61" fillId="0" borderId="74" xfId="0" applyNumberFormat="1" applyFont="1" applyBorder="1" applyAlignment="1" applyProtection="1">
      <alignment horizontal="center" vertical="center" wrapText="1"/>
      <protection locked="0"/>
    </xf>
    <xf numFmtId="186" fontId="61" fillId="0" borderId="75" xfId="0" applyNumberFormat="1" applyFont="1" applyBorder="1" applyAlignment="1" applyProtection="1">
      <alignment horizontal="right" vertical="center"/>
      <protection locked="0"/>
    </xf>
    <xf numFmtId="179" fontId="61" fillId="0" borderId="3" xfId="0" applyNumberFormat="1" applyFont="1" applyBorder="1" applyAlignment="1" applyProtection="1">
      <alignment horizontal="center" vertical="center" wrapText="1"/>
      <protection locked="0"/>
    </xf>
    <xf numFmtId="182" fontId="61" fillId="0" borderId="3" xfId="0" applyNumberFormat="1" applyFont="1" applyBorder="1" applyAlignment="1" applyProtection="1">
      <alignment horizontal="right" vertical="center"/>
      <protection hidden="1"/>
    </xf>
    <xf numFmtId="182" fontId="61" fillId="0" borderId="76" xfId="0" applyNumberFormat="1" applyFont="1" applyBorder="1" applyAlignment="1" applyProtection="1">
      <alignment horizontal="right" vertical="center"/>
      <protection hidden="1"/>
    </xf>
    <xf numFmtId="182" fontId="61" fillId="0" borderId="77" xfId="0" applyNumberFormat="1" applyFont="1" applyBorder="1" applyAlignment="1" applyProtection="1">
      <alignment horizontal="right" vertical="center"/>
      <protection hidden="1"/>
    </xf>
    <xf numFmtId="49" fontId="27" fillId="0" borderId="59" xfId="0" applyNumberFormat="1" applyFont="1" applyBorder="1" applyAlignment="1" applyProtection="1">
      <alignment horizontal="center" vertical="center" textRotation="255" wrapText="1"/>
      <protection locked="0"/>
    </xf>
    <xf numFmtId="0" fontId="27" fillId="0" borderId="59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183" fontId="27" fillId="0" borderId="59" xfId="0" applyNumberFormat="1" applyFont="1" applyBorder="1" applyAlignment="1" applyProtection="1">
      <alignment horizontal="center" vertical="center"/>
      <protection locked="0"/>
    </xf>
    <xf numFmtId="182" fontId="27" fillId="0" borderId="59" xfId="0" applyNumberFormat="1" applyFont="1" applyBorder="1" applyAlignment="1" applyProtection="1">
      <alignment horizontal="right" vertical="center"/>
      <protection locked="0"/>
    </xf>
    <xf numFmtId="189" fontId="27" fillId="0" borderId="59" xfId="0" applyNumberFormat="1" applyFont="1" applyBorder="1" applyAlignment="1" applyProtection="1">
      <alignment horizontal="right" vertical="center"/>
      <protection locked="0"/>
    </xf>
    <xf numFmtId="182" fontId="27" fillId="0" borderId="6" xfId="0" applyNumberFormat="1" applyFont="1" applyBorder="1" applyAlignment="1" applyProtection="1">
      <alignment horizontal="right" vertical="center"/>
      <protection locked="0"/>
    </xf>
    <xf numFmtId="182" fontId="27" fillId="0" borderId="63" xfId="0" applyNumberFormat="1" applyFont="1" applyBorder="1" applyAlignment="1" applyProtection="1">
      <alignment horizontal="right" vertical="center"/>
      <protection hidden="1"/>
    </xf>
    <xf numFmtId="182" fontId="27" fillId="0" borderId="62" xfId="0" applyNumberFormat="1" applyFont="1" applyBorder="1" applyAlignment="1" applyProtection="1">
      <alignment horizontal="right" vertical="center"/>
      <protection hidden="1"/>
    </xf>
    <xf numFmtId="183" fontId="27" fillId="0" borderId="5" xfId="0" applyNumberFormat="1" applyFont="1" applyBorder="1" applyAlignment="1" applyProtection="1">
      <alignment horizontal="right" vertical="center"/>
      <protection locked="0"/>
    </xf>
    <xf numFmtId="183" fontId="27" fillId="0" borderId="5" xfId="0" applyNumberFormat="1" applyFont="1" applyBorder="1" applyAlignment="1" applyProtection="1">
      <alignment horizontal="center" vertical="center"/>
      <protection locked="0"/>
    </xf>
    <xf numFmtId="179" fontId="27" fillId="0" borderId="59" xfId="0" applyNumberFormat="1" applyFont="1" applyBorder="1" applyAlignment="1" applyProtection="1">
      <alignment horizontal="right" vertical="center"/>
      <protection locked="0"/>
    </xf>
    <xf numFmtId="179" fontId="27" fillId="0" borderId="6" xfId="0" applyNumberFormat="1" applyFont="1" applyBorder="1" applyAlignment="1" applyProtection="1">
      <alignment horizontal="right" vertical="center"/>
      <protection locked="0"/>
    </xf>
    <xf numFmtId="179" fontId="27" fillId="0" borderId="63" xfId="0" applyNumberFormat="1" applyFont="1" applyBorder="1" applyAlignment="1" applyProtection="1">
      <alignment horizontal="right" vertical="center"/>
      <protection hidden="1"/>
    </xf>
    <xf numFmtId="181" fontId="27" fillId="0" borderId="64" xfId="0" applyNumberFormat="1" applyFont="1" applyBorder="1" applyAlignment="1" applyProtection="1">
      <alignment horizontal="right" vertical="center"/>
      <protection hidden="1"/>
    </xf>
    <xf numFmtId="183" fontId="27" fillId="0" borderId="65" xfId="0" applyNumberFormat="1" applyFont="1" applyBorder="1" applyAlignment="1" applyProtection="1">
      <alignment horizontal="right" vertical="center"/>
      <protection locked="0"/>
    </xf>
    <xf numFmtId="49" fontId="27" fillId="0" borderId="13" xfId="0" applyNumberFormat="1" applyFont="1" applyBorder="1" applyAlignment="1" applyProtection="1">
      <alignment horizontal="center" vertical="center"/>
      <protection locked="0"/>
    </xf>
    <xf numFmtId="183" fontId="27" fillId="0" borderId="56" xfId="0" applyNumberFormat="1" applyFont="1" applyBorder="1" applyAlignment="1" applyProtection="1">
      <alignment horizontal="center" vertical="center"/>
      <protection locked="0"/>
    </xf>
    <xf numFmtId="182" fontId="27" fillId="0" borderId="15" xfId="0" applyNumberFormat="1" applyFont="1" applyBorder="1" applyAlignment="1" applyProtection="1">
      <alignment horizontal="right" vertical="center"/>
      <protection hidden="1"/>
    </xf>
    <xf numFmtId="182" fontId="27" fillId="0" borderId="66" xfId="0" applyNumberFormat="1" applyFont="1" applyBorder="1" applyAlignment="1" applyProtection="1">
      <alignment horizontal="right" vertical="center"/>
      <protection hidden="1"/>
    </xf>
    <xf numFmtId="181" fontId="27" fillId="0" borderId="67" xfId="0" applyNumberFormat="1" applyFont="1" applyBorder="1" applyAlignment="1" applyProtection="1">
      <alignment horizontal="right" vertical="center"/>
      <protection hidden="1"/>
    </xf>
    <xf numFmtId="181" fontId="27" fillId="0" borderId="68" xfId="0" applyNumberFormat="1" applyFont="1" applyBorder="1" applyAlignment="1" applyProtection="1">
      <alignment horizontal="right" vertical="center"/>
      <protection hidden="1"/>
    </xf>
    <xf numFmtId="183" fontId="27" fillId="0" borderId="69" xfId="0" applyNumberFormat="1" applyFont="1" applyBorder="1" applyAlignment="1" applyProtection="1">
      <alignment horizontal="right" vertical="center"/>
      <protection locked="0"/>
    </xf>
    <xf numFmtId="183" fontId="27" fillId="0" borderId="3" xfId="0" applyNumberFormat="1" applyFont="1" applyBorder="1" applyAlignment="1" applyProtection="1">
      <alignment horizontal="center" vertical="center"/>
      <protection locked="0"/>
    </xf>
    <xf numFmtId="182" fontId="27" fillId="0" borderId="61" xfId="0" applyNumberFormat="1" applyFont="1" applyBorder="1" applyAlignment="1" applyProtection="1">
      <alignment horizontal="right" vertical="center"/>
      <protection hidden="1"/>
    </xf>
    <xf numFmtId="182" fontId="27" fillId="0" borderId="71" xfId="0" applyNumberFormat="1" applyFont="1" applyBorder="1" applyAlignment="1" applyProtection="1">
      <alignment horizontal="right" vertical="center"/>
      <protection hidden="1"/>
    </xf>
    <xf numFmtId="179" fontId="27" fillId="0" borderId="67" xfId="0" applyNumberFormat="1" applyFont="1" applyBorder="1" applyAlignment="1" applyProtection="1">
      <alignment horizontal="right" vertical="center"/>
      <protection hidden="1"/>
    </xf>
    <xf numFmtId="179" fontId="27" fillId="0" borderId="68" xfId="0" applyNumberFormat="1" applyFont="1" applyBorder="1" applyAlignment="1" applyProtection="1">
      <alignment horizontal="right" vertical="center"/>
      <protection hidden="1"/>
    </xf>
    <xf numFmtId="183" fontId="27" fillId="0" borderId="14" xfId="0" applyNumberFormat="1" applyFont="1" applyBorder="1" applyAlignment="1" applyProtection="1">
      <alignment horizontal="center" vertical="center"/>
      <protection locked="0"/>
    </xf>
    <xf numFmtId="183" fontId="27" fillId="0" borderId="14" xfId="0" applyNumberFormat="1" applyFont="1" applyBorder="1" applyAlignment="1" applyProtection="1">
      <alignment horizontal="right" vertical="center"/>
      <protection locked="0"/>
    </xf>
    <xf numFmtId="181" fontId="27" fillId="0" borderId="67" xfId="0" applyNumberFormat="1" applyFont="1" applyBorder="1" applyProtection="1">
      <alignment vertical="center"/>
      <protection hidden="1"/>
    </xf>
    <xf numFmtId="181" fontId="27" fillId="0" borderId="68" xfId="0" applyNumberFormat="1" applyFont="1" applyBorder="1" applyProtection="1">
      <alignment vertical="center"/>
      <protection hidden="1"/>
    </xf>
    <xf numFmtId="190" fontId="27" fillId="0" borderId="72" xfId="0" applyNumberFormat="1" applyFont="1" applyBorder="1" applyAlignment="1" applyProtection="1">
      <alignment horizontal="right" vertical="center"/>
      <protection locked="0"/>
    </xf>
    <xf numFmtId="190" fontId="27" fillId="0" borderId="73" xfId="0" applyNumberFormat="1" applyFont="1" applyBorder="1" applyAlignment="1" applyProtection="1">
      <alignment horizontal="right" vertical="center"/>
      <protection locked="0"/>
    </xf>
    <xf numFmtId="49" fontId="27" fillId="0" borderId="74" xfId="0" applyNumberFormat="1" applyFont="1" applyBorder="1" applyAlignment="1" applyProtection="1">
      <alignment horizontal="center" vertical="center" wrapText="1"/>
      <protection locked="0"/>
    </xf>
    <xf numFmtId="186" fontId="27" fillId="0" borderId="75" xfId="0" applyNumberFormat="1" applyFont="1" applyBorder="1" applyAlignment="1" applyProtection="1">
      <alignment horizontal="right" vertical="center"/>
      <protection locked="0"/>
    </xf>
    <xf numFmtId="179" fontId="27" fillId="0" borderId="3" xfId="0" applyNumberFormat="1" applyFont="1" applyBorder="1" applyAlignment="1" applyProtection="1">
      <alignment horizontal="center" vertical="center" wrapText="1"/>
      <protection locked="0"/>
    </xf>
    <xf numFmtId="182" fontId="27" fillId="0" borderId="3" xfId="0" applyNumberFormat="1" applyFont="1" applyBorder="1" applyAlignment="1" applyProtection="1">
      <alignment horizontal="right" vertical="center"/>
      <protection hidden="1"/>
    </xf>
    <xf numFmtId="182" fontId="27" fillId="0" borderId="76" xfId="0" applyNumberFormat="1" applyFont="1" applyBorder="1" applyAlignment="1" applyProtection="1">
      <alignment horizontal="right" vertical="center"/>
      <protection hidden="1"/>
    </xf>
    <xf numFmtId="182" fontId="27" fillId="0" borderId="77" xfId="0" applyNumberFormat="1" applyFont="1" applyBorder="1" applyAlignment="1" applyProtection="1">
      <alignment horizontal="right" vertical="center"/>
      <protection hidden="1"/>
    </xf>
    <xf numFmtId="49" fontId="34" fillId="0" borderId="5" xfId="58" applyNumberFormat="1" applyFont="1" applyBorder="1" applyAlignment="1" applyProtection="1">
      <alignment horizontal="center" vertical="center" wrapText="1"/>
      <protection locked="0"/>
    </xf>
    <xf numFmtId="0" fontId="34" fillId="0" borderId="5" xfId="0" applyFont="1" applyBorder="1" applyAlignment="1" applyProtection="1">
      <alignment horizontal="center" vertical="center" wrapText="1"/>
      <protection locked="0"/>
    </xf>
    <xf numFmtId="49" fontId="34" fillId="0" borderId="59" xfId="58" applyNumberFormat="1" applyFont="1" applyBorder="1" applyAlignment="1" applyProtection="1">
      <alignment horizontal="right" vertical="center" wrapText="1"/>
      <protection locked="0"/>
    </xf>
    <xf numFmtId="177" fontId="34" fillId="0" borderId="59" xfId="0" applyNumberFormat="1" applyFont="1" applyBorder="1" applyAlignment="1" applyProtection="1">
      <alignment horizontal="right" vertical="center"/>
      <protection locked="0"/>
    </xf>
    <xf numFmtId="0" fontId="34" fillId="0" borderId="59" xfId="0" applyFont="1" applyBorder="1" applyAlignment="1" applyProtection="1">
      <alignment horizontal="right" vertical="center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4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49" fontId="26" fillId="0" borderId="18" xfId="58" applyNumberFormat="1" applyFont="1" applyBorder="1" applyAlignment="1" applyProtection="1">
      <alignment horizontal="left" vertical="center" wrapText="1"/>
      <protection locked="0"/>
    </xf>
    <xf numFmtId="49" fontId="26" fillId="0" borderId="9" xfId="58" applyNumberFormat="1" applyFont="1" applyBorder="1" applyAlignment="1" applyProtection="1">
      <alignment horizontal="left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0" xfId="58" applyFont="1" applyAlignment="1" applyProtection="1">
      <alignment horizontal="left" vertical="center" wrapText="1"/>
      <protection locked="0"/>
    </xf>
    <xf numFmtId="0" fontId="26" fillId="0" borderId="19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0" fontId="26" fillId="0" borderId="1" xfId="61" applyFont="1" applyBorder="1" applyAlignment="1">
      <alignment horizontal="center" vertical="center"/>
    </xf>
    <xf numFmtId="180" fontId="47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57" fillId="0" borderId="48" xfId="57" applyFont="1" applyBorder="1" applyAlignment="1">
      <alignment horizontal="left" vertical="center" wrapText="1"/>
    </xf>
    <xf numFmtId="0" fontId="57" fillId="0" borderId="49" xfId="57" applyFont="1" applyBorder="1" applyAlignment="1">
      <alignment horizontal="left" vertical="center" wrapText="1"/>
    </xf>
    <xf numFmtId="0" fontId="57" fillId="0" borderId="50" xfId="57" applyFont="1" applyBorder="1" applyAlignment="1">
      <alignment horizontal="left" vertical="center" wrapText="1"/>
    </xf>
    <xf numFmtId="0" fontId="57" fillId="0" borderId="26" xfId="57" applyFont="1" applyBorder="1" applyAlignment="1">
      <alignment horizontal="center" vertical="top" wrapText="1"/>
    </xf>
    <xf numFmtId="0" fontId="57" fillId="0" borderId="11" xfId="57" applyFont="1" applyBorder="1" applyAlignment="1">
      <alignment horizontal="center" vertical="top" wrapText="1"/>
    </xf>
    <xf numFmtId="0" fontId="57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8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56" applyFont="1" applyBorder="1" applyAlignment="1" applyProtection="1">
      <alignment horizontal="center" vertical="center"/>
      <protection locked="0"/>
    </xf>
    <xf numFmtId="0" fontId="26" fillId="0" borderId="4" xfId="56" applyFont="1" applyBorder="1" applyAlignment="1" applyProtection="1">
      <alignment horizontal="center" vertical="center"/>
      <protection locked="0"/>
    </xf>
    <xf numFmtId="0" fontId="26" fillId="0" borderId="3" xfId="56" applyFont="1" applyBorder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61" fillId="0" borderId="6" xfId="0" applyFont="1" applyBorder="1" applyAlignment="1" applyProtection="1">
      <alignment horizontal="left" vertical="center" wrapText="1"/>
      <protection locked="0"/>
    </xf>
    <xf numFmtId="0" fontId="61" fillId="0" borderId="8" xfId="0" applyFont="1" applyBorder="1" applyAlignment="1" applyProtection="1">
      <alignment horizontal="left" vertical="center" wrapText="1"/>
      <protection locked="0"/>
    </xf>
    <xf numFmtId="0" fontId="61" fillId="0" borderId="5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  <xf numFmtId="0" fontId="42" fillId="0" borderId="59" xfId="0" applyFont="1" applyBorder="1" applyAlignment="1">
      <alignment horizontal="center" vertical="center"/>
    </xf>
    <xf numFmtId="0" fontId="41" fillId="34" borderId="6" xfId="0" applyFont="1" applyFill="1" applyBorder="1" applyAlignment="1">
      <alignment horizontal="left" vertical="center"/>
    </xf>
    <xf numFmtId="0" fontId="41" fillId="34" borderId="5" xfId="0" applyFont="1" applyFill="1" applyBorder="1" applyAlignment="1">
      <alignment horizontal="left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18" xfId="0" applyFont="1" applyBorder="1" applyProtection="1">
      <alignment vertical="center"/>
      <protection locked="0"/>
    </xf>
    <xf numFmtId="49" fontId="61" fillId="0" borderId="5" xfId="0" applyNumberFormat="1" applyFont="1" applyBorder="1" applyAlignment="1" applyProtection="1">
      <alignment horizontal="center" vertical="center" wrapText="1"/>
      <protection locked="0"/>
    </xf>
    <xf numFmtId="49" fontId="61" fillId="0" borderId="2" xfId="0" applyNumberFormat="1" applyFont="1" applyBorder="1" applyAlignment="1" applyProtection="1">
      <alignment horizontal="center" vertical="center"/>
      <protection locked="0"/>
    </xf>
    <xf numFmtId="49" fontId="61" fillId="0" borderId="4" xfId="0" applyNumberFormat="1" applyFont="1" applyBorder="1" applyAlignment="1" applyProtection="1">
      <alignment horizontal="center" vertical="center"/>
      <protection locked="0"/>
    </xf>
    <xf numFmtId="183" fontId="61" fillId="0" borderId="2" xfId="0" applyNumberFormat="1" applyFont="1" applyBorder="1" applyAlignment="1" applyProtection="1">
      <alignment horizontal="center" vertical="center"/>
      <protection locked="0"/>
    </xf>
    <xf numFmtId="183" fontId="61" fillId="0" borderId="4" xfId="0" applyNumberFormat="1" applyFont="1" applyBorder="1" applyAlignment="1" applyProtection="1">
      <alignment horizontal="center" vertical="center"/>
      <protection locked="0"/>
    </xf>
    <xf numFmtId="183" fontId="61" fillId="0" borderId="13" xfId="0" applyNumberFormat="1" applyFont="1" applyBorder="1" applyAlignment="1" applyProtection="1">
      <alignment horizontal="center" vertical="center"/>
      <protection locked="0"/>
    </xf>
    <xf numFmtId="183" fontId="61" fillId="0" borderId="70" xfId="0" applyNumberFormat="1" applyFont="1" applyBorder="1" applyAlignment="1" applyProtection="1">
      <alignment horizontal="center" vertical="center"/>
      <protection locked="0"/>
    </xf>
    <xf numFmtId="49" fontId="61" fillId="0" borderId="2" xfId="0" applyNumberFormat="1" applyFont="1" applyBorder="1" applyAlignment="1" applyProtection="1">
      <alignment horizontal="center" vertical="center" wrapText="1"/>
      <protection locked="0"/>
    </xf>
    <xf numFmtId="49" fontId="61" fillId="0" borderId="3" xfId="0" applyNumberFormat="1" applyFont="1" applyBorder="1" applyAlignment="1" applyProtection="1">
      <alignment horizontal="center" vertical="center" wrapText="1"/>
      <protection locked="0"/>
    </xf>
    <xf numFmtId="49" fontId="61" fillId="0" borderId="59" xfId="0" applyNumberFormat="1" applyFont="1" applyBorder="1" applyAlignment="1" applyProtection="1">
      <alignment horizontal="center" vertical="center"/>
      <protection locked="0"/>
    </xf>
    <xf numFmtId="49" fontId="61" fillId="0" borderId="59" xfId="0" applyNumberFormat="1" applyFont="1" applyBorder="1" applyAlignment="1" applyProtection="1">
      <alignment horizontal="center" vertical="center" wrapText="1"/>
      <protection locked="0"/>
    </xf>
    <xf numFmtId="49" fontId="61" fillId="0" borderId="6" xfId="0" applyNumberFormat="1" applyFont="1" applyBorder="1" applyAlignment="1" applyProtection="1">
      <alignment horizontal="center" vertical="center"/>
      <protection locked="0"/>
    </xf>
    <xf numFmtId="49" fontId="61" fillId="0" borderId="8" xfId="0" applyNumberFormat="1" applyFont="1" applyBorder="1" applyAlignment="1" applyProtection="1">
      <alignment horizontal="center" vertical="center"/>
      <protection locked="0"/>
    </xf>
    <xf numFmtId="0" fontId="61" fillId="0" borderId="48" xfId="0" applyFont="1" applyBorder="1" applyAlignment="1" applyProtection="1">
      <alignment horizontal="center" vertical="center"/>
      <protection locked="0"/>
    </xf>
    <xf numFmtId="0" fontId="61" fillId="0" borderId="61" xfId="0" applyFont="1" applyBorder="1" applyAlignment="1" applyProtection="1">
      <alignment horizontal="center" vertical="center"/>
      <protection locked="0"/>
    </xf>
    <xf numFmtId="49" fontId="61" fillId="0" borderId="60" xfId="0" applyNumberFormat="1" applyFont="1" applyBorder="1" applyAlignment="1" applyProtection="1">
      <alignment horizontal="center" vertical="center" wrapText="1"/>
      <protection locked="0"/>
    </xf>
    <xf numFmtId="49" fontId="61" fillId="0" borderId="62" xfId="0" applyNumberFormat="1" applyFont="1" applyBorder="1" applyAlignment="1" applyProtection="1">
      <alignment horizontal="center" vertical="center" wrapText="1"/>
      <protection locked="0"/>
    </xf>
    <xf numFmtId="49" fontId="61" fillId="0" borderId="70" xfId="0" applyNumberFormat="1" applyFont="1" applyBorder="1" applyAlignment="1" applyProtection="1">
      <alignment horizontal="center" vertical="center"/>
      <protection locked="0"/>
    </xf>
    <xf numFmtId="49" fontId="61" fillId="0" borderId="13" xfId="0" applyNumberFormat="1" applyFont="1" applyBorder="1" applyAlignment="1" applyProtection="1">
      <alignment horizontal="center" vertical="center"/>
      <protection locked="0"/>
    </xf>
    <xf numFmtId="49" fontId="27" fillId="0" borderId="5" xfId="0" applyNumberFormat="1" applyFont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 applyProtection="1">
      <alignment horizontal="center" vertical="center"/>
      <protection locked="0"/>
    </xf>
    <xf numFmtId="49" fontId="27" fillId="0" borderId="4" xfId="0" applyNumberFormat="1" applyFont="1" applyBorder="1" applyAlignment="1" applyProtection="1">
      <alignment horizontal="center" vertical="center"/>
      <protection locked="0"/>
    </xf>
    <xf numFmtId="183" fontId="27" fillId="0" borderId="2" xfId="0" applyNumberFormat="1" applyFont="1" applyBorder="1" applyAlignment="1" applyProtection="1">
      <alignment horizontal="center" vertical="center"/>
      <protection locked="0"/>
    </xf>
    <xf numFmtId="183" fontId="27" fillId="0" borderId="4" xfId="0" applyNumberFormat="1" applyFont="1" applyBorder="1" applyAlignment="1" applyProtection="1">
      <alignment horizontal="center" vertical="center"/>
      <protection locked="0"/>
    </xf>
    <xf numFmtId="183" fontId="27" fillId="0" borderId="13" xfId="0" applyNumberFormat="1" applyFont="1" applyBorder="1" applyAlignment="1" applyProtection="1">
      <alignment horizontal="center" vertical="center"/>
      <protection locked="0"/>
    </xf>
    <xf numFmtId="183" fontId="27" fillId="0" borderId="70" xfId="0" applyNumberFormat="1" applyFont="1" applyBorder="1" applyAlignment="1" applyProtection="1">
      <alignment horizontal="center" vertical="center"/>
      <protection locked="0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27" fillId="0" borderId="3" xfId="0" applyNumberFormat="1" applyFont="1" applyBorder="1" applyAlignment="1" applyProtection="1">
      <alignment horizontal="center" vertical="center" wrapText="1"/>
      <protection locked="0"/>
    </xf>
    <xf numFmtId="49" fontId="27" fillId="0" borderId="59" xfId="0" applyNumberFormat="1" applyFont="1" applyBorder="1" applyAlignment="1" applyProtection="1">
      <alignment horizontal="center" vertical="center"/>
      <protection locked="0"/>
    </xf>
    <xf numFmtId="49" fontId="27" fillId="0" borderId="59" xfId="0" applyNumberFormat="1" applyFont="1" applyBorder="1" applyAlignment="1" applyProtection="1">
      <alignment horizontal="center" vertical="center" wrapText="1"/>
      <protection locked="0"/>
    </xf>
    <xf numFmtId="49" fontId="27" fillId="0" borderId="6" xfId="0" applyNumberFormat="1" applyFont="1" applyBorder="1" applyAlignment="1" applyProtection="1">
      <alignment horizontal="center" vertical="center"/>
      <protection locked="0"/>
    </xf>
    <xf numFmtId="49" fontId="27" fillId="0" borderId="8" xfId="0" applyNumberFormat="1" applyFont="1" applyBorder="1" applyAlignment="1" applyProtection="1">
      <alignment horizontal="center" vertical="center"/>
      <protection locked="0"/>
    </xf>
    <xf numFmtId="0" fontId="27" fillId="0" borderId="48" xfId="0" applyFont="1" applyBorder="1" applyAlignment="1" applyProtection="1">
      <alignment horizontal="center" vertical="center"/>
      <protection locked="0"/>
    </xf>
    <xf numFmtId="0" fontId="27" fillId="0" borderId="61" xfId="0" applyFont="1" applyBorder="1" applyAlignment="1" applyProtection="1">
      <alignment horizontal="center" vertical="center"/>
      <protection locked="0"/>
    </xf>
    <xf numFmtId="49" fontId="27" fillId="0" borderId="60" xfId="0" applyNumberFormat="1" applyFont="1" applyBorder="1" applyAlignment="1" applyProtection="1">
      <alignment horizontal="center" vertical="center" wrapText="1"/>
      <protection locked="0"/>
    </xf>
    <xf numFmtId="49" fontId="27" fillId="0" borderId="62" xfId="0" applyNumberFormat="1" applyFont="1" applyBorder="1" applyAlignment="1" applyProtection="1">
      <alignment horizontal="center" vertical="center" wrapText="1"/>
      <protection locked="0"/>
    </xf>
    <xf numFmtId="49" fontId="27" fillId="0" borderId="70" xfId="0" applyNumberFormat="1" applyFont="1" applyBorder="1" applyAlignment="1" applyProtection="1">
      <alignment horizontal="center" vertical="center"/>
      <protection locked="0"/>
    </xf>
    <xf numFmtId="49" fontId="27" fillId="0" borderId="13" xfId="0" applyNumberFormat="1" applyFont="1" applyBorder="1" applyAlignment="1" applyProtection="1">
      <alignment horizontal="center" vertical="center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00"/>
      <color rgb="FFFFFF99"/>
      <color rgb="FFCCFFFF"/>
      <color rgb="FF0066CC"/>
      <color rgb="FFC6D5F2"/>
      <color rgb="FFCCFF99"/>
      <color rgb="FF00FFFF"/>
      <color rgb="FF33CCFF"/>
      <color rgb="FF66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8486775" y="247650"/>
          <a:ext cx="1533525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9" customWidth="1"/>
    <col min="2" max="3" width="9" style="59"/>
    <col min="4" max="4" width="9.90625" style="67" customWidth="1"/>
    <col min="5" max="5" width="10.90625" style="59" customWidth="1"/>
    <col min="6" max="6" width="8.7265625" style="59" customWidth="1"/>
    <col min="7" max="21" width="8.26953125" style="59" customWidth="1"/>
    <col min="22" max="22" width="8.26953125" style="63" customWidth="1"/>
    <col min="23" max="23" width="12.08984375" style="63" customWidth="1"/>
    <col min="24" max="24" width="11" style="63" customWidth="1"/>
    <col min="25" max="25" width="15.26953125" style="63" customWidth="1"/>
    <col min="26" max="26" width="13.36328125" style="59" customWidth="1"/>
    <col min="27" max="29" width="8.90625" style="59" customWidth="1"/>
    <col min="30" max="39" width="10.6328125" style="59" customWidth="1"/>
    <col min="40" max="41" width="11" style="59" customWidth="1"/>
    <col min="42" max="16384" width="9" style="59"/>
  </cols>
  <sheetData>
    <row r="1" spans="1:43" ht="22.5" x14ac:dyDescent="0.2">
      <c r="B1" s="101" t="s">
        <v>357</v>
      </c>
      <c r="C1" s="60"/>
      <c r="D1" s="61"/>
      <c r="E1" s="60"/>
      <c r="F1" s="60"/>
      <c r="G1" s="60"/>
      <c r="H1" s="60"/>
      <c r="I1" s="60"/>
      <c r="J1" s="60" t="s">
        <v>57</v>
      </c>
      <c r="L1" s="62"/>
      <c r="M1" s="62"/>
      <c r="N1" s="62"/>
      <c r="O1" s="402"/>
      <c r="P1" s="403"/>
      <c r="Q1" s="400"/>
      <c r="R1" s="401"/>
      <c r="S1" s="401"/>
      <c r="T1" s="401"/>
      <c r="U1" s="401"/>
    </row>
    <row r="2" spans="1:43" ht="51.4" customHeight="1" x14ac:dyDescent="0.2">
      <c r="A2" s="380" t="s">
        <v>181</v>
      </c>
      <c r="B2" s="388" t="s">
        <v>0</v>
      </c>
      <c r="C2" s="388" t="s">
        <v>30</v>
      </c>
      <c r="D2" s="353" t="s">
        <v>492</v>
      </c>
      <c r="E2" s="398" t="s">
        <v>1</v>
      </c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75" t="s">
        <v>347</v>
      </c>
      <c r="X2" s="76"/>
      <c r="Y2" s="77" t="s">
        <v>312</v>
      </c>
      <c r="Z2" s="398" t="s">
        <v>167</v>
      </c>
      <c r="AA2" s="397"/>
      <c r="AB2" s="397"/>
      <c r="AC2" s="399"/>
      <c r="AD2" s="345" t="s">
        <v>345</v>
      </c>
      <c r="AE2" s="397"/>
      <c r="AF2" s="397"/>
      <c r="AG2" s="397"/>
      <c r="AH2" s="397"/>
      <c r="AI2" s="397"/>
      <c r="AJ2" s="397"/>
      <c r="AK2" s="397"/>
      <c r="AL2" s="397"/>
      <c r="AM2" s="397"/>
      <c r="AN2" s="388" t="s">
        <v>30</v>
      </c>
      <c r="AO2" s="388" t="s">
        <v>0</v>
      </c>
    </row>
    <row r="3" spans="1:43" ht="14.25" customHeight="1" x14ac:dyDescent="0.2">
      <c r="A3" s="381"/>
      <c r="B3" s="389"/>
      <c r="C3" s="389"/>
      <c r="D3" s="383"/>
      <c r="E3" s="356" t="s">
        <v>2</v>
      </c>
      <c r="F3" s="78"/>
      <c r="G3" s="356" t="s">
        <v>63</v>
      </c>
      <c r="H3" s="385"/>
      <c r="I3" s="385"/>
      <c r="J3" s="385"/>
      <c r="K3" s="356" t="s">
        <v>452</v>
      </c>
      <c r="L3" s="385"/>
      <c r="M3" s="385"/>
      <c r="N3" s="385"/>
      <c r="O3" s="356" t="s">
        <v>45</v>
      </c>
      <c r="P3" s="385"/>
      <c r="Q3" s="385"/>
      <c r="R3" s="385"/>
      <c r="S3" s="356" t="s">
        <v>491</v>
      </c>
      <c r="T3" s="385"/>
      <c r="U3" s="385"/>
      <c r="V3" s="385"/>
      <c r="W3" s="376" t="s">
        <v>348</v>
      </c>
      <c r="X3" s="376" t="s">
        <v>349</v>
      </c>
      <c r="Y3" s="79" t="s">
        <v>210</v>
      </c>
      <c r="Z3" s="358" t="s">
        <v>168</v>
      </c>
      <c r="AA3" s="361" t="s">
        <v>169</v>
      </c>
      <c r="AB3" s="362"/>
      <c r="AC3" s="363"/>
      <c r="AD3" s="345" t="s">
        <v>42</v>
      </c>
      <c r="AE3" s="346"/>
      <c r="AF3" s="346"/>
      <c r="AG3" s="346"/>
      <c r="AH3" s="346"/>
      <c r="AI3" s="346"/>
      <c r="AJ3" s="346"/>
      <c r="AK3" s="345" t="s">
        <v>31</v>
      </c>
      <c r="AL3" s="346"/>
      <c r="AM3" s="343" t="s">
        <v>3</v>
      </c>
      <c r="AN3" s="389"/>
      <c r="AO3" s="389"/>
    </row>
    <row r="4" spans="1:43" ht="35.65" customHeight="1" x14ac:dyDescent="0.2">
      <c r="A4" s="381"/>
      <c r="B4" s="389"/>
      <c r="C4" s="389"/>
      <c r="D4" s="383"/>
      <c r="E4" s="357"/>
      <c r="F4" s="80"/>
      <c r="G4" s="386"/>
      <c r="H4" s="387"/>
      <c r="I4" s="387"/>
      <c r="J4" s="387"/>
      <c r="K4" s="386"/>
      <c r="L4" s="387"/>
      <c r="M4" s="387"/>
      <c r="N4" s="387"/>
      <c r="O4" s="386"/>
      <c r="P4" s="387"/>
      <c r="Q4" s="387"/>
      <c r="R4" s="387"/>
      <c r="S4" s="386"/>
      <c r="T4" s="387"/>
      <c r="U4" s="387"/>
      <c r="V4" s="387"/>
      <c r="W4" s="377"/>
      <c r="X4" s="377"/>
      <c r="Y4" s="81" t="s">
        <v>211</v>
      </c>
      <c r="Z4" s="359"/>
      <c r="AA4" s="364"/>
      <c r="AB4" s="365"/>
      <c r="AC4" s="366"/>
      <c r="AD4" s="390" t="s">
        <v>33</v>
      </c>
      <c r="AE4" s="391"/>
      <c r="AF4" s="390" t="s">
        <v>4</v>
      </c>
      <c r="AG4" s="391"/>
      <c r="AH4" s="391"/>
      <c r="AI4" s="391"/>
      <c r="AJ4" s="391"/>
      <c r="AK4" s="343" t="s">
        <v>58</v>
      </c>
      <c r="AL4" s="343" t="s">
        <v>59</v>
      </c>
      <c r="AM4" s="344"/>
      <c r="AN4" s="389"/>
      <c r="AO4" s="389"/>
    </row>
    <row r="5" spans="1:43" ht="11.65" customHeight="1" x14ac:dyDescent="0.2">
      <c r="A5" s="381"/>
      <c r="B5" s="389"/>
      <c r="C5" s="389"/>
      <c r="D5" s="383"/>
      <c r="E5" s="357"/>
      <c r="F5" s="404" t="s">
        <v>60</v>
      </c>
      <c r="G5" s="353" t="s">
        <v>170</v>
      </c>
      <c r="H5" s="353" t="s">
        <v>165</v>
      </c>
      <c r="I5" s="350" t="s">
        <v>164</v>
      </c>
      <c r="J5" s="353" t="s">
        <v>5</v>
      </c>
      <c r="K5" s="353" t="s">
        <v>170</v>
      </c>
      <c r="L5" s="353" t="s">
        <v>165</v>
      </c>
      <c r="M5" s="350" t="s">
        <v>164</v>
      </c>
      <c r="N5" s="353" t="s">
        <v>5</v>
      </c>
      <c r="O5" s="353" t="s">
        <v>170</v>
      </c>
      <c r="P5" s="353" t="s">
        <v>253</v>
      </c>
      <c r="Q5" s="350" t="s">
        <v>164</v>
      </c>
      <c r="R5" s="353" t="s">
        <v>5</v>
      </c>
      <c r="S5" s="356" t="s">
        <v>6</v>
      </c>
      <c r="T5" s="356" t="s">
        <v>7</v>
      </c>
      <c r="U5" s="356" t="s">
        <v>8</v>
      </c>
      <c r="V5" s="347" t="s">
        <v>29</v>
      </c>
      <c r="W5" s="82"/>
      <c r="X5" s="83"/>
      <c r="Y5" s="84"/>
      <c r="Z5" s="360"/>
      <c r="AA5" s="367"/>
      <c r="AB5" s="368"/>
      <c r="AC5" s="369"/>
      <c r="AD5" s="392"/>
      <c r="AE5" s="393"/>
      <c r="AF5" s="392"/>
      <c r="AG5" s="393"/>
      <c r="AH5" s="393"/>
      <c r="AI5" s="393"/>
      <c r="AJ5" s="393"/>
      <c r="AK5" s="344"/>
      <c r="AL5" s="344"/>
      <c r="AM5" s="344"/>
      <c r="AN5" s="389"/>
      <c r="AO5" s="389"/>
    </row>
    <row r="6" spans="1:43" ht="19.5" customHeight="1" x14ac:dyDescent="0.2">
      <c r="A6" s="381"/>
      <c r="B6" s="389"/>
      <c r="C6" s="389"/>
      <c r="D6" s="383"/>
      <c r="E6" s="357"/>
      <c r="F6" s="405"/>
      <c r="G6" s="354"/>
      <c r="H6" s="354"/>
      <c r="I6" s="351"/>
      <c r="J6" s="354"/>
      <c r="K6" s="354"/>
      <c r="L6" s="354"/>
      <c r="M6" s="351"/>
      <c r="N6" s="354"/>
      <c r="O6" s="354"/>
      <c r="P6" s="407"/>
      <c r="Q6" s="351"/>
      <c r="R6" s="354"/>
      <c r="S6" s="357"/>
      <c r="T6" s="357"/>
      <c r="U6" s="357"/>
      <c r="V6" s="348"/>
      <c r="W6" s="378" t="s">
        <v>350</v>
      </c>
      <c r="X6" s="378" t="s">
        <v>350</v>
      </c>
      <c r="Y6" s="85" t="s">
        <v>14</v>
      </c>
      <c r="Z6" s="373" t="s">
        <v>171</v>
      </c>
      <c r="AA6" s="394" t="s">
        <v>172</v>
      </c>
      <c r="AB6" s="350" t="s">
        <v>173</v>
      </c>
      <c r="AC6" s="370" t="s">
        <v>174</v>
      </c>
      <c r="AD6" s="343" t="s">
        <v>9</v>
      </c>
      <c r="AE6" s="343" t="s">
        <v>10</v>
      </c>
      <c r="AF6" s="343" t="s">
        <v>11</v>
      </c>
      <c r="AG6" s="343" t="s">
        <v>12</v>
      </c>
      <c r="AH6" s="343" t="s">
        <v>34</v>
      </c>
      <c r="AI6" s="343" t="s">
        <v>35</v>
      </c>
      <c r="AJ6" s="343" t="s">
        <v>13</v>
      </c>
      <c r="AK6" s="344"/>
      <c r="AL6" s="344"/>
      <c r="AM6" s="344"/>
      <c r="AN6" s="389"/>
      <c r="AO6" s="389"/>
    </row>
    <row r="7" spans="1:43" ht="13.5" customHeight="1" x14ac:dyDescent="0.2">
      <c r="A7" s="381"/>
      <c r="B7" s="389"/>
      <c r="C7" s="389"/>
      <c r="D7" s="383"/>
      <c r="E7" s="357"/>
      <c r="F7" s="405"/>
      <c r="G7" s="354"/>
      <c r="H7" s="354"/>
      <c r="I7" s="351"/>
      <c r="J7" s="354"/>
      <c r="K7" s="354"/>
      <c r="L7" s="354"/>
      <c r="M7" s="351"/>
      <c r="N7" s="354"/>
      <c r="O7" s="354"/>
      <c r="P7" s="407"/>
      <c r="Q7" s="351"/>
      <c r="R7" s="354"/>
      <c r="S7" s="357"/>
      <c r="T7" s="357"/>
      <c r="U7" s="357"/>
      <c r="V7" s="348"/>
      <c r="W7" s="378"/>
      <c r="X7" s="378"/>
      <c r="Y7" s="86" t="s">
        <v>182</v>
      </c>
      <c r="Z7" s="374"/>
      <c r="AA7" s="395"/>
      <c r="AB7" s="351"/>
      <c r="AC7" s="371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89"/>
      <c r="AO7" s="389"/>
    </row>
    <row r="8" spans="1:43" ht="18" customHeight="1" x14ac:dyDescent="0.2">
      <c r="A8" s="381"/>
      <c r="B8" s="389"/>
      <c r="C8" s="389"/>
      <c r="D8" s="383"/>
      <c r="E8" s="357"/>
      <c r="F8" s="405"/>
      <c r="G8" s="354"/>
      <c r="H8" s="354"/>
      <c r="I8" s="351"/>
      <c r="J8" s="354"/>
      <c r="K8" s="354"/>
      <c r="L8" s="354"/>
      <c r="M8" s="351"/>
      <c r="N8" s="354"/>
      <c r="O8" s="354"/>
      <c r="P8" s="354" t="s">
        <v>346</v>
      </c>
      <c r="Q8" s="351"/>
      <c r="R8" s="354"/>
      <c r="S8" s="357"/>
      <c r="T8" s="357"/>
      <c r="U8" s="357"/>
      <c r="V8" s="348"/>
      <c r="W8" s="378"/>
      <c r="X8" s="378"/>
      <c r="Y8" s="86" t="s">
        <v>183</v>
      </c>
      <c r="Z8" s="374"/>
      <c r="AA8" s="395"/>
      <c r="AB8" s="351"/>
      <c r="AC8" s="371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89"/>
      <c r="AO8" s="389"/>
    </row>
    <row r="9" spans="1:43" ht="15.4" customHeight="1" x14ac:dyDescent="0.2">
      <c r="A9" s="381"/>
      <c r="B9" s="389"/>
      <c r="C9" s="389"/>
      <c r="D9" s="384"/>
      <c r="E9" s="357"/>
      <c r="F9" s="406"/>
      <c r="G9" s="355"/>
      <c r="H9" s="355"/>
      <c r="I9" s="352"/>
      <c r="J9" s="355"/>
      <c r="K9" s="355"/>
      <c r="L9" s="355"/>
      <c r="M9" s="352"/>
      <c r="N9" s="355"/>
      <c r="O9" s="355"/>
      <c r="P9" s="355"/>
      <c r="Q9" s="352"/>
      <c r="R9" s="355"/>
      <c r="S9" s="357"/>
      <c r="T9" s="357"/>
      <c r="U9" s="357"/>
      <c r="V9" s="349"/>
      <c r="W9" s="379"/>
      <c r="X9" s="379"/>
      <c r="Y9" s="87"/>
      <c r="Z9" s="375"/>
      <c r="AA9" s="396"/>
      <c r="AB9" s="352"/>
      <c r="AC9" s="372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89"/>
      <c r="AO9" s="389"/>
    </row>
    <row r="10" spans="1:43" ht="63" customHeight="1" x14ac:dyDescent="0.2">
      <c r="A10" s="382"/>
      <c r="B10" s="88"/>
      <c r="C10" s="88"/>
      <c r="D10" s="89"/>
      <c r="E10" s="89"/>
      <c r="F10" s="88"/>
      <c r="G10" s="90" t="s">
        <v>354</v>
      </c>
      <c r="H10" s="91"/>
      <c r="I10" s="91"/>
      <c r="J10" s="92"/>
      <c r="K10" s="90" t="s">
        <v>354</v>
      </c>
      <c r="L10" s="91"/>
      <c r="M10" s="91"/>
      <c r="N10" s="92"/>
      <c r="O10" s="93" t="s">
        <v>354</v>
      </c>
      <c r="P10" s="94"/>
      <c r="Q10" s="94"/>
      <c r="R10" s="94"/>
      <c r="S10" s="93" t="s">
        <v>353</v>
      </c>
      <c r="T10" s="94"/>
      <c r="U10" s="94"/>
      <c r="V10" s="94"/>
      <c r="W10" s="95"/>
      <c r="X10" s="95"/>
      <c r="Y10" s="96"/>
      <c r="Z10" s="97"/>
      <c r="AA10" s="97"/>
      <c r="AB10" s="97"/>
      <c r="AC10" s="97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</row>
    <row r="11" spans="1:43" s="67" customFormat="1" ht="44.65" customHeight="1" x14ac:dyDescent="0.2">
      <c r="A11" s="110"/>
      <c r="B11" s="1" t="str">
        <f>IF(ｼｰﾄ0!C3="","",ｼｰﾄ0!C3)</f>
        <v>千葉県</v>
      </c>
      <c r="C11" s="1" t="str">
        <f>IF(ｼｰﾄ0!C4="","",ｼｰﾄ0!C4)</f>
        <v>関東平野南部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2137.6</v>
      </c>
      <c r="F11" s="2">
        <f>IF(ｼｰﾄ3!D68&lt;&gt;"",ｼｰﾄ3!D68,"")</f>
        <v>9</v>
      </c>
      <c r="G11" s="3">
        <f>IF(ｼｰﾄ1!D11&lt;&gt;"",ｼｰﾄ1!D11,"")</f>
        <v>215.61</v>
      </c>
      <c r="H11" s="4" t="str">
        <f>IF(ｼｰﾄ1!D9&lt;&gt;"",ｼｰﾄ1!D9,"")</f>
        <v>S38～R5</v>
      </c>
      <c r="I11" s="4" t="str">
        <f>IF(ｼｰﾄ1!D5&lt;&gt;"",ｼｰﾄ1!D5,"")</f>
        <v>I-3</v>
      </c>
      <c r="J11" s="4" t="str">
        <f>IF(ｼｰﾄ1!D6&lt;&gt;"",ｼｰﾄ1!D6,"")</f>
        <v>市川市福栄</v>
      </c>
      <c r="K11" s="3">
        <f>IF(ｼｰﾄ1!E12&lt;&gt;"",ｼｰﾄ1!E12,"")</f>
        <v>12.55</v>
      </c>
      <c r="L11" s="4" t="str">
        <f>IF(ｼｰﾄ1!E9&lt;&gt;"",ｼｰﾄ1!E9,"")</f>
        <v>R1～R5</v>
      </c>
      <c r="M11" s="4" t="str">
        <f>IF(ｼｰﾄ1!E5&lt;&gt;"",ｼｰﾄ1!E5,"")</f>
        <v>TM-18</v>
      </c>
      <c r="N11" s="4" t="str">
        <f>IF(ｼｰﾄ1!E6&lt;&gt;"",ｼｰﾄ1!E6,"")</f>
        <v>富里市高松</v>
      </c>
      <c r="O11" s="3">
        <f>IF(ｼｰﾄ1!F13&lt;&gt;"",ｼｰﾄ1!F13,"")</f>
        <v>3.84</v>
      </c>
      <c r="P11" s="4" t="str">
        <f>IF(ｼｰﾄ1!F9&lt;&gt;"",ｼｰﾄ1!F9,"")</f>
        <v>R5</v>
      </c>
      <c r="Q11" s="4" t="str">
        <f>IF(ｼｰﾄ1!F5&lt;&gt;"",ｼｰﾄ1!F5,"")</f>
        <v>TM-17</v>
      </c>
      <c r="R11" s="4" t="str">
        <f>IF(ｼｰﾄ1!F6&lt;&gt;"",ｼｰﾄ1!F6,"")</f>
        <v>富里市十倉</v>
      </c>
      <c r="S11" s="4">
        <f>IF(ｼｰﾄ3!E68&lt;&gt;"",ｼｰﾄ3!E68,"")</f>
        <v>386.3</v>
      </c>
      <c r="T11" s="4">
        <f>IF(ｼｰﾄ3!F68&lt;&gt;"",ｼｰﾄ3!F68,"")</f>
        <v>96.6</v>
      </c>
      <c r="U11" s="4">
        <f>IF(ｼｰﾄ3!G68&lt;&gt;"",ｼｰﾄ3!G68,"")</f>
        <v>50.3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 xml:space="preserve">◆ □ </v>
      </c>
      <c r="Z11" s="6">
        <f>IF(ｼｰﾄ5!E15&lt;&gt;"",ｼｰﾄ5!E15,"")</f>
        <v>1448.3969999999999</v>
      </c>
      <c r="AA11" s="7">
        <f>IF(ｼｰﾄ5!E27="","",ｼｰﾄ5!E27)</f>
        <v>98</v>
      </c>
      <c r="AB11" s="7" t="str">
        <f>IF(ｼｰﾄ5!F27="","",ｼｰﾄ5!F27)</f>
        <v/>
      </c>
      <c r="AC11" s="7">
        <f>IF(ｼｰﾄ5!G27="","",ｼｰﾄ5!G27)</f>
        <v>49</v>
      </c>
      <c r="AD11" s="1" t="str">
        <f>IF('ｼｰﾄ4（該当なし）'!C8="","",'ｼｰﾄ4（該当なし）'!C8)</f>
        <v/>
      </c>
      <c r="AE11" s="1" t="str">
        <f>IF('ｼｰﾄ4（該当なし）'!D8="","",'ｼｰﾄ4（該当なし）'!D8)</f>
        <v/>
      </c>
      <c r="AF11" s="1" t="str">
        <f>IF('ｼｰﾄ4（該当なし）'!E8="","",'ｼｰﾄ4（該当なし）'!E8)</f>
        <v/>
      </c>
      <c r="AG11" s="1" t="str">
        <f>IF('ｼｰﾄ4（該当なし）'!F8="","",'ｼｰﾄ4（該当なし）'!F8)</f>
        <v/>
      </c>
      <c r="AH11" s="1" t="str">
        <f>IF('ｼｰﾄ4（該当なし）'!G8="","",'ｼｰﾄ4（該当なし）'!G8)</f>
        <v/>
      </c>
      <c r="AI11" s="1" t="str">
        <f>IF('ｼｰﾄ4（該当なし）'!H8="","",'ｼｰﾄ4（該当なし）'!H8)</f>
        <v/>
      </c>
      <c r="AJ11" s="1" t="str">
        <f>IF('ｼｰﾄ4（該当なし）'!I8="","",'ｼｰﾄ4（該当なし）'!I8)</f>
        <v/>
      </c>
      <c r="AK11" s="1" t="str">
        <f>IF('ｼｰﾄ4（該当なし）'!J8="","",'ｼｰﾄ4（該当なし）'!J8)</f>
        <v/>
      </c>
      <c r="AL11" s="1" t="str">
        <f>IF('ｼｰﾄ4（該当なし）'!K8="","",'ｼｰﾄ4（該当なし）'!K8)</f>
        <v/>
      </c>
      <c r="AM11" s="1" t="str">
        <f>IF('ｼｰﾄ4（該当なし）'!L8="","",'ｼｰﾄ4（該当なし）'!L8)</f>
        <v/>
      </c>
      <c r="AN11" s="1" t="str">
        <f>IF(ｼｰﾄ0!C4="","",ｼｰﾄ0!C4)</f>
        <v>関東平野南部</v>
      </c>
      <c r="AO11" s="1" t="str">
        <f>IF(ｼｰﾄ0!C3="","",ｼｰﾄ0!C3)</f>
        <v>千葉県</v>
      </c>
      <c r="AP11" s="66"/>
      <c r="AQ11" s="66"/>
    </row>
    <row r="12" spans="1:43" x14ac:dyDescent="0.2"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102"/>
      <c r="T12" s="102"/>
      <c r="U12" s="102"/>
      <c r="V12" s="102"/>
      <c r="W12" s="102"/>
      <c r="X12" s="102"/>
      <c r="Y12" s="102"/>
    </row>
    <row r="13" spans="1:43" ht="19" x14ac:dyDescent="0.2">
      <c r="B13" s="68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65"/>
      <c r="U13" s="65"/>
      <c r="V13" s="119"/>
      <c r="W13" s="119"/>
      <c r="X13" s="119"/>
      <c r="Y13" s="119"/>
    </row>
    <row r="14" spans="1:43" s="69" customFormat="1" ht="19" x14ac:dyDescent="0.2">
      <c r="D14" s="67"/>
      <c r="K14" s="68"/>
      <c r="L14" s="68"/>
      <c r="M14" s="68"/>
      <c r="N14" s="68"/>
      <c r="O14" s="68"/>
      <c r="P14" s="68"/>
      <c r="Q14" s="68"/>
      <c r="R14" s="70"/>
      <c r="S14" s="70"/>
      <c r="V14" s="71"/>
      <c r="W14" s="71"/>
      <c r="X14" s="71"/>
      <c r="Y14" s="71"/>
      <c r="AE14" s="70"/>
      <c r="AF14" s="70"/>
    </row>
    <row r="15" spans="1:43" s="69" customFormat="1" ht="32" x14ac:dyDescent="0.2">
      <c r="D15" s="67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V15" s="71"/>
      <c r="W15" s="71"/>
      <c r="X15" s="71"/>
      <c r="Y15" s="71"/>
      <c r="AE15" s="72" t="s">
        <v>15</v>
      </c>
      <c r="AF15" s="70"/>
    </row>
    <row r="16" spans="1:43" s="69" customFormat="1" x14ac:dyDescent="0.2">
      <c r="D16" s="67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V16" s="71"/>
      <c r="W16" s="71"/>
      <c r="X16" s="71"/>
      <c r="Y16" s="71"/>
    </row>
    <row r="17" spans="4:25" s="69" customFormat="1" x14ac:dyDescent="0.2">
      <c r="D17" s="67"/>
      <c r="V17" s="71"/>
      <c r="W17" s="71"/>
      <c r="X17" s="71"/>
      <c r="Y17" s="71"/>
    </row>
    <row r="18" spans="4:25" s="69" customFormat="1" x14ac:dyDescent="0.2">
      <c r="D18" s="67"/>
      <c r="V18" s="71"/>
      <c r="W18" s="71"/>
      <c r="X18" s="71"/>
      <c r="Y18" s="71"/>
    </row>
    <row r="19" spans="4:25" s="69" customFormat="1" x14ac:dyDescent="0.2">
      <c r="D19" s="67"/>
      <c r="V19" s="71"/>
      <c r="W19" s="71"/>
      <c r="X19" s="71"/>
      <c r="Y19" s="71"/>
    </row>
    <row r="20" spans="4:25" s="69" customFormat="1" ht="32.65" customHeight="1" x14ac:dyDescent="0.2">
      <c r="D20" s="67"/>
      <c r="V20" s="71"/>
      <c r="W20" s="71"/>
      <c r="X20" s="71"/>
      <c r="Y20" s="71"/>
    </row>
    <row r="21" spans="4:25" s="69" customFormat="1" x14ac:dyDescent="0.2">
      <c r="D21" s="67"/>
      <c r="V21" s="71"/>
      <c r="W21" s="71"/>
      <c r="X21" s="71"/>
      <c r="Y21" s="71"/>
    </row>
    <row r="22" spans="4:25" s="69" customFormat="1" x14ac:dyDescent="0.2">
      <c r="D22" s="67"/>
      <c r="V22" s="71"/>
      <c r="W22" s="71"/>
      <c r="X22" s="71"/>
      <c r="Y22" s="71"/>
    </row>
    <row r="23" spans="4:25" s="69" customFormat="1" x14ac:dyDescent="0.2">
      <c r="D23" s="67"/>
      <c r="V23" s="71"/>
      <c r="W23" s="71"/>
      <c r="X23" s="71"/>
      <c r="Y23" s="71"/>
    </row>
    <row r="24" spans="4:25" s="69" customFormat="1" x14ac:dyDescent="0.2">
      <c r="D24" s="67"/>
      <c r="V24" s="71"/>
      <c r="W24" s="71"/>
      <c r="X24" s="71"/>
      <c r="Y24" s="71"/>
    </row>
    <row r="25" spans="4:25" s="69" customFormat="1" x14ac:dyDescent="0.2">
      <c r="D25" s="67"/>
      <c r="V25" s="71"/>
      <c r="W25" s="71"/>
      <c r="X25" s="71"/>
      <c r="Y25" s="71"/>
    </row>
    <row r="26" spans="4:25" s="69" customFormat="1" x14ac:dyDescent="0.2">
      <c r="D26" s="67"/>
      <c r="V26" s="71"/>
      <c r="W26" s="71"/>
      <c r="X26" s="71"/>
      <c r="Y26" s="71"/>
    </row>
    <row r="27" spans="4:25" s="69" customFormat="1" x14ac:dyDescent="0.2">
      <c r="D27" s="67"/>
      <c r="V27" s="71"/>
      <c r="W27" s="71"/>
      <c r="X27" s="71"/>
      <c r="Y27" s="71"/>
    </row>
    <row r="32" spans="4:25" ht="19" x14ac:dyDescent="0.2">
      <c r="F32" s="64"/>
      <c r="G32" s="64"/>
      <c r="H32" s="64"/>
      <c r="I32" s="64"/>
      <c r="J32" s="64"/>
      <c r="K32" s="65"/>
      <c r="L32" s="65"/>
      <c r="M32" s="65"/>
      <c r="N32" s="65"/>
      <c r="O32" s="65"/>
      <c r="P32" s="65"/>
      <c r="Q32" s="65"/>
      <c r="R32" s="65"/>
      <c r="S32" s="65"/>
    </row>
    <row r="33" spans="6:19" ht="19" x14ac:dyDescent="0.2"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65"/>
    </row>
    <row r="34" spans="6:19" ht="19" x14ac:dyDescent="0.2"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65"/>
    </row>
    <row r="35" spans="6:19" ht="19" x14ac:dyDescent="0.2"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65"/>
    </row>
    <row r="36" spans="6:19" ht="19" x14ac:dyDescent="0.2"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65"/>
    </row>
    <row r="37" spans="6:19" ht="19" x14ac:dyDescent="0.2"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52" spans="29:29" x14ac:dyDescent="0.2">
      <c r="AC52" s="59" t="s">
        <v>320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2B463-AFA8-444E-9D63-B173AD07B1E5}">
  <sheetPr>
    <tabColor theme="0"/>
    <pageSetUpPr fitToPage="1"/>
  </sheetPr>
  <dimension ref="A1:G56"/>
  <sheetViews>
    <sheetView zoomScaleNormal="100" workbookViewId="0">
      <selection activeCell="B33" sqref="B33"/>
    </sheetView>
  </sheetViews>
  <sheetFormatPr defaultColWidth="8.7265625" defaultRowHeight="16" outlineLevelRow="1" outlineLevelCol="1" x14ac:dyDescent="0.2"/>
  <cols>
    <col min="1" max="1" width="7.36328125" style="48" customWidth="1"/>
    <col min="2" max="2" width="66.26953125" style="48" customWidth="1"/>
    <col min="3" max="3" width="5.90625" style="48" customWidth="1"/>
    <col min="4" max="4" width="7" style="46" hidden="1" customWidth="1" outlineLevel="1"/>
    <col min="5" max="5" width="7.90625" style="58" hidden="1" customWidth="1" outlineLevel="1"/>
    <col min="6" max="6" width="53.90625" style="46" hidden="1" customWidth="1" outlineLevel="1"/>
    <col min="7" max="7" width="8.90625" style="48" customWidth="1" collapsed="1"/>
    <col min="8" max="16384" width="8.7265625" style="48"/>
  </cols>
  <sheetData>
    <row r="1" spans="1:6" ht="24.75" customHeight="1" x14ac:dyDescent="0.2">
      <c r="A1" s="539" t="s">
        <v>483</v>
      </c>
      <c r="B1" s="539"/>
      <c r="C1" s="47"/>
      <c r="D1" s="409" t="s">
        <v>270</v>
      </c>
      <c r="E1" s="410"/>
      <c r="F1" s="411"/>
    </row>
    <row r="2" spans="1:6" ht="15" hidden="1" customHeight="1" outlineLevel="1" x14ac:dyDescent="0.2">
      <c r="A2" s="540" t="s">
        <v>281</v>
      </c>
      <c r="B2" s="541"/>
      <c r="D2" s="125" t="s">
        <v>159</v>
      </c>
      <c r="E2" s="42"/>
      <c r="F2" s="42"/>
    </row>
    <row r="3" spans="1:6" ht="13.15" hidden="1" customHeight="1" outlineLevel="1" x14ac:dyDescent="0.2">
      <c r="A3" s="126" t="s">
        <v>282</v>
      </c>
      <c r="B3" s="38" t="s">
        <v>299</v>
      </c>
      <c r="D3" s="41"/>
      <c r="E3" s="50"/>
      <c r="F3" s="42"/>
    </row>
    <row r="4" spans="1:6" hidden="1" outlineLevel="1" x14ac:dyDescent="0.2">
      <c r="A4" s="126" t="s">
        <v>283</v>
      </c>
      <c r="B4" s="127" t="s">
        <v>576</v>
      </c>
      <c r="D4" s="51"/>
      <c r="E4" s="52" t="s">
        <v>80</v>
      </c>
      <c r="F4" s="40" t="s">
        <v>218</v>
      </c>
    </row>
    <row r="5" spans="1:6" hidden="1" outlineLevel="1" x14ac:dyDescent="0.2">
      <c r="A5" s="126" t="s">
        <v>284</v>
      </c>
      <c r="B5" s="127" t="s">
        <v>242</v>
      </c>
      <c r="D5" s="51"/>
      <c r="E5" s="52" t="s">
        <v>81</v>
      </c>
      <c r="F5" s="40" t="s">
        <v>219</v>
      </c>
    </row>
    <row r="6" spans="1:6" hidden="1" outlineLevel="1" x14ac:dyDescent="0.2">
      <c r="A6" s="126" t="s">
        <v>285</v>
      </c>
      <c r="B6" s="127" t="s">
        <v>298</v>
      </c>
      <c r="D6" s="51"/>
      <c r="E6" s="52" t="s">
        <v>82</v>
      </c>
      <c r="F6" s="40" t="s">
        <v>83</v>
      </c>
    </row>
    <row r="7" spans="1:6" hidden="1" outlineLevel="1" x14ac:dyDescent="0.2">
      <c r="A7" s="126" t="s">
        <v>286</v>
      </c>
      <c r="B7" s="127" t="s">
        <v>85</v>
      </c>
      <c r="D7" s="51"/>
      <c r="E7" s="52" t="s">
        <v>84</v>
      </c>
      <c r="F7" s="40" t="s">
        <v>85</v>
      </c>
    </row>
    <row r="8" spans="1:6" hidden="1" outlineLevel="1" x14ac:dyDescent="0.2">
      <c r="A8" s="126" t="s">
        <v>577</v>
      </c>
      <c r="B8" s="127" t="s">
        <v>578</v>
      </c>
      <c r="D8" s="51"/>
      <c r="E8" s="52" t="s">
        <v>86</v>
      </c>
      <c r="F8" s="40" t="s">
        <v>87</v>
      </c>
    </row>
    <row r="9" spans="1:6" hidden="1" outlineLevel="1" x14ac:dyDescent="0.2">
      <c r="A9" s="126" t="s">
        <v>579</v>
      </c>
      <c r="B9" s="127" t="s">
        <v>136</v>
      </c>
      <c r="D9" s="51"/>
      <c r="E9" s="52" t="s">
        <v>118</v>
      </c>
      <c r="F9" s="40" t="s">
        <v>119</v>
      </c>
    </row>
    <row r="10" spans="1:6" hidden="1" outlineLevel="1" x14ac:dyDescent="0.2">
      <c r="A10" s="126" t="s">
        <v>289</v>
      </c>
      <c r="B10" s="127" t="s">
        <v>580</v>
      </c>
      <c r="D10" s="51"/>
      <c r="E10" s="52"/>
      <c r="F10" s="40"/>
    </row>
    <row r="11" spans="1:6" hidden="1" outlineLevel="1" x14ac:dyDescent="0.2">
      <c r="D11" s="51"/>
      <c r="E11" s="52" t="s">
        <v>122</v>
      </c>
      <c r="F11" s="40" t="s">
        <v>214</v>
      </c>
    </row>
    <row r="12" spans="1:6" collapsed="1" x14ac:dyDescent="0.2">
      <c r="A12" s="246" t="s">
        <v>280</v>
      </c>
      <c r="B12" s="247"/>
      <c r="D12" s="41" t="s">
        <v>160</v>
      </c>
      <c r="E12" s="53"/>
      <c r="F12" s="42"/>
    </row>
    <row r="13" spans="1:6" x14ac:dyDescent="0.2">
      <c r="A13" s="126" t="s">
        <v>288</v>
      </c>
      <c r="B13" s="127" t="s">
        <v>117</v>
      </c>
      <c r="D13" s="51"/>
      <c r="E13" s="54" t="s">
        <v>88</v>
      </c>
      <c r="F13" s="43" t="s">
        <v>89</v>
      </c>
    </row>
    <row r="14" spans="1:6" x14ac:dyDescent="0.2">
      <c r="A14" s="126" t="s">
        <v>289</v>
      </c>
      <c r="B14" s="127" t="s">
        <v>119</v>
      </c>
      <c r="D14" s="51"/>
      <c r="E14" s="54" t="s">
        <v>90</v>
      </c>
      <c r="F14" s="43" t="s">
        <v>91</v>
      </c>
    </row>
    <row r="15" spans="1:6" x14ac:dyDescent="0.2">
      <c r="A15" s="126" t="s">
        <v>290</v>
      </c>
      <c r="B15" s="127" t="s">
        <v>120</v>
      </c>
      <c r="D15" s="51"/>
      <c r="E15" s="54" t="s">
        <v>92</v>
      </c>
      <c r="F15" s="43" t="s">
        <v>93</v>
      </c>
    </row>
    <row r="16" spans="1:6" x14ac:dyDescent="0.2">
      <c r="A16" s="126" t="s">
        <v>291</v>
      </c>
      <c r="B16" s="127" t="s">
        <v>121</v>
      </c>
      <c r="D16" s="51"/>
      <c r="E16" s="54" t="s">
        <v>94</v>
      </c>
      <c r="F16" s="43" t="s">
        <v>95</v>
      </c>
    </row>
    <row r="17" spans="1:6" x14ac:dyDescent="0.2">
      <c r="A17" s="126" t="s">
        <v>292</v>
      </c>
      <c r="B17" s="127" t="s">
        <v>243</v>
      </c>
      <c r="D17" s="51"/>
      <c r="E17" s="54" t="s">
        <v>96</v>
      </c>
      <c r="F17" s="43" t="s">
        <v>97</v>
      </c>
    </row>
    <row r="18" spans="1:6" x14ac:dyDescent="0.2">
      <c r="A18" s="126" t="s">
        <v>293</v>
      </c>
      <c r="B18" s="127" t="s">
        <v>244</v>
      </c>
      <c r="D18" s="51"/>
      <c r="E18" s="54" t="s">
        <v>98</v>
      </c>
      <c r="F18" s="43" t="s">
        <v>99</v>
      </c>
    </row>
    <row r="19" spans="1:6" x14ac:dyDescent="0.2">
      <c r="A19" s="126" t="s">
        <v>294</v>
      </c>
      <c r="B19" s="127" t="s">
        <v>245</v>
      </c>
      <c r="D19" s="41" t="s">
        <v>161</v>
      </c>
      <c r="E19" s="53"/>
      <c r="F19" s="42"/>
    </row>
    <row r="20" spans="1:6" x14ac:dyDescent="0.2">
      <c r="A20" s="126" t="s">
        <v>295</v>
      </c>
      <c r="B20" s="127" t="s">
        <v>246</v>
      </c>
      <c r="D20" s="51"/>
      <c r="E20" s="54" t="s">
        <v>100</v>
      </c>
      <c r="F20" s="43" t="s">
        <v>101</v>
      </c>
    </row>
    <row r="21" spans="1:6" x14ac:dyDescent="0.2">
      <c r="A21" s="126" t="s">
        <v>296</v>
      </c>
      <c r="B21" s="127" t="s">
        <v>220</v>
      </c>
      <c r="D21" s="51"/>
      <c r="E21" s="54" t="s">
        <v>102</v>
      </c>
      <c r="F21" s="43" t="s">
        <v>103</v>
      </c>
    </row>
    <row r="22" spans="1:6" x14ac:dyDescent="0.2">
      <c r="A22" s="126" t="s">
        <v>297</v>
      </c>
      <c r="B22" s="127" t="s">
        <v>221</v>
      </c>
      <c r="D22" s="51"/>
      <c r="E22" s="54" t="s">
        <v>104</v>
      </c>
      <c r="F22" s="43" t="s">
        <v>105</v>
      </c>
    </row>
    <row r="23" spans="1:6" x14ac:dyDescent="0.2">
      <c r="A23" s="126" t="s">
        <v>581</v>
      </c>
      <c r="B23" s="127" t="s">
        <v>247</v>
      </c>
      <c r="D23" s="51"/>
      <c r="E23" s="54" t="s">
        <v>106</v>
      </c>
      <c r="F23" s="43" t="s">
        <v>107</v>
      </c>
    </row>
    <row r="24" spans="1:6" x14ac:dyDescent="0.2">
      <c r="A24" s="126" t="s">
        <v>582</v>
      </c>
      <c r="B24" s="127" t="s">
        <v>248</v>
      </c>
      <c r="D24" s="51"/>
      <c r="E24" s="54" t="s">
        <v>108</v>
      </c>
      <c r="F24" s="43" t="s">
        <v>109</v>
      </c>
    </row>
    <row r="25" spans="1:6" x14ac:dyDescent="0.2">
      <c r="A25" s="126" t="s">
        <v>583</v>
      </c>
      <c r="B25" s="127" t="s">
        <v>249</v>
      </c>
      <c r="D25" s="51"/>
      <c r="E25" s="54" t="s">
        <v>110</v>
      </c>
      <c r="F25" s="43" t="s">
        <v>111</v>
      </c>
    </row>
    <row r="26" spans="1:6" x14ac:dyDescent="0.2">
      <c r="A26" s="126" t="s">
        <v>584</v>
      </c>
      <c r="B26" s="127" t="s">
        <v>250</v>
      </c>
      <c r="D26" s="51"/>
      <c r="E26" s="54" t="s">
        <v>112</v>
      </c>
      <c r="F26" s="43" t="s">
        <v>113</v>
      </c>
    </row>
    <row r="27" spans="1:6" x14ac:dyDescent="0.2">
      <c r="A27" s="126" t="s">
        <v>585</v>
      </c>
      <c r="B27" s="127" t="s">
        <v>251</v>
      </c>
      <c r="D27" s="51"/>
      <c r="E27" s="54" t="s">
        <v>114</v>
      </c>
      <c r="F27" s="43" t="s">
        <v>115</v>
      </c>
    </row>
    <row r="28" spans="1:6" x14ac:dyDescent="0.2">
      <c r="A28" s="126" t="s">
        <v>586</v>
      </c>
      <c r="B28" s="127" t="s">
        <v>252</v>
      </c>
      <c r="D28" s="41" t="s">
        <v>116</v>
      </c>
      <c r="E28" s="53"/>
      <c r="F28" s="42"/>
    </row>
    <row r="29" spans="1:6" x14ac:dyDescent="0.2">
      <c r="D29" s="51"/>
      <c r="E29" s="52" t="s">
        <v>123</v>
      </c>
      <c r="F29" s="40" t="s">
        <v>215</v>
      </c>
    </row>
    <row r="30" spans="1:6" x14ac:dyDescent="0.2">
      <c r="B30" s="55"/>
      <c r="D30" s="51"/>
      <c r="E30" s="52" t="s">
        <v>124</v>
      </c>
      <c r="F30" s="40" t="s">
        <v>216</v>
      </c>
    </row>
    <row r="31" spans="1:6" x14ac:dyDescent="0.2">
      <c r="B31" s="55"/>
      <c r="D31" s="51"/>
      <c r="E31" s="52" t="s">
        <v>125</v>
      </c>
      <c r="F31" s="40" t="s">
        <v>217</v>
      </c>
    </row>
    <row r="32" spans="1:6" x14ac:dyDescent="0.2">
      <c r="D32" s="51"/>
      <c r="E32" s="52" t="s">
        <v>126</v>
      </c>
      <c r="F32" s="40" t="s">
        <v>220</v>
      </c>
    </row>
    <row r="33" spans="4:6" x14ac:dyDescent="0.2">
      <c r="D33" s="51"/>
      <c r="E33" s="52" t="s">
        <v>127</v>
      </c>
      <c r="F33" s="40" t="s">
        <v>221</v>
      </c>
    </row>
    <row r="34" spans="4:6" x14ac:dyDescent="0.2">
      <c r="D34" s="51"/>
      <c r="E34" s="52" t="s">
        <v>128</v>
      </c>
      <c r="F34" s="40" t="s">
        <v>222</v>
      </c>
    </row>
    <row r="35" spans="4:6" x14ac:dyDescent="0.2">
      <c r="D35" s="51"/>
      <c r="E35" s="52" t="s">
        <v>129</v>
      </c>
      <c r="F35" s="40" t="s">
        <v>223</v>
      </c>
    </row>
    <row r="36" spans="4:6" x14ac:dyDescent="0.2">
      <c r="D36" s="51"/>
      <c r="E36" s="52" t="s">
        <v>130</v>
      </c>
      <c r="F36" s="40" t="s">
        <v>224</v>
      </c>
    </row>
    <row r="37" spans="4:6" x14ac:dyDescent="0.2">
      <c r="D37" s="51"/>
      <c r="E37" s="52" t="s">
        <v>131</v>
      </c>
      <c r="F37" s="40" t="s">
        <v>225</v>
      </c>
    </row>
    <row r="38" spans="4:6" x14ac:dyDescent="0.2">
      <c r="D38" s="51"/>
      <c r="E38" s="52" t="s">
        <v>132</v>
      </c>
      <c r="F38" s="40" t="s">
        <v>226</v>
      </c>
    </row>
    <row r="39" spans="4:6" x14ac:dyDescent="0.2">
      <c r="D39" s="51"/>
      <c r="E39" s="52" t="s">
        <v>133</v>
      </c>
      <c r="F39" s="40" t="s">
        <v>227</v>
      </c>
    </row>
    <row r="40" spans="4:6" x14ac:dyDescent="0.2">
      <c r="D40" s="41" t="s">
        <v>134</v>
      </c>
      <c r="E40" s="53"/>
      <c r="F40" s="42"/>
    </row>
    <row r="41" spans="4:6" x14ac:dyDescent="0.2">
      <c r="D41" s="51"/>
      <c r="E41" s="52" t="s">
        <v>135</v>
      </c>
      <c r="F41" s="40" t="s">
        <v>136</v>
      </c>
    </row>
    <row r="42" spans="4:6" x14ac:dyDescent="0.2">
      <c r="D42" s="51"/>
      <c r="E42" s="54" t="s">
        <v>137</v>
      </c>
      <c r="F42" s="43" t="s">
        <v>138</v>
      </c>
    </row>
    <row r="43" spans="4:6" x14ac:dyDescent="0.2">
      <c r="D43" s="51"/>
      <c r="E43" s="54" t="s">
        <v>139</v>
      </c>
      <c r="F43" s="43" t="s">
        <v>140</v>
      </c>
    </row>
    <row r="44" spans="4:6" x14ac:dyDescent="0.2">
      <c r="D44" s="51"/>
      <c r="E44" s="54" t="s">
        <v>141</v>
      </c>
      <c r="F44" s="43" t="s">
        <v>142</v>
      </c>
    </row>
    <row r="45" spans="4:6" x14ac:dyDescent="0.2">
      <c r="D45" s="51"/>
      <c r="E45" s="54" t="s">
        <v>143</v>
      </c>
      <c r="F45" s="43" t="s">
        <v>144</v>
      </c>
    </row>
    <row r="46" spans="4:6" x14ac:dyDescent="0.2">
      <c r="D46" s="51"/>
      <c r="E46" s="54" t="s">
        <v>145</v>
      </c>
      <c r="F46" s="43" t="s">
        <v>146</v>
      </c>
    </row>
    <row r="47" spans="4:6" x14ac:dyDescent="0.2">
      <c r="D47" s="51"/>
      <c r="E47" s="54" t="s">
        <v>147</v>
      </c>
      <c r="F47" s="43" t="s">
        <v>148</v>
      </c>
    </row>
    <row r="48" spans="4:6" x14ac:dyDescent="0.2">
      <c r="D48" s="41" t="s">
        <v>149</v>
      </c>
      <c r="E48" s="53"/>
      <c r="F48" s="42"/>
    </row>
    <row r="49" spans="4:6" ht="26.25" customHeight="1" x14ac:dyDescent="0.2">
      <c r="D49" s="51"/>
      <c r="E49" s="54" t="s">
        <v>150</v>
      </c>
      <c r="F49" s="43" t="s">
        <v>151</v>
      </c>
    </row>
    <row r="50" spans="4:6" x14ac:dyDescent="0.2">
      <c r="D50" s="51"/>
      <c r="E50" s="54" t="s">
        <v>152</v>
      </c>
      <c r="F50" s="43" t="s">
        <v>153</v>
      </c>
    </row>
    <row r="51" spans="4:6" x14ac:dyDescent="0.2">
      <c r="D51" s="51"/>
      <c r="E51" s="54" t="s">
        <v>154</v>
      </c>
      <c r="F51" s="43" t="s">
        <v>155</v>
      </c>
    </row>
    <row r="52" spans="4:6" x14ac:dyDescent="0.2">
      <c r="D52" s="51"/>
      <c r="E52" s="52" t="s">
        <v>162</v>
      </c>
      <c r="F52" s="40" t="s">
        <v>163</v>
      </c>
    </row>
    <row r="53" spans="4:6" x14ac:dyDescent="0.2">
      <c r="E53" s="56"/>
      <c r="F53" s="45"/>
    </row>
    <row r="54" spans="4:6" x14ac:dyDescent="0.2">
      <c r="E54" s="57"/>
      <c r="F54" s="46" t="s">
        <v>273</v>
      </c>
    </row>
    <row r="56" spans="4:6" x14ac:dyDescent="0.2">
      <c r="D56" s="46" t="s">
        <v>156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1EA79-BBF6-4320-A766-D3682D1B596B}">
  <sheetPr>
    <tabColor theme="0"/>
    <pageSetUpPr fitToPage="1"/>
  </sheetPr>
  <dimension ref="A1:R16"/>
  <sheetViews>
    <sheetView showGridLines="0" topLeftCell="B1" zoomScale="70" zoomScaleNormal="70" workbookViewId="0">
      <selection activeCell="B17" sqref="B17"/>
    </sheetView>
  </sheetViews>
  <sheetFormatPr defaultColWidth="9" defaultRowHeight="16" outlineLevelCol="1" x14ac:dyDescent="0.2"/>
  <cols>
    <col min="1" max="1" width="2.6328125" style="128" hidden="1" customWidth="1" outlineLevel="1"/>
    <col min="2" max="2" width="8.6328125" style="128" customWidth="1" collapsed="1"/>
    <col min="3" max="3" width="9.7265625" style="128" customWidth="1"/>
    <col min="4" max="4" width="22.453125" style="128" customWidth="1"/>
    <col min="5" max="5" width="22.36328125" style="128" customWidth="1"/>
    <col min="6" max="6" width="10.6328125" style="128" customWidth="1"/>
    <col min="7" max="7" width="14.6328125" style="128" customWidth="1"/>
    <col min="8" max="8" width="7.453125" style="128" customWidth="1"/>
    <col min="9" max="9" width="11.453125" style="128" customWidth="1"/>
    <col min="10" max="10" width="7" style="128" customWidth="1"/>
    <col min="11" max="11" width="10.453125" style="128" customWidth="1"/>
    <col min="12" max="12" width="11.08984375" style="128" customWidth="1"/>
    <col min="13" max="13" width="12.26953125" style="128" customWidth="1"/>
    <col min="14" max="14" width="11" style="128" customWidth="1"/>
    <col min="15" max="15" width="12.90625" style="128" customWidth="1"/>
    <col min="16" max="16" width="10.36328125" style="128" customWidth="1"/>
    <col min="17" max="17" width="13.36328125" style="128" customWidth="1"/>
    <col min="18" max="16384" width="9" style="128"/>
  </cols>
  <sheetData>
    <row r="1" spans="1:18" x14ac:dyDescent="0.2">
      <c r="A1" s="128">
        <v>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x14ac:dyDescent="0.2">
      <c r="A2" s="128">
        <f>IF(COUNTA(B6:Q14)&lt;&gt;0,1,2)</f>
        <v>1</v>
      </c>
      <c r="B2" s="129" t="s">
        <v>587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">
      <c r="B3" s="48"/>
      <c r="C3" s="130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34.5" customHeight="1" x14ac:dyDescent="0.2">
      <c r="B4" s="542" t="s">
        <v>588</v>
      </c>
      <c r="C4" s="542" t="s">
        <v>589</v>
      </c>
      <c r="D4" s="542" t="s">
        <v>590</v>
      </c>
      <c r="E4" s="542" t="s">
        <v>591</v>
      </c>
      <c r="F4" s="542" t="s">
        <v>592</v>
      </c>
      <c r="G4" s="542" t="s">
        <v>593</v>
      </c>
      <c r="H4" s="542"/>
      <c r="I4" s="542" t="s">
        <v>594</v>
      </c>
      <c r="J4" s="542"/>
      <c r="K4" s="542" t="s">
        <v>752</v>
      </c>
      <c r="L4" s="542"/>
      <c r="M4" s="542" t="s">
        <v>595</v>
      </c>
      <c r="N4" s="542" t="s">
        <v>596</v>
      </c>
      <c r="O4" s="542" t="s">
        <v>597</v>
      </c>
      <c r="P4" s="542" t="s">
        <v>598</v>
      </c>
      <c r="Q4" s="542" t="s">
        <v>599</v>
      </c>
      <c r="R4" s="48"/>
    </row>
    <row r="5" spans="1:18" ht="32" x14ac:dyDescent="0.2">
      <c r="B5" s="542"/>
      <c r="C5" s="542"/>
      <c r="D5" s="542"/>
      <c r="E5" s="542"/>
      <c r="F5" s="542"/>
      <c r="G5" s="131" t="s">
        <v>600</v>
      </c>
      <c r="H5" s="131" t="s">
        <v>601</v>
      </c>
      <c r="I5" s="131" t="s">
        <v>600</v>
      </c>
      <c r="J5" s="131" t="s">
        <v>601</v>
      </c>
      <c r="K5" s="131" t="s">
        <v>602</v>
      </c>
      <c r="L5" s="131" t="s">
        <v>603</v>
      </c>
      <c r="M5" s="542"/>
      <c r="N5" s="542"/>
      <c r="O5" s="542"/>
      <c r="P5" s="542"/>
      <c r="Q5" s="542"/>
      <c r="R5" s="48"/>
    </row>
    <row r="6" spans="1:18" ht="72" customHeight="1" x14ac:dyDescent="0.2">
      <c r="B6" s="248">
        <v>1</v>
      </c>
      <c r="C6" s="249">
        <v>45100</v>
      </c>
      <c r="D6" s="248" t="s">
        <v>604</v>
      </c>
      <c r="E6" s="248" t="s">
        <v>605</v>
      </c>
      <c r="F6" s="249" t="s">
        <v>606</v>
      </c>
      <c r="G6" s="248" t="s">
        <v>607</v>
      </c>
      <c r="H6" s="249" t="s">
        <v>606</v>
      </c>
      <c r="I6" s="248">
        <v>78.5</v>
      </c>
      <c r="J6" s="249" t="s">
        <v>606</v>
      </c>
      <c r="K6" s="248" t="s">
        <v>753</v>
      </c>
      <c r="L6" s="248" t="s">
        <v>753</v>
      </c>
      <c r="M6" s="248" t="s">
        <v>608</v>
      </c>
      <c r="N6" s="248" t="s">
        <v>609</v>
      </c>
      <c r="O6" s="248" t="s">
        <v>608</v>
      </c>
      <c r="P6" s="249">
        <v>45219</v>
      </c>
      <c r="Q6" s="248" t="s">
        <v>610</v>
      </c>
      <c r="R6" s="48"/>
    </row>
    <row r="7" spans="1:18" ht="58.15" customHeight="1" x14ac:dyDescent="0.2">
      <c r="B7" s="248">
        <v>2</v>
      </c>
      <c r="C7" s="249">
        <v>45167</v>
      </c>
      <c r="D7" s="248" t="s">
        <v>611</v>
      </c>
      <c r="E7" s="248" t="s">
        <v>612</v>
      </c>
      <c r="F7" s="249" t="s">
        <v>606</v>
      </c>
      <c r="G7" s="248" t="s">
        <v>613</v>
      </c>
      <c r="H7" s="249" t="s">
        <v>606</v>
      </c>
      <c r="I7" s="248">
        <v>78.5</v>
      </c>
      <c r="J7" s="249" t="s">
        <v>606</v>
      </c>
      <c r="K7" s="248" t="s">
        <v>614</v>
      </c>
      <c r="L7" s="248" t="s">
        <v>614</v>
      </c>
      <c r="M7" s="248" t="s">
        <v>615</v>
      </c>
      <c r="N7" s="248" t="s">
        <v>616</v>
      </c>
      <c r="O7" s="248" t="s">
        <v>617</v>
      </c>
      <c r="P7" s="249">
        <v>45237</v>
      </c>
      <c r="Q7" s="248" t="s">
        <v>618</v>
      </c>
      <c r="R7" s="48"/>
    </row>
    <row r="8" spans="1:18" ht="54.65" customHeight="1" x14ac:dyDescent="0.2">
      <c r="B8" s="248">
        <v>3</v>
      </c>
      <c r="C8" s="249">
        <v>45217</v>
      </c>
      <c r="D8" s="248" t="s">
        <v>619</v>
      </c>
      <c r="E8" s="248" t="s">
        <v>620</v>
      </c>
      <c r="F8" s="249" t="s">
        <v>606</v>
      </c>
      <c r="G8" s="248" t="s">
        <v>621</v>
      </c>
      <c r="H8" s="249" t="s">
        <v>606</v>
      </c>
      <c r="I8" s="248">
        <v>50.9</v>
      </c>
      <c r="J8" s="249" t="s">
        <v>606</v>
      </c>
      <c r="K8" s="248" t="s">
        <v>622</v>
      </c>
      <c r="L8" s="248" t="s">
        <v>622</v>
      </c>
      <c r="M8" s="248" t="s">
        <v>623</v>
      </c>
      <c r="N8" s="248" t="s">
        <v>609</v>
      </c>
      <c r="O8" s="248" t="s">
        <v>624</v>
      </c>
      <c r="P8" s="249">
        <v>45321</v>
      </c>
      <c r="Q8" s="248" t="s">
        <v>625</v>
      </c>
      <c r="R8" s="48"/>
    </row>
    <row r="9" spans="1:18" ht="52.15" customHeight="1" x14ac:dyDescent="0.2">
      <c r="B9" s="248">
        <v>4</v>
      </c>
      <c r="C9" s="249">
        <v>45230</v>
      </c>
      <c r="D9" s="248" t="s">
        <v>619</v>
      </c>
      <c r="E9" s="248" t="s">
        <v>620</v>
      </c>
      <c r="F9" s="249" t="s">
        <v>606</v>
      </c>
      <c r="G9" s="248" t="s">
        <v>626</v>
      </c>
      <c r="H9" s="249" t="s">
        <v>606</v>
      </c>
      <c r="I9" s="248">
        <v>76.900000000000006</v>
      </c>
      <c r="J9" s="249" t="s">
        <v>606</v>
      </c>
      <c r="K9" s="248" t="s">
        <v>627</v>
      </c>
      <c r="L9" s="248" t="s">
        <v>627</v>
      </c>
      <c r="M9" s="248" t="s">
        <v>623</v>
      </c>
      <c r="N9" s="248" t="s">
        <v>609</v>
      </c>
      <c r="O9" s="248" t="s">
        <v>624</v>
      </c>
      <c r="P9" s="249">
        <v>45321</v>
      </c>
      <c r="Q9" s="248" t="s">
        <v>628</v>
      </c>
      <c r="R9" s="48"/>
    </row>
    <row r="10" spans="1:18" ht="60.65" customHeight="1" x14ac:dyDescent="0.2">
      <c r="B10" s="248">
        <v>5</v>
      </c>
      <c r="C10" s="249">
        <v>45230</v>
      </c>
      <c r="D10" s="248" t="s">
        <v>619</v>
      </c>
      <c r="E10" s="248" t="s">
        <v>620</v>
      </c>
      <c r="F10" s="249" t="s">
        <v>606</v>
      </c>
      <c r="G10" s="248" t="s">
        <v>629</v>
      </c>
      <c r="H10" s="249" t="s">
        <v>606</v>
      </c>
      <c r="I10" s="250">
        <v>124</v>
      </c>
      <c r="J10" s="249" t="s">
        <v>606</v>
      </c>
      <c r="K10" s="248" t="s">
        <v>627</v>
      </c>
      <c r="L10" s="248" t="s">
        <v>627</v>
      </c>
      <c r="M10" s="248" t="s">
        <v>623</v>
      </c>
      <c r="N10" s="248" t="s">
        <v>609</v>
      </c>
      <c r="O10" s="248" t="s">
        <v>624</v>
      </c>
      <c r="P10" s="249">
        <v>45321</v>
      </c>
      <c r="Q10" s="248" t="s">
        <v>630</v>
      </c>
      <c r="R10" s="48"/>
    </row>
    <row r="11" spans="1:18" ht="57" customHeight="1" x14ac:dyDescent="0.2">
      <c r="B11" s="248">
        <v>6</v>
      </c>
      <c r="C11" s="249">
        <v>45306</v>
      </c>
      <c r="D11" s="248" t="s">
        <v>631</v>
      </c>
      <c r="E11" s="248" t="s">
        <v>632</v>
      </c>
      <c r="F11" s="249" t="s">
        <v>606</v>
      </c>
      <c r="G11" s="248" t="s">
        <v>633</v>
      </c>
      <c r="H11" s="249" t="s">
        <v>606</v>
      </c>
      <c r="I11" s="248">
        <v>86.3</v>
      </c>
      <c r="J11" s="249" t="s">
        <v>606</v>
      </c>
      <c r="K11" s="248" t="s">
        <v>754</v>
      </c>
      <c r="L11" s="248" t="s">
        <v>754</v>
      </c>
      <c r="M11" s="248" t="s">
        <v>608</v>
      </c>
      <c r="N11" s="248" t="s">
        <v>609</v>
      </c>
      <c r="O11" s="248" t="s">
        <v>608</v>
      </c>
      <c r="P11" s="249">
        <v>45379</v>
      </c>
      <c r="Q11" s="248" t="s">
        <v>634</v>
      </c>
      <c r="R11" s="48"/>
    </row>
    <row r="12" spans="1:18" ht="57.65" customHeight="1" x14ac:dyDescent="0.2">
      <c r="B12" s="248">
        <v>7</v>
      </c>
      <c r="C12" s="249">
        <v>45306</v>
      </c>
      <c r="D12" s="248" t="s">
        <v>631</v>
      </c>
      <c r="E12" s="248" t="s">
        <v>632</v>
      </c>
      <c r="F12" s="249" t="s">
        <v>606</v>
      </c>
      <c r="G12" s="248" t="s">
        <v>635</v>
      </c>
      <c r="H12" s="249" t="s">
        <v>606</v>
      </c>
      <c r="I12" s="248">
        <v>86.3</v>
      </c>
      <c r="J12" s="249" t="s">
        <v>606</v>
      </c>
      <c r="K12" s="248" t="s">
        <v>754</v>
      </c>
      <c r="L12" s="248" t="s">
        <v>754</v>
      </c>
      <c r="M12" s="248" t="s">
        <v>608</v>
      </c>
      <c r="N12" s="248" t="s">
        <v>609</v>
      </c>
      <c r="O12" s="248" t="s">
        <v>608</v>
      </c>
      <c r="P12" s="249">
        <v>45379</v>
      </c>
      <c r="Q12" s="248" t="s">
        <v>636</v>
      </c>
      <c r="R12" s="48"/>
    </row>
    <row r="13" spans="1:18" ht="58.9" customHeight="1" x14ac:dyDescent="0.2">
      <c r="B13" s="248">
        <v>8</v>
      </c>
      <c r="C13" s="249">
        <v>45306</v>
      </c>
      <c r="D13" s="248" t="s">
        <v>631</v>
      </c>
      <c r="E13" s="248" t="s">
        <v>632</v>
      </c>
      <c r="F13" s="249" t="s">
        <v>606</v>
      </c>
      <c r="G13" s="248" t="s">
        <v>637</v>
      </c>
      <c r="H13" s="249" t="s">
        <v>606</v>
      </c>
      <c r="I13" s="248">
        <v>86.8</v>
      </c>
      <c r="J13" s="249" t="s">
        <v>606</v>
      </c>
      <c r="K13" s="248" t="s">
        <v>754</v>
      </c>
      <c r="L13" s="248" t="s">
        <v>754</v>
      </c>
      <c r="M13" s="248" t="s">
        <v>608</v>
      </c>
      <c r="N13" s="248" t="s">
        <v>609</v>
      </c>
      <c r="O13" s="248" t="s">
        <v>608</v>
      </c>
      <c r="P13" s="249">
        <v>45379</v>
      </c>
      <c r="Q13" s="248" t="s">
        <v>638</v>
      </c>
      <c r="R13" s="48"/>
    </row>
    <row r="14" spans="1:18" ht="30" customHeight="1" x14ac:dyDescent="0.2">
      <c r="B14" s="248"/>
      <c r="C14" s="249"/>
      <c r="D14" s="248"/>
      <c r="E14" s="248"/>
      <c r="F14" s="249"/>
      <c r="G14" s="248"/>
      <c r="H14" s="248"/>
      <c r="I14" s="248"/>
      <c r="J14" s="248"/>
      <c r="K14" s="248"/>
      <c r="L14" s="248"/>
      <c r="M14" s="248"/>
      <c r="N14" s="248"/>
      <c r="O14" s="248"/>
      <c r="P14" s="249"/>
      <c r="Q14" s="248"/>
      <c r="R14" s="48"/>
    </row>
    <row r="15" spans="1:18" x14ac:dyDescent="0.2">
      <c r="B15" s="543" t="s">
        <v>755</v>
      </c>
      <c r="C15" s="543"/>
      <c r="D15" s="543"/>
      <c r="E15" s="543"/>
      <c r="F15" s="543"/>
      <c r="G15" s="543"/>
      <c r="L15" s="132"/>
      <c r="R15" s="48"/>
    </row>
    <row r="16" spans="1:18" x14ac:dyDescent="0.2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</sheetData>
  <sheetProtection formatCells="0" insertColumns="0" insertRows="0"/>
  <mergeCells count="14">
    <mergeCell ref="Q4:Q5"/>
    <mergeCell ref="I4:J4"/>
    <mergeCell ref="K4:L4"/>
    <mergeCell ref="M4:M5"/>
    <mergeCell ref="N4:N5"/>
    <mergeCell ref="O4:O5"/>
    <mergeCell ref="P4:P5"/>
    <mergeCell ref="G4:H4"/>
    <mergeCell ref="B15:G15"/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DF87-43AD-4449-BC24-7CE0F04C57B9}">
  <sheetPr>
    <tabColor theme="0"/>
  </sheetPr>
  <dimension ref="A1:L46"/>
  <sheetViews>
    <sheetView showGridLines="0" topLeftCell="B4" zoomScaleNormal="100" zoomScaleSheetLayoutView="70" workbookViewId="0">
      <selection activeCell="B4" sqref="B4:J47"/>
    </sheetView>
  </sheetViews>
  <sheetFormatPr defaultColWidth="9" defaultRowHeight="16" outlineLevelCol="1" x14ac:dyDescent="0.2"/>
  <cols>
    <col min="1" max="1" width="2.6328125" style="128" hidden="1" customWidth="1" outlineLevel="1"/>
    <col min="2" max="2" width="14.6328125" style="134" customWidth="1" collapsed="1"/>
    <col min="3" max="4" width="15.6328125" style="135" customWidth="1"/>
    <col min="5" max="5" width="18" style="135" customWidth="1"/>
    <col min="6" max="6" width="21.36328125" style="135" customWidth="1"/>
    <col min="7" max="8" width="19.7265625" style="128" customWidth="1"/>
    <col min="9" max="9" width="15.6328125" style="135" customWidth="1"/>
    <col min="10" max="10" width="15.6328125" style="134" customWidth="1"/>
    <col min="11" max="16384" width="9" style="128"/>
  </cols>
  <sheetData>
    <row r="1" spans="1:12" x14ac:dyDescent="0.2">
      <c r="A1" s="128">
        <v>2</v>
      </c>
      <c r="B1" s="130"/>
      <c r="C1" s="47"/>
      <c r="D1" s="47"/>
      <c r="E1" s="47"/>
      <c r="F1" s="47"/>
      <c r="G1" s="48"/>
      <c r="H1" s="48"/>
      <c r="I1" s="47"/>
      <c r="J1" s="130"/>
      <c r="K1" s="48"/>
    </row>
    <row r="2" spans="1:12" x14ac:dyDescent="0.2">
      <c r="A2" s="128">
        <f>IF(COUNTA(B6:J9)&lt;&gt;0,1,2)</f>
        <v>1</v>
      </c>
      <c r="B2" s="129" t="s">
        <v>639</v>
      </c>
      <c r="C2" s="47"/>
      <c r="D2" s="47"/>
      <c r="E2" s="47"/>
      <c r="F2" s="47"/>
      <c r="G2" s="48"/>
      <c r="H2" s="48"/>
      <c r="I2" s="47"/>
      <c r="J2" s="130"/>
      <c r="K2" s="48"/>
    </row>
    <row r="3" spans="1:12" x14ac:dyDescent="0.2">
      <c r="B3" s="130"/>
      <c r="C3" s="130"/>
      <c r="D3" s="47"/>
      <c r="E3" s="47"/>
      <c r="F3" s="47"/>
      <c r="G3" s="48"/>
      <c r="H3" s="48"/>
      <c r="I3" s="47"/>
      <c r="J3" s="130"/>
      <c r="K3" s="48"/>
    </row>
    <row r="4" spans="1:12" ht="16.5" customHeight="1" x14ac:dyDescent="0.2">
      <c r="B4" s="542" t="s">
        <v>640</v>
      </c>
      <c r="C4" s="542" t="s">
        <v>589</v>
      </c>
      <c r="D4" s="542" t="s">
        <v>641</v>
      </c>
      <c r="E4" s="542" t="s">
        <v>642</v>
      </c>
      <c r="F4" s="542" t="s">
        <v>643</v>
      </c>
      <c r="G4" s="542" t="s">
        <v>644</v>
      </c>
      <c r="H4" s="542"/>
      <c r="I4" s="542" t="s">
        <v>645</v>
      </c>
      <c r="J4" s="542" t="s">
        <v>646</v>
      </c>
      <c r="K4" s="48"/>
    </row>
    <row r="5" spans="1:12" ht="16.5" customHeight="1" x14ac:dyDescent="0.2">
      <c r="B5" s="542"/>
      <c r="C5" s="542"/>
      <c r="D5" s="542"/>
      <c r="E5" s="542"/>
      <c r="F5" s="542"/>
      <c r="G5" s="131" t="s">
        <v>647</v>
      </c>
      <c r="H5" s="131" t="s">
        <v>648</v>
      </c>
      <c r="I5" s="542"/>
      <c r="J5" s="542"/>
      <c r="K5" s="48"/>
    </row>
    <row r="6" spans="1:12" ht="52.9" customHeight="1" x14ac:dyDescent="0.2">
      <c r="B6" s="248" t="s">
        <v>649</v>
      </c>
      <c r="C6" s="249">
        <v>45023</v>
      </c>
      <c r="D6" s="249">
        <v>44431</v>
      </c>
      <c r="E6" s="248" t="s">
        <v>650</v>
      </c>
      <c r="F6" s="248" t="s">
        <v>651</v>
      </c>
      <c r="G6" s="248" t="s">
        <v>652</v>
      </c>
      <c r="H6" s="248" t="s">
        <v>652</v>
      </c>
      <c r="I6" s="249">
        <v>45017</v>
      </c>
      <c r="J6" s="248" t="s">
        <v>653</v>
      </c>
      <c r="K6" s="48"/>
    </row>
    <row r="7" spans="1:12" ht="51" customHeight="1" x14ac:dyDescent="0.2">
      <c r="B7" s="248" t="s">
        <v>654</v>
      </c>
      <c r="C7" s="249">
        <v>45023</v>
      </c>
      <c r="D7" s="249">
        <v>44431</v>
      </c>
      <c r="E7" s="248" t="s">
        <v>650</v>
      </c>
      <c r="F7" s="248" t="s">
        <v>651</v>
      </c>
      <c r="G7" s="248" t="s">
        <v>652</v>
      </c>
      <c r="H7" s="248" t="s">
        <v>652</v>
      </c>
      <c r="I7" s="249">
        <v>45017</v>
      </c>
      <c r="J7" s="248" t="s">
        <v>653</v>
      </c>
      <c r="K7" s="48"/>
    </row>
    <row r="8" spans="1:12" ht="49.15" customHeight="1" x14ac:dyDescent="0.2">
      <c r="B8" s="248" t="s">
        <v>655</v>
      </c>
      <c r="C8" s="249">
        <v>45023</v>
      </c>
      <c r="D8" s="249">
        <v>44431</v>
      </c>
      <c r="E8" s="248" t="s">
        <v>650</v>
      </c>
      <c r="F8" s="248" t="s">
        <v>651</v>
      </c>
      <c r="G8" s="248" t="s">
        <v>652</v>
      </c>
      <c r="H8" s="248" t="s">
        <v>652</v>
      </c>
      <c r="I8" s="249">
        <v>45017</v>
      </c>
      <c r="J8" s="248" t="s">
        <v>653</v>
      </c>
      <c r="K8" s="48"/>
    </row>
    <row r="9" spans="1:12" ht="63.65" customHeight="1" x14ac:dyDescent="0.2">
      <c r="B9" s="248" t="s">
        <v>656</v>
      </c>
      <c r="C9" s="249">
        <v>45023</v>
      </c>
      <c r="D9" s="249">
        <v>44461</v>
      </c>
      <c r="E9" s="248" t="s">
        <v>657</v>
      </c>
      <c r="F9" s="248" t="s">
        <v>658</v>
      </c>
      <c r="G9" s="248" t="s">
        <v>659</v>
      </c>
      <c r="H9" s="248" t="s">
        <v>660</v>
      </c>
      <c r="I9" s="249">
        <v>45017</v>
      </c>
      <c r="J9" s="248" t="s">
        <v>653</v>
      </c>
      <c r="K9" s="48"/>
    </row>
    <row r="10" spans="1:12" ht="69" customHeight="1" x14ac:dyDescent="0.2">
      <c r="B10" s="131" t="s">
        <v>661</v>
      </c>
      <c r="C10" s="251">
        <v>45023</v>
      </c>
      <c r="D10" s="251">
        <v>44483</v>
      </c>
      <c r="E10" s="248" t="s">
        <v>657</v>
      </c>
      <c r="F10" s="131" t="s">
        <v>658</v>
      </c>
      <c r="G10" s="248" t="s">
        <v>659</v>
      </c>
      <c r="H10" s="248" t="s">
        <v>660</v>
      </c>
      <c r="I10" s="251">
        <v>45017</v>
      </c>
      <c r="J10" s="131" t="s">
        <v>653</v>
      </c>
      <c r="K10" s="48"/>
    </row>
    <row r="11" spans="1:12" ht="73.900000000000006" customHeight="1" x14ac:dyDescent="0.2">
      <c r="B11" s="248" t="s">
        <v>662</v>
      </c>
      <c r="C11" s="249">
        <v>45023</v>
      </c>
      <c r="D11" s="249">
        <v>45016</v>
      </c>
      <c r="E11" s="248" t="s">
        <v>657</v>
      </c>
      <c r="F11" s="248" t="s">
        <v>658</v>
      </c>
      <c r="G11" s="248" t="s">
        <v>659</v>
      </c>
      <c r="H11" s="248" t="s">
        <v>660</v>
      </c>
      <c r="I11" s="249">
        <v>45017</v>
      </c>
      <c r="J11" s="248" t="s">
        <v>653</v>
      </c>
    </row>
    <row r="12" spans="1:12" ht="32" x14ac:dyDescent="0.2">
      <c r="B12" s="248" t="s">
        <v>663</v>
      </c>
      <c r="C12" s="249">
        <v>45023</v>
      </c>
      <c r="D12" s="249">
        <v>45016</v>
      </c>
      <c r="E12" s="248" t="s">
        <v>657</v>
      </c>
      <c r="F12" s="248" t="s">
        <v>658</v>
      </c>
      <c r="G12" s="248" t="s">
        <v>659</v>
      </c>
      <c r="H12" s="248" t="s">
        <v>660</v>
      </c>
      <c r="I12" s="249">
        <v>45017</v>
      </c>
      <c r="J12" s="248" t="s">
        <v>653</v>
      </c>
      <c r="L12" s="133"/>
    </row>
    <row r="13" spans="1:12" ht="32" x14ac:dyDescent="0.2">
      <c r="B13" s="248" t="s">
        <v>664</v>
      </c>
      <c r="C13" s="249">
        <v>45028</v>
      </c>
      <c r="D13" s="249">
        <v>44461</v>
      </c>
      <c r="E13" s="248" t="s">
        <v>665</v>
      </c>
      <c r="F13" s="248" t="s">
        <v>666</v>
      </c>
      <c r="G13" s="248" t="s">
        <v>667</v>
      </c>
      <c r="H13" s="248" t="s">
        <v>667</v>
      </c>
      <c r="I13" s="249">
        <v>45017</v>
      </c>
      <c r="J13" s="248" t="s">
        <v>653</v>
      </c>
    </row>
    <row r="14" spans="1:12" ht="32" x14ac:dyDescent="0.2">
      <c r="B14" s="248" t="s">
        <v>668</v>
      </c>
      <c r="C14" s="249">
        <v>45028</v>
      </c>
      <c r="D14" s="249">
        <v>44552</v>
      </c>
      <c r="E14" s="248" t="s">
        <v>665</v>
      </c>
      <c r="F14" s="248" t="s">
        <v>666</v>
      </c>
      <c r="G14" s="248" t="s">
        <v>667</v>
      </c>
      <c r="H14" s="248" t="s">
        <v>667</v>
      </c>
      <c r="I14" s="249">
        <v>45017</v>
      </c>
      <c r="J14" s="248" t="s">
        <v>653</v>
      </c>
    </row>
    <row r="15" spans="1:12" ht="32" x14ac:dyDescent="0.2">
      <c r="B15" s="248" t="s">
        <v>669</v>
      </c>
      <c r="C15" s="249">
        <v>45028</v>
      </c>
      <c r="D15" s="249">
        <v>44635</v>
      </c>
      <c r="E15" s="248" t="s">
        <v>665</v>
      </c>
      <c r="F15" s="248" t="s">
        <v>666</v>
      </c>
      <c r="G15" s="248" t="s">
        <v>667</v>
      </c>
      <c r="H15" s="248" t="s">
        <v>667</v>
      </c>
      <c r="I15" s="249">
        <v>45017</v>
      </c>
      <c r="J15" s="248" t="s">
        <v>653</v>
      </c>
    </row>
    <row r="16" spans="1:12" ht="32" x14ac:dyDescent="0.2">
      <c r="B16" s="248" t="s">
        <v>670</v>
      </c>
      <c r="C16" s="249">
        <v>45034</v>
      </c>
      <c r="D16" s="249">
        <v>44075</v>
      </c>
      <c r="E16" s="248" t="s">
        <v>671</v>
      </c>
      <c r="F16" s="248" t="s">
        <v>672</v>
      </c>
      <c r="G16" s="248" t="s">
        <v>673</v>
      </c>
      <c r="H16" s="248" t="s">
        <v>672</v>
      </c>
      <c r="I16" s="249">
        <v>45007</v>
      </c>
      <c r="J16" s="248" t="s">
        <v>674</v>
      </c>
    </row>
    <row r="17" spans="2:10" ht="32" x14ac:dyDescent="0.2">
      <c r="B17" s="248" t="s">
        <v>675</v>
      </c>
      <c r="C17" s="249">
        <v>45034</v>
      </c>
      <c r="D17" s="249">
        <v>44445</v>
      </c>
      <c r="E17" s="248" t="s">
        <v>671</v>
      </c>
      <c r="F17" s="248" t="s">
        <v>676</v>
      </c>
      <c r="G17" s="248" t="s">
        <v>677</v>
      </c>
      <c r="H17" s="248" t="s">
        <v>676</v>
      </c>
      <c r="I17" s="249">
        <v>45008</v>
      </c>
      <c r="J17" s="248" t="s">
        <v>674</v>
      </c>
    </row>
    <row r="18" spans="2:10" ht="32" x14ac:dyDescent="0.2">
      <c r="B18" s="248" t="s">
        <v>678</v>
      </c>
      <c r="C18" s="249">
        <v>45034</v>
      </c>
      <c r="D18" s="249">
        <v>44445</v>
      </c>
      <c r="E18" s="248" t="s">
        <v>671</v>
      </c>
      <c r="F18" s="248" t="s">
        <v>676</v>
      </c>
      <c r="G18" s="248" t="s">
        <v>677</v>
      </c>
      <c r="H18" s="248" t="s">
        <v>676</v>
      </c>
      <c r="I18" s="249">
        <v>45008</v>
      </c>
      <c r="J18" s="248" t="s">
        <v>674</v>
      </c>
    </row>
    <row r="19" spans="2:10" ht="32" x14ac:dyDescent="0.2">
      <c r="B19" s="248" t="s">
        <v>679</v>
      </c>
      <c r="C19" s="249">
        <v>45034</v>
      </c>
      <c r="D19" s="249">
        <v>44445</v>
      </c>
      <c r="E19" s="248" t="s">
        <v>671</v>
      </c>
      <c r="F19" s="248" t="s">
        <v>676</v>
      </c>
      <c r="G19" s="248" t="s">
        <v>677</v>
      </c>
      <c r="H19" s="248" t="s">
        <v>676</v>
      </c>
      <c r="I19" s="249">
        <v>45008</v>
      </c>
      <c r="J19" s="248" t="s">
        <v>674</v>
      </c>
    </row>
    <row r="20" spans="2:10" ht="32" x14ac:dyDescent="0.2">
      <c r="B20" s="248" t="s">
        <v>680</v>
      </c>
      <c r="C20" s="249">
        <v>45034</v>
      </c>
      <c r="D20" s="249">
        <v>44445</v>
      </c>
      <c r="E20" s="248" t="s">
        <v>671</v>
      </c>
      <c r="F20" s="248" t="s">
        <v>676</v>
      </c>
      <c r="G20" s="248" t="s">
        <v>677</v>
      </c>
      <c r="H20" s="248" t="s">
        <v>676</v>
      </c>
      <c r="I20" s="249">
        <v>45008</v>
      </c>
      <c r="J20" s="248" t="s">
        <v>674</v>
      </c>
    </row>
    <row r="21" spans="2:10" ht="32" x14ac:dyDescent="0.2">
      <c r="B21" s="248" t="s">
        <v>681</v>
      </c>
      <c r="C21" s="249">
        <v>45042</v>
      </c>
      <c r="D21" s="249">
        <v>43273</v>
      </c>
      <c r="E21" s="248" t="s">
        <v>682</v>
      </c>
      <c r="F21" s="248" t="s">
        <v>683</v>
      </c>
      <c r="G21" s="248" t="s">
        <v>684</v>
      </c>
      <c r="H21" s="248" t="s">
        <v>684</v>
      </c>
      <c r="I21" s="249">
        <v>45017</v>
      </c>
      <c r="J21" s="248" t="s">
        <v>653</v>
      </c>
    </row>
    <row r="22" spans="2:10" ht="32" x14ac:dyDescent="0.2">
      <c r="B22" s="248" t="s">
        <v>685</v>
      </c>
      <c r="C22" s="249">
        <v>45042</v>
      </c>
      <c r="D22" s="249">
        <v>43273</v>
      </c>
      <c r="E22" s="248" t="s">
        <v>682</v>
      </c>
      <c r="F22" s="248" t="s">
        <v>683</v>
      </c>
      <c r="G22" s="248" t="s">
        <v>684</v>
      </c>
      <c r="H22" s="248" t="s">
        <v>684</v>
      </c>
      <c r="I22" s="249">
        <v>45017</v>
      </c>
      <c r="J22" s="248" t="s">
        <v>653</v>
      </c>
    </row>
    <row r="23" spans="2:10" ht="32" x14ac:dyDescent="0.2">
      <c r="B23" s="248" t="s">
        <v>686</v>
      </c>
      <c r="C23" s="249">
        <v>45042</v>
      </c>
      <c r="D23" s="249">
        <v>43273</v>
      </c>
      <c r="E23" s="248" t="s">
        <v>682</v>
      </c>
      <c r="F23" s="248" t="s">
        <v>683</v>
      </c>
      <c r="G23" s="248" t="s">
        <v>684</v>
      </c>
      <c r="H23" s="248" t="s">
        <v>684</v>
      </c>
      <c r="I23" s="249">
        <v>45017</v>
      </c>
      <c r="J23" s="248" t="s">
        <v>653</v>
      </c>
    </row>
    <row r="24" spans="2:10" ht="32" x14ac:dyDescent="0.2">
      <c r="B24" s="248" t="s">
        <v>687</v>
      </c>
      <c r="C24" s="249">
        <v>45019</v>
      </c>
      <c r="D24" s="249">
        <v>44427</v>
      </c>
      <c r="E24" s="248" t="s">
        <v>657</v>
      </c>
      <c r="F24" s="248" t="s">
        <v>658</v>
      </c>
      <c r="G24" s="248" t="s">
        <v>659</v>
      </c>
      <c r="H24" s="248" t="s">
        <v>688</v>
      </c>
      <c r="I24" s="249">
        <v>45017</v>
      </c>
      <c r="J24" s="248" t="s">
        <v>653</v>
      </c>
    </row>
    <row r="25" spans="2:10" ht="32" x14ac:dyDescent="0.2">
      <c r="B25" s="248" t="s">
        <v>689</v>
      </c>
      <c r="C25" s="249">
        <v>45019</v>
      </c>
      <c r="D25" s="249">
        <v>44427</v>
      </c>
      <c r="E25" s="248" t="s">
        <v>657</v>
      </c>
      <c r="F25" s="248" t="s">
        <v>658</v>
      </c>
      <c r="G25" s="248" t="s">
        <v>659</v>
      </c>
      <c r="H25" s="248" t="s">
        <v>688</v>
      </c>
      <c r="I25" s="249">
        <v>45017</v>
      </c>
      <c r="J25" s="248" t="s">
        <v>653</v>
      </c>
    </row>
    <row r="26" spans="2:10" ht="32" x14ac:dyDescent="0.2">
      <c r="B26" s="248" t="s">
        <v>690</v>
      </c>
      <c r="C26" s="249">
        <v>45075</v>
      </c>
      <c r="D26" s="249">
        <v>44470</v>
      </c>
      <c r="E26" s="248" t="s">
        <v>691</v>
      </c>
      <c r="F26" s="248" t="s">
        <v>692</v>
      </c>
      <c r="G26" s="248" t="s">
        <v>693</v>
      </c>
      <c r="H26" s="248" t="s">
        <v>693</v>
      </c>
      <c r="I26" s="249">
        <v>45017</v>
      </c>
      <c r="J26" s="248" t="s">
        <v>653</v>
      </c>
    </row>
    <row r="27" spans="2:10" ht="32" x14ac:dyDescent="0.2">
      <c r="B27" s="248" t="s">
        <v>687</v>
      </c>
      <c r="C27" s="249">
        <v>45110</v>
      </c>
      <c r="D27" s="249">
        <v>44427</v>
      </c>
      <c r="E27" s="248" t="s">
        <v>657</v>
      </c>
      <c r="F27" s="248" t="s">
        <v>658</v>
      </c>
      <c r="G27" s="248" t="s">
        <v>694</v>
      </c>
      <c r="H27" s="248" t="s">
        <v>694</v>
      </c>
      <c r="I27" s="249">
        <v>45108</v>
      </c>
      <c r="J27" s="248" t="s">
        <v>653</v>
      </c>
    </row>
    <row r="28" spans="2:10" ht="32" x14ac:dyDescent="0.2">
      <c r="B28" s="248" t="s">
        <v>689</v>
      </c>
      <c r="C28" s="249">
        <v>45110</v>
      </c>
      <c r="D28" s="249">
        <v>44427</v>
      </c>
      <c r="E28" s="248" t="s">
        <v>657</v>
      </c>
      <c r="F28" s="248" t="s">
        <v>658</v>
      </c>
      <c r="G28" s="248" t="s">
        <v>694</v>
      </c>
      <c r="H28" s="248" t="s">
        <v>694</v>
      </c>
      <c r="I28" s="249">
        <v>45108</v>
      </c>
      <c r="J28" s="248" t="s">
        <v>653</v>
      </c>
    </row>
    <row r="29" spans="2:10" ht="32" x14ac:dyDescent="0.2">
      <c r="B29" s="248" t="s">
        <v>695</v>
      </c>
      <c r="C29" s="249">
        <v>45113</v>
      </c>
      <c r="D29" s="249">
        <v>44649</v>
      </c>
      <c r="E29" s="248" t="s">
        <v>696</v>
      </c>
      <c r="F29" s="248" t="s">
        <v>697</v>
      </c>
      <c r="G29" s="248" t="s">
        <v>698</v>
      </c>
      <c r="H29" s="248" t="s">
        <v>698</v>
      </c>
      <c r="I29" s="249">
        <v>45108</v>
      </c>
      <c r="J29" s="248" t="s">
        <v>653</v>
      </c>
    </row>
    <row r="30" spans="2:10" ht="32" x14ac:dyDescent="0.2">
      <c r="B30" s="248" t="s">
        <v>681</v>
      </c>
      <c r="C30" s="249">
        <v>45117</v>
      </c>
      <c r="D30" s="249">
        <v>43273</v>
      </c>
      <c r="E30" s="248" t="s">
        <v>682</v>
      </c>
      <c r="F30" s="248" t="s">
        <v>683</v>
      </c>
      <c r="G30" s="248" t="s">
        <v>652</v>
      </c>
      <c r="H30" s="248" t="s">
        <v>652</v>
      </c>
      <c r="I30" s="249">
        <v>45108</v>
      </c>
      <c r="J30" s="248" t="s">
        <v>653</v>
      </c>
    </row>
    <row r="31" spans="2:10" ht="32" x14ac:dyDescent="0.2">
      <c r="B31" s="248" t="s">
        <v>685</v>
      </c>
      <c r="C31" s="249">
        <v>45117</v>
      </c>
      <c r="D31" s="249">
        <v>43273</v>
      </c>
      <c r="E31" s="248" t="s">
        <v>682</v>
      </c>
      <c r="F31" s="248" t="s">
        <v>683</v>
      </c>
      <c r="G31" s="248" t="s">
        <v>652</v>
      </c>
      <c r="H31" s="248" t="s">
        <v>652</v>
      </c>
      <c r="I31" s="249">
        <v>45108</v>
      </c>
      <c r="J31" s="248" t="s">
        <v>653</v>
      </c>
    </row>
    <row r="32" spans="2:10" ht="32" x14ac:dyDescent="0.2">
      <c r="B32" s="248" t="s">
        <v>686</v>
      </c>
      <c r="C32" s="249">
        <v>45117</v>
      </c>
      <c r="D32" s="249">
        <v>43273</v>
      </c>
      <c r="E32" s="248" t="s">
        <v>682</v>
      </c>
      <c r="F32" s="248" t="s">
        <v>683</v>
      </c>
      <c r="G32" s="248" t="s">
        <v>652</v>
      </c>
      <c r="H32" s="248" t="s">
        <v>652</v>
      </c>
      <c r="I32" s="249">
        <v>45108</v>
      </c>
      <c r="J32" s="248" t="s">
        <v>653</v>
      </c>
    </row>
    <row r="33" spans="2:10" ht="48" x14ac:dyDescent="0.2">
      <c r="B33" s="248" t="s">
        <v>661</v>
      </c>
      <c r="C33" s="249">
        <v>45121</v>
      </c>
      <c r="D33" s="249">
        <v>44483</v>
      </c>
      <c r="E33" s="248" t="s">
        <v>699</v>
      </c>
      <c r="F33" s="248" t="s">
        <v>700</v>
      </c>
      <c r="G33" s="248" t="s">
        <v>701</v>
      </c>
      <c r="H33" s="248" t="s">
        <v>701</v>
      </c>
      <c r="I33" s="249">
        <v>45108</v>
      </c>
      <c r="J33" s="248" t="s">
        <v>653</v>
      </c>
    </row>
    <row r="34" spans="2:10" ht="48" x14ac:dyDescent="0.2">
      <c r="B34" s="248" t="s">
        <v>656</v>
      </c>
      <c r="C34" s="249">
        <v>45121</v>
      </c>
      <c r="D34" s="249">
        <v>44461</v>
      </c>
      <c r="E34" s="248" t="s">
        <v>699</v>
      </c>
      <c r="F34" s="248" t="s">
        <v>700</v>
      </c>
      <c r="G34" s="248" t="s">
        <v>701</v>
      </c>
      <c r="H34" s="248" t="s">
        <v>701</v>
      </c>
      <c r="I34" s="249">
        <v>45108</v>
      </c>
      <c r="J34" s="248" t="s">
        <v>653</v>
      </c>
    </row>
    <row r="35" spans="2:10" ht="32" x14ac:dyDescent="0.2">
      <c r="B35" s="248" t="s">
        <v>662</v>
      </c>
      <c r="C35" s="249">
        <v>45126</v>
      </c>
      <c r="D35" s="249">
        <v>44804</v>
      </c>
      <c r="E35" s="248" t="s">
        <v>657</v>
      </c>
      <c r="F35" s="248" t="s">
        <v>658</v>
      </c>
      <c r="G35" s="248" t="s">
        <v>702</v>
      </c>
      <c r="H35" s="248" t="s">
        <v>702</v>
      </c>
      <c r="I35" s="249">
        <v>45108</v>
      </c>
      <c r="J35" s="248" t="s">
        <v>653</v>
      </c>
    </row>
    <row r="36" spans="2:10" ht="32" x14ac:dyDescent="0.2">
      <c r="B36" s="248" t="s">
        <v>663</v>
      </c>
      <c r="C36" s="249">
        <v>45126</v>
      </c>
      <c r="D36" s="249">
        <v>45016</v>
      </c>
      <c r="E36" s="248" t="s">
        <v>657</v>
      </c>
      <c r="F36" s="248" t="s">
        <v>658</v>
      </c>
      <c r="G36" s="248" t="s">
        <v>702</v>
      </c>
      <c r="H36" s="248" t="s">
        <v>702</v>
      </c>
      <c r="I36" s="249">
        <v>45108</v>
      </c>
      <c r="J36" s="248" t="s">
        <v>653</v>
      </c>
    </row>
    <row r="37" spans="2:10" ht="32" x14ac:dyDescent="0.2">
      <c r="B37" s="248" t="s">
        <v>703</v>
      </c>
      <c r="C37" s="249">
        <v>45132</v>
      </c>
      <c r="D37" s="249">
        <v>44434</v>
      </c>
      <c r="E37" s="248" t="s">
        <v>704</v>
      </c>
      <c r="F37" s="248" t="s">
        <v>705</v>
      </c>
      <c r="G37" s="248" t="s">
        <v>706</v>
      </c>
      <c r="H37" s="248" t="s">
        <v>707</v>
      </c>
      <c r="I37" s="249">
        <v>45110</v>
      </c>
      <c r="J37" s="248" t="s">
        <v>708</v>
      </c>
    </row>
    <row r="38" spans="2:10" ht="32" x14ac:dyDescent="0.2">
      <c r="B38" s="248" t="s">
        <v>709</v>
      </c>
      <c r="C38" s="249">
        <v>45132</v>
      </c>
      <c r="D38" s="249">
        <v>44434</v>
      </c>
      <c r="E38" s="248" t="s">
        <v>704</v>
      </c>
      <c r="F38" s="248" t="s">
        <v>705</v>
      </c>
      <c r="G38" s="248" t="s">
        <v>706</v>
      </c>
      <c r="H38" s="248" t="s">
        <v>707</v>
      </c>
      <c r="I38" s="249">
        <v>45110</v>
      </c>
      <c r="J38" s="248" t="s">
        <v>708</v>
      </c>
    </row>
    <row r="39" spans="2:10" ht="32" x14ac:dyDescent="0.2">
      <c r="B39" s="248" t="s">
        <v>710</v>
      </c>
      <c r="C39" s="249">
        <v>45133</v>
      </c>
      <c r="D39" s="249">
        <v>44441</v>
      </c>
      <c r="E39" s="248" t="s">
        <v>711</v>
      </c>
      <c r="F39" s="248" t="s">
        <v>712</v>
      </c>
      <c r="G39" s="248" t="s">
        <v>713</v>
      </c>
      <c r="H39" s="248" t="s">
        <v>713</v>
      </c>
      <c r="I39" s="249">
        <v>45105</v>
      </c>
      <c r="J39" s="248" t="s">
        <v>653</v>
      </c>
    </row>
    <row r="40" spans="2:10" ht="32" x14ac:dyDescent="0.2">
      <c r="B40" s="248" t="s">
        <v>714</v>
      </c>
      <c r="C40" s="249">
        <v>45133</v>
      </c>
      <c r="D40" s="249">
        <v>44441</v>
      </c>
      <c r="E40" s="248" t="s">
        <v>711</v>
      </c>
      <c r="F40" s="248" t="s">
        <v>712</v>
      </c>
      <c r="G40" s="248" t="s">
        <v>713</v>
      </c>
      <c r="H40" s="248" t="s">
        <v>713</v>
      </c>
      <c r="I40" s="249">
        <v>45105</v>
      </c>
      <c r="J40" s="248" t="s">
        <v>653</v>
      </c>
    </row>
    <row r="41" spans="2:10" ht="32" x14ac:dyDescent="0.2">
      <c r="B41" s="248" t="s">
        <v>715</v>
      </c>
      <c r="C41" s="249">
        <v>45133</v>
      </c>
      <c r="D41" s="249">
        <v>44441</v>
      </c>
      <c r="E41" s="248" t="s">
        <v>711</v>
      </c>
      <c r="F41" s="248" t="s">
        <v>712</v>
      </c>
      <c r="G41" s="248" t="s">
        <v>713</v>
      </c>
      <c r="H41" s="248" t="s">
        <v>713</v>
      </c>
      <c r="I41" s="249">
        <v>45105</v>
      </c>
      <c r="J41" s="248" t="s">
        <v>653</v>
      </c>
    </row>
    <row r="42" spans="2:10" ht="32" x14ac:dyDescent="0.2">
      <c r="B42" s="248" t="s">
        <v>716</v>
      </c>
      <c r="C42" s="249">
        <v>45133</v>
      </c>
      <c r="D42" s="249">
        <v>44441</v>
      </c>
      <c r="E42" s="248" t="s">
        <v>711</v>
      </c>
      <c r="F42" s="248" t="s">
        <v>712</v>
      </c>
      <c r="G42" s="248" t="s">
        <v>713</v>
      </c>
      <c r="H42" s="248" t="s">
        <v>713</v>
      </c>
      <c r="I42" s="249">
        <v>45105</v>
      </c>
      <c r="J42" s="248" t="s">
        <v>653</v>
      </c>
    </row>
    <row r="43" spans="2:10" ht="32" x14ac:dyDescent="0.2">
      <c r="B43" s="248" t="s">
        <v>717</v>
      </c>
      <c r="C43" s="249">
        <v>45133</v>
      </c>
      <c r="D43" s="249">
        <v>44441</v>
      </c>
      <c r="E43" s="248" t="s">
        <v>711</v>
      </c>
      <c r="F43" s="248" t="s">
        <v>712</v>
      </c>
      <c r="G43" s="248" t="s">
        <v>713</v>
      </c>
      <c r="H43" s="248" t="s">
        <v>713</v>
      </c>
      <c r="I43" s="249">
        <v>45105</v>
      </c>
      <c r="J43" s="248" t="s">
        <v>653</v>
      </c>
    </row>
    <row r="44" spans="2:10" ht="32" x14ac:dyDescent="0.2">
      <c r="B44" s="248" t="s">
        <v>718</v>
      </c>
      <c r="C44" s="249">
        <v>45133</v>
      </c>
      <c r="D44" s="249">
        <v>44441</v>
      </c>
      <c r="E44" s="248" t="s">
        <v>711</v>
      </c>
      <c r="F44" s="248" t="s">
        <v>712</v>
      </c>
      <c r="G44" s="248" t="s">
        <v>713</v>
      </c>
      <c r="H44" s="248" t="s">
        <v>713</v>
      </c>
      <c r="I44" s="249">
        <v>45105</v>
      </c>
      <c r="J44" s="248" t="s">
        <v>653</v>
      </c>
    </row>
    <row r="45" spans="2:10" ht="32" x14ac:dyDescent="0.2">
      <c r="B45" s="248" t="s">
        <v>719</v>
      </c>
      <c r="C45" s="249">
        <v>45133</v>
      </c>
      <c r="D45" s="249">
        <v>44441</v>
      </c>
      <c r="E45" s="248" t="s">
        <v>711</v>
      </c>
      <c r="F45" s="248" t="s">
        <v>712</v>
      </c>
      <c r="G45" s="248" t="s">
        <v>713</v>
      </c>
      <c r="H45" s="248" t="s">
        <v>713</v>
      </c>
      <c r="I45" s="249">
        <v>45105</v>
      </c>
      <c r="J45" s="248" t="s">
        <v>653</v>
      </c>
    </row>
    <row r="46" spans="2:10" ht="32" x14ac:dyDescent="0.2">
      <c r="B46" s="248" t="s">
        <v>720</v>
      </c>
      <c r="C46" s="249">
        <v>45202</v>
      </c>
      <c r="D46" s="249">
        <v>44728</v>
      </c>
      <c r="E46" s="248" t="s">
        <v>721</v>
      </c>
      <c r="F46" s="248" t="s">
        <v>722</v>
      </c>
      <c r="G46" s="248" t="s">
        <v>723</v>
      </c>
      <c r="H46" s="248" t="s">
        <v>722</v>
      </c>
      <c r="I46" s="249">
        <v>45200</v>
      </c>
      <c r="J46" s="248" t="s">
        <v>674</v>
      </c>
    </row>
  </sheetData>
  <sheetProtection formatCells="0" insertColumns="0" insertRows="0"/>
  <mergeCells count="8">
    <mergeCell ref="I4:I5"/>
    <mergeCell ref="J4:J5"/>
    <mergeCell ref="B4:B5"/>
    <mergeCell ref="C4:C5"/>
    <mergeCell ref="D4:D5"/>
    <mergeCell ref="E4:E5"/>
    <mergeCell ref="F4:F5"/>
    <mergeCell ref="G4:H4"/>
  </mergeCells>
  <phoneticPr fontId="4"/>
  <pageMargins left="0.70866141732283472" right="0.70866141732283472" top="0.74803149606299213" bottom="0.74803149606299213" header="0.31496062992125984" footer="0.31496062992125984"/>
  <pageSetup paperSize="9" scale="85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354A-EDBF-4AE8-BDBD-CCB2AD649DC6}">
  <sheetPr>
    <tabColor theme="0"/>
    <pageSetUpPr fitToPage="1"/>
  </sheetPr>
  <dimension ref="A1:L12"/>
  <sheetViews>
    <sheetView showGridLines="0" topLeftCell="E1" zoomScaleNormal="100" workbookViewId="0">
      <selection activeCell="J3" sqref="J3"/>
    </sheetView>
  </sheetViews>
  <sheetFormatPr defaultColWidth="4.08984375" defaultRowHeight="16" outlineLevelCol="1" x14ac:dyDescent="0.2"/>
  <cols>
    <col min="1" max="1" width="2.6328125" style="128" hidden="1" customWidth="1" outlineLevel="1"/>
    <col min="2" max="2" width="19.453125" style="128" customWidth="1" collapsed="1"/>
    <col min="3" max="3" width="12" style="128" customWidth="1"/>
    <col min="4" max="4" width="11.7265625" style="128" customWidth="1"/>
    <col min="5" max="5" width="41.6328125" style="128" customWidth="1"/>
    <col min="6" max="6" width="17.36328125" style="128" customWidth="1"/>
    <col min="7" max="7" width="17.453125" style="128" customWidth="1"/>
    <col min="8" max="8" width="16.26953125" style="128" customWidth="1"/>
    <col min="9" max="9" width="9" style="128" customWidth="1"/>
    <col min="10" max="10" width="24" style="128" customWidth="1"/>
    <col min="11" max="16384" width="4.08984375" style="128"/>
  </cols>
  <sheetData>
    <row r="1" spans="1:12" x14ac:dyDescent="0.2">
      <c r="A1" s="128">
        <v>2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x14ac:dyDescent="0.2">
      <c r="A2" s="128">
        <f>IF(COUNTA(B5:J6)&lt;&gt;0,1,2)</f>
        <v>1</v>
      </c>
      <c r="B2" s="129" t="s">
        <v>736</v>
      </c>
      <c r="C2" s="48"/>
      <c r="D2" s="48"/>
      <c r="E2" s="48"/>
      <c r="F2" s="48"/>
      <c r="G2" s="48"/>
      <c r="H2" s="48"/>
      <c r="I2" s="48"/>
      <c r="J2" s="48"/>
      <c r="K2" s="48"/>
    </row>
    <row r="3" spans="1:12" x14ac:dyDescent="0.2">
      <c r="B3" s="48"/>
      <c r="C3" s="130"/>
      <c r="D3" s="48"/>
      <c r="E3" s="48"/>
      <c r="F3" s="48"/>
      <c r="G3" s="48"/>
      <c r="H3" s="48"/>
      <c r="I3" s="48"/>
      <c r="J3" s="48"/>
      <c r="K3" s="48"/>
    </row>
    <row r="4" spans="1:12" ht="32.25" customHeight="1" x14ac:dyDescent="0.2">
      <c r="B4" s="136" t="s">
        <v>640</v>
      </c>
      <c r="C4" s="131" t="s">
        <v>589</v>
      </c>
      <c r="D4" s="136" t="s">
        <v>641</v>
      </c>
      <c r="E4" s="131" t="s">
        <v>642</v>
      </c>
      <c r="F4" s="131" t="s">
        <v>735</v>
      </c>
      <c r="G4" s="131" t="s">
        <v>734</v>
      </c>
      <c r="H4" s="131" t="s">
        <v>733</v>
      </c>
      <c r="I4" s="131" t="s">
        <v>732</v>
      </c>
      <c r="J4" s="131" t="s">
        <v>731</v>
      </c>
      <c r="K4" s="48"/>
    </row>
    <row r="5" spans="1:12" ht="63.65" customHeight="1" x14ac:dyDescent="0.2">
      <c r="B5" s="252" t="s">
        <v>730</v>
      </c>
      <c r="C5" s="253">
        <v>45062</v>
      </c>
      <c r="D5" s="254">
        <v>44461</v>
      </c>
      <c r="E5" s="248" t="s">
        <v>728</v>
      </c>
      <c r="F5" s="248" t="s">
        <v>727</v>
      </c>
      <c r="G5" s="248" t="s">
        <v>657</v>
      </c>
      <c r="H5" s="248" t="s">
        <v>726</v>
      </c>
      <c r="I5" s="253" t="s">
        <v>725</v>
      </c>
      <c r="J5" s="248" t="s">
        <v>724</v>
      </c>
      <c r="K5" s="48"/>
    </row>
    <row r="6" spans="1:12" ht="67.900000000000006" customHeight="1" x14ac:dyDescent="0.2">
      <c r="B6" s="248" t="s">
        <v>729</v>
      </c>
      <c r="C6" s="253">
        <v>45062</v>
      </c>
      <c r="D6" s="253">
        <v>44483</v>
      </c>
      <c r="E6" s="248" t="s">
        <v>728</v>
      </c>
      <c r="F6" s="248" t="s">
        <v>727</v>
      </c>
      <c r="G6" s="248" t="s">
        <v>657</v>
      </c>
      <c r="H6" s="248" t="s">
        <v>726</v>
      </c>
      <c r="I6" s="253" t="s">
        <v>725</v>
      </c>
      <c r="J6" s="248" t="s">
        <v>724</v>
      </c>
      <c r="K6" s="48"/>
    </row>
    <row r="7" spans="1:12" x14ac:dyDescent="0.2">
      <c r="B7" s="48"/>
      <c r="C7" s="48"/>
      <c r="D7" s="48"/>
      <c r="E7" s="48"/>
      <c r="F7" s="48"/>
      <c r="G7" s="48"/>
      <c r="H7" s="48"/>
      <c r="I7" s="48"/>
      <c r="J7" s="48"/>
      <c r="K7" s="48"/>
    </row>
    <row r="12" spans="1:12" x14ac:dyDescent="0.2">
      <c r="L12" s="133"/>
    </row>
  </sheetData>
  <sheetProtection formatCells="0" insertColumns="0" insertRows="0"/>
  <phoneticPr fontId="4"/>
  <pageMargins left="0.7" right="0.7" top="0.75" bottom="0.75" header="0.3" footer="0.3"/>
  <pageSetup paperSize="9" scale="7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8253E-DDB6-4D90-BDD9-62457CF5B642}">
  <sheetPr>
    <pageSetUpPr fitToPage="1"/>
  </sheetPr>
  <dimension ref="A1:T19"/>
  <sheetViews>
    <sheetView showGridLines="0" topLeftCell="B15" zoomScaleNormal="100" zoomScaleSheetLayoutView="40" workbookViewId="0">
      <selection activeCell="K3" sqref="K3"/>
    </sheetView>
  </sheetViews>
  <sheetFormatPr defaultColWidth="9" defaultRowHeight="12" outlineLevelCol="1" x14ac:dyDescent="0.2"/>
  <cols>
    <col min="1" max="1" width="2.6328125" style="137" hidden="1" customWidth="1" outlineLevel="1"/>
    <col min="2" max="2" width="10.6328125" style="137" customWidth="1" collapsed="1"/>
    <col min="3" max="3" width="9.6328125" style="137" customWidth="1"/>
    <col min="4" max="4" width="10.6328125" style="137" customWidth="1"/>
    <col min="5" max="5" width="14.7265625" style="137" customWidth="1"/>
    <col min="6" max="6" width="8.90625" style="137" customWidth="1"/>
    <col min="7" max="7" width="9.6328125" style="137" customWidth="1"/>
    <col min="8" max="8" width="9" style="137" customWidth="1"/>
    <col min="9" max="9" width="10.08984375" style="137" customWidth="1"/>
    <col min="10" max="11" width="9.36328125" style="137" customWidth="1"/>
    <col min="12" max="12" width="9.26953125" style="137" customWidth="1"/>
    <col min="13" max="13" width="9.453125" style="137" customWidth="1"/>
    <col min="14" max="15" width="9.36328125" style="137" customWidth="1"/>
    <col min="16" max="16" width="9.453125" style="137" customWidth="1"/>
    <col min="17" max="17" width="8.7265625" style="137" customWidth="1"/>
    <col min="18" max="18" width="11.90625" style="137" customWidth="1"/>
    <col min="19" max="19" width="8.6328125" style="137" customWidth="1"/>
    <col min="20" max="16384" width="9" style="137"/>
  </cols>
  <sheetData>
    <row r="1" spans="1:20" x14ac:dyDescent="0.2">
      <c r="A1" s="137">
        <v>2</v>
      </c>
    </row>
    <row r="2" spans="1:20" ht="16" x14ac:dyDescent="0.2">
      <c r="A2" s="137">
        <f>IF(COUNTA(B7,F7:Q8,F10:Q11,F13:Q14,F16:Q17)&lt;&gt;0,1,2)</f>
        <v>1</v>
      </c>
      <c r="B2" s="138" t="s">
        <v>737</v>
      </c>
    </row>
    <row r="3" spans="1:20" x14ac:dyDescent="0.2">
      <c r="C3" s="255"/>
    </row>
    <row r="4" spans="1:20" ht="12.5" thickBot="1" x14ac:dyDescent="0.25"/>
    <row r="5" spans="1:20" x14ac:dyDescent="0.2">
      <c r="B5" s="551" t="s">
        <v>738</v>
      </c>
      <c r="C5" s="553" t="s">
        <v>739</v>
      </c>
      <c r="D5" s="554" t="s">
        <v>740</v>
      </c>
      <c r="E5" s="256"/>
      <c r="F5" s="555" t="s">
        <v>741</v>
      </c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7" t="s">
        <v>742</v>
      </c>
      <c r="S5" s="559" t="s">
        <v>743</v>
      </c>
      <c r="T5" s="544" t="s">
        <v>744</v>
      </c>
    </row>
    <row r="6" spans="1:20" x14ac:dyDescent="0.2">
      <c r="B6" s="552"/>
      <c r="C6" s="553"/>
      <c r="D6" s="554"/>
      <c r="E6" s="256"/>
      <c r="F6" s="257">
        <v>4</v>
      </c>
      <c r="G6" s="257">
        <v>5</v>
      </c>
      <c r="H6" s="257">
        <v>6</v>
      </c>
      <c r="I6" s="257">
        <v>7</v>
      </c>
      <c r="J6" s="257">
        <v>8</v>
      </c>
      <c r="K6" s="257">
        <v>9</v>
      </c>
      <c r="L6" s="257">
        <v>10</v>
      </c>
      <c r="M6" s="257">
        <v>11</v>
      </c>
      <c r="N6" s="257">
        <v>12</v>
      </c>
      <c r="O6" s="257">
        <v>1</v>
      </c>
      <c r="P6" s="257">
        <v>2</v>
      </c>
      <c r="Q6" s="258">
        <v>3</v>
      </c>
      <c r="R6" s="558"/>
      <c r="S6" s="560"/>
      <c r="T6" s="544"/>
    </row>
    <row r="7" spans="1:20" ht="18.75" customHeight="1" x14ac:dyDescent="0.2">
      <c r="B7" s="545" t="s">
        <v>534</v>
      </c>
      <c r="C7" s="547">
        <v>1</v>
      </c>
      <c r="D7" s="547">
        <v>1</v>
      </c>
      <c r="E7" s="259" t="s">
        <v>745</v>
      </c>
      <c r="F7" s="260">
        <v>7488</v>
      </c>
      <c r="G7" s="260">
        <v>7365.6</v>
      </c>
      <c r="H7" s="260">
        <v>7704</v>
      </c>
      <c r="I7" s="261">
        <v>8332.7999999999993</v>
      </c>
      <c r="J7" s="260">
        <v>8556</v>
      </c>
      <c r="K7" s="260">
        <v>8712</v>
      </c>
      <c r="L7" s="260">
        <v>8184</v>
      </c>
      <c r="M7" s="260">
        <v>7488</v>
      </c>
      <c r="N7" s="260">
        <v>8332.7999999999993</v>
      </c>
      <c r="O7" s="260">
        <v>8035.2000000000007</v>
      </c>
      <c r="P7" s="260">
        <v>7996.7999999999993</v>
      </c>
      <c r="Q7" s="262">
        <v>9076.7999999999993</v>
      </c>
      <c r="R7" s="263">
        <f>IF(AND(COUNT(F7:Q7)=COUNT(F8:Q8),SUM(F7:Q7)&lt;&gt;0),SUM(F7:Q7),"")</f>
        <v>97272</v>
      </c>
      <c r="S7" s="264">
        <f>IF(AND(R7="",R8=""),"",R7/R8)</f>
        <v>265.77049180327867</v>
      </c>
      <c r="T7" s="265">
        <v>256</v>
      </c>
    </row>
    <row r="8" spans="1:20" ht="18.75" customHeight="1" x14ac:dyDescent="0.2">
      <c r="B8" s="546"/>
      <c r="C8" s="548"/>
      <c r="D8" s="548"/>
      <c r="E8" s="266" t="s">
        <v>746</v>
      </c>
      <c r="F8" s="267">
        <v>30</v>
      </c>
      <c r="G8" s="267">
        <v>31</v>
      </c>
      <c r="H8" s="267">
        <v>30</v>
      </c>
      <c r="I8" s="267">
        <v>31</v>
      </c>
      <c r="J8" s="267">
        <v>31</v>
      </c>
      <c r="K8" s="267">
        <v>30</v>
      </c>
      <c r="L8" s="267">
        <v>31</v>
      </c>
      <c r="M8" s="267">
        <v>30</v>
      </c>
      <c r="N8" s="267">
        <v>31</v>
      </c>
      <c r="O8" s="267">
        <v>31</v>
      </c>
      <c r="P8" s="267">
        <v>29</v>
      </c>
      <c r="Q8" s="268">
        <v>31</v>
      </c>
      <c r="R8" s="269">
        <f>IF(AND(COUNT(F7:Q7)=COUNT(F8:Q8),SUM(F8:Q8)&lt;&gt;0),SUM(F8:Q8),"")</f>
        <v>366</v>
      </c>
      <c r="S8" s="270"/>
      <c r="T8" s="271"/>
    </row>
    <row r="9" spans="1:20" ht="18.75" customHeight="1" thickBot="1" x14ac:dyDescent="0.25">
      <c r="B9" s="272"/>
      <c r="C9" s="549"/>
      <c r="D9" s="549"/>
      <c r="E9" s="273" t="s">
        <v>747</v>
      </c>
      <c r="F9" s="274">
        <f t="shared" ref="F9:Q9" si="0">IF(AND(F7="",F8=""),"",IF(AND(F7=0,F8=0),0,F7/F8))</f>
        <v>249.6</v>
      </c>
      <c r="G9" s="274">
        <f t="shared" si="0"/>
        <v>237.60000000000002</v>
      </c>
      <c r="H9" s="274">
        <f t="shared" si="0"/>
        <v>256.8</v>
      </c>
      <c r="I9" s="274">
        <f t="shared" si="0"/>
        <v>268.79999999999995</v>
      </c>
      <c r="J9" s="274">
        <f t="shared" si="0"/>
        <v>276</v>
      </c>
      <c r="K9" s="274">
        <f t="shared" si="0"/>
        <v>290.39999999999998</v>
      </c>
      <c r="L9" s="274">
        <f t="shared" si="0"/>
        <v>264</v>
      </c>
      <c r="M9" s="274">
        <f t="shared" si="0"/>
        <v>249.6</v>
      </c>
      <c r="N9" s="274">
        <f t="shared" si="0"/>
        <v>268.79999999999995</v>
      </c>
      <c r="O9" s="274">
        <f t="shared" si="0"/>
        <v>259.20000000000005</v>
      </c>
      <c r="P9" s="274">
        <f t="shared" si="0"/>
        <v>275.75172413793103</v>
      </c>
      <c r="Q9" s="275">
        <f t="shared" si="0"/>
        <v>292.79999999999995</v>
      </c>
      <c r="R9" s="276"/>
      <c r="S9" s="277"/>
      <c r="T9" s="278"/>
    </row>
    <row r="10" spans="1:20" ht="18.75" customHeight="1" thickTop="1" x14ac:dyDescent="0.2">
      <c r="B10" s="546" t="s">
        <v>558</v>
      </c>
      <c r="C10" s="548">
        <v>71</v>
      </c>
      <c r="D10" s="550">
        <v>71</v>
      </c>
      <c r="E10" s="279" t="s">
        <v>745</v>
      </c>
      <c r="F10" s="280">
        <v>51420</v>
      </c>
      <c r="G10" s="280">
        <v>50995</v>
      </c>
      <c r="H10" s="280">
        <v>55590</v>
      </c>
      <c r="I10" s="280">
        <v>55769</v>
      </c>
      <c r="J10" s="280">
        <v>58001</v>
      </c>
      <c r="K10" s="280">
        <v>58770</v>
      </c>
      <c r="L10" s="280">
        <v>54095</v>
      </c>
      <c r="M10" s="280">
        <v>59010</v>
      </c>
      <c r="N10" s="280">
        <v>59489</v>
      </c>
      <c r="O10" s="280">
        <v>43772</v>
      </c>
      <c r="P10" s="280">
        <v>60407</v>
      </c>
      <c r="Q10" s="281">
        <v>68293</v>
      </c>
      <c r="R10" s="282">
        <f>IF(AND(COUNT(F10:Q10)=COUNT(F11:Q11),SUM(F10:Q10)&lt;&gt;0),SUM(F10:Q10),"")</f>
        <v>675611</v>
      </c>
      <c r="S10" s="283">
        <f>IF(AND(R10="",R11=""),"",R10/R11)</f>
        <v>1845.9316939890709</v>
      </c>
      <c r="T10" s="265">
        <v>1844.2794520547945</v>
      </c>
    </row>
    <row r="11" spans="1:20" ht="18.75" customHeight="1" x14ac:dyDescent="0.2">
      <c r="B11" s="546"/>
      <c r="C11" s="548"/>
      <c r="D11" s="548"/>
      <c r="E11" s="266" t="s">
        <v>746</v>
      </c>
      <c r="F11" s="267">
        <v>30</v>
      </c>
      <c r="G11" s="267">
        <v>31</v>
      </c>
      <c r="H11" s="267">
        <v>30</v>
      </c>
      <c r="I11" s="267">
        <v>31</v>
      </c>
      <c r="J11" s="267">
        <v>31</v>
      </c>
      <c r="K11" s="267">
        <v>30</v>
      </c>
      <c r="L11" s="267">
        <v>31</v>
      </c>
      <c r="M11" s="267">
        <v>30</v>
      </c>
      <c r="N11" s="267">
        <v>31</v>
      </c>
      <c r="O11" s="267">
        <v>31</v>
      </c>
      <c r="P11" s="267">
        <v>29</v>
      </c>
      <c r="Q11" s="268">
        <v>31</v>
      </c>
      <c r="R11" s="269">
        <f>IF(AND(COUNT(F10:Q10)=COUNT(F11:Q11),SUM(F11:Q11)&lt;&gt;0),SUM(F11:Q11),"")</f>
        <v>366</v>
      </c>
      <c r="S11" s="270"/>
      <c r="T11" s="271"/>
    </row>
    <row r="12" spans="1:20" ht="18.75" customHeight="1" thickBot="1" x14ac:dyDescent="0.25">
      <c r="B12" s="272"/>
      <c r="C12" s="549"/>
      <c r="D12" s="549"/>
      <c r="E12" s="273" t="s">
        <v>747</v>
      </c>
      <c r="F12" s="274">
        <f t="shared" ref="F12:Q12" si="1">IF(AND(F10="",F11=""),"",IF(AND(F10=0,F11=0),0,F10/F11))</f>
        <v>1714</v>
      </c>
      <c r="G12" s="274">
        <f t="shared" si="1"/>
        <v>1645</v>
      </c>
      <c r="H12" s="274">
        <f t="shared" si="1"/>
        <v>1853</v>
      </c>
      <c r="I12" s="274">
        <f t="shared" si="1"/>
        <v>1799</v>
      </c>
      <c r="J12" s="274">
        <f t="shared" si="1"/>
        <v>1871</v>
      </c>
      <c r="K12" s="274">
        <f t="shared" si="1"/>
        <v>1959</v>
      </c>
      <c r="L12" s="274">
        <f t="shared" si="1"/>
        <v>1745</v>
      </c>
      <c r="M12" s="274">
        <f t="shared" si="1"/>
        <v>1967</v>
      </c>
      <c r="N12" s="274">
        <f t="shared" si="1"/>
        <v>1919</v>
      </c>
      <c r="O12" s="274">
        <f t="shared" si="1"/>
        <v>1412</v>
      </c>
      <c r="P12" s="274">
        <f t="shared" si="1"/>
        <v>2083</v>
      </c>
      <c r="Q12" s="275">
        <f t="shared" si="1"/>
        <v>2203</v>
      </c>
      <c r="R12" s="284"/>
      <c r="S12" s="285"/>
      <c r="T12" s="278"/>
    </row>
    <row r="13" spans="1:20" ht="18.75" customHeight="1" thickTop="1" x14ac:dyDescent="0.2">
      <c r="B13" s="546"/>
      <c r="C13" s="561"/>
      <c r="D13" s="561"/>
      <c r="E13" s="286" t="s">
        <v>745</v>
      </c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1"/>
      <c r="R13" s="282" t="str">
        <f>IF(AND(COUNT(F13:Q13)=COUNT(F14:Q14),SUM(F13:Q13)&lt;&gt;0),SUM(F13:Q13),"")</f>
        <v/>
      </c>
      <c r="S13" s="283" t="str">
        <f>IF(AND(R13="",R14=""),"",R13/R14)</f>
        <v/>
      </c>
      <c r="T13" s="287"/>
    </row>
    <row r="14" spans="1:20" ht="18.75" customHeight="1" x14ac:dyDescent="0.2">
      <c r="B14" s="546"/>
      <c r="C14" s="546"/>
      <c r="D14" s="546"/>
      <c r="E14" s="266" t="s">
        <v>746</v>
      </c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8"/>
      <c r="R14" s="269" t="str">
        <f>IF(AND(COUNT(F13:Q13)=COUNT(F14:Q14),SUM(F14:Q14)&lt;&gt;0),SUM(F14:Q14),"")</f>
        <v/>
      </c>
      <c r="S14" s="270"/>
      <c r="T14" s="271"/>
    </row>
    <row r="15" spans="1:20" ht="18.75" customHeight="1" thickBot="1" x14ac:dyDescent="0.25">
      <c r="B15" s="272" t="s">
        <v>748</v>
      </c>
      <c r="C15" s="562"/>
      <c r="D15" s="562"/>
      <c r="E15" s="273" t="s">
        <v>747</v>
      </c>
      <c r="F15" s="274" t="str">
        <f t="shared" ref="F15:Q15" si="2">IF(AND(F13="",F14=""),"",IF(AND(F13=0,F14=0),0,F13/F14))</f>
        <v/>
      </c>
      <c r="G15" s="274" t="str">
        <f t="shared" si="2"/>
        <v/>
      </c>
      <c r="H15" s="274" t="str">
        <f t="shared" si="2"/>
        <v/>
      </c>
      <c r="I15" s="274" t="str">
        <f t="shared" si="2"/>
        <v/>
      </c>
      <c r="J15" s="274" t="str">
        <f t="shared" si="2"/>
        <v/>
      </c>
      <c r="K15" s="274" t="str">
        <f t="shared" si="2"/>
        <v/>
      </c>
      <c r="L15" s="274" t="str">
        <f t="shared" si="2"/>
        <v/>
      </c>
      <c r="M15" s="274" t="str">
        <f t="shared" si="2"/>
        <v/>
      </c>
      <c r="N15" s="274" t="str">
        <f t="shared" si="2"/>
        <v/>
      </c>
      <c r="O15" s="274" t="str">
        <f t="shared" si="2"/>
        <v/>
      </c>
      <c r="P15" s="274" t="str">
        <f t="shared" si="2"/>
        <v/>
      </c>
      <c r="Q15" s="275" t="str">
        <f t="shared" si="2"/>
        <v/>
      </c>
      <c r="R15" s="288"/>
      <c r="S15" s="289"/>
      <c r="T15" s="290"/>
    </row>
    <row r="16" spans="1:20" ht="18.75" customHeight="1" thickTop="1" x14ac:dyDescent="0.2">
      <c r="B16" s="546"/>
      <c r="C16" s="546"/>
      <c r="D16" s="561"/>
      <c r="E16" s="279" t="s">
        <v>745</v>
      </c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1"/>
      <c r="R16" s="282" t="str">
        <f>IF(AND(COUNT(F16:Q16)=COUNT(F17:Q17),SUM(F16:Q16)&lt;&gt;0),SUM(F16:Q16),"")</f>
        <v/>
      </c>
      <c r="S16" s="283" t="str">
        <f>IF(AND(R16="",R17=""),"",R16/R17)</f>
        <v/>
      </c>
      <c r="T16" s="287"/>
    </row>
    <row r="17" spans="2:20" ht="18.75" customHeight="1" x14ac:dyDescent="0.2">
      <c r="B17" s="546"/>
      <c r="C17" s="546"/>
      <c r="D17" s="546"/>
      <c r="E17" s="266" t="s">
        <v>746</v>
      </c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8"/>
      <c r="R17" s="269" t="str">
        <f>IF(AND(COUNT(F16:Q16)=COUNT(F17:Q17),SUM(F17:Q17)&lt;&gt;0),SUM(F17:Q17),"")</f>
        <v/>
      </c>
      <c r="S17" s="270"/>
      <c r="T17" s="291"/>
    </row>
    <row r="18" spans="2:20" ht="18.75" customHeight="1" thickBot="1" x14ac:dyDescent="0.25">
      <c r="B18" s="272" t="s">
        <v>748</v>
      </c>
      <c r="C18" s="562"/>
      <c r="D18" s="562"/>
      <c r="E18" s="273" t="s">
        <v>747</v>
      </c>
      <c r="F18" s="274" t="str">
        <f t="shared" ref="F18:Q18" si="3">IF(AND(F16="",F17=""),"",IF(AND(F16=0,F17=0),0,F16/F17))</f>
        <v/>
      </c>
      <c r="G18" s="274" t="str">
        <f t="shared" si="3"/>
        <v/>
      </c>
      <c r="H18" s="274" t="str">
        <f t="shared" si="3"/>
        <v/>
      </c>
      <c r="I18" s="274" t="str">
        <f t="shared" si="3"/>
        <v/>
      </c>
      <c r="J18" s="274" t="str">
        <f t="shared" si="3"/>
        <v/>
      </c>
      <c r="K18" s="274" t="str">
        <f t="shared" si="3"/>
        <v/>
      </c>
      <c r="L18" s="274" t="str">
        <f t="shared" si="3"/>
        <v/>
      </c>
      <c r="M18" s="274" t="str">
        <f t="shared" si="3"/>
        <v/>
      </c>
      <c r="N18" s="274" t="str">
        <f t="shared" si="3"/>
        <v/>
      </c>
      <c r="O18" s="274" t="str">
        <f t="shared" si="3"/>
        <v/>
      </c>
      <c r="P18" s="274" t="str">
        <f t="shared" si="3"/>
        <v/>
      </c>
      <c r="Q18" s="275" t="str">
        <f t="shared" si="3"/>
        <v/>
      </c>
      <c r="R18" s="284"/>
      <c r="S18" s="285"/>
      <c r="T18" s="290"/>
    </row>
    <row r="19" spans="2:20" ht="29.25" customHeight="1" thickTop="1" thickBot="1" x14ac:dyDescent="0.25">
      <c r="B19" s="292"/>
      <c r="C19" s="293"/>
      <c r="D19" s="293"/>
      <c r="E19" s="294" t="s">
        <v>749</v>
      </c>
      <c r="F19" s="295">
        <f>IF(AND(F9="",F12="",F15="",F18=""),"",IF(OR(ISNUMBER(F9),ISNUMBER(F12),ISNUMBER(F15),ISNUMBER(F18)),SUM(F9,F12,F15,F18)))</f>
        <v>1963.6</v>
      </c>
      <c r="G19" s="295">
        <f t="shared" ref="G19:Q19" si="4">IF(AND(G9="",G12="",G15="",G18=""),"",IF(OR(ISNUMBER(G9),ISNUMBER(G12),ISNUMBER(G15),ISNUMBER(G18)),SUM(G9,G12,G15,G18)))</f>
        <v>1882.6</v>
      </c>
      <c r="H19" s="295">
        <f t="shared" si="4"/>
        <v>2109.8000000000002</v>
      </c>
      <c r="I19" s="295">
        <f t="shared" si="4"/>
        <v>2067.8000000000002</v>
      </c>
      <c r="J19" s="295">
        <f t="shared" si="4"/>
        <v>2147</v>
      </c>
      <c r="K19" s="295">
        <f t="shared" si="4"/>
        <v>2249.4</v>
      </c>
      <c r="L19" s="295">
        <f t="shared" si="4"/>
        <v>2009</v>
      </c>
      <c r="M19" s="295">
        <f t="shared" si="4"/>
        <v>2216.6</v>
      </c>
      <c r="N19" s="295">
        <f t="shared" si="4"/>
        <v>2187.8000000000002</v>
      </c>
      <c r="O19" s="295">
        <f t="shared" si="4"/>
        <v>1671.2</v>
      </c>
      <c r="P19" s="295">
        <f t="shared" si="4"/>
        <v>2358.751724137931</v>
      </c>
      <c r="Q19" s="295">
        <f t="shared" si="4"/>
        <v>2495.8000000000002</v>
      </c>
      <c r="R19" s="296">
        <f>IF(COUNT(R7,R10,R13,R16)&lt;&gt;0,SUM(R7,R10,R13,R16),"")</f>
        <v>772883</v>
      </c>
      <c r="S19" s="297">
        <f>IF(COUNT(S7,S10,S13,S16)&lt;&gt;0,SUM(S7,S10,S13,S16),"")</f>
        <v>2111.7021857923496</v>
      </c>
      <c r="T19" s="291"/>
    </row>
  </sheetData>
  <sheetProtection formatCells="0" insertColumns="0" insertRows="0"/>
  <mergeCells count="19">
    <mergeCell ref="B13:B14"/>
    <mergeCell ref="C13:C15"/>
    <mergeCell ref="D13:D15"/>
    <mergeCell ref="B16:B17"/>
    <mergeCell ref="C16:C18"/>
    <mergeCell ref="D16:D18"/>
    <mergeCell ref="T5:T6"/>
    <mergeCell ref="B7:B8"/>
    <mergeCell ref="C7:C9"/>
    <mergeCell ref="D7:D9"/>
    <mergeCell ref="B10:B11"/>
    <mergeCell ref="C10:C12"/>
    <mergeCell ref="D10:D12"/>
    <mergeCell ref="B5:B6"/>
    <mergeCell ref="C5:C6"/>
    <mergeCell ref="D5:D6"/>
    <mergeCell ref="F5:Q5"/>
    <mergeCell ref="R5:R6"/>
    <mergeCell ref="S5:S6"/>
  </mergeCells>
  <phoneticPr fontId="4"/>
  <dataValidations count="2">
    <dataValidation type="decimal" allowBlank="1" showInputMessage="1" showErrorMessage="1" sqref="F16:Q16 F13:Q13 F10:Q10 F7:Q7" xr:uid="{346DDD6A-AB4C-4FF9-8B4B-52A74E3FC0D9}">
      <formula1>0</formula1>
      <formula2>10000000</formula2>
    </dataValidation>
    <dataValidation type="whole" allowBlank="1" showInputMessage="1" showErrorMessage="1" sqref="F11:Q11 F14:Q14 F17:Q17 F8:Q8" xr:uid="{9C56D285-C9B5-42D2-B4F1-D4DED75561F8}">
      <formula1>0</formula1>
      <formula2>100000</formula2>
    </dataValidation>
  </dataValidations>
  <pageMargins left="0.7" right="0.7" top="0.75" bottom="0.75" header="0.3" footer="0.3"/>
  <pageSetup paperSize="9" scale="6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71F6-374F-41AC-AA66-0E0AEA2E606C}">
  <sheetPr>
    <tabColor theme="0"/>
    <pageSetUpPr fitToPage="1"/>
  </sheetPr>
  <dimension ref="A1:T19"/>
  <sheetViews>
    <sheetView showGridLines="0" topLeftCell="B1" zoomScaleNormal="100" zoomScaleSheetLayoutView="100" workbookViewId="0">
      <selection activeCell="H3" sqref="H3"/>
    </sheetView>
  </sheetViews>
  <sheetFormatPr defaultColWidth="9" defaultRowHeight="16" outlineLevelCol="1" x14ac:dyDescent="0.2"/>
  <cols>
    <col min="1" max="1" width="2.6328125" style="128" hidden="1" customWidth="1" outlineLevel="1"/>
    <col min="2" max="2" width="10.6328125" style="128" customWidth="1" collapsed="1"/>
    <col min="3" max="3" width="9.6328125" style="128" customWidth="1"/>
    <col min="4" max="4" width="10.6328125" style="128" customWidth="1"/>
    <col min="5" max="5" width="15.26953125" style="128" customWidth="1"/>
    <col min="6" max="15" width="7.08984375" style="128" bestFit="1" customWidth="1"/>
    <col min="16" max="16" width="8.1796875" style="128" bestFit="1" customWidth="1"/>
    <col min="17" max="17" width="7.08984375" style="128" bestFit="1" customWidth="1"/>
    <col min="18" max="18" width="11.90625" style="128" customWidth="1"/>
    <col min="19" max="19" width="8.6328125" style="128" customWidth="1"/>
    <col min="20" max="20" width="9.08984375" style="128" bestFit="1" customWidth="1"/>
    <col min="21" max="16384" width="9" style="128"/>
  </cols>
  <sheetData>
    <row r="1" spans="1:20" x14ac:dyDescent="0.2">
      <c r="A1" s="128">
        <v>2</v>
      </c>
    </row>
    <row r="2" spans="1:20" x14ac:dyDescent="0.2">
      <c r="A2" s="128">
        <f>IF(COUNTA(B7,C7,D7,F7:Q8)&lt;&gt;0,1,2)</f>
        <v>1</v>
      </c>
      <c r="B2" s="138" t="s">
        <v>750</v>
      </c>
    </row>
    <row r="3" spans="1:20" x14ac:dyDescent="0.2">
      <c r="C3" s="134"/>
    </row>
    <row r="4" spans="1:20" ht="16.5" thickBot="1" x14ac:dyDescent="0.25"/>
    <row r="5" spans="1:20" ht="25.5" customHeight="1" x14ac:dyDescent="0.2">
      <c r="B5" s="570" t="s">
        <v>738</v>
      </c>
      <c r="C5" s="572" t="s">
        <v>739</v>
      </c>
      <c r="D5" s="573" t="s">
        <v>740</v>
      </c>
      <c r="E5" s="298"/>
      <c r="F5" s="574" t="s">
        <v>741</v>
      </c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6" t="s">
        <v>742</v>
      </c>
      <c r="S5" s="578" t="s">
        <v>743</v>
      </c>
      <c r="T5" s="563" t="s">
        <v>744</v>
      </c>
    </row>
    <row r="6" spans="1:20" ht="21" customHeight="1" x14ac:dyDescent="0.2">
      <c r="B6" s="571"/>
      <c r="C6" s="572"/>
      <c r="D6" s="573"/>
      <c r="E6" s="298"/>
      <c r="F6" s="299">
        <v>4</v>
      </c>
      <c r="G6" s="299">
        <v>5</v>
      </c>
      <c r="H6" s="299">
        <v>6</v>
      </c>
      <c r="I6" s="299">
        <v>7</v>
      </c>
      <c r="J6" s="299">
        <v>8</v>
      </c>
      <c r="K6" s="299">
        <v>9</v>
      </c>
      <c r="L6" s="299">
        <v>10</v>
      </c>
      <c r="M6" s="299">
        <v>11</v>
      </c>
      <c r="N6" s="299">
        <v>12</v>
      </c>
      <c r="O6" s="299">
        <v>1</v>
      </c>
      <c r="P6" s="299">
        <v>2</v>
      </c>
      <c r="Q6" s="300">
        <v>3</v>
      </c>
      <c r="R6" s="577"/>
      <c r="S6" s="579"/>
      <c r="T6" s="563"/>
    </row>
    <row r="7" spans="1:20" ht="18.75" customHeight="1" x14ac:dyDescent="0.2">
      <c r="B7" s="564" t="s">
        <v>558</v>
      </c>
      <c r="C7" s="566">
        <v>1</v>
      </c>
      <c r="D7" s="566">
        <v>1</v>
      </c>
      <c r="E7" s="301" t="s">
        <v>745</v>
      </c>
      <c r="F7" s="302">
        <v>34</v>
      </c>
      <c r="G7" s="302">
        <v>45</v>
      </c>
      <c r="H7" s="302">
        <v>16</v>
      </c>
      <c r="I7" s="303">
        <v>30</v>
      </c>
      <c r="J7" s="302">
        <v>29</v>
      </c>
      <c r="K7" s="302">
        <v>21</v>
      </c>
      <c r="L7" s="302">
        <v>24</v>
      </c>
      <c r="M7" s="302">
        <v>31</v>
      </c>
      <c r="N7" s="302">
        <v>13</v>
      </c>
      <c r="O7" s="302">
        <v>86</v>
      </c>
      <c r="P7" s="302">
        <v>142</v>
      </c>
      <c r="Q7" s="304">
        <v>51</v>
      </c>
      <c r="R7" s="305">
        <f>IF(AND(COUNT(F7:Q7)=COUNT(F8:Q8),SUM(F7:Q7)&lt;&gt;0),SUM(F7:Q7),"")</f>
        <v>522</v>
      </c>
      <c r="S7" s="306">
        <f>IF(AND(R7="",R8=""),"",R7/R8)</f>
        <v>1.4262295081967213</v>
      </c>
      <c r="T7" s="307">
        <v>0.8</v>
      </c>
    </row>
    <row r="8" spans="1:20" ht="18.75" customHeight="1" x14ac:dyDescent="0.2">
      <c r="B8" s="565"/>
      <c r="C8" s="567"/>
      <c r="D8" s="567"/>
      <c r="E8" s="308" t="s">
        <v>746</v>
      </c>
      <c r="F8" s="309">
        <v>30</v>
      </c>
      <c r="G8" s="309">
        <v>31</v>
      </c>
      <c r="H8" s="309">
        <v>30</v>
      </c>
      <c r="I8" s="309">
        <v>31</v>
      </c>
      <c r="J8" s="309">
        <v>31</v>
      </c>
      <c r="K8" s="309">
        <v>30</v>
      </c>
      <c r="L8" s="309">
        <v>31</v>
      </c>
      <c r="M8" s="309">
        <v>30</v>
      </c>
      <c r="N8" s="309">
        <v>31</v>
      </c>
      <c r="O8" s="309">
        <v>31</v>
      </c>
      <c r="P8" s="309">
        <v>29</v>
      </c>
      <c r="Q8" s="310">
        <v>31</v>
      </c>
      <c r="R8" s="311">
        <f>IF(AND(COUNT(F7:Q7)=COUNT(F8:Q8),SUM(F8:Q8)&lt;&gt;0),SUM(F8:Q8),"")</f>
        <v>366</v>
      </c>
      <c r="S8" s="312"/>
      <c r="T8" s="313"/>
    </row>
    <row r="9" spans="1:20" ht="18.75" customHeight="1" thickBot="1" x14ac:dyDescent="0.25">
      <c r="B9" s="314" t="s">
        <v>748</v>
      </c>
      <c r="C9" s="568"/>
      <c r="D9" s="568"/>
      <c r="E9" s="315" t="s">
        <v>747</v>
      </c>
      <c r="F9" s="316">
        <f t="shared" ref="F9:Q9" si="0">IF(AND(F7="",F8=""),"",IF(AND(F7=0,F8=0),0,F7/F8))</f>
        <v>1.1333333333333333</v>
      </c>
      <c r="G9" s="316">
        <f t="shared" si="0"/>
        <v>1.4516129032258065</v>
      </c>
      <c r="H9" s="316">
        <f t="shared" si="0"/>
        <v>0.53333333333333333</v>
      </c>
      <c r="I9" s="316">
        <f t="shared" si="0"/>
        <v>0.967741935483871</v>
      </c>
      <c r="J9" s="316">
        <f t="shared" si="0"/>
        <v>0.93548387096774188</v>
      </c>
      <c r="K9" s="316">
        <f t="shared" si="0"/>
        <v>0.7</v>
      </c>
      <c r="L9" s="316">
        <f t="shared" si="0"/>
        <v>0.77419354838709675</v>
      </c>
      <c r="M9" s="316">
        <f t="shared" si="0"/>
        <v>1.0333333333333334</v>
      </c>
      <c r="N9" s="316">
        <f t="shared" si="0"/>
        <v>0.41935483870967744</v>
      </c>
      <c r="O9" s="316">
        <f t="shared" si="0"/>
        <v>2.774193548387097</v>
      </c>
      <c r="P9" s="316">
        <f t="shared" si="0"/>
        <v>4.8965517241379306</v>
      </c>
      <c r="Q9" s="317">
        <f t="shared" si="0"/>
        <v>1.6451612903225807</v>
      </c>
      <c r="R9" s="318"/>
      <c r="S9" s="319"/>
      <c r="T9" s="320"/>
    </row>
    <row r="10" spans="1:20" ht="18.75" customHeight="1" thickTop="1" x14ac:dyDescent="0.2">
      <c r="B10" s="565"/>
      <c r="C10" s="567"/>
      <c r="D10" s="569"/>
      <c r="E10" s="321" t="s">
        <v>745</v>
      </c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4"/>
      <c r="R10" s="322" t="str">
        <f>IF(AND(COUNT(F10:Q10)=COUNT(F11:Q11),SUM(F10:Q10)&lt;&gt;0),SUM(F10:Q10),"")</f>
        <v/>
      </c>
      <c r="S10" s="323" t="str">
        <f>IF(AND(R10="",R11=""),"",R10/R11)</f>
        <v/>
      </c>
      <c r="T10" s="307"/>
    </row>
    <row r="11" spans="1:20" ht="18.75" customHeight="1" x14ac:dyDescent="0.2">
      <c r="B11" s="565"/>
      <c r="C11" s="567"/>
      <c r="D11" s="567"/>
      <c r="E11" s="308" t="s">
        <v>746</v>
      </c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10"/>
      <c r="R11" s="311" t="str">
        <f>IF(AND(COUNT(F10:Q10)=COUNT(F11:Q11),SUM(F11:Q11)&lt;&gt;0),SUM(F11:Q11),"")</f>
        <v/>
      </c>
      <c r="S11" s="312"/>
      <c r="T11" s="313"/>
    </row>
    <row r="12" spans="1:20" ht="18.75" customHeight="1" thickBot="1" x14ac:dyDescent="0.25">
      <c r="B12" s="314" t="s">
        <v>748</v>
      </c>
      <c r="C12" s="568"/>
      <c r="D12" s="568"/>
      <c r="E12" s="315" t="s">
        <v>747</v>
      </c>
      <c r="F12" s="316" t="str">
        <f t="shared" ref="F12:Q12" si="1">IF(AND(F10="",F11=""),"",IF(AND(F10=0,F11=0),0,F10/F11))</f>
        <v/>
      </c>
      <c r="G12" s="316" t="str">
        <f t="shared" si="1"/>
        <v/>
      </c>
      <c r="H12" s="316" t="str">
        <f t="shared" si="1"/>
        <v/>
      </c>
      <c r="I12" s="316" t="str">
        <f t="shared" si="1"/>
        <v/>
      </c>
      <c r="J12" s="316" t="str">
        <f t="shared" si="1"/>
        <v/>
      </c>
      <c r="K12" s="316" t="str">
        <f t="shared" si="1"/>
        <v/>
      </c>
      <c r="L12" s="316" t="str">
        <f t="shared" si="1"/>
        <v/>
      </c>
      <c r="M12" s="316" t="str">
        <f t="shared" si="1"/>
        <v/>
      </c>
      <c r="N12" s="316" t="str">
        <f t="shared" si="1"/>
        <v/>
      </c>
      <c r="O12" s="316" t="str">
        <f t="shared" si="1"/>
        <v/>
      </c>
      <c r="P12" s="316" t="str">
        <f t="shared" si="1"/>
        <v/>
      </c>
      <c r="Q12" s="317" t="str">
        <f t="shared" si="1"/>
        <v/>
      </c>
      <c r="R12" s="324"/>
      <c r="S12" s="325"/>
      <c r="T12" s="320"/>
    </row>
    <row r="13" spans="1:20" ht="18.75" customHeight="1" thickTop="1" x14ac:dyDescent="0.2">
      <c r="B13" s="565"/>
      <c r="C13" s="580"/>
      <c r="D13" s="580"/>
      <c r="E13" s="326" t="s">
        <v>745</v>
      </c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4"/>
      <c r="R13" s="322" t="str">
        <f>IF(AND(COUNT(F13:Q13)=COUNT(F14:Q14),SUM(F13:Q13)&lt;&gt;0),SUM(F13:Q13),"")</f>
        <v/>
      </c>
      <c r="S13" s="323" t="str">
        <f>IF(AND(R13="",R14=""),"",R13/R14)</f>
        <v/>
      </c>
      <c r="T13" s="327"/>
    </row>
    <row r="14" spans="1:20" ht="18.75" customHeight="1" x14ac:dyDescent="0.2">
      <c r="B14" s="565"/>
      <c r="C14" s="565"/>
      <c r="D14" s="565"/>
      <c r="E14" s="308" t="s">
        <v>746</v>
      </c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10"/>
      <c r="R14" s="311" t="str">
        <f>IF(AND(COUNT(F13:Q13)=COUNT(F14:Q14),SUM(F14:Q14)&lt;&gt;0),SUM(F14:Q14),"")</f>
        <v/>
      </c>
      <c r="S14" s="312"/>
      <c r="T14" s="313"/>
    </row>
    <row r="15" spans="1:20" ht="18.75" customHeight="1" thickBot="1" x14ac:dyDescent="0.25">
      <c r="B15" s="314" t="s">
        <v>748</v>
      </c>
      <c r="C15" s="581"/>
      <c r="D15" s="581"/>
      <c r="E15" s="315" t="s">
        <v>747</v>
      </c>
      <c r="F15" s="316" t="str">
        <f t="shared" ref="F15:Q15" si="2">IF(AND(F13="",F14=""),"",IF(AND(F13=0,F14=0),0,F13/F14))</f>
        <v/>
      </c>
      <c r="G15" s="316" t="str">
        <f t="shared" si="2"/>
        <v/>
      </c>
      <c r="H15" s="316" t="str">
        <f t="shared" si="2"/>
        <v/>
      </c>
      <c r="I15" s="316" t="str">
        <f t="shared" si="2"/>
        <v/>
      </c>
      <c r="J15" s="316" t="str">
        <f t="shared" si="2"/>
        <v/>
      </c>
      <c r="K15" s="316" t="str">
        <f t="shared" si="2"/>
        <v/>
      </c>
      <c r="L15" s="316" t="str">
        <f t="shared" si="2"/>
        <v/>
      </c>
      <c r="M15" s="316" t="str">
        <f t="shared" si="2"/>
        <v/>
      </c>
      <c r="N15" s="316" t="str">
        <f t="shared" si="2"/>
        <v/>
      </c>
      <c r="O15" s="316" t="str">
        <f t="shared" si="2"/>
        <v/>
      </c>
      <c r="P15" s="316" t="str">
        <f t="shared" si="2"/>
        <v/>
      </c>
      <c r="Q15" s="317" t="str">
        <f t="shared" si="2"/>
        <v/>
      </c>
      <c r="R15" s="328"/>
      <c r="S15" s="329"/>
      <c r="T15" s="330"/>
    </row>
    <row r="16" spans="1:20" ht="18.75" customHeight="1" thickTop="1" x14ac:dyDescent="0.2">
      <c r="B16" s="565"/>
      <c r="C16" s="565"/>
      <c r="D16" s="580"/>
      <c r="E16" s="321" t="s">
        <v>745</v>
      </c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4"/>
      <c r="R16" s="322" t="str">
        <f>IF(AND(COUNT(F16:Q16)=COUNT(F17:Q17),SUM(F16:Q16)&lt;&gt;0),SUM(F16:Q16),"")</f>
        <v/>
      </c>
      <c r="S16" s="323" t="str">
        <f>IF(AND(R16="",R17=""),"",R16/R17)</f>
        <v/>
      </c>
      <c r="T16" s="327"/>
    </row>
    <row r="17" spans="2:20" ht="18.75" customHeight="1" x14ac:dyDescent="0.2">
      <c r="B17" s="565"/>
      <c r="C17" s="565"/>
      <c r="D17" s="565"/>
      <c r="E17" s="308" t="s">
        <v>746</v>
      </c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10"/>
      <c r="R17" s="311" t="str">
        <f>IF(AND(COUNT(F16:Q16)=COUNT(F17:Q17),SUM(F17:Q17)&lt;&gt;0),SUM(F17:Q17),"")</f>
        <v/>
      </c>
      <c r="S17" s="312"/>
      <c r="T17" s="331"/>
    </row>
    <row r="18" spans="2:20" ht="18.75" customHeight="1" thickBot="1" x14ac:dyDescent="0.25">
      <c r="B18" s="314" t="s">
        <v>748</v>
      </c>
      <c r="C18" s="581"/>
      <c r="D18" s="581"/>
      <c r="E18" s="315" t="s">
        <v>747</v>
      </c>
      <c r="F18" s="316" t="str">
        <f t="shared" ref="F18:Q18" si="3">IF(AND(F16="",F17=""),"",IF(AND(F16=0,F17=0),0,F16/F17))</f>
        <v/>
      </c>
      <c r="G18" s="316" t="str">
        <f t="shared" si="3"/>
        <v/>
      </c>
      <c r="H18" s="316" t="str">
        <f t="shared" si="3"/>
        <v/>
      </c>
      <c r="I18" s="316" t="str">
        <f t="shared" si="3"/>
        <v/>
      </c>
      <c r="J18" s="316" t="str">
        <f t="shared" si="3"/>
        <v/>
      </c>
      <c r="K18" s="316" t="str">
        <f t="shared" si="3"/>
        <v/>
      </c>
      <c r="L18" s="316" t="str">
        <f t="shared" si="3"/>
        <v/>
      </c>
      <c r="M18" s="316" t="str">
        <f t="shared" si="3"/>
        <v/>
      </c>
      <c r="N18" s="316" t="str">
        <f t="shared" si="3"/>
        <v/>
      </c>
      <c r="O18" s="316" t="str">
        <f t="shared" si="3"/>
        <v/>
      </c>
      <c r="P18" s="316" t="str">
        <f t="shared" si="3"/>
        <v/>
      </c>
      <c r="Q18" s="317" t="str">
        <f t="shared" si="3"/>
        <v/>
      </c>
      <c r="R18" s="324"/>
      <c r="S18" s="325"/>
      <c r="T18" s="330"/>
    </row>
    <row r="19" spans="2:20" ht="33" customHeight="1" thickTop="1" thickBot="1" x14ac:dyDescent="0.25">
      <c r="B19" s="332"/>
      <c r="C19" s="333"/>
      <c r="D19" s="333"/>
      <c r="E19" s="334" t="s">
        <v>749</v>
      </c>
      <c r="F19" s="335">
        <f>IF(AND(F9="",F12="",F15="",F18=""),"",IF(OR(ISNUMBER(F9),ISNUMBER(F12),ISNUMBER(F15),ISNUMBER(F18)),SUM(F9,F12,F15,F18)))</f>
        <v>1.1333333333333333</v>
      </c>
      <c r="G19" s="335">
        <f t="shared" ref="G19:Q19" si="4">IF(AND(G9="",G12="",G15="",G18=""),"",IF(OR(ISNUMBER(G9),ISNUMBER(G12),ISNUMBER(G15),ISNUMBER(G18)),SUM(G9,G12,G15,G18)))</f>
        <v>1.4516129032258065</v>
      </c>
      <c r="H19" s="335">
        <f t="shared" si="4"/>
        <v>0.53333333333333333</v>
      </c>
      <c r="I19" s="335">
        <f t="shared" si="4"/>
        <v>0.967741935483871</v>
      </c>
      <c r="J19" s="335">
        <f t="shared" si="4"/>
        <v>0.93548387096774188</v>
      </c>
      <c r="K19" s="335">
        <f t="shared" si="4"/>
        <v>0.7</v>
      </c>
      <c r="L19" s="335">
        <f t="shared" si="4"/>
        <v>0.77419354838709675</v>
      </c>
      <c r="M19" s="335">
        <f t="shared" si="4"/>
        <v>1.0333333333333334</v>
      </c>
      <c r="N19" s="335">
        <f t="shared" si="4"/>
        <v>0.41935483870967744</v>
      </c>
      <c r="O19" s="335">
        <f t="shared" si="4"/>
        <v>2.774193548387097</v>
      </c>
      <c r="P19" s="335">
        <f t="shared" si="4"/>
        <v>4.8965517241379306</v>
      </c>
      <c r="Q19" s="335">
        <f t="shared" si="4"/>
        <v>1.6451612903225807</v>
      </c>
      <c r="R19" s="336">
        <f>IF(COUNT(R7,R10,R13,R16)&lt;&gt;0,SUM(R7,R10,R13,R16),"")</f>
        <v>522</v>
      </c>
      <c r="S19" s="337">
        <f>IF(COUNT(S7,S10,S13,S16)&lt;&gt;0,SUM(S7,S10,S13,S16),"")</f>
        <v>1.4262295081967213</v>
      </c>
      <c r="T19" s="331"/>
    </row>
  </sheetData>
  <sheetProtection insertColumns="0" insertRows="0"/>
  <mergeCells count="19">
    <mergeCell ref="B13:B14"/>
    <mergeCell ref="C13:C15"/>
    <mergeCell ref="D13:D15"/>
    <mergeCell ref="B16:B17"/>
    <mergeCell ref="C16:C18"/>
    <mergeCell ref="D16:D18"/>
    <mergeCell ref="T5:T6"/>
    <mergeCell ref="B7:B8"/>
    <mergeCell ref="C7:C9"/>
    <mergeCell ref="D7:D9"/>
    <mergeCell ref="B10:B11"/>
    <mergeCell ref="C10:C12"/>
    <mergeCell ref="D10:D12"/>
    <mergeCell ref="B5:B6"/>
    <mergeCell ref="C5:C6"/>
    <mergeCell ref="D5:D6"/>
    <mergeCell ref="F5:Q5"/>
    <mergeCell ref="R5:R6"/>
    <mergeCell ref="S5:S6"/>
  </mergeCells>
  <phoneticPr fontId="4"/>
  <dataValidations count="2">
    <dataValidation type="whole" allowBlank="1" showInputMessage="1" showErrorMessage="1" sqref="F8:Q8 F14:Q14 F11:Q11 F17:Q17" xr:uid="{FD1BD785-7D55-4D5D-AD20-4D194B1BB1FF}">
      <formula1>0</formula1>
      <formula2>100000</formula2>
    </dataValidation>
    <dataValidation type="decimal" allowBlank="1" showInputMessage="1" showErrorMessage="1" sqref="F7:Q7 F13:Q13 F10:Q10 F16:Q16" xr:uid="{5EFBEA20-2714-4DCA-A0CF-00FB3813C3A5}">
      <formula1>0</formula1>
      <formula2>10000000</formula2>
    </dataValidation>
  </dataValidations>
  <pageMargins left="0.7" right="0.7" top="0.75" bottom="0.75" header="0.3" footer="0.3"/>
  <pageSetup paperSize="9" scale="8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28" sqref="B28"/>
    </sheetView>
  </sheetViews>
  <sheetFormatPr defaultColWidth="8.7265625" defaultRowHeight="16" outlineLevelRow="1" outlineLevelCol="1" x14ac:dyDescent="0.2"/>
  <cols>
    <col min="1" max="1" width="8.6328125" style="48" customWidth="1"/>
    <col min="2" max="2" width="66.26953125" style="48" customWidth="1"/>
    <col min="3" max="3" width="5.90625" style="48" customWidth="1"/>
    <col min="4" max="4" width="7" style="46" hidden="1" customWidth="1" outlineLevel="1"/>
    <col min="5" max="5" width="7.90625" style="58" hidden="1" customWidth="1" outlineLevel="1"/>
    <col min="6" max="6" width="53.90625" style="46" hidden="1" customWidth="1" outlineLevel="1"/>
    <col min="7" max="7" width="8.90625" style="48" customWidth="1" collapsed="1"/>
    <col min="8" max="16384" width="8.7265625" style="48"/>
  </cols>
  <sheetData>
    <row r="1" spans="1:6" ht="24.75" customHeight="1" x14ac:dyDescent="0.2">
      <c r="A1" s="408" t="s">
        <v>483</v>
      </c>
      <c r="B1" s="408"/>
      <c r="C1" s="47"/>
      <c r="D1" s="409" t="s">
        <v>270</v>
      </c>
      <c r="E1" s="410"/>
      <c r="F1" s="411"/>
    </row>
    <row r="2" spans="1:6" ht="15" customHeight="1" x14ac:dyDescent="0.2">
      <c r="A2" s="412" t="s">
        <v>281</v>
      </c>
      <c r="B2" s="413"/>
      <c r="D2" s="49" t="s">
        <v>159</v>
      </c>
      <c r="E2" s="42"/>
      <c r="F2" s="42"/>
    </row>
    <row r="3" spans="1:6" ht="15" customHeight="1" x14ac:dyDescent="0.2">
      <c r="A3" s="37" t="s">
        <v>322</v>
      </c>
      <c r="B3" s="38" t="s">
        <v>329</v>
      </c>
      <c r="D3" s="41"/>
      <c r="E3" s="50"/>
      <c r="F3" s="42"/>
    </row>
    <row r="4" spans="1:6" x14ac:dyDescent="0.2">
      <c r="A4" s="37" t="s">
        <v>323</v>
      </c>
      <c r="B4" s="39" t="s">
        <v>321</v>
      </c>
      <c r="D4" s="51"/>
      <c r="E4" s="52" t="s">
        <v>81</v>
      </c>
      <c r="F4" s="40" t="s">
        <v>219</v>
      </c>
    </row>
    <row r="5" spans="1:6" x14ac:dyDescent="0.2">
      <c r="A5" s="37" t="s">
        <v>324</v>
      </c>
      <c r="B5" s="39" t="s">
        <v>242</v>
      </c>
      <c r="D5" s="51"/>
      <c r="E5" s="52" t="s">
        <v>82</v>
      </c>
      <c r="F5" s="40" t="s">
        <v>83</v>
      </c>
    </row>
    <row r="6" spans="1:6" x14ac:dyDescent="0.2">
      <c r="A6" s="37" t="s">
        <v>325</v>
      </c>
      <c r="B6" s="39" t="s">
        <v>298</v>
      </c>
      <c r="D6" s="51"/>
      <c r="E6" s="52" t="s">
        <v>84</v>
      </c>
      <c r="F6" s="40" t="s">
        <v>85</v>
      </c>
    </row>
    <row r="7" spans="1:6" x14ac:dyDescent="0.2">
      <c r="A7" s="37" t="s">
        <v>326</v>
      </c>
      <c r="B7" s="39" t="s">
        <v>85</v>
      </c>
      <c r="D7" s="51"/>
      <c r="E7" s="52" t="s">
        <v>86</v>
      </c>
      <c r="F7" s="40" t="s">
        <v>87</v>
      </c>
    </row>
    <row r="8" spans="1:6" x14ac:dyDescent="0.2">
      <c r="A8" s="37" t="s">
        <v>327</v>
      </c>
      <c r="B8" s="39" t="s">
        <v>503</v>
      </c>
      <c r="D8" s="51"/>
      <c r="E8" s="52" t="s">
        <v>118</v>
      </c>
      <c r="F8" s="40" t="s">
        <v>119</v>
      </c>
    </row>
    <row r="9" spans="1:6" x14ac:dyDescent="0.2">
      <c r="A9" s="37" t="s">
        <v>328</v>
      </c>
      <c r="B9" s="39" t="s">
        <v>136</v>
      </c>
      <c r="D9" s="51"/>
      <c r="E9" s="52"/>
      <c r="F9" s="40"/>
    </row>
    <row r="10" spans="1:6" x14ac:dyDescent="0.2">
      <c r="D10" s="51"/>
      <c r="E10" s="52" t="s">
        <v>122</v>
      </c>
      <c r="F10" s="40" t="s">
        <v>214</v>
      </c>
    </row>
    <row r="11" spans="1:6" hidden="1" outlineLevel="1" x14ac:dyDescent="0.2">
      <c r="A11" s="41" t="s">
        <v>280</v>
      </c>
      <c r="B11" s="42"/>
      <c r="D11" s="41" t="s">
        <v>160</v>
      </c>
      <c r="E11" s="53"/>
      <c r="F11" s="42"/>
    </row>
    <row r="12" spans="1:6" hidden="1" outlineLevel="1" x14ac:dyDescent="0.2">
      <c r="A12" s="37" t="s">
        <v>282</v>
      </c>
      <c r="B12" s="39" t="s">
        <v>117</v>
      </c>
      <c r="D12" s="51"/>
      <c r="E12" s="54" t="s">
        <v>88</v>
      </c>
      <c r="F12" s="43" t="s">
        <v>89</v>
      </c>
    </row>
    <row r="13" spans="1:6" hidden="1" outlineLevel="1" x14ac:dyDescent="0.2">
      <c r="A13" s="37" t="s">
        <v>283</v>
      </c>
      <c r="B13" s="39" t="s">
        <v>119</v>
      </c>
      <c r="D13" s="51"/>
      <c r="E13" s="54" t="s">
        <v>90</v>
      </c>
      <c r="F13" s="43" t="s">
        <v>91</v>
      </c>
    </row>
    <row r="14" spans="1:6" hidden="1" outlineLevel="1" x14ac:dyDescent="0.2">
      <c r="A14" s="37" t="s">
        <v>284</v>
      </c>
      <c r="B14" s="39" t="s">
        <v>120</v>
      </c>
      <c r="D14" s="51"/>
      <c r="E14" s="54" t="s">
        <v>92</v>
      </c>
      <c r="F14" s="43" t="s">
        <v>93</v>
      </c>
    </row>
    <row r="15" spans="1:6" hidden="1" outlineLevel="1" x14ac:dyDescent="0.2">
      <c r="A15" s="37" t="s">
        <v>285</v>
      </c>
      <c r="B15" s="39" t="s">
        <v>121</v>
      </c>
      <c r="D15" s="51"/>
      <c r="E15" s="54" t="s">
        <v>94</v>
      </c>
      <c r="F15" s="43" t="s">
        <v>95</v>
      </c>
    </row>
    <row r="16" spans="1:6" hidden="1" outlineLevel="1" x14ac:dyDescent="0.2">
      <c r="A16" s="37" t="s">
        <v>286</v>
      </c>
      <c r="B16" s="39" t="s">
        <v>243</v>
      </c>
      <c r="D16" s="51"/>
      <c r="E16" s="54" t="s">
        <v>96</v>
      </c>
      <c r="F16" s="43" t="s">
        <v>97</v>
      </c>
    </row>
    <row r="17" spans="1:6" hidden="1" outlineLevel="1" x14ac:dyDescent="0.2">
      <c r="A17" s="37" t="s">
        <v>287</v>
      </c>
      <c r="B17" s="39" t="s">
        <v>244</v>
      </c>
      <c r="D17" s="51"/>
      <c r="E17" s="54" t="s">
        <v>98</v>
      </c>
      <c r="F17" s="43" t="s">
        <v>99</v>
      </c>
    </row>
    <row r="18" spans="1:6" hidden="1" outlineLevel="1" x14ac:dyDescent="0.2">
      <c r="A18" s="37" t="s">
        <v>288</v>
      </c>
      <c r="B18" s="39" t="s">
        <v>245</v>
      </c>
      <c r="D18" s="41" t="s">
        <v>161</v>
      </c>
      <c r="E18" s="53"/>
      <c r="F18" s="42"/>
    </row>
    <row r="19" spans="1:6" hidden="1" outlineLevel="1" x14ac:dyDescent="0.2">
      <c r="A19" s="37" t="s">
        <v>289</v>
      </c>
      <c r="B19" s="39" t="s">
        <v>246</v>
      </c>
      <c r="D19" s="51"/>
      <c r="E19" s="54" t="s">
        <v>100</v>
      </c>
      <c r="F19" s="43" t="s">
        <v>101</v>
      </c>
    </row>
    <row r="20" spans="1:6" hidden="1" outlineLevel="1" x14ac:dyDescent="0.2">
      <c r="A20" s="37" t="s">
        <v>290</v>
      </c>
      <c r="B20" s="39" t="s">
        <v>220</v>
      </c>
      <c r="D20" s="51"/>
      <c r="E20" s="54" t="s">
        <v>102</v>
      </c>
      <c r="F20" s="43" t="s">
        <v>103</v>
      </c>
    </row>
    <row r="21" spans="1:6" hidden="1" outlineLevel="1" x14ac:dyDescent="0.2">
      <c r="A21" s="37" t="s">
        <v>291</v>
      </c>
      <c r="B21" s="39" t="s">
        <v>221</v>
      </c>
      <c r="D21" s="51"/>
      <c r="E21" s="54" t="s">
        <v>104</v>
      </c>
      <c r="F21" s="43" t="s">
        <v>105</v>
      </c>
    </row>
    <row r="22" spans="1:6" hidden="1" outlineLevel="1" x14ac:dyDescent="0.2">
      <c r="A22" s="37" t="s">
        <v>292</v>
      </c>
      <c r="B22" s="39" t="s">
        <v>247</v>
      </c>
      <c r="D22" s="51"/>
      <c r="E22" s="54" t="s">
        <v>106</v>
      </c>
      <c r="F22" s="43" t="s">
        <v>107</v>
      </c>
    </row>
    <row r="23" spans="1:6" hidden="1" outlineLevel="1" x14ac:dyDescent="0.2">
      <c r="A23" s="37" t="s">
        <v>293</v>
      </c>
      <c r="B23" s="39" t="s">
        <v>248</v>
      </c>
      <c r="D23" s="51"/>
      <c r="E23" s="54" t="s">
        <v>108</v>
      </c>
      <c r="F23" s="43" t="s">
        <v>109</v>
      </c>
    </row>
    <row r="24" spans="1:6" hidden="1" outlineLevel="1" x14ac:dyDescent="0.2">
      <c r="A24" s="37" t="s">
        <v>294</v>
      </c>
      <c r="B24" s="39" t="s">
        <v>249</v>
      </c>
      <c r="D24" s="51"/>
      <c r="E24" s="54" t="s">
        <v>110</v>
      </c>
      <c r="F24" s="43" t="s">
        <v>111</v>
      </c>
    </row>
    <row r="25" spans="1:6" hidden="1" outlineLevel="1" x14ac:dyDescent="0.2">
      <c r="A25" s="37" t="s">
        <v>295</v>
      </c>
      <c r="B25" s="39" t="s">
        <v>250</v>
      </c>
      <c r="D25" s="51"/>
      <c r="E25" s="54" t="s">
        <v>112</v>
      </c>
      <c r="F25" s="43" t="s">
        <v>113</v>
      </c>
    </row>
    <row r="26" spans="1:6" hidden="1" outlineLevel="1" x14ac:dyDescent="0.2">
      <c r="A26" s="37" t="s">
        <v>296</v>
      </c>
      <c r="B26" s="39" t="s">
        <v>251</v>
      </c>
      <c r="D26" s="51"/>
      <c r="E26" s="54" t="s">
        <v>114</v>
      </c>
      <c r="F26" s="43" t="s">
        <v>115</v>
      </c>
    </row>
    <row r="27" spans="1:6" hidden="1" outlineLevel="1" x14ac:dyDescent="0.2">
      <c r="A27" s="37" t="s">
        <v>297</v>
      </c>
      <c r="B27" s="39" t="s">
        <v>252</v>
      </c>
      <c r="D27" s="41" t="s">
        <v>116</v>
      </c>
      <c r="E27" s="53"/>
      <c r="F27" s="42"/>
    </row>
    <row r="28" spans="1:6" collapsed="1" x14ac:dyDescent="0.2">
      <c r="B28" s="55"/>
      <c r="D28" s="51"/>
      <c r="E28" s="52" t="s">
        <v>123</v>
      </c>
      <c r="F28" s="40" t="s">
        <v>215</v>
      </c>
    </row>
    <row r="29" spans="1:6" collapsed="1" x14ac:dyDescent="0.2">
      <c r="A29" s="44"/>
      <c r="D29" s="51"/>
      <c r="E29" s="52" t="s">
        <v>124</v>
      </c>
      <c r="F29" s="40" t="s">
        <v>216</v>
      </c>
    </row>
    <row r="30" spans="1:6" x14ac:dyDescent="0.2">
      <c r="D30" s="51"/>
      <c r="E30" s="52" t="s">
        <v>125</v>
      </c>
      <c r="F30" s="40" t="s">
        <v>217</v>
      </c>
    </row>
    <row r="31" spans="1:6" x14ac:dyDescent="0.2">
      <c r="D31" s="51"/>
      <c r="E31" s="52" t="s">
        <v>126</v>
      </c>
      <c r="F31" s="40" t="s">
        <v>220</v>
      </c>
    </row>
    <row r="32" spans="1:6" x14ac:dyDescent="0.2">
      <c r="D32" s="51"/>
      <c r="E32" s="52" t="s">
        <v>127</v>
      </c>
      <c r="F32" s="40" t="s">
        <v>221</v>
      </c>
    </row>
    <row r="33" spans="4:6" x14ac:dyDescent="0.2">
      <c r="D33" s="51"/>
      <c r="E33" s="52" t="s">
        <v>128</v>
      </c>
      <c r="F33" s="40" t="s">
        <v>222</v>
      </c>
    </row>
    <row r="34" spans="4:6" x14ac:dyDescent="0.2">
      <c r="D34" s="51"/>
      <c r="E34" s="52" t="s">
        <v>129</v>
      </c>
      <c r="F34" s="40" t="s">
        <v>223</v>
      </c>
    </row>
    <row r="35" spans="4:6" x14ac:dyDescent="0.2">
      <c r="D35" s="51"/>
      <c r="E35" s="52" t="s">
        <v>130</v>
      </c>
      <c r="F35" s="40" t="s">
        <v>224</v>
      </c>
    </row>
    <row r="36" spans="4:6" x14ac:dyDescent="0.2">
      <c r="D36" s="51"/>
      <c r="E36" s="52" t="s">
        <v>131</v>
      </c>
      <c r="F36" s="40" t="s">
        <v>225</v>
      </c>
    </row>
    <row r="37" spans="4:6" x14ac:dyDescent="0.2">
      <c r="D37" s="51"/>
      <c r="E37" s="52" t="s">
        <v>132</v>
      </c>
      <c r="F37" s="40" t="s">
        <v>226</v>
      </c>
    </row>
    <row r="38" spans="4:6" x14ac:dyDescent="0.2">
      <c r="D38" s="51"/>
      <c r="E38" s="52" t="s">
        <v>133</v>
      </c>
      <c r="F38" s="40" t="s">
        <v>227</v>
      </c>
    </row>
    <row r="39" spans="4:6" x14ac:dyDescent="0.2">
      <c r="D39" s="41" t="s">
        <v>134</v>
      </c>
      <c r="E39" s="53"/>
      <c r="F39" s="42"/>
    </row>
    <row r="40" spans="4:6" x14ac:dyDescent="0.2">
      <c r="D40" s="51"/>
      <c r="E40" s="52" t="s">
        <v>135</v>
      </c>
      <c r="F40" s="40" t="s">
        <v>136</v>
      </c>
    </row>
    <row r="41" spans="4:6" x14ac:dyDescent="0.2">
      <c r="D41" s="51"/>
      <c r="E41" s="54" t="s">
        <v>137</v>
      </c>
      <c r="F41" s="43" t="s">
        <v>138</v>
      </c>
    </row>
    <row r="42" spans="4:6" x14ac:dyDescent="0.2">
      <c r="D42" s="51"/>
      <c r="E42" s="54" t="s">
        <v>139</v>
      </c>
      <c r="F42" s="43" t="s">
        <v>140</v>
      </c>
    </row>
    <row r="43" spans="4:6" x14ac:dyDescent="0.2">
      <c r="D43" s="51"/>
      <c r="E43" s="54" t="s">
        <v>141</v>
      </c>
      <c r="F43" s="43" t="s">
        <v>142</v>
      </c>
    </row>
    <row r="44" spans="4:6" x14ac:dyDescent="0.2">
      <c r="D44" s="51"/>
      <c r="E44" s="54" t="s">
        <v>143</v>
      </c>
      <c r="F44" s="43" t="s">
        <v>144</v>
      </c>
    </row>
    <row r="45" spans="4:6" x14ac:dyDescent="0.2">
      <c r="D45" s="51"/>
      <c r="E45" s="54" t="s">
        <v>145</v>
      </c>
      <c r="F45" s="43" t="s">
        <v>146</v>
      </c>
    </row>
    <row r="46" spans="4:6" x14ac:dyDescent="0.2">
      <c r="D46" s="51"/>
      <c r="E46" s="54" t="s">
        <v>147</v>
      </c>
      <c r="F46" s="43" t="s">
        <v>148</v>
      </c>
    </row>
    <row r="47" spans="4:6" x14ac:dyDescent="0.2">
      <c r="D47" s="41" t="s">
        <v>149</v>
      </c>
      <c r="E47" s="53"/>
      <c r="F47" s="42"/>
    </row>
    <row r="48" spans="4:6" ht="26.25" customHeight="1" x14ac:dyDescent="0.2">
      <c r="D48" s="51"/>
      <c r="E48" s="54" t="s">
        <v>150</v>
      </c>
      <c r="F48" s="43" t="s">
        <v>151</v>
      </c>
    </row>
    <row r="49" spans="4:6" x14ac:dyDescent="0.2">
      <c r="D49" s="51"/>
      <c r="E49" s="54" t="s">
        <v>152</v>
      </c>
      <c r="F49" s="43" t="s">
        <v>153</v>
      </c>
    </row>
    <row r="50" spans="4:6" x14ac:dyDescent="0.2">
      <c r="D50" s="51"/>
      <c r="E50" s="54" t="s">
        <v>154</v>
      </c>
      <c r="F50" s="43" t="s">
        <v>155</v>
      </c>
    </row>
    <row r="51" spans="4:6" x14ac:dyDescent="0.2">
      <c r="D51" s="51"/>
      <c r="E51" s="52" t="s">
        <v>162</v>
      </c>
      <c r="F51" s="40" t="s">
        <v>163</v>
      </c>
    </row>
    <row r="52" spans="4:6" x14ac:dyDescent="0.2">
      <c r="E52" s="56"/>
      <c r="F52" s="45"/>
    </row>
    <row r="53" spans="4:6" x14ac:dyDescent="0.2">
      <c r="E53" s="57"/>
      <c r="F53" s="46" t="s">
        <v>273</v>
      </c>
    </row>
    <row r="55" spans="4:6" x14ac:dyDescent="0.2">
      <c r="D55" s="46" t="s">
        <v>156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C24" sqref="C24"/>
    </sheetView>
  </sheetViews>
  <sheetFormatPr defaultColWidth="9" defaultRowHeight="17.5" x14ac:dyDescent="0.2"/>
  <cols>
    <col min="1" max="1" width="2.7265625" style="36" customWidth="1"/>
    <col min="2" max="2" width="11.90625" style="36" bestFit="1" customWidth="1"/>
    <col min="3" max="3" width="39.08984375" style="36" customWidth="1"/>
    <col min="4" max="4" width="9" style="36" customWidth="1"/>
    <col min="5" max="6" width="12.7265625" style="36" customWidth="1"/>
    <col min="7" max="7" width="9" style="36" customWidth="1"/>
    <col min="8" max="9" width="9" style="36"/>
    <col min="10" max="10" width="9.7265625" style="36" bestFit="1" customWidth="1"/>
    <col min="11" max="14" width="9" style="36"/>
    <col min="15" max="15" width="11" style="36" customWidth="1"/>
    <col min="16" max="17" width="14.26953125" style="36" bestFit="1" customWidth="1"/>
    <col min="18" max="30" width="9" style="36"/>
    <col min="31" max="31" width="11" style="36" customWidth="1"/>
    <col min="32" max="44" width="9" style="36"/>
    <col min="45" max="45" width="10.26953125" style="36" customWidth="1"/>
    <col min="46" max="46" width="9" style="36"/>
    <col min="47" max="47" width="11" style="36" customWidth="1"/>
    <col min="48" max="16384" width="9" style="36"/>
  </cols>
  <sheetData>
    <row r="1" spans="2:48" s="104" customFormat="1" ht="19.5" customHeight="1" x14ac:dyDescent="0.2">
      <c r="B1" s="103"/>
      <c r="C1" s="115" t="s">
        <v>484</v>
      </c>
    </row>
    <row r="2" spans="2:48" s="104" customFormat="1" ht="16.5" customHeight="1" x14ac:dyDescent="0.2">
      <c r="B2" s="105"/>
      <c r="C2" s="106"/>
    </row>
    <row r="3" spans="2:48" s="104" customFormat="1" ht="33" customHeight="1" x14ac:dyDescent="0.2">
      <c r="B3" s="107" t="s">
        <v>356</v>
      </c>
      <c r="C3" s="139" t="s">
        <v>380</v>
      </c>
    </row>
    <row r="4" spans="2:48" s="104" customFormat="1" ht="34.9" customHeight="1" x14ac:dyDescent="0.2">
      <c r="B4" s="107" t="s">
        <v>43</v>
      </c>
      <c r="C4" s="140" t="s">
        <v>381</v>
      </c>
    </row>
    <row r="8" spans="2:48" ht="19.5" customHeight="1" x14ac:dyDescent="0.2"/>
    <row r="9" spans="2:48" hidden="1" x14ac:dyDescent="0.2"/>
    <row r="10" spans="2:48" hidden="1" x14ac:dyDescent="0.2">
      <c r="B10" s="36" t="s">
        <v>448</v>
      </c>
      <c r="C10" s="36" t="s">
        <v>450</v>
      </c>
      <c r="D10" s="36" t="s">
        <v>434</v>
      </c>
      <c r="E10" s="36" t="s">
        <v>363</v>
      </c>
      <c r="F10" s="36" t="s">
        <v>367</v>
      </c>
      <c r="G10" s="36" t="s">
        <v>300</v>
      </c>
      <c r="H10" s="36" t="s">
        <v>371</v>
      </c>
      <c r="I10" s="36" t="s">
        <v>375</v>
      </c>
      <c r="J10" s="36" t="s">
        <v>377</v>
      </c>
      <c r="K10" s="36" t="s">
        <v>378</v>
      </c>
      <c r="L10" s="36" t="s">
        <v>379</v>
      </c>
      <c r="M10" s="36" t="s">
        <v>380</v>
      </c>
      <c r="N10" s="36" t="s">
        <v>383</v>
      </c>
      <c r="O10" s="36" t="s">
        <v>301</v>
      </c>
      <c r="P10" s="36" t="s">
        <v>385</v>
      </c>
      <c r="Q10" s="36" t="s">
        <v>391</v>
      </c>
      <c r="R10" s="36" t="s">
        <v>393</v>
      </c>
      <c r="S10" s="36" t="s">
        <v>302</v>
      </c>
      <c r="T10" s="36" t="s">
        <v>397</v>
      </c>
      <c r="U10" s="36" t="s">
        <v>399</v>
      </c>
      <c r="V10" s="36" t="s">
        <v>401</v>
      </c>
      <c r="W10" s="36" t="s">
        <v>303</v>
      </c>
      <c r="X10" s="36" t="s">
        <v>304</v>
      </c>
      <c r="Y10" s="36" t="s">
        <v>305</v>
      </c>
      <c r="Z10" s="36" t="s">
        <v>435</v>
      </c>
      <c r="AA10" s="36" t="s">
        <v>407</v>
      </c>
      <c r="AB10" s="36" t="s">
        <v>306</v>
      </c>
      <c r="AC10" s="36" t="s">
        <v>410</v>
      </c>
      <c r="AD10" s="36" t="s">
        <v>436</v>
      </c>
      <c r="AE10" s="36" t="s">
        <v>437</v>
      </c>
      <c r="AF10" s="36" t="s">
        <v>307</v>
      </c>
      <c r="AG10" s="36" t="s">
        <v>438</v>
      </c>
      <c r="AH10" s="36" t="s">
        <v>308</v>
      </c>
      <c r="AI10" s="36" t="s">
        <v>415</v>
      </c>
      <c r="AJ10" s="36" t="s">
        <v>439</v>
      </c>
      <c r="AK10" s="36" t="s">
        <v>309</v>
      </c>
      <c r="AL10" s="36" t="s">
        <v>417</v>
      </c>
      <c r="AM10" s="36" t="s">
        <v>440</v>
      </c>
      <c r="AN10" s="36" t="s">
        <v>420</v>
      </c>
      <c r="AO10" s="36" t="s">
        <v>421</v>
      </c>
      <c r="AP10" s="36" t="s">
        <v>310</v>
      </c>
      <c r="AQ10" s="36" t="s">
        <v>423</v>
      </c>
      <c r="AR10" s="36" t="s">
        <v>311</v>
      </c>
      <c r="AS10" s="36" t="s">
        <v>426</v>
      </c>
      <c r="AT10" s="36" t="s">
        <v>428</v>
      </c>
      <c r="AU10" s="36" t="s">
        <v>430</v>
      </c>
      <c r="AV10" s="36" t="s">
        <v>432</v>
      </c>
    </row>
    <row r="11" spans="2:48" hidden="1" x14ac:dyDescent="0.2">
      <c r="B11" s="36" t="s">
        <v>358</v>
      </c>
      <c r="C11" s="36" t="s">
        <v>451</v>
      </c>
      <c r="D11" s="36" t="s">
        <v>446</v>
      </c>
      <c r="E11" s="36" t="s">
        <v>364</v>
      </c>
      <c r="F11" s="36" t="s">
        <v>368</v>
      </c>
      <c r="G11" s="36" t="s">
        <v>369</v>
      </c>
      <c r="H11" s="36" t="s">
        <v>372</v>
      </c>
      <c r="I11" s="36" t="s">
        <v>376</v>
      </c>
      <c r="J11" s="36" t="s">
        <v>376</v>
      </c>
      <c r="K11" s="36" t="s">
        <v>376</v>
      </c>
      <c r="L11" s="36" t="s">
        <v>376</v>
      </c>
      <c r="M11" s="36" t="s">
        <v>381</v>
      </c>
      <c r="N11" s="36" t="s">
        <v>381</v>
      </c>
      <c r="O11" s="36" t="s">
        <v>381</v>
      </c>
      <c r="P11" s="36" t="s">
        <v>386</v>
      </c>
      <c r="Q11" s="36" t="s">
        <v>392</v>
      </c>
      <c r="R11" s="36" t="s">
        <v>394</v>
      </c>
      <c r="S11" s="36" t="s">
        <v>396</v>
      </c>
      <c r="T11" s="36" t="s">
        <v>398</v>
      </c>
      <c r="U11" s="36" t="s">
        <v>400</v>
      </c>
      <c r="V11" s="36" t="s">
        <v>402</v>
      </c>
      <c r="W11" s="36" t="s">
        <v>403</v>
      </c>
      <c r="X11" s="36" t="s">
        <v>402</v>
      </c>
      <c r="Y11" s="36" t="s">
        <v>406</v>
      </c>
      <c r="Z11" s="36" t="s">
        <v>445</v>
      </c>
      <c r="AA11" s="36" t="s">
        <v>408</v>
      </c>
      <c r="AB11" s="36" t="s">
        <v>409</v>
      </c>
      <c r="AC11" s="36" t="s">
        <v>411</v>
      </c>
      <c r="AD11" s="36" t="s">
        <v>441</v>
      </c>
      <c r="AE11" s="36" t="s">
        <v>447</v>
      </c>
      <c r="AF11" s="36" t="s">
        <v>455</v>
      </c>
      <c r="AG11" s="36" t="s">
        <v>442</v>
      </c>
      <c r="AH11" s="36" t="s">
        <v>414</v>
      </c>
      <c r="AI11" s="36" t="s">
        <v>456</v>
      </c>
      <c r="AJ11" s="36" t="s">
        <v>443</v>
      </c>
      <c r="AK11" s="36" t="s">
        <v>416</v>
      </c>
      <c r="AL11" s="36" t="s">
        <v>418</v>
      </c>
      <c r="AM11" s="36" t="s">
        <v>444</v>
      </c>
      <c r="AN11" s="36" t="s">
        <v>453</v>
      </c>
      <c r="AO11" s="36" t="s">
        <v>422</v>
      </c>
      <c r="AP11" s="36" t="s">
        <v>422</v>
      </c>
      <c r="AQ11" s="36" t="s">
        <v>424</v>
      </c>
      <c r="AR11" s="36" t="s">
        <v>425</v>
      </c>
      <c r="AS11" s="36" t="s">
        <v>427</v>
      </c>
      <c r="AT11" s="36" t="s">
        <v>429</v>
      </c>
      <c r="AU11" s="36" t="s">
        <v>431</v>
      </c>
      <c r="AV11" s="36" t="s">
        <v>433</v>
      </c>
    </row>
    <row r="12" spans="2:48" hidden="1" x14ac:dyDescent="0.2">
      <c r="B12" s="36" t="s">
        <v>359</v>
      </c>
      <c r="C12" s="36" t="s">
        <v>361</v>
      </c>
      <c r="E12" s="36" t="s">
        <v>365</v>
      </c>
      <c r="G12" s="36" t="s">
        <v>370</v>
      </c>
      <c r="H12" s="36" t="s">
        <v>373</v>
      </c>
      <c r="M12" s="36" t="s">
        <v>382</v>
      </c>
      <c r="O12" s="36" t="s">
        <v>384</v>
      </c>
      <c r="P12" s="36" t="s">
        <v>387</v>
      </c>
      <c r="R12" s="36" t="s">
        <v>395</v>
      </c>
      <c r="W12" s="36" t="s">
        <v>404</v>
      </c>
      <c r="X12" s="36" t="s">
        <v>457</v>
      </c>
      <c r="AC12" s="36" t="s">
        <v>412</v>
      </c>
      <c r="AL12" s="36" t="s">
        <v>419</v>
      </c>
    </row>
    <row r="13" spans="2:48" hidden="1" x14ac:dyDescent="0.2">
      <c r="B13" s="36" t="s">
        <v>360</v>
      </c>
      <c r="C13" s="36" t="s">
        <v>362</v>
      </c>
      <c r="E13" s="36" t="s">
        <v>454</v>
      </c>
      <c r="H13" s="36" t="s">
        <v>374</v>
      </c>
      <c r="O13" s="36" t="s">
        <v>449</v>
      </c>
      <c r="P13" s="36" t="s">
        <v>388</v>
      </c>
      <c r="W13" s="36" t="s">
        <v>405</v>
      </c>
      <c r="X13" s="36" t="s">
        <v>458</v>
      </c>
      <c r="AC13" s="36" t="s">
        <v>413</v>
      </c>
    </row>
    <row r="14" spans="2:48" hidden="1" x14ac:dyDescent="0.2">
      <c r="E14" s="36" t="s">
        <v>366</v>
      </c>
      <c r="P14" s="36" t="s">
        <v>389</v>
      </c>
      <c r="AC14" s="36" t="s">
        <v>409</v>
      </c>
    </row>
    <row r="15" spans="2:48" hidden="1" x14ac:dyDescent="0.2">
      <c r="P15" s="36" t="s">
        <v>390</v>
      </c>
    </row>
    <row r="16" spans="2:48" hidden="1" x14ac:dyDescent="0.2"/>
    <row r="17" spans="2:49" hidden="1" x14ac:dyDescent="0.2">
      <c r="B17" s="36" t="s">
        <v>448</v>
      </c>
      <c r="D17" s="36" t="s">
        <v>450</v>
      </c>
      <c r="E17" s="36" t="s">
        <v>434</v>
      </c>
      <c r="F17" s="36" t="s">
        <v>363</v>
      </c>
      <c r="G17" s="36" t="s">
        <v>367</v>
      </c>
      <c r="H17" s="36" t="s">
        <v>300</v>
      </c>
      <c r="I17" s="36" t="s">
        <v>371</v>
      </c>
      <c r="J17" s="36" t="s">
        <v>375</v>
      </c>
      <c r="K17" s="36" t="s">
        <v>377</v>
      </c>
      <c r="L17" s="36" t="s">
        <v>378</v>
      </c>
      <c r="M17" s="36" t="s">
        <v>379</v>
      </c>
      <c r="N17" s="36" t="s">
        <v>380</v>
      </c>
      <c r="O17" s="36" t="s">
        <v>383</v>
      </c>
      <c r="P17" s="36" t="s">
        <v>301</v>
      </c>
      <c r="Q17" s="36" t="s">
        <v>385</v>
      </c>
      <c r="R17" s="36" t="s">
        <v>391</v>
      </c>
      <c r="S17" s="36" t="s">
        <v>393</v>
      </c>
      <c r="T17" s="36" t="s">
        <v>302</v>
      </c>
      <c r="U17" s="36" t="s">
        <v>397</v>
      </c>
      <c r="V17" s="36" t="s">
        <v>399</v>
      </c>
      <c r="W17" s="36" t="s">
        <v>401</v>
      </c>
      <c r="X17" s="36" t="s">
        <v>303</v>
      </c>
      <c r="Y17" s="36" t="s">
        <v>304</v>
      </c>
      <c r="Z17" s="36" t="s">
        <v>305</v>
      </c>
      <c r="AA17" s="36" t="s">
        <v>435</v>
      </c>
      <c r="AB17" s="36" t="s">
        <v>407</v>
      </c>
      <c r="AC17" s="36" t="s">
        <v>306</v>
      </c>
      <c r="AD17" s="36" t="s">
        <v>410</v>
      </c>
      <c r="AE17" s="36" t="s">
        <v>436</v>
      </c>
      <c r="AF17" s="36" t="s">
        <v>437</v>
      </c>
      <c r="AG17" s="36" t="s">
        <v>307</v>
      </c>
      <c r="AH17" s="36" t="s">
        <v>438</v>
      </c>
      <c r="AI17" s="36" t="s">
        <v>308</v>
      </c>
      <c r="AJ17" s="36" t="s">
        <v>415</v>
      </c>
      <c r="AK17" s="36" t="s">
        <v>439</v>
      </c>
      <c r="AL17" s="36" t="s">
        <v>309</v>
      </c>
      <c r="AM17" s="36" t="s">
        <v>417</v>
      </c>
      <c r="AN17" s="36" t="s">
        <v>440</v>
      </c>
      <c r="AO17" s="36" t="s">
        <v>420</v>
      </c>
      <c r="AP17" s="36" t="s">
        <v>421</v>
      </c>
      <c r="AQ17" s="36" t="s">
        <v>310</v>
      </c>
      <c r="AR17" s="36" t="s">
        <v>423</v>
      </c>
      <c r="AS17" s="36" t="s">
        <v>311</v>
      </c>
      <c r="AT17" s="36" t="s">
        <v>426</v>
      </c>
      <c r="AU17" s="36" t="s">
        <v>428</v>
      </c>
      <c r="AV17" s="36" t="s">
        <v>430</v>
      </c>
      <c r="AW17" s="36" t="s">
        <v>432</v>
      </c>
    </row>
    <row r="18" spans="2:49" hidden="1" x14ac:dyDescent="0.2">
      <c r="B18" s="36" t="s">
        <v>358</v>
      </c>
      <c r="D18" s="36" t="s">
        <v>451</v>
      </c>
      <c r="E18" s="36" t="s">
        <v>446</v>
      </c>
      <c r="F18" s="36" t="s">
        <v>364</v>
      </c>
      <c r="G18" s="36" t="s">
        <v>368</v>
      </c>
      <c r="H18" s="36" t="s">
        <v>369</v>
      </c>
      <c r="I18" s="36" t="s">
        <v>372</v>
      </c>
      <c r="J18" s="118" t="s">
        <v>376</v>
      </c>
      <c r="K18" s="118" t="s">
        <v>376</v>
      </c>
      <c r="L18" s="118" t="s">
        <v>376</v>
      </c>
      <c r="M18" s="118" t="s">
        <v>376</v>
      </c>
      <c r="N18" s="118" t="s">
        <v>381</v>
      </c>
      <c r="O18" s="118" t="s">
        <v>381</v>
      </c>
      <c r="P18" s="118" t="s">
        <v>381</v>
      </c>
      <c r="Q18" s="36" t="s">
        <v>386</v>
      </c>
      <c r="R18" s="36" t="s">
        <v>392</v>
      </c>
      <c r="S18" s="36" t="s">
        <v>394</v>
      </c>
      <c r="T18" s="36" t="s">
        <v>396</v>
      </c>
      <c r="U18" s="36" t="s">
        <v>398</v>
      </c>
      <c r="V18" s="36" t="s">
        <v>400</v>
      </c>
      <c r="W18" s="118" t="s">
        <v>402</v>
      </c>
      <c r="X18" s="36" t="s">
        <v>403</v>
      </c>
      <c r="Y18" s="118" t="s">
        <v>402</v>
      </c>
      <c r="Z18" s="118" t="s">
        <v>406</v>
      </c>
      <c r="AA18" s="36" t="s">
        <v>445</v>
      </c>
      <c r="AB18" s="36" t="s">
        <v>408</v>
      </c>
      <c r="AC18" s="36" t="s">
        <v>409</v>
      </c>
      <c r="AD18" s="36" t="s">
        <v>411</v>
      </c>
      <c r="AE18" s="36" t="s">
        <v>441</v>
      </c>
      <c r="AF18" s="36" t="s">
        <v>447</v>
      </c>
      <c r="AG18" s="36" t="s">
        <v>455</v>
      </c>
      <c r="AH18" s="36" t="s">
        <v>442</v>
      </c>
      <c r="AI18" s="36" t="s">
        <v>414</v>
      </c>
      <c r="AJ18" s="36" t="s">
        <v>456</v>
      </c>
      <c r="AK18" s="36" t="s">
        <v>443</v>
      </c>
      <c r="AL18" s="36" t="s">
        <v>416</v>
      </c>
      <c r="AM18" s="36" t="s">
        <v>418</v>
      </c>
      <c r="AN18" s="36" t="s">
        <v>444</v>
      </c>
      <c r="AO18" s="36" t="s">
        <v>453</v>
      </c>
      <c r="AP18" s="118" t="s">
        <v>422</v>
      </c>
      <c r="AQ18" s="118" t="s">
        <v>422</v>
      </c>
      <c r="AR18" s="36" t="s">
        <v>424</v>
      </c>
      <c r="AS18" s="36" t="s">
        <v>425</v>
      </c>
      <c r="AT18" s="36" t="s">
        <v>427</v>
      </c>
      <c r="AU18" s="36" t="s">
        <v>429</v>
      </c>
      <c r="AV18" s="36" t="s">
        <v>431</v>
      </c>
      <c r="AW18" s="36" t="s">
        <v>433</v>
      </c>
    </row>
    <row r="19" spans="2:49" hidden="1" x14ac:dyDescent="0.2">
      <c r="B19" s="36" t="s">
        <v>359</v>
      </c>
      <c r="D19" s="36" t="s">
        <v>361</v>
      </c>
      <c r="F19" s="36" t="s">
        <v>365</v>
      </c>
      <c r="H19" s="36" t="s">
        <v>370</v>
      </c>
      <c r="I19" s="36" t="s">
        <v>373</v>
      </c>
      <c r="N19" s="36" t="s">
        <v>382</v>
      </c>
      <c r="P19" s="36" t="s">
        <v>384</v>
      </c>
      <c r="Q19" s="36" t="s">
        <v>387</v>
      </c>
      <c r="S19" s="36" t="s">
        <v>395</v>
      </c>
      <c r="X19" s="36" t="s">
        <v>404</v>
      </c>
      <c r="Y19" s="36" t="s">
        <v>457</v>
      </c>
      <c r="AD19" s="36" t="s">
        <v>412</v>
      </c>
      <c r="AM19" s="36" t="s">
        <v>419</v>
      </c>
    </row>
    <row r="20" spans="2:49" hidden="1" x14ac:dyDescent="0.2">
      <c r="B20" s="36" t="s">
        <v>360</v>
      </c>
      <c r="D20" s="36" t="s">
        <v>362</v>
      </c>
      <c r="F20" s="36" t="s">
        <v>454</v>
      </c>
      <c r="I20" s="36" t="s">
        <v>374</v>
      </c>
      <c r="P20" s="36" t="s">
        <v>449</v>
      </c>
      <c r="Q20" s="36" t="s">
        <v>388</v>
      </c>
      <c r="X20" s="36" t="s">
        <v>405</v>
      </c>
      <c r="Y20" s="36" t="s">
        <v>458</v>
      </c>
      <c r="AD20" s="36" t="s">
        <v>413</v>
      </c>
    </row>
    <row r="21" spans="2:49" hidden="1" x14ac:dyDescent="0.2">
      <c r="F21" s="36" t="s">
        <v>366</v>
      </c>
      <c r="Q21" s="36" t="s">
        <v>389</v>
      </c>
      <c r="AD21" s="36" t="s">
        <v>409</v>
      </c>
    </row>
    <row r="22" spans="2:49" ht="22.5" hidden="1" customHeight="1" x14ac:dyDescent="0.2">
      <c r="Q22" s="36" t="s">
        <v>390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3" zoomScale="70" zoomScaleNormal="70" zoomScaleSheetLayoutView="100" workbookViewId="0">
      <selection activeCell="E10" sqref="E10"/>
    </sheetView>
  </sheetViews>
  <sheetFormatPr defaultColWidth="9" defaultRowHeight="14.5" x14ac:dyDescent="0.2"/>
  <cols>
    <col min="1" max="1" width="2.26953125" style="113" hidden="1" customWidth="1"/>
    <col min="2" max="2" width="7.36328125" style="20" customWidth="1"/>
    <col min="3" max="3" width="21.36328125" style="20" customWidth="1"/>
    <col min="4" max="4" width="28.7265625" style="20" customWidth="1"/>
    <col min="5" max="5" width="30.7265625" style="20" customWidth="1"/>
    <col min="6" max="6" width="22.7265625" style="20" customWidth="1"/>
    <col min="7" max="16384" width="9" style="20"/>
  </cols>
  <sheetData>
    <row r="1" spans="1:248" ht="17.5" x14ac:dyDescent="0.2">
      <c r="B1" s="100" t="s">
        <v>330</v>
      </c>
    </row>
    <row r="2" spans="1:248" s="23" customFormat="1" x14ac:dyDescent="0.2">
      <c r="A2" s="113"/>
      <c r="B2" s="21"/>
      <c r="C2" s="22"/>
      <c r="D2" s="22"/>
    </row>
    <row r="3" spans="1:248" ht="16.5" customHeight="1" x14ac:dyDescent="0.2">
      <c r="B3" s="414" t="s">
        <v>43</v>
      </c>
      <c r="C3" s="415"/>
      <c r="D3" s="416" t="str">
        <f>IF(ｼｰﾄ0!C4="","",ｼｰﾄ0!C3 &amp; (ｼｰﾄ0!C4))</f>
        <v>千葉県関東平野南部</v>
      </c>
      <c r="E3" s="416"/>
      <c r="F3" s="416"/>
      <c r="IN3" s="23">
        <v>1</v>
      </c>
    </row>
    <row r="4" spans="1:248" ht="54" customHeight="1" x14ac:dyDescent="0.2">
      <c r="B4" s="414" t="s">
        <v>44</v>
      </c>
      <c r="C4" s="415"/>
      <c r="D4" s="143" t="s">
        <v>333</v>
      </c>
      <c r="E4" s="144" t="s">
        <v>489</v>
      </c>
      <c r="F4" s="145" t="s">
        <v>334</v>
      </c>
    </row>
    <row r="5" spans="1:248" ht="25.9" customHeight="1" x14ac:dyDescent="0.2">
      <c r="B5" s="417" t="s">
        <v>66</v>
      </c>
      <c r="C5" s="417"/>
      <c r="D5" s="152" t="s">
        <v>553</v>
      </c>
      <c r="E5" s="152" t="s">
        <v>556</v>
      </c>
      <c r="F5" s="153" t="s">
        <v>562</v>
      </c>
    </row>
    <row r="6" spans="1:248" ht="25.9" customHeight="1" x14ac:dyDescent="0.2">
      <c r="B6" s="418" t="s">
        <v>204</v>
      </c>
      <c r="C6" s="418"/>
      <c r="D6" s="154" t="s">
        <v>554</v>
      </c>
      <c r="E6" s="154" t="s">
        <v>557</v>
      </c>
      <c r="F6" s="155" t="s">
        <v>563</v>
      </c>
    </row>
    <row r="7" spans="1:248" ht="25.15" customHeight="1" x14ac:dyDescent="0.2">
      <c r="B7" s="422" t="s">
        <v>47</v>
      </c>
      <c r="C7" s="422"/>
      <c r="D7" s="154" t="s">
        <v>380</v>
      </c>
      <c r="E7" s="154" t="s">
        <v>558</v>
      </c>
      <c r="F7" s="155" t="s">
        <v>564</v>
      </c>
    </row>
    <row r="8" spans="1:248" ht="27" customHeight="1" x14ac:dyDescent="0.2">
      <c r="B8" s="423" t="s">
        <v>184</v>
      </c>
      <c r="C8" s="424"/>
      <c r="D8" s="154" t="s">
        <v>555</v>
      </c>
      <c r="E8" s="154" t="s">
        <v>559</v>
      </c>
      <c r="F8" s="155" t="s">
        <v>566</v>
      </c>
    </row>
    <row r="9" spans="1:248" ht="26.25" customHeight="1" x14ac:dyDescent="0.2">
      <c r="B9" s="425" t="s">
        <v>340</v>
      </c>
      <c r="C9" s="426"/>
      <c r="D9" s="154" t="s">
        <v>555</v>
      </c>
      <c r="E9" s="156" t="s">
        <v>560</v>
      </c>
      <c r="F9" s="155" t="s">
        <v>565</v>
      </c>
    </row>
    <row r="10" spans="1:248" ht="30" customHeight="1" x14ac:dyDescent="0.2">
      <c r="B10" s="425" t="s">
        <v>751</v>
      </c>
      <c r="C10" s="427"/>
      <c r="D10" s="147"/>
      <c r="E10" s="157" t="s">
        <v>759</v>
      </c>
      <c r="F10" s="147"/>
    </row>
    <row r="11" spans="1:248" ht="29.25" customHeight="1" x14ac:dyDescent="0.2">
      <c r="B11" s="428" t="s">
        <v>67</v>
      </c>
      <c r="C11" s="148" t="s">
        <v>186</v>
      </c>
      <c r="D11" s="158">
        <v>215.61</v>
      </c>
      <c r="E11" s="158">
        <v>49.45</v>
      </c>
      <c r="F11" s="159">
        <v>45.19</v>
      </c>
    </row>
    <row r="12" spans="1:248" ht="30" customHeight="1" x14ac:dyDescent="0.2">
      <c r="B12" s="428"/>
      <c r="C12" s="149" t="s">
        <v>185</v>
      </c>
      <c r="D12" s="150"/>
      <c r="E12" s="158">
        <v>12.55</v>
      </c>
      <c r="F12" s="150"/>
    </row>
    <row r="13" spans="1:248" ht="30.75" customHeight="1" x14ac:dyDescent="0.2">
      <c r="B13" s="428"/>
      <c r="C13" s="148" t="s">
        <v>341</v>
      </c>
      <c r="D13" s="150"/>
      <c r="E13" s="150"/>
      <c r="F13" s="159">
        <v>3.84</v>
      </c>
    </row>
    <row r="14" spans="1:248" ht="19.5" customHeight="1" x14ac:dyDescent="0.2">
      <c r="B14" s="429"/>
      <c r="C14" s="146" t="s">
        <v>235</v>
      </c>
      <c r="D14" s="161">
        <v>0.12</v>
      </c>
      <c r="E14" s="161">
        <v>1.74</v>
      </c>
      <c r="F14" s="161">
        <v>1.18</v>
      </c>
    </row>
    <row r="15" spans="1:248" ht="19.5" customHeight="1" x14ac:dyDescent="0.2">
      <c r="B15" s="429"/>
      <c r="C15" s="146" t="s">
        <v>69</v>
      </c>
      <c r="D15" s="161">
        <v>0.39</v>
      </c>
      <c r="E15" s="161">
        <v>1.88</v>
      </c>
      <c r="F15" s="161">
        <v>1.64</v>
      </c>
    </row>
    <row r="16" spans="1:248" ht="19.5" customHeight="1" x14ac:dyDescent="0.2">
      <c r="B16" s="429"/>
      <c r="C16" s="146" t="s">
        <v>71</v>
      </c>
      <c r="D16" s="161">
        <v>-0.21</v>
      </c>
      <c r="E16" s="161">
        <v>2.4</v>
      </c>
      <c r="F16" s="161">
        <v>1.94</v>
      </c>
    </row>
    <row r="17" spans="1:7" ht="19.5" customHeight="1" x14ac:dyDescent="0.2">
      <c r="B17" s="429"/>
      <c r="C17" s="146" t="s">
        <v>70</v>
      </c>
      <c r="D17" s="161">
        <v>-0.1</v>
      </c>
      <c r="E17" s="161">
        <v>1.1499999999999999</v>
      </c>
      <c r="F17" s="161">
        <v>0.83</v>
      </c>
    </row>
    <row r="18" spans="1:7" ht="19.5" customHeight="1" x14ac:dyDescent="0.2">
      <c r="B18" s="429"/>
      <c r="C18" s="146" t="s">
        <v>166</v>
      </c>
      <c r="D18" s="161">
        <v>-0.11</v>
      </c>
      <c r="E18" s="161">
        <v>2.63</v>
      </c>
      <c r="F18" s="161">
        <v>2.17</v>
      </c>
    </row>
    <row r="19" spans="1:7" ht="19.5" customHeight="1" x14ac:dyDescent="0.2">
      <c r="B19" s="429"/>
      <c r="C19" s="160" t="s">
        <v>236</v>
      </c>
      <c r="D19" s="161">
        <v>0.11</v>
      </c>
      <c r="E19" s="161">
        <v>2.3199999999999998</v>
      </c>
      <c r="F19" s="161">
        <v>1.93</v>
      </c>
    </row>
    <row r="20" spans="1:7" ht="19.5" customHeight="1" x14ac:dyDescent="0.2">
      <c r="B20" s="429"/>
      <c r="C20" s="160" t="s">
        <v>254</v>
      </c>
      <c r="D20" s="161">
        <v>-0.31</v>
      </c>
      <c r="E20" s="161">
        <v>2.4700000000000002</v>
      </c>
      <c r="F20" s="161">
        <v>2.2200000000000002</v>
      </c>
    </row>
    <row r="21" spans="1:7" ht="19.5" customHeight="1" x14ac:dyDescent="0.2">
      <c r="B21" s="429"/>
      <c r="C21" s="160" t="s">
        <v>343</v>
      </c>
      <c r="D21" s="161">
        <v>-0.93</v>
      </c>
      <c r="E21" s="161">
        <v>1.53</v>
      </c>
      <c r="F21" s="161">
        <v>1.29</v>
      </c>
    </row>
    <row r="22" spans="1:7" ht="19.5" customHeight="1" x14ac:dyDescent="0.2">
      <c r="B22" s="429"/>
      <c r="C22" s="160" t="s">
        <v>351</v>
      </c>
      <c r="D22" s="161">
        <v>0.45</v>
      </c>
      <c r="E22" s="161">
        <v>2.46</v>
      </c>
      <c r="F22" s="161">
        <v>2.15</v>
      </c>
      <c r="G22" s="124"/>
    </row>
    <row r="23" spans="1:7" ht="19.5" customHeight="1" x14ac:dyDescent="0.2">
      <c r="B23" s="430"/>
      <c r="C23" s="160" t="s">
        <v>488</v>
      </c>
      <c r="D23" s="161">
        <v>0.15</v>
      </c>
      <c r="E23" s="161">
        <v>3.77</v>
      </c>
      <c r="F23" s="161">
        <v>3.84</v>
      </c>
      <c r="G23" s="124"/>
    </row>
    <row r="24" spans="1:7" s="111" customFormat="1" ht="12" customHeight="1" x14ac:dyDescent="0.2">
      <c r="A24" s="114"/>
      <c r="C24" s="151" t="s">
        <v>213</v>
      </c>
      <c r="D24" s="431" t="s">
        <v>561</v>
      </c>
      <c r="E24" s="432"/>
      <c r="F24" s="433"/>
    </row>
    <row r="25" spans="1:7" s="111" customFormat="1" ht="12" customHeight="1" x14ac:dyDescent="0.2">
      <c r="A25" s="114"/>
      <c r="C25" s="27"/>
      <c r="D25" s="434" t="s">
        <v>493</v>
      </c>
      <c r="E25" s="432"/>
      <c r="F25" s="435"/>
    </row>
    <row r="26" spans="1:7" s="111" customFormat="1" ht="12" customHeight="1" x14ac:dyDescent="0.2">
      <c r="A26" s="114"/>
      <c r="C26" s="17"/>
      <c r="D26" s="434"/>
      <c r="E26" s="432"/>
      <c r="F26" s="435"/>
    </row>
    <row r="27" spans="1:7" s="111" customFormat="1" ht="12" customHeight="1" x14ac:dyDescent="0.2">
      <c r="A27" s="114"/>
      <c r="D27" s="436"/>
      <c r="E27" s="432"/>
      <c r="F27" s="435"/>
    </row>
    <row r="28" spans="1:7" s="111" customFormat="1" ht="12" customHeight="1" x14ac:dyDescent="0.2">
      <c r="A28" s="114"/>
      <c r="D28" s="419"/>
      <c r="E28" s="420"/>
      <c r="F28" s="421"/>
    </row>
    <row r="29" spans="1:7" s="111" customFormat="1" x14ac:dyDescent="0.2">
      <c r="A29" s="114"/>
    </row>
    <row r="30" spans="1:7" s="111" customFormat="1" x14ac:dyDescent="0.2">
      <c r="A30" s="114"/>
    </row>
    <row r="31" spans="1:7" s="111" customFormat="1" x14ac:dyDescent="0.2">
      <c r="A31" s="114"/>
    </row>
    <row r="32" spans="1:7" s="111" customFormat="1" x14ac:dyDescent="0.2">
      <c r="A32" s="114"/>
    </row>
    <row r="33" spans="1:3" s="111" customFormat="1" x14ac:dyDescent="0.2">
      <c r="A33" s="114"/>
    </row>
    <row r="34" spans="1:3" s="111" customFormat="1" x14ac:dyDescent="0.2">
      <c r="A34" s="114"/>
    </row>
    <row r="35" spans="1:3" s="111" customFormat="1" x14ac:dyDescent="0.2">
      <c r="A35" s="114"/>
    </row>
    <row r="40" spans="1:3" x14ac:dyDescent="0.2">
      <c r="C40" s="112"/>
    </row>
    <row r="41" spans="1:3" x14ac:dyDescent="0.2">
      <c r="C41" s="112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N25"/>
  <sheetViews>
    <sheetView showGridLines="0" topLeftCell="F1" zoomScale="80" zoomScaleNormal="80" zoomScaleSheetLayoutView="90" workbookViewId="0">
      <selection activeCell="N26" sqref="N26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26953125" style="17" customWidth="1"/>
    <col min="4" max="8" width="23.453125" style="17" customWidth="1"/>
    <col min="9" max="10" width="23.6328125" style="17" customWidth="1"/>
    <col min="11" max="14" width="23.453125" style="17" customWidth="1"/>
    <col min="15" max="16384" width="9" style="17"/>
  </cols>
  <sheetData>
    <row r="1" spans="1:14" ht="17.5" x14ac:dyDescent="0.2">
      <c r="B1" s="99" t="s">
        <v>331</v>
      </c>
    </row>
    <row r="2" spans="1:14" x14ac:dyDescent="0.2">
      <c r="A2" s="24">
        <f>IF(COUNTA(D4:G21)&lt;&gt;0,1,2)</f>
        <v>1</v>
      </c>
      <c r="B2" s="18" t="s">
        <v>43</v>
      </c>
      <c r="D2" s="18"/>
      <c r="E2" s="19"/>
      <c r="F2" s="19"/>
      <c r="G2" s="19"/>
    </row>
    <row r="3" spans="1:14" ht="18.75" customHeight="1" x14ac:dyDescent="0.2">
      <c r="B3" s="437" t="str">
        <f>IF(ｼｰﾄ0!C4="","",ｼｰﾄ0!C3   &amp; (ｼｰﾄ0!C4) )</f>
        <v>千葉県関東平野南部</v>
      </c>
      <c r="C3" s="437"/>
      <c r="D3" s="162"/>
      <c r="E3" s="162"/>
      <c r="F3" s="162"/>
      <c r="G3" s="162"/>
    </row>
    <row r="4" spans="1:14" ht="27" customHeight="1" x14ac:dyDescent="0.2">
      <c r="B4" s="438" t="s">
        <v>206</v>
      </c>
      <c r="C4" s="439"/>
      <c r="D4" s="163" t="s">
        <v>504</v>
      </c>
      <c r="E4" s="163" t="s">
        <v>505</v>
      </c>
      <c r="F4" s="163" t="s">
        <v>506</v>
      </c>
      <c r="G4" s="163" t="s">
        <v>507</v>
      </c>
      <c r="H4" s="163" t="s">
        <v>508</v>
      </c>
      <c r="I4" s="163" t="s">
        <v>509</v>
      </c>
      <c r="J4" s="163" t="s">
        <v>510</v>
      </c>
      <c r="K4" s="163" t="s">
        <v>511</v>
      </c>
      <c r="L4" s="163" t="s">
        <v>512</v>
      </c>
      <c r="M4" s="338" t="s">
        <v>760</v>
      </c>
      <c r="N4" s="338" t="s">
        <v>761</v>
      </c>
    </row>
    <row r="5" spans="1:14" ht="27" customHeight="1" x14ac:dyDescent="0.2">
      <c r="B5" s="438" t="s">
        <v>202</v>
      </c>
      <c r="C5" s="439"/>
      <c r="D5" s="164" t="s">
        <v>515</v>
      </c>
      <c r="E5" s="164" t="s">
        <v>516</v>
      </c>
      <c r="F5" s="164" t="s">
        <v>517</v>
      </c>
      <c r="G5" s="164" t="s">
        <v>518</v>
      </c>
      <c r="H5" s="164" t="s">
        <v>519</v>
      </c>
      <c r="I5" s="164" t="s">
        <v>520</v>
      </c>
      <c r="J5" s="164" t="s">
        <v>521</v>
      </c>
      <c r="K5" s="164" t="s">
        <v>522</v>
      </c>
      <c r="L5" s="164" t="s">
        <v>523</v>
      </c>
      <c r="M5" s="338" t="s">
        <v>762</v>
      </c>
      <c r="N5" s="338" t="s">
        <v>763</v>
      </c>
    </row>
    <row r="6" spans="1:14" ht="27" customHeight="1" x14ac:dyDescent="0.2">
      <c r="B6" s="438" t="s">
        <v>27</v>
      </c>
      <c r="C6" s="439"/>
      <c r="D6" s="164">
        <v>1.2</v>
      </c>
      <c r="E6" s="164">
        <v>1.58</v>
      </c>
      <c r="F6" s="164">
        <v>4.8760000000000003</v>
      </c>
      <c r="G6" s="164">
        <v>29.16</v>
      </c>
      <c r="H6" s="164">
        <v>2.69</v>
      </c>
      <c r="I6" s="164">
        <v>4.5599999999999996</v>
      </c>
      <c r="J6" s="164">
        <v>7.72</v>
      </c>
      <c r="K6" s="164">
        <v>8.6</v>
      </c>
      <c r="L6" s="164">
        <v>25.99</v>
      </c>
      <c r="M6" s="338" t="s">
        <v>764</v>
      </c>
      <c r="N6" s="338" t="s">
        <v>765</v>
      </c>
    </row>
    <row r="7" spans="1:14" ht="27" customHeight="1" x14ac:dyDescent="0.2">
      <c r="B7" s="438" t="s">
        <v>46</v>
      </c>
      <c r="C7" s="439"/>
      <c r="D7" s="164" t="s">
        <v>524</v>
      </c>
      <c r="E7" s="164" t="s">
        <v>525</v>
      </c>
      <c r="F7" s="164" t="s">
        <v>526</v>
      </c>
      <c r="G7" s="164" t="s">
        <v>527</v>
      </c>
      <c r="H7" s="164" t="s">
        <v>528</v>
      </c>
      <c r="I7" s="164" t="s">
        <v>529</v>
      </c>
      <c r="J7" s="164" t="s">
        <v>530</v>
      </c>
      <c r="K7" s="164" t="s">
        <v>531</v>
      </c>
      <c r="L7" s="164" t="s">
        <v>532</v>
      </c>
      <c r="M7" s="338" t="s">
        <v>766</v>
      </c>
      <c r="N7" s="338" t="s">
        <v>767</v>
      </c>
    </row>
    <row r="8" spans="1:14" ht="27" customHeight="1" x14ac:dyDescent="0.2">
      <c r="B8" s="438" t="s">
        <v>47</v>
      </c>
      <c r="C8" s="439"/>
      <c r="D8" s="164" t="s">
        <v>533</v>
      </c>
      <c r="E8" s="164" t="s">
        <v>533</v>
      </c>
      <c r="F8" s="164" t="s">
        <v>459</v>
      </c>
      <c r="G8" s="164" t="s">
        <v>534</v>
      </c>
      <c r="H8" s="164" t="s">
        <v>535</v>
      </c>
      <c r="I8" s="164" t="s">
        <v>533</v>
      </c>
      <c r="J8" s="164" t="s">
        <v>533</v>
      </c>
      <c r="K8" s="164" t="s">
        <v>533</v>
      </c>
      <c r="L8" s="164" t="s">
        <v>380</v>
      </c>
      <c r="M8" s="338" t="s">
        <v>380</v>
      </c>
      <c r="N8" s="338" t="s">
        <v>380</v>
      </c>
    </row>
    <row r="9" spans="1:14" ht="27" customHeight="1" x14ac:dyDescent="0.2">
      <c r="B9" s="438" t="s">
        <v>28</v>
      </c>
      <c r="C9" s="439"/>
      <c r="D9" s="164"/>
      <c r="E9" s="165"/>
      <c r="F9" s="165"/>
      <c r="G9" s="165"/>
      <c r="H9" s="164"/>
      <c r="I9" s="165"/>
      <c r="J9" s="165"/>
      <c r="K9" s="165"/>
      <c r="L9" s="164"/>
      <c r="M9" s="338"/>
      <c r="N9" s="338"/>
    </row>
    <row r="10" spans="1:14" ht="27" customHeight="1" x14ac:dyDescent="0.2">
      <c r="B10" s="438" t="s">
        <v>205</v>
      </c>
      <c r="C10" s="439"/>
      <c r="D10" s="164" t="s">
        <v>536</v>
      </c>
      <c r="E10" s="164" t="s">
        <v>537</v>
      </c>
      <c r="F10" s="164" t="s">
        <v>538</v>
      </c>
      <c r="G10" s="164" t="s">
        <v>539</v>
      </c>
      <c r="H10" s="164" t="s">
        <v>540</v>
      </c>
      <c r="I10" s="164" t="s">
        <v>541</v>
      </c>
      <c r="J10" s="164" t="s">
        <v>542</v>
      </c>
      <c r="K10" s="164" t="s">
        <v>543</v>
      </c>
      <c r="L10" s="164" t="s">
        <v>536</v>
      </c>
      <c r="M10" s="338" t="s">
        <v>539</v>
      </c>
      <c r="N10" s="338" t="s">
        <v>539</v>
      </c>
    </row>
    <row r="11" spans="1:14" ht="27" customHeight="1" x14ac:dyDescent="0.2">
      <c r="B11" s="448" t="s">
        <v>48</v>
      </c>
      <c r="C11" s="449"/>
      <c r="D11" s="164"/>
      <c r="E11" s="167"/>
      <c r="F11" s="167">
        <v>-2.2200000000000002</v>
      </c>
      <c r="G11" s="167">
        <v>-3.87</v>
      </c>
      <c r="H11" s="164"/>
      <c r="I11" s="167"/>
      <c r="J11" s="167"/>
      <c r="K11" s="167"/>
      <c r="L11" s="164"/>
      <c r="M11" s="339"/>
      <c r="N11" s="339"/>
    </row>
    <row r="12" spans="1:14" ht="18.75" customHeight="1" x14ac:dyDescent="0.2">
      <c r="B12" s="450" t="s">
        <v>26</v>
      </c>
      <c r="C12" s="168" t="s">
        <v>68</v>
      </c>
      <c r="D12" s="169">
        <v>-4</v>
      </c>
      <c r="E12" s="169">
        <v>-5.42</v>
      </c>
      <c r="F12" s="169">
        <v>2.82</v>
      </c>
      <c r="G12" s="169">
        <v>2.64</v>
      </c>
      <c r="H12" s="169" t="s">
        <v>552</v>
      </c>
      <c r="I12" s="169">
        <v>0.1</v>
      </c>
      <c r="J12" s="169">
        <v>5.33</v>
      </c>
      <c r="K12" s="169">
        <v>6.27</v>
      </c>
      <c r="L12" s="169">
        <v>-2.0499999999999998</v>
      </c>
      <c r="M12" s="340" t="s">
        <v>768</v>
      </c>
      <c r="N12" s="340" t="s">
        <v>769</v>
      </c>
    </row>
    <row r="13" spans="1:14" ht="18.75" customHeight="1" x14ac:dyDescent="0.2">
      <c r="B13" s="451"/>
      <c r="C13" s="168" t="s">
        <v>207</v>
      </c>
      <c r="D13" s="169">
        <v>-4.04</v>
      </c>
      <c r="E13" s="169">
        <v>-5.2</v>
      </c>
      <c r="F13" s="169">
        <v>2.94</v>
      </c>
      <c r="G13" s="169">
        <v>2.86</v>
      </c>
      <c r="H13" s="169" t="s">
        <v>544</v>
      </c>
      <c r="I13" s="169">
        <v>0.15</v>
      </c>
      <c r="J13" s="169">
        <v>5.4</v>
      </c>
      <c r="K13" s="169">
        <v>6.24</v>
      </c>
      <c r="L13" s="169">
        <v>-1.81</v>
      </c>
      <c r="M13" s="340" t="s">
        <v>770</v>
      </c>
      <c r="N13" s="340" t="s">
        <v>771</v>
      </c>
    </row>
    <row r="14" spans="1:14" ht="18.75" customHeight="1" x14ac:dyDescent="0.2">
      <c r="B14" s="451"/>
      <c r="C14" s="168" t="s">
        <v>71</v>
      </c>
      <c r="D14" s="169">
        <v>-3.83</v>
      </c>
      <c r="E14" s="169">
        <v>-4.6399999999999997</v>
      </c>
      <c r="F14" s="169">
        <v>3.08</v>
      </c>
      <c r="G14" s="169">
        <v>2.99</v>
      </c>
      <c r="H14" s="169" t="s">
        <v>544</v>
      </c>
      <c r="I14" s="169">
        <v>0.15</v>
      </c>
      <c r="J14" s="169">
        <v>5.71</v>
      </c>
      <c r="K14" s="169">
        <v>6.45</v>
      </c>
      <c r="L14" s="169">
        <v>-0.2</v>
      </c>
      <c r="M14" s="340" t="s">
        <v>772</v>
      </c>
      <c r="N14" s="340" t="s">
        <v>773</v>
      </c>
    </row>
    <row r="15" spans="1:14" ht="18.75" customHeight="1" x14ac:dyDescent="0.2">
      <c r="B15" s="451"/>
      <c r="C15" s="168" t="s">
        <v>70</v>
      </c>
      <c r="D15" s="169">
        <v>-3.73</v>
      </c>
      <c r="E15" s="169">
        <v>-4.78</v>
      </c>
      <c r="F15" s="169">
        <v>3.05</v>
      </c>
      <c r="G15" s="169">
        <v>3.03</v>
      </c>
      <c r="H15" s="169" t="s">
        <v>544</v>
      </c>
      <c r="I15" s="169">
        <v>-0.02</v>
      </c>
      <c r="J15" s="169">
        <v>5.48</v>
      </c>
      <c r="K15" s="169">
        <v>6.2</v>
      </c>
      <c r="L15" s="169">
        <v>-2.44</v>
      </c>
      <c r="M15" s="340" t="s">
        <v>774</v>
      </c>
      <c r="N15" s="340" t="s">
        <v>775</v>
      </c>
    </row>
    <row r="16" spans="1:14" ht="18.75" customHeight="1" x14ac:dyDescent="0.2">
      <c r="B16" s="452" t="s">
        <v>49</v>
      </c>
      <c r="C16" s="168" t="s">
        <v>166</v>
      </c>
      <c r="D16" s="169">
        <v>-3.67</v>
      </c>
      <c r="E16" s="169">
        <v>-4.6500000000000004</v>
      </c>
      <c r="F16" s="169">
        <v>3.18</v>
      </c>
      <c r="G16" s="169">
        <v>3.2</v>
      </c>
      <c r="H16" s="169" t="s">
        <v>544</v>
      </c>
      <c r="I16" s="169">
        <v>0.24</v>
      </c>
      <c r="J16" s="169">
        <v>5.55</v>
      </c>
      <c r="K16" s="169">
        <v>6.12</v>
      </c>
      <c r="L16" s="169">
        <v>-2.42</v>
      </c>
      <c r="M16" s="340" t="s">
        <v>776</v>
      </c>
      <c r="N16" s="340" t="s">
        <v>777</v>
      </c>
    </row>
    <row r="17" spans="2:14" ht="18.75" customHeight="1" x14ac:dyDescent="0.2">
      <c r="B17" s="452"/>
      <c r="C17" s="146" t="s">
        <v>228</v>
      </c>
      <c r="D17" s="169">
        <v>-3.68</v>
      </c>
      <c r="E17" s="169">
        <v>-4.67</v>
      </c>
      <c r="F17" s="169">
        <v>3.29</v>
      </c>
      <c r="G17" s="169">
        <v>3.23</v>
      </c>
      <c r="H17" s="169" t="s">
        <v>544</v>
      </c>
      <c r="I17" s="169">
        <v>0.28999999999999998</v>
      </c>
      <c r="J17" s="169">
        <v>5.71</v>
      </c>
      <c r="K17" s="169">
        <v>6.01</v>
      </c>
      <c r="L17" s="169">
        <v>-1.81</v>
      </c>
      <c r="M17" s="340">
        <v>-10</v>
      </c>
      <c r="N17" s="340">
        <v>-13.04</v>
      </c>
    </row>
    <row r="18" spans="2:14" ht="18.75" customHeight="1" x14ac:dyDescent="0.2">
      <c r="B18" s="452"/>
      <c r="C18" s="146" t="s">
        <v>254</v>
      </c>
      <c r="D18" s="169">
        <v>-3.27</v>
      </c>
      <c r="E18" s="169">
        <v>-3.89</v>
      </c>
      <c r="F18" s="169">
        <v>3.85</v>
      </c>
      <c r="G18" s="169">
        <v>4.41</v>
      </c>
      <c r="H18" s="169" t="s">
        <v>544</v>
      </c>
      <c r="I18" s="169">
        <v>0.38</v>
      </c>
      <c r="J18" s="169">
        <v>6.01</v>
      </c>
      <c r="K18" s="169">
        <v>6.67</v>
      </c>
      <c r="L18" s="169">
        <v>0.02</v>
      </c>
      <c r="M18" s="341">
        <v>-9.3800000000000008</v>
      </c>
      <c r="N18" s="342">
        <v>-12.8</v>
      </c>
    </row>
    <row r="19" spans="2:14" ht="18.75" customHeight="1" x14ac:dyDescent="0.2">
      <c r="B19" s="452"/>
      <c r="C19" s="146" t="s">
        <v>343</v>
      </c>
      <c r="D19" s="169">
        <v>-2.9000000000000004</v>
      </c>
      <c r="E19" s="169">
        <v>-3.49</v>
      </c>
      <c r="F19" s="169">
        <v>3.754</v>
      </c>
      <c r="G19" s="169">
        <v>4.34</v>
      </c>
      <c r="H19" s="169" t="s">
        <v>544</v>
      </c>
      <c r="I19" s="169">
        <v>0.61</v>
      </c>
      <c r="J19" s="169">
        <v>6</v>
      </c>
      <c r="K19" s="169">
        <v>6.65</v>
      </c>
      <c r="L19" s="169">
        <v>0.26</v>
      </c>
      <c r="M19" s="342">
        <v>-9.5299999999999994</v>
      </c>
      <c r="N19" s="342">
        <v>-13.01</v>
      </c>
    </row>
    <row r="20" spans="2:14" ht="18.75" customHeight="1" x14ac:dyDescent="0.2">
      <c r="B20" s="452"/>
      <c r="C20" s="146" t="s">
        <v>351</v>
      </c>
      <c r="D20" s="169">
        <v>-2.62</v>
      </c>
      <c r="E20" s="169">
        <v>-3.02</v>
      </c>
      <c r="F20" s="169">
        <v>3.92</v>
      </c>
      <c r="G20" s="169">
        <v>3.73</v>
      </c>
      <c r="H20" s="169" t="s">
        <v>544</v>
      </c>
      <c r="I20" s="169">
        <v>0.98</v>
      </c>
      <c r="J20" s="169">
        <v>6.05</v>
      </c>
      <c r="K20" s="169">
        <v>6.68</v>
      </c>
      <c r="L20" s="169">
        <v>0.49</v>
      </c>
      <c r="M20" s="342">
        <v>-8.76</v>
      </c>
      <c r="N20" s="342">
        <v>-11.49</v>
      </c>
    </row>
    <row r="21" spans="2:14" ht="18.75" customHeight="1" x14ac:dyDescent="0.2">
      <c r="B21" s="453"/>
      <c r="C21" s="146" t="s">
        <v>488</v>
      </c>
      <c r="D21" s="169">
        <v>-2.4875000000000003</v>
      </c>
      <c r="E21" s="169">
        <v>-2.8</v>
      </c>
      <c r="F21" s="170">
        <v>3.84</v>
      </c>
      <c r="G21" s="170">
        <v>3.52</v>
      </c>
      <c r="H21" s="169" t="s">
        <v>544</v>
      </c>
      <c r="I21" s="170">
        <v>0.96583333333333332</v>
      </c>
      <c r="J21" s="169">
        <v>6.05</v>
      </c>
      <c r="K21" s="170">
        <v>6.4483333333333333</v>
      </c>
      <c r="L21" s="169">
        <v>0.34416666666666657</v>
      </c>
      <c r="M21" s="341">
        <v>-8.5374999999999996</v>
      </c>
      <c r="N21" s="341">
        <v>-11.455833333333333</v>
      </c>
    </row>
    <row r="22" spans="2:14" x14ac:dyDescent="0.2">
      <c r="B22" s="19"/>
      <c r="C22" s="171" t="s">
        <v>212</v>
      </c>
      <c r="D22" s="440" t="s">
        <v>513</v>
      </c>
      <c r="E22" s="441"/>
      <c r="F22" s="441"/>
      <c r="G22" s="441"/>
      <c r="H22" s="441"/>
      <c r="I22" s="441"/>
      <c r="J22" s="441"/>
      <c r="K22" s="441"/>
      <c r="L22" s="442"/>
    </row>
    <row r="23" spans="2:14" ht="15" customHeight="1" x14ac:dyDescent="0.2">
      <c r="B23" s="19"/>
      <c r="C23" s="19"/>
      <c r="D23" s="443" t="s">
        <v>514</v>
      </c>
      <c r="E23" s="444"/>
      <c r="F23" s="444"/>
      <c r="G23" s="444"/>
      <c r="H23" s="444"/>
      <c r="I23" s="444"/>
      <c r="J23" s="444"/>
      <c r="K23" s="444"/>
      <c r="L23" s="445"/>
    </row>
    <row r="24" spans="2:14" x14ac:dyDescent="0.2">
      <c r="B24" s="19"/>
      <c r="C24" s="19"/>
      <c r="D24" s="443"/>
      <c r="E24" s="444"/>
      <c r="F24" s="444"/>
      <c r="G24" s="444"/>
      <c r="H24" s="432"/>
      <c r="I24" s="432"/>
      <c r="J24" s="432"/>
      <c r="K24" s="432"/>
      <c r="L24" s="435"/>
    </row>
    <row r="25" spans="2:14" x14ac:dyDescent="0.2">
      <c r="B25" s="19"/>
      <c r="C25" s="19"/>
      <c r="D25" s="446"/>
      <c r="E25" s="447"/>
      <c r="F25" s="447"/>
      <c r="G25" s="447"/>
      <c r="H25" s="420"/>
      <c r="I25" s="420"/>
      <c r="J25" s="420"/>
      <c r="K25" s="420"/>
      <c r="L25" s="421"/>
    </row>
  </sheetData>
  <sheetProtection insertColumns="0"/>
  <mergeCells count="15">
    <mergeCell ref="D22:L22"/>
    <mergeCell ref="D23:L23"/>
    <mergeCell ref="D24:L24"/>
    <mergeCell ref="D25:L25"/>
    <mergeCell ref="B8:C8"/>
    <mergeCell ref="B9:C9"/>
    <mergeCell ref="B10:C10"/>
    <mergeCell ref="B11:C11"/>
    <mergeCell ref="B12:B15"/>
    <mergeCell ref="B16:B21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3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50" zoomScaleNormal="50" zoomScaleSheetLayoutView="90" workbookViewId="0">
      <pane xSplit="1" ySplit="7" topLeftCell="B12" activePane="bottomRight" state="frozen"/>
      <selection sqref="A1:B1"/>
      <selection pane="topRight" sqref="A1:B1"/>
      <selection pane="bottomLeft" sqref="A1:B1"/>
      <selection pane="bottomRight" activeCell="P5" sqref="P5"/>
    </sheetView>
  </sheetViews>
  <sheetFormatPr defaultColWidth="9" defaultRowHeight="14.5" x14ac:dyDescent="0.2"/>
  <cols>
    <col min="1" max="1" width="2.6328125" style="30" hidden="1" customWidth="1"/>
    <col min="2" max="2" width="16.6328125" style="24" customWidth="1"/>
    <col min="3" max="3" width="12.7265625" style="24" customWidth="1"/>
    <col min="4" max="4" width="10.36328125" style="24" customWidth="1"/>
    <col min="5" max="8" width="8.7265625" style="24" customWidth="1"/>
    <col min="9" max="12" width="12" style="24" customWidth="1"/>
    <col min="13" max="16384" width="9" style="24"/>
  </cols>
  <sheetData>
    <row r="1" spans="1:18" s="17" customFormat="1" ht="17.5" x14ac:dyDescent="0.2">
      <c r="B1" s="99" t="s">
        <v>487</v>
      </c>
    </row>
    <row r="2" spans="1:18" s="17" customFormat="1" x14ac:dyDescent="0.2">
      <c r="A2" s="25">
        <v>2</v>
      </c>
      <c r="C2" s="18"/>
      <c r="D2" s="18"/>
      <c r="E2" s="26"/>
      <c r="F2" s="26"/>
      <c r="G2" s="26"/>
      <c r="H2" s="26"/>
    </row>
    <row r="3" spans="1:18" s="17" customFormat="1" x14ac:dyDescent="0.2">
      <c r="A3" s="25">
        <f>IF(COUNTA(B8:L67)&lt;&gt;0,1,2)</f>
        <v>1</v>
      </c>
      <c r="B3" s="18" t="s">
        <v>157</v>
      </c>
      <c r="C3" s="27"/>
      <c r="D3" s="18"/>
      <c r="E3" s="26"/>
      <c r="F3" s="26"/>
      <c r="G3" s="26"/>
      <c r="H3" s="26"/>
    </row>
    <row r="4" spans="1:18" s="17" customFormat="1" ht="15" thickBot="1" x14ac:dyDescent="0.25">
      <c r="A4" s="25"/>
      <c r="B4" s="444" t="str">
        <f>IF(ｼｰﾄ0!C4="","",ｼｰﾄ0!C3   &amp; (ｼｰﾄ0!C4) )</f>
        <v>千葉県関東平野南部</v>
      </c>
      <c r="C4" s="444"/>
      <c r="D4" s="18"/>
      <c r="E4" s="26"/>
      <c r="F4" s="26"/>
      <c r="G4" s="26"/>
      <c r="H4" s="26"/>
    </row>
    <row r="5" spans="1:18" ht="48.4" customHeight="1" x14ac:dyDescent="0.2">
      <c r="A5" s="28"/>
      <c r="B5" s="462" t="s">
        <v>756</v>
      </c>
      <c r="C5" s="465" t="s">
        <v>241</v>
      </c>
      <c r="D5" s="172"/>
      <c r="E5" s="468" t="s">
        <v>501</v>
      </c>
      <c r="F5" s="469"/>
      <c r="G5" s="469"/>
      <c r="H5" s="470"/>
      <c r="I5" s="477" t="s">
        <v>757</v>
      </c>
      <c r="J5" s="478"/>
      <c r="K5" s="479" t="s">
        <v>758</v>
      </c>
      <c r="L5" s="480"/>
    </row>
    <row r="6" spans="1:18" ht="37.5" customHeight="1" x14ac:dyDescent="0.2">
      <c r="A6" s="28"/>
      <c r="B6" s="463"/>
      <c r="C6" s="466"/>
      <c r="D6" s="471" t="s">
        <v>344</v>
      </c>
      <c r="E6" s="473" t="s">
        <v>279</v>
      </c>
      <c r="F6" s="475" t="s">
        <v>278</v>
      </c>
      <c r="G6" s="475" t="s">
        <v>158</v>
      </c>
      <c r="H6" s="471" t="s">
        <v>263</v>
      </c>
      <c r="I6" s="173" t="s">
        <v>313</v>
      </c>
      <c r="J6" s="174" t="s">
        <v>314</v>
      </c>
      <c r="K6" s="173" t="s">
        <v>339</v>
      </c>
      <c r="L6" s="175" t="s">
        <v>315</v>
      </c>
    </row>
    <row r="7" spans="1:18" ht="28.9" customHeight="1" thickBot="1" x14ac:dyDescent="0.25">
      <c r="A7" s="28"/>
      <c r="B7" s="464"/>
      <c r="C7" s="467"/>
      <c r="D7" s="472"/>
      <c r="E7" s="474"/>
      <c r="F7" s="476"/>
      <c r="G7" s="476"/>
      <c r="H7" s="472"/>
      <c r="I7" s="176" t="s">
        <v>316</v>
      </c>
      <c r="J7" s="177" t="s">
        <v>319</v>
      </c>
      <c r="K7" s="178" t="s">
        <v>318</v>
      </c>
      <c r="L7" s="179" t="s">
        <v>317</v>
      </c>
    </row>
    <row r="8" spans="1:18" ht="19.5" customHeight="1" thickTop="1" x14ac:dyDescent="0.2">
      <c r="A8" s="29" t="str">
        <f>IF(COUNTIF(E8:E67,"/")&gt;=1,1,"")</f>
        <v/>
      </c>
      <c r="B8" s="180" t="s">
        <v>463</v>
      </c>
      <c r="C8" s="181">
        <v>103.5</v>
      </c>
      <c r="D8" s="181"/>
      <c r="E8" s="182" t="s">
        <v>575</v>
      </c>
      <c r="F8" s="182" t="s">
        <v>575</v>
      </c>
      <c r="G8" s="182" t="s">
        <v>575</v>
      </c>
      <c r="H8" s="182" t="s">
        <v>575</v>
      </c>
      <c r="I8" s="182"/>
      <c r="J8" s="182" t="s">
        <v>265</v>
      </c>
      <c r="K8" s="182" t="s">
        <v>266</v>
      </c>
      <c r="L8" s="182"/>
    </row>
    <row r="9" spans="1:18" ht="19.5" customHeight="1" x14ac:dyDescent="0.2">
      <c r="A9" s="29">
        <f>IF(COUNTIF(E8:E67,"-")&gt;=1,2,"")</f>
        <v>2</v>
      </c>
      <c r="B9" s="180" t="s">
        <v>467</v>
      </c>
      <c r="C9" s="181">
        <v>114.9</v>
      </c>
      <c r="D9" s="181"/>
      <c r="E9" s="182" t="s">
        <v>575</v>
      </c>
      <c r="F9" s="182" t="s">
        <v>575</v>
      </c>
      <c r="G9" s="182" t="s">
        <v>575</v>
      </c>
      <c r="H9" s="182" t="s">
        <v>575</v>
      </c>
      <c r="I9" s="183"/>
      <c r="J9" s="184" t="s">
        <v>265</v>
      </c>
      <c r="K9" s="184" t="s">
        <v>266</v>
      </c>
      <c r="L9" s="184"/>
    </row>
    <row r="10" spans="1:18" ht="19.5" customHeight="1" x14ac:dyDescent="0.2">
      <c r="A10" s="29" t="str">
        <f>IF(COUNTIF(E8:E67,"#")&gt;=1,4,"")</f>
        <v/>
      </c>
      <c r="B10" s="180" t="s">
        <v>469</v>
      </c>
      <c r="C10" s="181">
        <v>35.299999999999997</v>
      </c>
      <c r="D10" s="181"/>
      <c r="E10" s="182" t="s">
        <v>575</v>
      </c>
      <c r="F10" s="182" t="s">
        <v>575</v>
      </c>
      <c r="G10" s="182" t="s">
        <v>575</v>
      </c>
      <c r="H10" s="182" t="s">
        <v>575</v>
      </c>
      <c r="I10" s="183"/>
      <c r="J10" s="184" t="s">
        <v>265</v>
      </c>
      <c r="K10" s="184" t="s">
        <v>266</v>
      </c>
      <c r="L10" s="184"/>
    </row>
    <row r="11" spans="1:18" ht="19.5" customHeight="1" x14ac:dyDescent="0.2">
      <c r="A11" s="28"/>
      <c r="B11" s="180" t="s">
        <v>471</v>
      </c>
      <c r="C11" s="181">
        <v>43.2</v>
      </c>
      <c r="D11" s="181"/>
      <c r="E11" s="182" t="s">
        <v>575</v>
      </c>
      <c r="F11" s="182" t="s">
        <v>575</v>
      </c>
      <c r="G11" s="182" t="s">
        <v>575</v>
      </c>
      <c r="H11" s="182" t="s">
        <v>575</v>
      </c>
      <c r="I11" s="183"/>
      <c r="J11" s="184"/>
      <c r="K11" s="184" t="s">
        <v>266</v>
      </c>
      <c r="L11" s="184"/>
    </row>
    <row r="12" spans="1:18" ht="19.5" customHeight="1" x14ac:dyDescent="0.2">
      <c r="A12" s="29">
        <f>IF(COUNTIF(F8:F67,"-")&gt;=1,2,"")</f>
        <v>2</v>
      </c>
      <c r="B12" s="180" t="s">
        <v>567</v>
      </c>
      <c r="C12" s="181">
        <v>61.3</v>
      </c>
      <c r="D12" s="181"/>
      <c r="E12" s="182">
        <v>0.9</v>
      </c>
      <c r="F12" s="182" t="s">
        <v>575</v>
      </c>
      <c r="G12" s="182" t="s">
        <v>575</v>
      </c>
      <c r="H12" s="182" t="s">
        <v>575</v>
      </c>
      <c r="I12" s="183"/>
      <c r="J12" s="184" t="s">
        <v>265</v>
      </c>
      <c r="K12" s="184"/>
      <c r="L12" s="184"/>
    </row>
    <row r="13" spans="1:18" ht="19.5" customHeight="1" x14ac:dyDescent="0.2">
      <c r="A13" s="29" t="str">
        <f>IF(COUNTIF(F8:F67,"/")&gt;=1,1,"")</f>
        <v/>
      </c>
      <c r="B13" s="180" t="s">
        <v>475</v>
      </c>
      <c r="C13" s="181">
        <v>17.3</v>
      </c>
      <c r="D13" s="181">
        <v>2</v>
      </c>
      <c r="E13" s="182">
        <v>0.4</v>
      </c>
      <c r="F13" s="182" t="s">
        <v>575</v>
      </c>
      <c r="G13" s="182" t="s">
        <v>575</v>
      </c>
      <c r="H13" s="182" t="s">
        <v>575</v>
      </c>
      <c r="I13" s="183"/>
      <c r="J13" s="184"/>
      <c r="K13" s="184" t="s">
        <v>266</v>
      </c>
      <c r="L13" s="184"/>
      <c r="R13" s="24" t="s">
        <v>486</v>
      </c>
    </row>
    <row r="14" spans="1:18" ht="19.5" customHeight="1" x14ac:dyDescent="0.2">
      <c r="A14" s="29" t="str">
        <f>IF(COUNTIF(F8:F67,"#")&gt;=1,4,"")</f>
        <v/>
      </c>
      <c r="B14" s="180" t="s">
        <v>472</v>
      </c>
      <c r="C14" s="181">
        <v>21.1</v>
      </c>
      <c r="D14" s="181"/>
      <c r="E14" s="182" t="s">
        <v>575</v>
      </c>
      <c r="F14" s="182" t="s">
        <v>575</v>
      </c>
      <c r="G14" s="182" t="s">
        <v>575</v>
      </c>
      <c r="H14" s="182" t="s">
        <v>575</v>
      </c>
      <c r="I14" s="183"/>
      <c r="J14" s="184"/>
      <c r="K14" s="184" t="s">
        <v>266</v>
      </c>
      <c r="L14" s="184"/>
    </row>
    <row r="15" spans="1:18" ht="19.5" customHeight="1" x14ac:dyDescent="0.2">
      <c r="A15" s="28"/>
      <c r="B15" s="180" t="s">
        <v>460</v>
      </c>
      <c r="C15" s="181">
        <v>57.5</v>
      </c>
      <c r="D15" s="181">
        <v>6</v>
      </c>
      <c r="E15" s="182">
        <v>1.4</v>
      </c>
      <c r="F15" s="182" t="s">
        <v>575</v>
      </c>
      <c r="G15" s="182" t="s">
        <v>575</v>
      </c>
      <c r="H15" s="182" t="s">
        <v>575</v>
      </c>
      <c r="I15" s="183"/>
      <c r="J15" s="184"/>
      <c r="K15" s="184" t="s">
        <v>266</v>
      </c>
      <c r="L15" s="184"/>
    </row>
    <row r="16" spans="1:18" ht="19.5" customHeight="1" x14ac:dyDescent="0.2">
      <c r="A16" s="29" t="str">
        <f>IF(COUNTIF(G8:G67,"/")&gt;=1,1,"")</f>
        <v/>
      </c>
      <c r="B16" s="180" t="s">
        <v>461</v>
      </c>
      <c r="C16" s="181">
        <v>85.7</v>
      </c>
      <c r="D16" s="181">
        <v>1</v>
      </c>
      <c r="E16" s="182">
        <v>0.4</v>
      </c>
      <c r="F16" s="182" t="s">
        <v>575</v>
      </c>
      <c r="G16" s="182" t="s">
        <v>575</v>
      </c>
      <c r="H16" s="182" t="s">
        <v>575</v>
      </c>
      <c r="I16" s="183"/>
      <c r="J16" s="184"/>
      <c r="K16" s="184" t="s">
        <v>266</v>
      </c>
      <c r="L16" s="184"/>
    </row>
    <row r="17" spans="1:12" ht="19.5" customHeight="1" x14ac:dyDescent="0.2">
      <c r="A17" s="29">
        <f>IF(COUNTIF(G8:G67,"-")&gt;=1,2,"")</f>
        <v>2</v>
      </c>
      <c r="B17" s="180" t="s">
        <v>466</v>
      </c>
      <c r="C17" s="181">
        <v>21</v>
      </c>
      <c r="D17" s="181"/>
      <c r="E17" s="182" t="s">
        <v>575</v>
      </c>
      <c r="F17" s="182" t="s">
        <v>575</v>
      </c>
      <c r="G17" s="182" t="s">
        <v>575</v>
      </c>
      <c r="H17" s="182" t="s">
        <v>575</v>
      </c>
      <c r="I17" s="183"/>
      <c r="J17" s="184"/>
      <c r="K17" s="184" t="s">
        <v>266</v>
      </c>
      <c r="L17" s="184"/>
    </row>
    <row r="18" spans="1:12" ht="19.5" customHeight="1" x14ac:dyDescent="0.2">
      <c r="A18" s="29" t="str">
        <f>IF(COUNTIF(G8:G67,"#")&gt;=1,4,"")</f>
        <v/>
      </c>
      <c r="B18" s="180" t="s">
        <v>470</v>
      </c>
      <c r="C18" s="181">
        <v>51.3</v>
      </c>
      <c r="D18" s="181"/>
      <c r="E18" s="182">
        <v>5.2</v>
      </c>
      <c r="F18" s="182" t="s">
        <v>575</v>
      </c>
      <c r="G18" s="182" t="s">
        <v>575</v>
      </c>
      <c r="H18" s="182" t="s">
        <v>575</v>
      </c>
      <c r="I18" s="183"/>
      <c r="J18" s="184"/>
      <c r="K18" s="184" t="s">
        <v>266</v>
      </c>
      <c r="L18" s="184"/>
    </row>
    <row r="19" spans="1:12" ht="19.5" customHeight="1" x14ac:dyDescent="0.2">
      <c r="A19" s="28"/>
      <c r="B19" s="180" t="s">
        <v>459</v>
      </c>
      <c r="C19" s="181">
        <v>271.7</v>
      </c>
      <c r="D19" s="181"/>
      <c r="E19" s="182">
        <v>27.5</v>
      </c>
      <c r="F19" s="182">
        <v>2.2999999999999998</v>
      </c>
      <c r="G19" s="182" t="s">
        <v>575</v>
      </c>
      <c r="H19" s="182" t="s">
        <v>575</v>
      </c>
      <c r="I19" s="183"/>
      <c r="J19" s="184"/>
      <c r="K19" s="184" t="s">
        <v>266</v>
      </c>
      <c r="L19" s="184"/>
    </row>
    <row r="20" spans="1:12" ht="19.5" customHeight="1" x14ac:dyDescent="0.2">
      <c r="A20" s="29" t="str">
        <f>IF(COUNTIF(H8:H67,"/")&gt;=1,1,"")</f>
        <v/>
      </c>
      <c r="B20" s="180" t="s">
        <v>476</v>
      </c>
      <c r="C20" s="181">
        <v>34.700000000000003</v>
      </c>
      <c r="D20" s="181"/>
      <c r="E20" s="182">
        <v>4.0999999999999996</v>
      </c>
      <c r="F20" s="182" t="s">
        <v>575</v>
      </c>
      <c r="G20" s="182" t="s">
        <v>575</v>
      </c>
      <c r="H20" s="182" t="s">
        <v>575</v>
      </c>
      <c r="I20" s="183"/>
      <c r="J20" s="184"/>
      <c r="K20" s="184" t="s">
        <v>266</v>
      </c>
      <c r="L20" s="184"/>
    </row>
    <row r="21" spans="1:12" ht="19.5" customHeight="1" x14ac:dyDescent="0.2">
      <c r="A21" s="29">
        <f>IF(COUNTIF(H8:H67,"-")&gt;=1,2,"")</f>
        <v>2</v>
      </c>
      <c r="B21" s="180" t="s">
        <v>468</v>
      </c>
      <c r="C21" s="181">
        <v>263.8</v>
      </c>
      <c r="D21" s="181"/>
      <c r="E21" s="182">
        <v>43.3</v>
      </c>
      <c r="F21" s="182">
        <v>4.3</v>
      </c>
      <c r="G21" s="182" t="s">
        <v>575</v>
      </c>
      <c r="H21" s="182" t="s">
        <v>575</v>
      </c>
      <c r="I21" s="183"/>
      <c r="J21" s="184"/>
      <c r="K21" s="184" t="s">
        <v>266</v>
      </c>
      <c r="L21" s="184"/>
    </row>
    <row r="22" spans="1:12" ht="19.5" customHeight="1" x14ac:dyDescent="0.2">
      <c r="A22" s="29" t="str">
        <f>IF(COUNTIF(H8:H67,"#")&gt;=1,4,"")</f>
        <v/>
      </c>
      <c r="B22" s="180" t="s">
        <v>482</v>
      </c>
      <c r="C22" s="181">
        <v>47.2</v>
      </c>
      <c r="D22" s="181"/>
      <c r="E22" s="182">
        <v>39.200000000000003</v>
      </c>
      <c r="F22" s="182">
        <v>8</v>
      </c>
      <c r="G22" s="182" t="s">
        <v>575</v>
      </c>
      <c r="H22" s="182" t="s">
        <v>575</v>
      </c>
      <c r="I22" s="183"/>
      <c r="J22" s="184"/>
      <c r="K22" s="184" t="s">
        <v>266</v>
      </c>
      <c r="L22" s="184"/>
    </row>
    <row r="23" spans="1:12" ht="19.5" customHeight="1" x14ac:dyDescent="0.2">
      <c r="B23" s="180" t="s">
        <v>477</v>
      </c>
      <c r="C23" s="181">
        <v>85.3</v>
      </c>
      <c r="D23" s="181"/>
      <c r="E23" s="182" t="s">
        <v>575</v>
      </c>
      <c r="F23" s="182" t="s">
        <v>575</v>
      </c>
      <c r="G23" s="182" t="s">
        <v>575</v>
      </c>
      <c r="H23" s="182" t="s">
        <v>575</v>
      </c>
      <c r="I23" s="183"/>
      <c r="J23" s="184"/>
      <c r="K23" s="184" t="s">
        <v>266</v>
      </c>
      <c r="L23" s="184"/>
    </row>
    <row r="24" spans="1:12" ht="19.5" customHeight="1" x14ac:dyDescent="0.2">
      <c r="B24" s="180" t="s">
        <v>462</v>
      </c>
      <c r="C24" s="181">
        <v>95.1</v>
      </c>
      <c r="D24" s="181"/>
      <c r="E24" s="182" t="s">
        <v>575</v>
      </c>
      <c r="F24" s="182" t="s">
        <v>575</v>
      </c>
      <c r="G24" s="182" t="s">
        <v>575</v>
      </c>
      <c r="H24" s="182" t="s">
        <v>575</v>
      </c>
      <c r="I24" s="183"/>
      <c r="J24" s="184"/>
      <c r="K24" s="184" t="s">
        <v>266</v>
      </c>
      <c r="L24" s="184"/>
    </row>
    <row r="25" spans="1:12" ht="19.5" customHeight="1" x14ac:dyDescent="0.2">
      <c r="B25" s="180" t="s">
        <v>473</v>
      </c>
      <c r="C25" s="181">
        <v>50.2</v>
      </c>
      <c r="D25" s="181"/>
      <c r="E25" s="182" t="s">
        <v>575</v>
      </c>
      <c r="F25" s="182" t="s">
        <v>575</v>
      </c>
      <c r="G25" s="182" t="s">
        <v>575</v>
      </c>
      <c r="H25" s="182" t="s">
        <v>575</v>
      </c>
      <c r="I25" s="183"/>
      <c r="J25" s="184"/>
      <c r="K25" s="184" t="s">
        <v>266</v>
      </c>
      <c r="L25" s="184"/>
    </row>
    <row r="26" spans="1:12" ht="19.5" customHeight="1" x14ac:dyDescent="0.2">
      <c r="B26" s="180" t="s">
        <v>474</v>
      </c>
      <c r="C26" s="181">
        <v>33.700000000000003</v>
      </c>
      <c r="D26" s="181"/>
      <c r="E26" s="182" t="s">
        <v>575</v>
      </c>
      <c r="F26" s="182" t="s">
        <v>575</v>
      </c>
      <c r="G26" s="182" t="s">
        <v>575</v>
      </c>
      <c r="H26" s="182" t="s">
        <v>575</v>
      </c>
      <c r="I26" s="183"/>
      <c r="J26" s="184"/>
      <c r="K26" s="184" t="s">
        <v>266</v>
      </c>
      <c r="L26" s="184"/>
    </row>
    <row r="27" spans="1:12" ht="19.5" customHeight="1" x14ac:dyDescent="0.2">
      <c r="B27" s="180" t="s">
        <v>480</v>
      </c>
      <c r="C27" s="181">
        <v>32.5</v>
      </c>
      <c r="D27" s="181"/>
      <c r="E27" s="182">
        <v>0.5</v>
      </c>
      <c r="F27" s="182" t="s">
        <v>575</v>
      </c>
      <c r="G27" s="182" t="s">
        <v>575</v>
      </c>
      <c r="H27" s="182" t="s">
        <v>575</v>
      </c>
      <c r="I27" s="183"/>
      <c r="J27" s="184"/>
      <c r="K27" s="184" t="s">
        <v>266</v>
      </c>
      <c r="L27" s="184"/>
    </row>
    <row r="28" spans="1:12" ht="19.5" customHeight="1" x14ac:dyDescent="0.2">
      <c r="B28" s="180" t="s">
        <v>464</v>
      </c>
      <c r="C28" s="181">
        <v>157.19999999999999</v>
      </c>
      <c r="D28" s="181"/>
      <c r="E28" s="182">
        <v>84.1</v>
      </c>
      <c r="F28" s="182">
        <v>11.4</v>
      </c>
      <c r="G28" s="182">
        <v>0.1</v>
      </c>
      <c r="H28" s="182" t="s">
        <v>575</v>
      </c>
      <c r="I28" s="183"/>
      <c r="J28" s="184"/>
      <c r="K28" s="184" t="s">
        <v>266</v>
      </c>
      <c r="L28" s="184"/>
    </row>
    <row r="29" spans="1:12" ht="19.5" customHeight="1" x14ac:dyDescent="0.2">
      <c r="B29" s="180" t="s">
        <v>478</v>
      </c>
      <c r="C29" s="181">
        <v>123.8</v>
      </c>
      <c r="D29" s="181"/>
      <c r="E29" s="182">
        <v>32.5</v>
      </c>
      <c r="F29" s="182" t="s">
        <v>575</v>
      </c>
      <c r="G29" s="182" t="s">
        <v>575</v>
      </c>
      <c r="H29" s="182" t="s">
        <v>575</v>
      </c>
      <c r="I29" s="183"/>
      <c r="J29" s="184"/>
      <c r="K29" s="184" t="s">
        <v>266</v>
      </c>
      <c r="L29" s="184"/>
    </row>
    <row r="30" spans="1:12" ht="19.5" customHeight="1" x14ac:dyDescent="0.2">
      <c r="B30" s="180" t="s">
        <v>568</v>
      </c>
      <c r="C30" s="181">
        <v>35.4</v>
      </c>
      <c r="D30" s="181"/>
      <c r="E30" s="182" t="s">
        <v>575</v>
      </c>
      <c r="F30" s="182" t="s">
        <v>575</v>
      </c>
      <c r="G30" s="182" t="s">
        <v>575</v>
      </c>
      <c r="H30" s="182" t="s">
        <v>575</v>
      </c>
      <c r="I30" s="183"/>
      <c r="J30" s="184"/>
      <c r="K30" s="184" t="s">
        <v>266</v>
      </c>
      <c r="L30" s="184"/>
    </row>
    <row r="31" spans="1:12" ht="19.5" customHeight="1" x14ac:dyDescent="0.2">
      <c r="B31" s="180" t="s">
        <v>465</v>
      </c>
      <c r="C31" s="181">
        <v>103.6</v>
      </c>
      <c r="D31" s="181"/>
      <c r="E31" s="182">
        <v>64.5</v>
      </c>
      <c r="F31" s="182">
        <v>8.1</v>
      </c>
      <c r="G31" s="182">
        <v>5</v>
      </c>
      <c r="H31" s="182" t="s">
        <v>575</v>
      </c>
      <c r="I31" s="183"/>
      <c r="J31" s="184"/>
      <c r="K31" s="184" t="s">
        <v>266</v>
      </c>
      <c r="L31" s="184"/>
    </row>
    <row r="32" spans="1:12" ht="19.5" customHeight="1" x14ac:dyDescent="0.2">
      <c r="B32" s="180" t="s">
        <v>479</v>
      </c>
      <c r="C32" s="181">
        <v>19</v>
      </c>
      <c r="D32" s="181"/>
      <c r="E32" s="182">
        <v>9.3000000000000007</v>
      </c>
      <c r="F32" s="182">
        <v>7.8</v>
      </c>
      <c r="G32" s="182">
        <v>1</v>
      </c>
      <c r="H32" s="182" t="s">
        <v>575</v>
      </c>
      <c r="I32" s="183"/>
      <c r="J32" s="184"/>
      <c r="K32" s="184" t="s">
        <v>266</v>
      </c>
      <c r="L32" s="184"/>
    </row>
    <row r="33" spans="2:12" ht="19.5" customHeight="1" x14ac:dyDescent="0.2">
      <c r="B33" s="180" t="s">
        <v>569</v>
      </c>
      <c r="C33" s="181">
        <v>53.9</v>
      </c>
      <c r="D33" s="181"/>
      <c r="E33" s="182">
        <v>3.4</v>
      </c>
      <c r="F33" s="182">
        <v>23.2</v>
      </c>
      <c r="G33" s="182">
        <v>27.3</v>
      </c>
      <c r="H33" s="182" t="s">
        <v>575</v>
      </c>
      <c r="I33" s="183"/>
      <c r="J33" s="184"/>
      <c r="K33" s="184" t="s">
        <v>266</v>
      </c>
      <c r="L33" s="184"/>
    </row>
    <row r="34" spans="2:12" ht="19.5" customHeight="1" x14ac:dyDescent="0.2">
      <c r="B34" s="180" t="s">
        <v>481</v>
      </c>
      <c r="C34" s="181">
        <v>43.5</v>
      </c>
      <c r="D34" s="181"/>
      <c r="E34" s="182">
        <v>35</v>
      </c>
      <c r="F34" s="182">
        <v>7.8</v>
      </c>
      <c r="G34" s="182">
        <v>0.3</v>
      </c>
      <c r="H34" s="182" t="s">
        <v>575</v>
      </c>
      <c r="I34" s="183"/>
      <c r="J34" s="184"/>
      <c r="K34" s="184" t="s">
        <v>266</v>
      </c>
      <c r="L34" s="184"/>
    </row>
    <row r="35" spans="2:12" ht="19.5" customHeight="1" x14ac:dyDescent="0.2">
      <c r="B35" s="180" t="s">
        <v>570</v>
      </c>
      <c r="C35" s="181">
        <v>74.900000000000006</v>
      </c>
      <c r="D35" s="181"/>
      <c r="E35" s="182">
        <v>34.6</v>
      </c>
      <c r="F35" s="182">
        <v>23.7</v>
      </c>
      <c r="G35" s="182">
        <v>16.600000000000001</v>
      </c>
      <c r="H35" s="182" t="s">
        <v>575</v>
      </c>
      <c r="I35" s="183"/>
      <c r="J35" s="184"/>
      <c r="K35" s="184" t="s">
        <v>266</v>
      </c>
      <c r="L35" s="184"/>
    </row>
    <row r="36" spans="2:12" ht="19.5" customHeight="1" x14ac:dyDescent="0.2">
      <c r="B36" s="180"/>
      <c r="C36" s="181"/>
      <c r="D36" s="181"/>
      <c r="E36" s="182"/>
      <c r="F36" s="182"/>
      <c r="G36" s="182"/>
      <c r="H36" s="182"/>
      <c r="I36" s="183"/>
      <c r="J36" s="184"/>
      <c r="K36" s="184"/>
      <c r="L36" s="184"/>
    </row>
    <row r="37" spans="2:12" ht="19.5" customHeight="1" x14ac:dyDescent="0.2">
      <c r="B37" s="180"/>
      <c r="C37" s="181"/>
      <c r="D37" s="181"/>
      <c r="E37" s="182"/>
      <c r="F37" s="182"/>
      <c r="G37" s="182"/>
      <c r="H37" s="182"/>
      <c r="I37" s="183"/>
      <c r="J37" s="184"/>
      <c r="K37" s="184"/>
      <c r="L37" s="184"/>
    </row>
    <row r="38" spans="2:12" ht="19.5" customHeight="1" x14ac:dyDescent="0.2">
      <c r="B38" s="180"/>
      <c r="C38" s="181"/>
      <c r="D38" s="181"/>
      <c r="E38" s="182"/>
      <c r="F38" s="182"/>
      <c r="G38" s="182"/>
      <c r="H38" s="182"/>
      <c r="I38" s="183"/>
      <c r="J38" s="184"/>
      <c r="K38" s="184"/>
      <c r="L38" s="184"/>
    </row>
    <row r="39" spans="2:12" ht="19.5" customHeight="1" x14ac:dyDescent="0.2">
      <c r="B39" s="180"/>
      <c r="C39" s="181"/>
      <c r="D39" s="181"/>
      <c r="E39" s="182"/>
      <c r="F39" s="182"/>
      <c r="G39" s="182"/>
      <c r="H39" s="182"/>
      <c r="I39" s="183"/>
      <c r="J39" s="184"/>
      <c r="K39" s="184"/>
      <c r="L39" s="184"/>
    </row>
    <row r="40" spans="2:12" ht="19.5" customHeight="1" x14ac:dyDescent="0.2">
      <c r="B40" s="180"/>
      <c r="C40" s="181"/>
      <c r="D40" s="181"/>
      <c r="E40" s="182"/>
      <c r="F40" s="182"/>
      <c r="G40" s="182"/>
      <c r="H40" s="182"/>
      <c r="I40" s="183"/>
      <c r="J40" s="184"/>
      <c r="K40" s="184"/>
      <c r="L40" s="184"/>
    </row>
    <row r="41" spans="2:12" ht="19.5" customHeight="1" x14ac:dyDescent="0.2">
      <c r="B41" s="180"/>
      <c r="C41" s="181"/>
      <c r="D41" s="181"/>
      <c r="E41" s="182"/>
      <c r="F41" s="182"/>
      <c r="G41" s="182"/>
      <c r="H41" s="182"/>
      <c r="I41" s="183"/>
      <c r="J41" s="184"/>
      <c r="K41" s="184"/>
      <c r="L41" s="184"/>
    </row>
    <row r="42" spans="2:12" ht="19.5" customHeight="1" x14ac:dyDescent="0.2">
      <c r="B42" s="180"/>
      <c r="C42" s="181"/>
      <c r="D42" s="181"/>
      <c r="E42" s="182"/>
      <c r="F42" s="182"/>
      <c r="G42" s="182"/>
      <c r="H42" s="182"/>
      <c r="I42" s="183"/>
      <c r="J42" s="184"/>
      <c r="K42" s="184"/>
      <c r="L42" s="184"/>
    </row>
    <row r="43" spans="2:12" ht="19.5" customHeight="1" x14ac:dyDescent="0.2">
      <c r="B43" s="180"/>
      <c r="C43" s="181"/>
      <c r="D43" s="181"/>
      <c r="E43" s="182"/>
      <c r="F43" s="182"/>
      <c r="G43" s="182"/>
      <c r="H43" s="182"/>
      <c r="I43" s="183"/>
      <c r="J43" s="184"/>
      <c r="K43" s="184"/>
      <c r="L43" s="184"/>
    </row>
    <row r="44" spans="2:12" ht="19.5" customHeight="1" x14ac:dyDescent="0.2">
      <c r="B44" s="180"/>
      <c r="C44" s="181"/>
      <c r="D44" s="181"/>
      <c r="E44" s="182"/>
      <c r="F44" s="182"/>
      <c r="G44" s="182"/>
      <c r="H44" s="182"/>
      <c r="I44" s="183"/>
      <c r="J44" s="184"/>
      <c r="K44" s="184"/>
      <c r="L44" s="184"/>
    </row>
    <row r="45" spans="2:12" ht="19.5" customHeight="1" x14ac:dyDescent="0.2">
      <c r="B45" s="180"/>
      <c r="C45" s="181"/>
      <c r="D45" s="181"/>
      <c r="E45" s="182"/>
      <c r="F45" s="182"/>
      <c r="G45" s="182"/>
      <c r="H45" s="182"/>
      <c r="I45" s="183"/>
      <c r="J45" s="184"/>
      <c r="K45" s="184"/>
      <c r="L45" s="184"/>
    </row>
    <row r="46" spans="2:12" ht="19.5" customHeight="1" x14ac:dyDescent="0.2">
      <c r="B46" s="180"/>
      <c r="C46" s="181"/>
      <c r="D46" s="181"/>
      <c r="E46" s="182"/>
      <c r="F46" s="182"/>
      <c r="G46" s="182"/>
      <c r="H46" s="182"/>
      <c r="I46" s="183"/>
      <c r="J46" s="184"/>
      <c r="K46" s="184"/>
      <c r="L46" s="184"/>
    </row>
    <row r="47" spans="2:12" ht="19.5" customHeight="1" x14ac:dyDescent="0.2">
      <c r="B47" s="180"/>
      <c r="C47" s="181"/>
      <c r="D47" s="181"/>
      <c r="E47" s="182"/>
      <c r="F47" s="182"/>
      <c r="G47" s="182"/>
      <c r="H47" s="182"/>
      <c r="I47" s="183"/>
      <c r="J47" s="184"/>
      <c r="K47" s="184"/>
      <c r="L47" s="184"/>
    </row>
    <row r="48" spans="2:12" ht="19.5" customHeight="1" x14ac:dyDescent="0.2">
      <c r="B48" s="180"/>
      <c r="C48" s="181"/>
      <c r="D48" s="181"/>
      <c r="E48" s="182"/>
      <c r="F48" s="182"/>
      <c r="G48" s="182"/>
      <c r="H48" s="182"/>
      <c r="I48" s="183"/>
      <c r="J48" s="184"/>
      <c r="K48" s="184"/>
      <c r="L48" s="184"/>
    </row>
    <row r="49" spans="2:12" ht="19.5" customHeight="1" x14ac:dyDescent="0.2">
      <c r="B49" s="180"/>
      <c r="C49" s="181"/>
      <c r="D49" s="181"/>
      <c r="E49" s="182"/>
      <c r="F49" s="182"/>
      <c r="G49" s="182"/>
      <c r="H49" s="182"/>
      <c r="I49" s="183"/>
      <c r="J49" s="184"/>
      <c r="K49" s="184"/>
      <c r="L49" s="184"/>
    </row>
    <row r="50" spans="2:12" ht="19.5" customHeight="1" x14ac:dyDescent="0.2">
      <c r="B50" s="180"/>
      <c r="C50" s="181"/>
      <c r="D50" s="181"/>
      <c r="E50" s="182"/>
      <c r="F50" s="182"/>
      <c r="G50" s="182"/>
      <c r="H50" s="182"/>
      <c r="I50" s="183"/>
      <c r="J50" s="184"/>
      <c r="K50" s="184"/>
      <c r="L50" s="184"/>
    </row>
    <row r="51" spans="2:12" ht="19.5" customHeight="1" x14ac:dyDescent="0.2">
      <c r="B51" s="180"/>
      <c r="C51" s="181"/>
      <c r="D51" s="181"/>
      <c r="E51" s="182"/>
      <c r="F51" s="182"/>
      <c r="G51" s="182"/>
      <c r="H51" s="182"/>
      <c r="I51" s="183"/>
      <c r="J51" s="184"/>
      <c r="K51" s="184"/>
      <c r="L51" s="184"/>
    </row>
    <row r="52" spans="2:12" ht="19.5" customHeight="1" x14ac:dyDescent="0.2">
      <c r="B52" s="180"/>
      <c r="C52" s="181"/>
      <c r="D52" s="181"/>
      <c r="E52" s="182"/>
      <c r="F52" s="182"/>
      <c r="G52" s="182"/>
      <c r="H52" s="182"/>
      <c r="I52" s="183"/>
      <c r="J52" s="184"/>
      <c r="K52" s="184"/>
      <c r="L52" s="184"/>
    </row>
    <row r="53" spans="2:12" ht="19.5" customHeight="1" x14ac:dyDescent="0.2">
      <c r="B53" s="180"/>
      <c r="C53" s="181"/>
      <c r="D53" s="181"/>
      <c r="E53" s="182"/>
      <c r="F53" s="182"/>
      <c r="G53" s="182"/>
      <c r="H53" s="182"/>
      <c r="I53" s="183"/>
      <c r="J53" s="184"/>
      <c r="K53" s="184"/>
      <c r="L53" s="184"/>
    </row>
    <row r="54" spans="2:12" ht="19.5" customHeight="1" x14ac:dyDescent="0.2">
      <c r="B54" s="180"/>
      <c r="C54" s="181"/>
      <c r="D54" s="181"/>
      <c r="E54" s="182"/>
      <c r="F54" s="182"/>
      <c r="G54" s="182"/>
      <c r="H54" s="182"/>
      <c r="I54" s="183"/>
      <c r="J54" s="184"/>
      <c r="K54" s="184"/>
      <c r="L54" s="184"/>
    </row>
    <row r="55" spans="2:12" ht="19.5" customHeight="1" x14ac:dyDescent="0.2">
      <c r="B55" s="180"/>
      <c r="C55" s="181"/>
      <c r="D55" s="181"/>
      <c r="E55" s="182"/>
      <c r="F55" s="182"/>
      <c r="G55" s="182"/>
      <c r="H55" s="182"/>
      <c r="I55" s="183"/>
      <c r="J55" s="184"/>
      <c r="K55" s="184"/>
      <c r="L55" s="184"/>
    </row>
    <row r="56" spans="2:12" ht="19.5" customHeight="1" x14ac:dyDescent="0.2">
      <c r="B56" s="180"/>
      <c r="C56" s="181"/>
      <c r="D56" s="181"/>
      <c r="E56" s="182"/>
      <c r="F56" s="182"/>
      <c r="G56" s="182"/>
      <c r="H56" s="182"/>
      <c r="I56" s="183"/>
      <c r="J56" s="184"/>
      <c r="K56" s="184"/>
      <c r="L56" s="184"/>
    </row>
    <row r="57" spans="2:12" ht="19.5" customHeight="1" x14ac:dyDescent="0.2">
      <c r="B57" s="180"/>
      <c r="C57" s="181"/>
      <c r="D57" s="181"/>
      <c r="E57" s="182"/>
      <c r="F57" s="182"/>
      <c r="G57" s="182"/>
      <c r="H57" s="182"/>
      <c r="I57" s="183"/>
      <c r="J57" s="184"/>
      <c r="K57" s="184"/>
      <c r="L57" s="184"/>
    </row>
    <row r="58" spans="2:12" ht="19.5" customHeight="1" x14ac:dyDescent="0.2">
      <c r="B58" s="180"/>
      <c r="C58" s="181"/>
      <c r="D58" s="181"/>
      <c r="E58" s="182"/>
      <c r="F58" s="182"/>
      <c r="G58" s="182"/>
      <c r="H58" s="182"/>
      <c r="I58" s="183"/>
      <c r="J58" s="184"/>
      <c r="K58" s="184"/>
      <c r="L58" s="184"/>
    </row>
    <row r="59" spans="2:12" ht="19.5" customHeight="1" x14ac:dyDescent="0.2">
      <c r="B59" s="180"/>
      <c r="C59" s="181"/>
      <c r="D59" s="181"/>
      <c r="E59" s="182"/>
      <c r="F59" s="182"/>
      <c r="G59" s="182"/>
      <c r="H59" s="182"/>
      <c r="I59" s="183"/>
      <c r="J59" s="184"/>
      <c r="K59" s="184"/>
      <c r="L59" s="184"/>
    </row>
    <row r="60" spans="2:12" ht="19.5" customHeight="1" x14ac:dyDescent="0.2">
      <c r="B60" s="180"/>
      <c r="C60" s="181"/>
      <c r="D60" s="181"/>
      <c r="E60" s="182"/>
      <c r="F60" s="182"/>
      <c r="G60" s="182"/>
      <c r="H60" s="182"/>
      <c r="I60" s="183"/>
      <c r="J60" s="184"/>
      <c r="K60" s="184"/>
      <c r="L60" s="184"/>
    </row>
    <row r="61" spans="2:12" ht="19.5" customHeight="1" x14ac:dyDescent="0.2">
      <c r="B61" s="180"/>
      <c r="C61" s="181"/>
      <c r="D61" s="181"/>
      <c r="E61" s="182"/>
      <c r="F61" s="182"/>
      <c r="G61" s="182"/>
      <c r="H61" s="182"/>
      <c r="I61" s="183"/>
      <c r="J61" s="184"/>
      <c r="K61" s="184"/>
      <c r="L61" s="184"/>
    </row>
    <row r="62" spans="2:12" ht="19.5" customHeight="1" x14ac:dyDescent="0.2">
      <c r="B62" s="180"/>
      <c r="C62" s="181"/>
      <c r="D62" s="181"/>
      <c r="E62" s="182"/>
      <c r="F62" s="182"/>
      <c r="G62" s="182"/>
      <c r="H62" s="182"/>
      <c r="I62" s="183"/>
      <c r="J62" s="184"/>
      <c r="K62" s="184"/>
      <c r="L62" s="184"/>
    </row>
    <row r="63" spans="2:12" ht="19.5" customHeight="1" x14ac:dyDescent="0.2">
      <c r="B63" s="180"/>
      <c r="C63" s="181"/>
      <c r="D63" s="181"/>
      <c r="E63" s="182"/>
      <c r="F63" s="182"/>
      <c r="G63" s="182"/>
      <c r="H63" s="182"/>
      <c r="I63" s="183"/>
      <c r="J63" s="184"/>
      <c r="K63" s="184"/>
      <c r="L63" s="184"/>
    </row>
    <row r="64" spans="2:12" ht="19.5" customHeight="1" x14ac:dyDescent="0.2">
      <c r="B64" s="180"/>
      <c r="C64" s="181"/>
      <c r="D64" s="181"/>
      <c r="E64" s="182"/>
      <c r="F64" s="182"/>
      <c r="G64" s="182"/>
      <c r="H64" s="182"/>
      <c r="I64" s="183"/>
      <c r="J64" s="184"/>
      <c r="K64" s="184"/>
      <c r="L64" s="184"/>
    </row>
    <row r="65" spans="2:13" ht="19.5" customHeight="1" x14ac:dyDescent="0.2">
      <c r="B65" s="180"/>
      <c r="C65" s="181"/>
      <c r="D65" s="181"/>
      <c r="E65" s="182"/>
      <c r="F65" s="182"/>
      <c r="G65" s="182"/>
      <c r="H65" s="182"/>
      <c r="I65" s="183"/>
      <c r="J65" s="184"/>
      <c r="K65" s="184"/>
      <c r="L65" s="184"/>
    </row>
    <row r="66" spans="2:13" ht="19.5" customHeight="1" x14ac:dyDescent="0.2">
      <c r="B66" s="180"/>
      <c r="C66" s="181"/>
      <c r="D66" s="181"/>
      <c r="E66" s="182"/>
      <c r="F66" s="182"/>
      <c r="G66" s="182"/>
      <c r="H66" s="182"/>
      <c r="I66" s="183"/>
      <c r="J66" s="184"/>
      <c r="K66" s="184"/>
      <c r="L66" s="184"/>
    </row>
    <row r="67" spans="2:13" ht="19.5" customHeight="1" x14ac:dyDescent="0.2">
      <c r="B67" s="180"/>
      <c r="C67" s="181"/>
      <c r="D67" s="181"/>
      <c r="E67" s="182"/>
      <c r="F67" s="182"/>
      <c r="G67" s="182"/>
      <c r="H67" s="182"/>
      <c r="I67" s="183"/>
      <c r="J67" s="184"/>
      <c r="K67" s="184"/>
      <c r="L67" s="184"/>
    </row>
    <row r="68" spans="2:13" ht="37.5" customHeight="1" x14ac:dyDescent="0.2">
      <c r="B68" s="185"/>
      <c r="C68" s="186">
        <f>IF(COUNTA(C8:C67)&lt;&gt;0,SUM(C8:C67),"")</f>
        <v>2137.6</v>
      </c>
      <c r="D68" s="186">
        <f>IF(COUNTA(D8:D67)&lt;&gt;0,SUM(D8:D67),"")</f>
        <v>9</v>
      </c>
      <c r="E68" s="186">
        <f>IF(COUNT(E8:E67)&gt;=1,SUM(E8:E67),IF(SUM(A8:A10)=1,"/",IF(SUM(A8:A10)=2,"-",IF(SUM(A8:A10)=4,"#",IF(SUM(A8:A10)=3,"/ -",IF(SUM(A8:A10)=5,"/ #",IF(SUM(A8:A10)=6,"- #",IF(SUM(A8:A10)=7,"/ - #",""))))))))</f>
        <v>386.3</v>
      </c>
      <c r="F68" s="186">
        <f>IF(COUNT(F8:F67)&gt;=1,SUM(F8:F67),IF(SUM(A12:A14)=1,"/",IF(SUM(A12:A14)=2,"-",IF(SUM(A12:A14)=4,"#",IF(SUM(A12:A14)=3,"/ -",IF(SUM(A12:A14)=5,"/ #",IF(SUM(A12:A14)=6,"- #",IF(SUM(A12:A14)=7,"/ - #",""))))))))</f>
        <v>96.6</v>
      </c>
      <c r="G68" s="186">
        <f>IF(COUNT(G8:G67)&gt;=1,SUM(G8:G67),IF(SUM(A16:A18)=1,"/",IF(SUM(A16:A18)=2,"-",IF(SUM(A16:A18)=4,"#",IF(SUM(A16:A18)=3,"/ -",IF(SUM(A16:A18)=5,"/ #",IF(SUM(A16:A18)=6,"- #",IF(SUM(A16:A18)=7,"/ - #",""))))))))</f>
        <v>50.3</v>
      </c>
      <c r="H68" s="186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455" t="str">
        <f>IF($I$80=0,"",VLOOKUP($I$80,$K$80:$L$94,2,FALSE))</f>
        <v xml:space="preserve">◆ □ </v>
      </c>
      <c r="J68" s="455"/>
      <c r="K68" s="455"/>
      <c r="L68" s="455"/>
    </row>
    <row r="69" spans="2:13" x14ac:dyDescent="0.2">
      <c r="B69" s="187"/>
      <c r="C69" s="188" t="s">
        <v>212</v>
      </c>
      <c r="D69" s="189"/>
      <c r="E69" s="189"/>
      <c r="F69" s="189"/>
      <c r="G69" s="189"/>
      <c r="H69" s="190"/>
    </row>
    <row r="70" spans="2:13" x14ac:dyDescent="0.2">
      <c r="B70" s="191"/>
      <c r="C70" s="456"/>
      <c r="D70" s="457"/>
      <c r="E70" s="457"/>
      <c r="F70" s="457"/>
      <c r="G70" s="457"/>
      <c r="H70" s="458"/>
    </row>
    <row r="71" spans="2:13" x14ac:dyDescent="0.2">
      <c r="B71" s="192"/>
      <c r="C71" s="456"/>
      <c r="D71" s="457"/>
      <c r="E71" s="457"/>
      <c r="F71" s="457"/>
      <c r="G71" s="457"/>
      <c r="H71" s="458"/>
    </row>
    <row r="72" spans="2:13" x14ac:dyDescent="0.2">
      <c r="B72" s="192"/>
      <c r="C72" s="459"/>
      <c r="D72" s="460"/>
      <c r="E72" s="460"/>
      <c r="F72" s="460"/>
      <c r="G72" s="460"/>
      <c r="H72" s="461"/>
    </row>
    <row r="78" spans="2:13" hidden="1" x14ac:dyDescent="0.2"/>
    <row r="79" spans="2:13" hidden="1" x14ac:dyDescent="0.2">
      <c r="E79" s="31" t="s">
        <v>264</v>
      </c>
      <c r="F79" s="31" t="s">
        <v>265</v>
      </c>
      <c r="G79" s="31" t="s">
        <v>266</v>
      </c>
      <c r="H79" s="32" t="s">
        <v>267</v>
      </c>
      <c r="I79" s="33"/>
      <c r="J79" s="33"/>
      <c r="K79" s="33"/>
      <c r="L79" s="33"/>
      <c r="M79" s="33"/>
    </row>
    <row r="80" spans="2:13" hidden="1" x14ac:dyDescent="0.2">
      <c r="E80" s="34">
        <f>IF(COUNTA($I$8:$I$67)=0,0,1)</f>
        <v>0</v>
      </c>
      <c r="F80" s="34">
        <f>IF(COUNTA($J$8:$J$67)=0,0,2)</f>
        <v>2</v>
      </c>
      <c r="G80" s="34">
        <f>IF(COUNTA($K$8:$K$67)=0,0,4)</f>
        <v>4</v>
      </c>
      <c r="H80" s="34">
        <f>IF(COUNTA($L$8:$L$67)=0,0,8)</f>
        <v>0</v>
      </c>
      <c r="I80" s="34">
        <f>SUM($E$80:$H$80)</f>
        <v>6</v>
      </c>
      <c r="J80" s="33"/>
      <c r="K80" s="34">
        <v>1</v>
      </c>
      <c r="L80" s="454" t="s">
        <v>187</v>
      </c>
      <c r="M80" s="454"/>
    </row>
    <row r="81" spans="5:13" hidden="1" x14ac:dyDescent="0.2">
      <c r="E81" s="34"/>
      <c r="F81" s="34"/>
      <c r="G81" s="34"/>
      <c r="H81" s="34"/>
      <c r="I81" s="34"/>
      <c r="J81" s="33"/>
      <c r="K81" s="34">
        <v>2</v>
      </c>
      <c r="L81" s="454" t="s">
        <v>192</v>
      </c>
      <c r="M81" s="454"/>
    </row>
    <row r="82" spans="5:13" hidden="1" x14ac:dyDescent="0.2">
      <c r="E82" s="34"/>
      <c r="F82" s="34"/>
      <c r="G82" s="34"/>
      <c r="H82" s="34"/>
      <c r="I82" s="34"/>
      <c r="J82" s="33"/>
      <c r="K82" s="34">
        <v>3</v>
      </c>
      <c r="L82" s="454" t="s">
        <v>190</v>
      </c>
      <c r="M82" s="454"/>
    </row>
    <row r="83" spans="5:13" hidden="1" x14ac:dyDescent="0.2">
      <c r="E83" s="34"/>
      <c r="F83" s="34"/>
      <c r="G83" s="34"/>
      <c r="H83" s="34"/>
      <c r="I83" s="34"/>
      <c r="J83" s="33"/>
      <c r="K83" s="34">
        <v>4</v>
      </c>
      <c r="L83" s="454" t="s">
        <v>188</v>
      </c>
      <c r="M83" s="454"/>
    </row>
    <row r="84" spans="5:13" hidden="1" x14ac:dyDescent="0.2">
      <c r="E84" s="34"/>
      <c r="F84" s="34"/>
      <c r="G84" s="34"/>
      <c r="H84" s="34"/>
      <c r="I84" s="34"/>
      <c r="J84" s="33"/>
      <c r="K84" s="34">
        <v>5</v>
      </c>
      <c r="L84" s="454" t="s">
        <v>191</v>
      </c>
      <c r="M84" s="454"/>
    </row>
    <row r="85" spans="5:13" hidden="1" x14ac:dyDescent="0.2">
      <c r="E85" s="34"/>
      <c r="F85" s="34"/>
      <c r="G85" s="34"/>
      <c r="H85" s="34"/>
      <c r="I85" s="34"/>
      <c r="J85" s="33"/>
      <c r="K85" s="34">
        <v>6</v>
      </c>
      <c r="L85" s="454" t="s">
        <v>193</v>
      </c>
      <c r="M85" s="454"/>
    </row>
    <row r="86" spans="5:13" hidden="1" x14ac:dyDescent="0.2">
      <c r="E86" s="34"/>
      <c r="F86" s="34"/>
      <c r="G86" s="34"/>
      <c r="H86" s="34"/>
      <c r="I86" s="34"/>
      <c r="J86" s="33"/>
      <c r="K86" s="34">
        <v>7</v>
      </c>
      <c r="L86" s="454" t="s">
        <v>200</v>
      </c>
      <c r="M86" s="454"/>
    </row>
    <row r="87" spans="5:13" hidden="1" x14ac:dyDescent="0.2">
      <c r="E87" s="34"/>
      <c r="F87" s="34"/>
      <c r="G87" s="34"/>
      <c r="H87" s="34"/>
      <c r="I87" s="34"/>
      <c r="J87" s="33"/>
      <c r="K87" s="34">
        <v>8</v>
      </c>
      <c r="L87" s="454" t="s">
        <v>189</v>
      </c>
      <c r="M87" s="454"/>
    </row>
    <row r="88" spans="5:13" hidden="1" x14ac:dyDescent="0.2">
      <c r="E88" s="34"/>
      <c r="F88" s="34"/>
      <c r="G88" s="34"/>
      <c r="H88" s="34"/>
      <c r="I88" s="34"/>
      <c r="J88" s="33"/>
      <c r="K88" s="34">
        <v>9</v>
      </c>
      <c r="L88" s="454" t="s">
        <v>194</v>
      </c>
      <c r="M88" s="454"/>
    </row>
    <row r="89" spans="5:13" hidden="1" x14ac:dyDescent="0.2">
      <c r="E89" s="34"/>
      <c r="F89" s="34"/>
      <c r="G89" s="34"/>
      <c r="H89" s="34"/>
      <c r="I89" s="34"/>
      <c r="J89" s="33"/>
      <c r="K89" s="34">
        <v>10</v>
      </c>
      <c r="L89" s="454" t="s">
        <v>195</v>
      </c>
      <c r="M89" s="454"/>
    </row>
    <row r="90" spans="5:13" hidden="1" x14ac:dyDescent="0.2">
      <c r="E90" s="34"/>
      <c r="F90" s="34"/>
      <c r="G90" s="34"/>
      <c r="H90" s="34"/>
      <c r="I90" s="34"/>
      <c r="J90" s="33"/>
      <c r="K90" s="34">
        <v>11</v>
      </c>
      <c r="L90" s="454" t="s">
        <v>199</v>
      </c>
      <c r="M90" s="454"/>
    </row>
    <row r="91" spans="5:13" hidden="1" x14ac:dyDescent="0.2">
      <c r="E91" s="34"/>
      <c r="F91" s="34"/>
      <c r="G91" s="34"/>
      <c r="H91" s="34"/>
      <c r="I91" s="34"/>
      <c r="J91" s="33"/>
      <c r="K91" s="34">
        <v>12</v>
      </c>
      <c r="L91" s="454" t="s">
        <v>196</v>
      </c>
      <c r="M91" s="454"/>
    </row>
    <row r="92" spans="5:13" hidden="1" x14ac:dyDescent="0.2">
      <c r="E92" s="34"/>
      <c r="F92" s="34"/>
      <c r="G92" s="34"/>
      <c r="H92" s="34"/>
      <c r="I92" s="34"/>
      <c r="J92" s="33"/>
      <c r="K92" s="34">
        <v>13</v>
      </c>
      <c r="L92" s="454" t="s">
        <v>197</v>
      </c>
      <c r="M92" s="454"/>
    </row>
    <row r="93" spans="5:13" hidden="1" x14ac:dyDescent="0.2">
      <c r="E93" s="34"/>
      <c r="F93" s="34"/>
      <c r="G93" s="34"/>
      <c r="H93" s="34"/>
      <c r="I93" s="34"/>
      <c r="J93" s="33"/>
      <c r="K93" s="34">
        <v>14</v>
      </c>
      <c r="L93" s="454" t="s">
        <v>201</v>
      </c>
      <c r="M93" s="454"/>
    </row>
    <row r="94" spans="5:13" hidden="1" x14ac:dyDescent="0.2">
      <c r="E94" s="34"/>
      <c r="F94" s="34"/>
      <c r="G94" s="34"/>
      <c r="H94" s="34"/>
      <c r="I94" s="34"/>
      <c r="J94" s="33"/>
      <c r="K94" s="34">
        <v>15</v>
      </c>
      <c r="L94" s="454" t="s">
        <v>198</v>
      </c>
      <c r="M94" s="454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3" zoomScaleNormal="100" zoomScaleSheetLayoutView="90" workbookViewId="0">
      <selection activeCell="I9" sqref="I9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8" t="s">
        <v>332</v>
      </c>
    </row>
    <row r="2" spans="1:15" ht="21" customHeight="1" x14ac:dyDescent="0.2">
      <c r="A2" s="120">
        <v>2</v>
      </c>
    </row>
    <row r="3" spans="1:15" ht="24.4" customHeight="1" x14ac:dyDescent="0.2">
      <c r="A3" s="120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481" t="s">
        <v>30</v>
      </c>
      <c r="C4" s="490" t="s">
        <v>338</v>
      </c>
      <c r="D4" s="491"/>
      <c r="E4" s="491"/>
      <c r="F4" s="491"/>
      <c r="G4" s="491"/>
      <c r="H4" s="491"/>
      <c r="I4" s="491"/>
      <c r="J4" s="491"/>
      <c r="K4" s="491"/>
      <c r="L4" s="492"/>
      <c r="M4" s="481" t="s">
        <v>32</v>
      </c>
    </row>
    <row r="5" spans="1:15" s="11" customFormat="1" ht="18" customHeight="1" x14ac:dyDescent="0.2">
      <c r="B5" s="482"/>
      <c r="C5" s="483" t="s">
        <v>50</v>
      </c>
      <c r="D5" s="484"/>
      <c r="E5" s="484"/>
      <c r="F5" s="484"/>
      <c r="G5" s="484"/>
      <c r="H5" s="484"/>
      <c r="I5" s="484"/>
      <c r="J5" s="483" t="s">
        <v>31</v>
      </c>
      <c r="K5" s="484"/>
      <c r="L5" s="485" t="s">
        <v>40</v>
      </c>
      <c r="M5" s="482"/>
    </row>
    <row r="6" spans="1:15" s="11" customFormat="1" ht="18" customHeight="1" x14ac:dyDescent="0.2">
      <c r="B6" s="482"/>
      <c r="C6" s="485" t="s">
        <v>33</v>
      </c>
      <c r="D6" s="487"/>
      <c r="E6" s="485" t="s">
        <v>20</v>
      </c>
      <c r="F6" s="487"/>
      <c r="G6" s="487"/>
      <c r="H6" s="487"/>
      <c r="I6" s="487"/>
      <c r="J6" s="488" t="s">
        <v>51</v>
      </c>
      <c r="K6" s="485" t="s">
        <v>52</v>
      </c>
      <c r="L6" s="486"/>
      <c r="M6" s="482"/>
    </row>
    <row r="7" spans="1:15" s="11" customFormat="1" ht="45" customHeight="1" x14ac:dyDescent="0.2">
      <c r="B7" s="482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489"/>
      <c r="K7" s="486"/>
      <c r="L7" s="486"/>
      <c r="M7" s="482"/>
    </row>
    <row r="8" spans="1:15" s="11" customFormat="1" ht="52.5" customHeight="1" x14ac:dyDescent="0.2">
      <c r="B8" s="193" t="str">
        <f>IF(ｼｰﾄ0!C4="","",ｼｰﾄ0!C3&amp;ｼｰﾄ0!C4)</f>
        <v>千葉県関東平野南部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5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277</v>
      </c>
      <c r="C10" s="10" t="s">
        <v>494</v>
      </c>
    </row>
    <row r="11" spans="1:15" x14ac:dyDescent="0.2">
      <c r="C11" s="10" t="s">
        <v>495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496</v>
      </c>
    </row>
    <row r="13" spans="1:15" ht="18" customHeight="1" x14ac:dyDescent="0.2">
      <c r="C13" s="10" t="s">
        <v>497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J37"/>
  <sheetViews>
    <sheetView showGridLines="0" topLeftCell="B1" zoomScale="60" zoomScaleNormal="60" zoomScaleSheetLayoutView="85" workbookViewId="0">
      <selection activeCell="N7" sqref="N7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17" t="s">
        <v>502</v>
      </c>
    </row>
    <row r="2" spans="1:9" x14ac:dyDescent="0.2">
      <c r="A2" s="121">
        <v>2</v>
      </c>
      <c r="B2" s="121"/>
    </row>
    <row r="3" spans="1:9" ht="15" customHeight="1" x14ac:dyDescent="0.2">
      <c r="A3" s="121">
        <f>IF(COUNTA(E7:I14)&lt;&gt;0,1,2)</f>
        <v>1</v>
      </c>
      <c r="B3" s="122" t="s">
        <v>498</v>
      </c>
      <c r="C3" s="16"/>
    </row>
    <row r="4" spans="1:9" s="35" customFormat="1" ht="15" customHeight="1" x14ac:dyDescent="0.2">
      <c r="C4" s="27"/>
    </row>
    <row r="5" spans="1:9" ht="20.65" customHeight="1" x14ac:dyDescent="0.2">
      <c r="C5" s="495" t="s">
        <v>36</v>
      </c>
      <c r="D5" s="494" t="s">
        <v>21</v>
      </c>
      <c r="E5" s="493" t="s">
        <v>335</v>
      </c>
      <c r="F5" s="493"/>
      <c r="G5" s="493"/>
      <c r="H5" s="493"/>
      <c r="I5" s="493"/>
    </row>
    <row r="6" spans="1:9" ht="40.15" customHeight="1" x14ac:dyDescent="0.2">
      <c r="C6" s="495"/>
      <c r="D6" s="494"/>
      <c r="E6" s="196" t="s">
        <v>22</v>
      </c>
      <c r="F6" s="196" t="s">
        <v>23</v>
      </c>
      <c r="G6" s="196" t="s">
        <v>24</v>
      </c>
      <c r="H6" s="196" t="s">
        <v>64</v>
      </c>
      <c r="I6" s="196" t="s">
        <v>25</v>
      </c>
    </row>
    <row r="7" spans="1:9" ht="28.5" customHeight="1" x14ac:dyDescent="0.2">
      <c r="C7" s="500" t="str">
        <f>IF(OR(ｼｰﾄ0!C4="",ｼｰﾄ0!C3=""),"",ｼｰﾄ0!C3&amp;ｼｰﾄ0!C4)</f>
        <v>千葉県関東平野南部</v>
      </c>
      <c r="D7" s="498" t="s">
        <v>203</v>
      </c>
      <c r="E7" s="203">
        <v>1448.3969999999999</v>
      </c>
      <c r="F7" s="203">
        <v>2137.4</v>
      </c>
      <c r="G7" s="204">
        <v>667</v>
      </c>
      <c r="H7" s="205" t="s">
        <v>65</v>
      </c>
      <c r="I7" s="206">
        <v>45292</v>
      </c>
    </row>
    <row r="8" spans="1:9" ht="28.5" customHeight="1" x14ac:dyDescent="0.2">
      <c r="C8" s="501"/>
      <c r="D8" s="499"/>
      <c r="E8" s="203"/>
      <c r="F8" s="203"/>
      <c r="G8" s="204"/>
      <c r="H8" s="205"/>
      <c r="I8" s="206"/>
    </row>
    <row r="9" spans="1:9" ht="28.5" customHeight="1" x14ac:dyDescent="0.2">
      <c r="C9" s="501"/>
      <c r="D9" s="498" t="s">
        <v>500</v>
      </c>
      <c r="E9" s="203"/>
      <c r="F9" s="203"/>
      <c r="G9" s="204"/>
      <c r="H9" s="205"/>
      <c r="I9" s="206"/>
    </row>
    <row r="10" spans="1:9" ht="28.5" customHeight="1" x14ac:dyDescent="0.2">
      <c r="C10" s="501"/>
      <c r="D10" s="497"/>
      <c r="E10" s="203"/>
      <c r="F10" s="203"/>
      <c r="G10" s="204"/>
      <c r="H10" s="205"/>
      <c r="I10" s="206"/>
    </row>
    <row r="11" spans="1:9" ht="28.5" customHeight="1" x14ac:dyDescent="0.2">
      <c r="C11" s="501"/>
      <c r="D11" s="498" t="s">
        <v>175</v>
      </c>
      <c r="E11" s="203"/>
      <c r="F11" s="203"/>
      <c r="G11" s="204"/>
      <c r="H11" s="205"/>
      <c r="I11" s="206"/>
    </row>
    <row r="12" spans="1:9" ht="28.5" customHeight="1" x14ac:dyDescent="0.2">
      <c r="C12" s="501"/>
      <c r="D12" s="499"/>
      <c r="E12" s="203"/>
      <c r="F12" s="203"/>
      <c r="G12" s="204"/>
      <c r="H12" s="205"/>
      <c r="I12" s="206"/>
    </row>
    <row r="13" spans="1:9" ht="28.5" customHeight="1" x14ac:dyDescent="0.2">
      <c r="C13" s="501"/>
      <c r="D13" s="498" t="s">
        <v>337</v>
      </c>
      <c r="E13" s="203"/>
      <c r="F13" s="203"/>
      <c r="G13" s="204"/>
      <c r="H13" s="205"/>
      <c r="I13" s="206"/>
    </row>
    <row r="14" spans="1:9" ht="28.5" customHeight="1" x14ac:dyDescent="0.2">
      <c r="C14" s="502"/>
      <c r="D14" s="497"/>
      <c r="E14" s="203"/>
      <c r="F14" s="203"/>
      <c r="G14" s="204"/>
      <c r="H14" s="205"/>
      <c r="I14" s="206"/>
    </row>
    <row r="15" spans="1:9" ht="28.5" customHeight="1" x14ac:dyDescent="0.2">
      <c r="C15" s="496" t="s">
        <v>38</v>
      </c>
      <c r="D15" s="198" t="s">
        <v>65</v>
      </c>
      <c r="E15" s="207">
        <f>IF(COUNTA(E7:E14)=0,"",SUMIFS(E7:E14,$H$7:$H$14,$D$15))</f>
        <v>1448.3969999999999</v>
      </c>
      <c r="F15" s="207">
        <f t="shared" ref="F15:G15" si="0">IF(COUNTA(F7:F14)=0,"",SUMIFS(F7:F14,$H$7:$H$14,$D$15))</f>
        <v>2137.4</v>
      </c>
      <c r="G15" s="208">
        <f t="shared" si="0"/>
        <v>667</v>
      </c>
      <c r="H15" s="199"/>
      <c r="I15" s="199"/>
    </row>
    <row r="16" spans="1:9" ht="28.5" customHeight="1" x14ac:dyDescent="0.2">
      <c r="C16" s="497"/>
      <c r="D16" s="198" t="s">
        <v>72</v>
      </c>
      <c r="E16" s="207">
        <f>IF(COUNTA(E7:E14)=0,"",SUMIFS(E7:E14,$H$7:$H$14,$D$16))</f>
        <v>0</v>
      </c>
      <c r="F16" s="207">
        <f>IF(COUNTA(F7:F14)=0,"",SUMIFS(F7:F14,$H$7:$H$14,$D$16))</f>
        <v>0</v>
      </c>
      <c r="G16" s="208">
        <f>IF(COUNTA(G7:G14)=0,"",SUMIFS(G7:G14,$H$7:$H$14,$D$16))</f>
        <v>0</v>
      </c>
      <c r="H16" s="199"/>
      <c r="I16" s="199"/>
    </row>
    <row r="17" spans="2:10" ht="15" customHeight="1" x14ac:dyDescent="0.2"/>
    <row r="18" spans="2:10" customFormat="1" ht="15" customHeight="1" x14ac:dyDescent="0.2">
      <c r="C18" s="16"/>
      <c r="D18" s="18"/>
      <c r="E18" s="18"/>
      <c r="F18" s="18"/>
      <c r="G18" s="209"/>
      <c r="H18" s="209"/>
      <c r="I18" s="209"/>
      <c r="J18" s="209"/>
    </row>
    <row r="19" spans="2:10" ht="15" customHeight="1" x14ac:dyDescent="0.2">
      <c r="B19" s="123" t="s">
        <v>499</v>
      </c>
      <c r="C19" s="16"/>
    </row>
    <row r="20" spans="2:10" ht="15" customHeight="1" x14ac:dyDescent="0.2">
      <c r="C20" s="27"/>
    </row>
    <row r="21" spans="2:10" x14ac:dyDescent="0.2">
      <c r="C21" s="494" t="s">
        <v>36</v>
      </c>
      <c r="D21" s="498" t="s">
        <v>21</v>
      </c>
      <c r="E21" s="141" t="s">
        <v>39</v>
      </c>
      <c r="F21" s="200"/>
      <c r="G21" s="142"/>
      <c r="H21" s="498" t="s">
        <v>16</v>
      </c>
    </row>
    <row r="22" spans="2:10" ht="43.5" x14ac:dyDescent="0.2">
      <c r="C22" s="494"/>
      <c r="D22" s="499"/>
      <c r="E22" s="196" t="s">
        <v>178</v>
      </c>
      <c r="F22" s="196" t="s">
        <v>179</v>
      </c>
      <c r="G22" s="196" t="s">
        <v>180</v>
      </c>
      <c r="H22" s="499"/>
    </row>
    <row r="23" spans="2:10" ht="29" x14ac:dyDescent="0.2">
      <c r="C23" s="500" t="str">
        <f>IF(OR(ｼｰﾄ0!C4="",ｼｰﾄ0!C3=""),"",ｼｰﾄ0!C3&amp;ｼｰﾄ0!C4)</f>
        <v>千葉県関東平野南部</v>
      </c>
      <c r="D23" s="196" t="s">
        <v>61</v>
      </c>
      <c r="E23" s="201">
        <v>98</v>
      </c>
      <c r="F23" s="201"/>
      <c r="G23" s="201">
        <v>49</v>
      </c>
      <c r="H23" s="210">
        <f>IF(COUNTA(E23:G23)=0,"",SUM(E23:G23))</f>
        <v>147</v>
      </c>
    </row>
    <row r="24" spans="2:10" ht="40.5" customHeight="1" x14ac:dyDescent="0.2">
      <c r="C24" s="501"/>
      <c r="D24" s="197" t="s">
        <v>37</v>
      </c>
      <c r="E24" s="201"/>
      <c r="F24" s="201"/>
      <c r="G24" s="201"/>
      <c r="H24" s="210" t="str">
        <f>IF(COUNTA(E24:G24)=0,"",SUM(E24:G24))</f>
        <v/>
      </c>
    </row>
    <row r="25" spans="2:10" ht="40.5" customHeight="1" x14ac:dyDescent="0.2">
      <c r="C25" s="501"/>
      <c r="D25" s="196" t="s">
        <v>175</v>
      </c>
      <c r="E25" s="201"/>
      <c r="F25" s="201"/>
      <c r="G25" s="201"/>
      <c r="H25" s="210" t="str">
        <f>IF(COUNTA(E25:G25)=0,"",SUM(E25:G25))</f>
        <v/>
      </c>
    </row>
    <row r="26" spans="2:10" ht="40.5" customHeight="1" x14ac:dyDescent="0.2">
      <c r="C26" s="502"/>
      <c r="D26" s="197" t="s">
        <v>176</v>
      </c>
      <c r="E26" s="201"/>
      <c r="F26" s="201"/>
      <c r="G26" s="201"/>
      <c r="H26" s="210" t="str">
        <f>IF(COUNTA(E26:G26)=0,"",SUM(E26:G26))</f>
        <v/>
      </c>
    </row>
    <row r="27" spans="2:10" ht="40.5" customHeight="1" x14ac:dyDescent="0.2">
      <c r="C27" s="414" t="s">
        <v>177</v>
      </c>
      <c r="D27" s="415"/>
      <c r="E27" s="210">
        <f>IF(SUM(E23:E26)=0,"",SUM(E23:E26))</f>
        <v>98</v>
      </c>
      <c r="F27" s="210" t="str">
        <f>IF(SUM(F23:F26)=0,"",SUM(F23:F26))</f>
        <v/>
      </c>
      <c r="G27" s="210">
        <f>IF(SUM(G23:G26)=0,"",SUM(G23:G26))</f>
        <v>49</v>
      </c>
      <c r="H27" s="210">
        <f>IF(SUM(H23:H26)=0,"",SUM(H23:H26))</f>
        <v>147</v>
      </c>
    </row>
    <row r="28" spans="2:10" ht="15" customHeight="1" x14ac:dyDescent="0.2">
      <c r="C28" s="202"/>
      <c r="D28" s="202"/>
      <c r="E28" s="211"/>
      <c r="F28" s="211"/>
      <c r="G28" s="211"/>
      <c r="H28" s="211"/>
    </row>
    <row r="29" spans="2:10" ht="15" customHeight="1" x14ac:dyDescent="0.2">
      <c r="C29" s="27"/>
    </row>
    <row r="30" spans="2:10" x14ac:dyDescent="0.2">
      <c r="C30" s="503" t="s">
        <v>336</v>
      </c>
      <c r="D30" s="498" t="s">
        <v>21</v>
      </c>
      <c r="E30" s="141" t="s">
        <v>39</v>
      </c>
      <c r="F30" s="200"/>
      <c r="G30" s="142"/>
      <c r="H30" s="498" t="s">
        <v>16</v>
      </c>
    </row>
    <row r="31" spans="2:10" ht="43.5" x14ac:dyDescent="0.2">
      <c r="C31" s="503"/>
      <c r="D31" s="499"/>
      <c r="E31" s="196" t="s">
        <v>178</v>
      </c>
      <c r="F31" s="196" t="s">
        <v>179</v>
      </c>
      <c r="G31" s="196" t="s">
        <v>180</v>
      </c>
      <c r="H31" s="499"/>
    </row>
    <row r="32" spans="2:10" ht="29" x14ac:dyDescent="0.2">
      <c r="C32" s="504" t="s">
        <v>571</v>
      </c>
      <c r="D32" s="196" t="s">
        <v>61</v>
      </c>
      <c r="E32" s="201">
        <v>1</v>
      </c>
      <c r="F32" s="201"/>
      <c r="G32" s="201">
        <v>2</v>
      </c>
      <c r="H32" s="210">
        <f>IF(COUNTA(E32:G32)=0,"",SUM(E32:G32))</f>
        <v>3</v>
      </c>
    </row>
    <row r="33" spans="3:8" ht="40.5" customHeight="1" x14ac:dyDescent="0.2">
      <c r="C33" s="505"/>
      <c r="D33" s="197" t="s">
        <v>37</v>
      </c>
      <c r="E33" s="201"/>
      <c r="F33" s="201"/>
      <c r="G33" s="201"/>
      <c r="H33" s="210" t="str">
        <f t="shared" ref="H33:H35" si="1">IF(COUNTA(E33:G33)=0,"",SUM(E33:G33))</f>
        <v/>
      </c>
    </row>
    <row r="34" spans="3:8" ht="40.5" customHeight="1" x14ac:dyDescent="0.2">
      <c r="C34" s="505"/>
      <c r="D34" s="196" t="s">
        <v>175</v>
      </c>
      <c r="E34" s="201"/>
      <c r="F34" s="201"/>
      <c r="G34" s="201"/>
      <c r="H34" s="210" t="str">
        <f t="shared" si="1"/>
        <v/>
      </c>
    </row>
    <row r="35" spans="3:8" ht="40.5" customHeight="1" x14ac:dyDescent="0.2">
      <c r="C35" s="506"/>
      <c r="D35" s="197" t="s">
        <v>176</v>
      </c>
      <c r="E35" s="201"/>
      <c r="F35" s="201"/>
      <c r="G35" s="201"/>
      <c r="H35" s="210" t="str">
        <f t="shared" si="1"/>
        <v/>
      </c>
    </row>
    <row r="36" spans="3:8" ht="40.5" customHeight="1" x14ac:dyDescent="0.2">
      <c r="C36" s="414" t="s">
        <v>177</v>
      </c>
      <c r="D36" s="415"/>
      <c r="E36" s="210">
        <f>IF(SUM(E32:E35)=0,"",SUM(E32:E35))</f>
        <v>1</v>
      </c>
      <c r="F36" s="210" t="str">
        <f>IF(SUM(F32:F35)=0,"",SUM(F32:F35))</f>
        <v/>
      </c>
      <c r="G36" s="210">
        <f>IF(SUM(G32:G35)=0,"",SUM(G32:G35))</f>
        <v>2</v>
      </c>
      <c r="H36" s="210">
        <f>IF(SUM(H32:H35)=0,"",SUM(H32:H35))</f>
        <v>3</v>
      </c>
    </row>
    <row r="37" spans="3:8" ht="53.25" customHeight="1" x14ac:dyDescent="0.2"/>
  </sheetData>
  <mergeCells count="19">
    <mergeCell ref="C36:D36"/>
    <mergeCell ref="C30:C31"/>
    <mergeCell ref="D30:D31"/>
    <mergeCell ref="H30:H31"/>
    <mergeCell ref="C32:C35"/>
    <mergeCell ref="H21:H22"/>
    <mergeCell ref="C27:D27"/>
    <mergeCell ref="C21:C22"/>
    <mergeCell ref="D21:D22"/>
    <mergeCell ref="C23:C26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5 E34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35:G35 E26:G26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33:G33 E24:G2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34:G34 F25:G2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32:G32 E23:G23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70" workbookViewId="0">
      <pane xSplit="2" ySplit="6" topLeftCell="H68" activePane="bottomRight" state="frozen"/>
      <selection sqref="A1:B1"/>
      <selection pane="topRight" sqref="A1:B1"/>
      <selection pane="bottomLeft" sqref="A1:B1"/>
      <selection pane="bottomRight" activeCell="T68" sqref="T68"/>
    </sheetView>
  </sheetViews>
  <sheetFormatPr defaultColWidth="9" defaultRowHeight="14.5" x14ac:dyDescent="0.2"/>
  <cols>
    <col min="1" max="1" width="8.6328125" style="24" hidden="1" customWidth="1"/>
    <col min="2" max="2" width="7.36328125" style="17" customWidth="1"/>
    <col min="3" max="3" width="5.90625" style="108" customWidth="1"/>
    <col min="4" max="4" width="11.36328125" style="17" customWidth="1"/>
    <col min="5" max="5" width="8.26953125" style="109" customWidth="1"/>
    <col min="6" max="6" width="7.453125" style="17" customWidth="1"/>
    <col min="7" max="7" width="10.7265625" style="17" customWidth="1"/>
    <col min="8" max="8" width="7.7265625" style="109" customWidth="1"/>
    <col min="9" max="9" width="7.08984375" style="17" customWidth="1"/>
    <col min="10" max="10" width="10.7265625" style="17" customWidth="1"/>
    <col min="11" max="11" width="7.453125" style="109" customWidth="1"/>
    <col min="12" max="12" width="6.90625" style="17" customWidth="1"/>
    <col min="13" max="13" width="12.36328125" style="17" customWidth="1"/>
    <col min="14" max="14" width="8.90625" style="109" customWidth="1"/>
    <col min="15" max="15" width="6.6328125" style="17" customWidth="1"/>
    <col min="16" max="16" width="10.7265625" style="17" customWidth="1"/>
    <col min="17" max="17" width="8.453125" style="109" customWidth="1"/>
    <col min="18" max="18" width="7.08984375" style="17" customWidth="1"/>
    <col min="19" max="19" width="10.7265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99" t="s">
        <v>355</v>
      </c>
    </row>
    <row r="2" spans="1:21" x14ac:dyDescent="0.2">
      <c r="A2" s="24">
        <v>2</v>
      </c>
    </row>
    <row r="3" spans="1:21" x14ac:dyDescent="0.2">
      <c r="A3" s="24">
        <f>IF(COUNTA(E7:S11)&lt;&gt;0,1,2)</f>
        <v>1</v>
      </c>
      <c r="D3" s="27"/>
    </row>
    <row r="4" spans="1:21" ht="20.149999999999999" customHeight="1" x14ac:dyDescent="0.2">
      <c r="B4" s="510" t="s">
        <v>233</v>
      </c>
      <c r="C4" s="522" t="s">
        <v>234</v>
      </c>
      <c r="D4" s="519" t="s">
        <v>73</v>
      </c>
      <c r="E4" s="212" t="s">
        <v>229</v>
      </c>
      <c r="F4" s="213"/>
      <c r="G4" s="214"/>
      <c r="H4" s="212" t="s">
        <v>239</v>
      </c>
      <c r="I4" s="213"/>
      <c r="J4" s="214"/>
      <c r="K4" s="215" t="s">
        <v>342</v>
      </c>
      <c r="L4" s="213"/>
      <c r="M4" s="214"/>
      <c r="N4" s="215" t="s">
        <v>352</v>
      </c>
      <c r="O4" s="215"/>
      <c r="P4" s="215"/>
      <c r="Q4" s="215" t="s">
        <v>490</v>
      </c>
      <c r="R4" s="215"/>
      <c r="S4" s="215"/>
    </row>
    <row r="5" spans="1:21" ht="25.5" customHeight="1" x14ac:dyDescent="0.2">
      <c r="A5" s="24" t="s">
        <v>485</v>
      </c>
      <c r="B5" s="511"/>
      <c r="C5" s="522"/>
      <c r="D5" s="520"/>
      <c r="E5" s="216" t="s">
        <v>74</v>
      </c>
      <c r="F5" s="217" t="s">
        <v>274</v>
      </c>
      <c r="G5" s="218"/>
      <c r="H5" s="216" t="s">
        <v>75</v>
      </c>
      <c r="I5" s="217" t="s">
        <v>274</v>
      </c>
      <c r="J5" s="218"/>
      <c r="K5" s="216" t="s">
        <v>76</v>
      </c>
      <c r="L5" s="217" t="s">
        <v>274</v>
      </c>
      <c r="M5" s="218"/>
      <c r="N5" s="216" t="s">
        <v>77</v>
      </c>
      <c r="O5" s="217" t="s">
        <v>274</v>
      </c>
      <c r="P5" s="218"/>
      <c r="Q5" s="216" t="s">
        <v>74</v>
      </c>
      <c r="R5" s="217" t="s">
        <v>274</v>
      </c>
      <c r="S5" s="219"/>
    </row>
    <row r="6" spans="1:21" ht="27.75" customHeight="1" x14ac:dyDescent="0.2">
      <c r="B6" s="512"/>
      <c r="C6" s="522"/>
      <c r="D6" s="521"/>
      <c r="E6" s="220" t="s">
        <v>78</v>
      </c>
      <c r="F6" s="221" t="s">
        <v>276</v>
      </c>
      <c r="G6" s="222" t="s">
        <v>231</v>
      </c>
      <c r="H6" s="220" t="s">
        <v>78</v>
      </c>
      <c r="I6" s="221" t="s">
        <v>275</v>
      </c>
      <c r="J6" s="222" t="s">
        <v>79</v>
      </c>
      <c r="K6" s="220" t="s">
        <v>78</v>
      </c>
      <c r="L6" s="221" t="s">
        <v>275</v>
      </c>
      <c r="M6" s="222" t="s">
        <v>79</v>
      </c>
      <c r="N6" s="220" t="s">
        <v>78</v>
      </c>
      <c r="O6" s="221" t="s">
        <v>275</v>
      </c>
      <c r="P6" s="222" t="s">
        <v>79</v>
      </c>
      <c r="Q6" s="220" t="s">
        <v>78</v>
      </c>
      <c r="R6" s="221" t="s">
        <v>275</v>
      </c>
      <c r="S6" s="222" t="s">
        <v>79</v>
      </c>
    </row>
    <row r="7" spans="1:21" ht="21.75" customHeight="1" x14ac:dyDescent="0.2">
      <c r="B7" s="519" t="str">
        <f>ｼｰﾄ0!$C$4</f>
        <v>関東平野南部</v>
      </c>
      <c r="C7" s="513" t="s">
        <v>545</v>
      </c>
      <c r="D7" s="223" t="s">
        <v>232</v>
      </c>
      <c r="E7" s="236">
        <v>168</v>
      </c>
      <c r="F7" s="237">
        <v>21.661999999999999</v>
      </c>
      <c r="G7" s="237">
        <v>7.9066299999999989</v>
      </c>
      <c r="H7" s="236">
        <v>168</v>
      </c>
      <c r="I7" s="237">
        <v>21.122</v>
      </c>
      <c r="J7" s="237">
        <v>7.7306520000000001</v>
      </c>
      <c r="K7" s="236">
        <v>160</v>
      </c>
      <c r="L7" s="237">
        <v>20.451000000000001</v>
      </c>
      <c r="M7" s="237">
        <v>7.4646150000000002</v>
      </c>
      <c r="N7" s="236">
        <v>159</v>
      </c>
      <c r="O7" s="237">
        <v>20.568999999999999</v>
      </c>
      <c r="P7" s="237">
        <v>7.5076849999999995</v>
      </c>
      <c r="Q7" s="236">
        <v>153</v>
      </c>
      <c r="R7" s="237">
        <v>19.3</v>
      </c>
      <c r="S7" s="237">
        <v>7.1</v>
      </c>
    </row>
    <row r="8" spans="1:21" ht="21.75" customHeight="1" x14ac:dyDescent="0.2">
      <c r="B8" s="520"/>
      <c r="C8" s="536"/>
      <c r="D8" s="223" t="s">
        <v>19</v>
      </c>
      <c r="E8" s="236">
        <v>63</v>
      </c>
      <c r="F8" s="237">
        <v>4.2050000000000001</v>
      </c>
      <c r="G8" s="237">
        <v>1.5348250000000001</v>
      </c>
      <c r="H8" s="236">
        <v>60</v>
      </c>
      <c r="I8" s="237">
        <v>3.794</v>
      </c>
      <c r="J8" s="237">
        <v>1.3886039999999999</v>
      </c>
      <c r="K8" s="236">
        <v>59</v>
      </c>
      <c r="L8" s="237">
        <v>3.8010000000000002</v>
      </c>
      <c r="M8" s="237">
        <v>1.387365</v>
      </c>
      <c r="N8" s="236">
        <v>64</v>
      </c>
      <c r="O8" s="237">
        <v>3.7989999999999999</v>
      </c>
      <c r="P8" s="237">
        <v>1.3866350000000001</v>
      </c>
      <c r="Q8" s="236">
        <v>62</v>
      </c>
      <c r="R8" s="237">
        <v>3.4</v>
      </c>
      <c r="S8" s="237">
        <v>1.2</v>
      </c>
    </row>
    <row r="9" spans="1:21" ht="21.75" customHeight="1" x14ac:dyDescent="0.2">
      <c r="B9" s="520"/>
      <c r="C9" s="536"/>
      <c r="D9" s="223" t="s">
        <v>18</v>
      </c>
      <c r="E9" s="236">
        <v>118</v>
      </c>
      <c r="F9" s="237">
        <v>43.997999999999998</v>
      </c>
      <c r="G9" s="237">
        <v>16.059269999999998</v>
      </c>
      <c r="H9" s="236">
        <v>118</v>
      </c>
      <c r="I9" s="237">
        <v>41.968000000000004</v>
      </c>
      <c r="J9" s="237">
        <v>15.360288000000001</v>
      </c>
      <c r="K9" s="236">
        <v>112</v>
      </c>
      <c r="L9" s="237">
        <v>40.901000000000003</v>
      </c>
      <c r="M9" s="237">
        <v>14.928865000000002</v>
      </c>
      <c r="N9" s="236">
        <v>112</v>
      </c>
      <c r="O9" s="237">
        <v>39.417000000000002</v>
      </c>
      <c r="P9" s="237">
        <v>14.387205</v>
      </c>
      <c r="Q9" s="236">
        <v>115</v>
      </c>
      <c r="R9" s="237">
        <v>38.5</v>
      </c>
      <c r="S9" s="237">
        <v>14.1</v>
      </c>
      <c r="U9" s="116"/>
    </row>
    <row r="10" spans="1:21" ht="21.75" customHeight="1" x14ac:dyDescent="0.2">
      <c r="B10" s="520"/>
      <c r="C10" s="536"/>
      <c r="D10" s="223" t="s">
        <v>209</v>
      </c>
      <c r="E10" s="236">
        <v>229</v>
      </c>
      <c r="F10" s="237">
        <v>26.838000000000001</v>
      </c>
      <c r="G10" s="237">
        <v>9.7958700000000007</v>
      </c>
      <c r="H10" s="236">
        <v>228</v>
      </c>
      <c r="I10" s="237">
        <v>22.561</v>
      </c>
      <c r="J10" s="237">
        <v>8.2573259999999991</v>
      </c>
      <c r="K10" s="236">
        <v>218</v>
      </c>
      <c r="L10" s="237">
        <v>20.416</v>
      </c>
      <c r="M10" s="237">
        <v>7.4518399999999998</v>
      </c>
      <c r="N10" s="236">
        <v>198</v>
      </c>
      <c r="O10" s="237">
        <v>18.506</v>
      </c>
      <c r="P10" s="237">
        <v>6.754690000000001</v>
      </c>
      <c r="Q10" s="236">
        <v>190</v>
      </c>
      <c r="R10" s="237">
        <v>18.100000000000001</v>
      </c>
      <c r="S10" s="237">
        <v>6.6</v>
      </c>
    </row>
    <row r="11" spans="1:21" ht="21.75" customHeight="1" x14ac:dyDescent="0.2">
      <c r="B11" s="520"/>
      <c r="C11" s="536"/>
      <c r="D11" s="144" t="s">
        <v>62</v>
      </c>
      <c r="E11" s="236">
        <v>37</v>
      </c>
      <c r="F11" s="237">
        <v>3.1120000000000001</v>
      </c>
      <c r="G11" s="237">
        <v>1.1358800000000002</v>
      </c>
      <c r="H11" s="236">
        <v>37</v>
      </c>
      <c r="I11" s="237">
        <v>2.8279999999999998</v>
      </c>
      <c r="J11" s="237">
        <v>1.035048</v>
      </c>
      <c r="K11" s="236">
        <v>38</v>
      </c>
      <c r="L11" s="237">
        <v>2.6850000000000001</v>
      </c>
      <c r="M11" s="237">
        <v>0.98002499999999992</v>
      </c>
      <c r="N11" s="236">
        <v>39</v>
      </c>
      <c r="O11" s="237">
        <v>3.4710000000000001</v>
      </c>
      <c r="P11" s="237">
        <v>1.266915</v>
      </c>
      <c r="Q11" s="236">
        <v>37</v>
      </c>
      <c r="R11" s="237">
        <v>3.9</v>
      </c>
      <c r="S11" s="237">
        <v>1.4</v>
      </c>
    </row>
    <row r="12" spans="1:21" ht="26.25" customHeight="1" x14ac:dyDescent="0.2">
      <c r="B12" s="521"/>
      <c r="C12" s="537"/>
      <c r="D12" s="144" t="s">
        <v>255</v>
      </c>
      <c r="E12" s="238">
        <f t="shared" ref="E12:G12" si="0">IF(COUNT(E7:E11)&gt;=1,SUM(E7:E11),"")</f>
        <v>615</v>
      </c>
      <c r="F12" s="239">
        <f t="shared" ref="F12" si="1">IF(COUNT(F7:F11)&gt;=1,SUM(F7:F11),"")</f>
        <v>99.814999999999998</v>
      </c>
      <c r="G12" s="239">
        <f t="shared" si="0"/>
        <v>36.432474999999997</v>
      </c>
      <c r="H12" s="238">
        <f t="shared" ref="H12:J12" si="2">IF(COUNT(H7:H11)&gt;=1,SUM(H7:H11),"")</f>
        <v>611</v>
      </c>
      <c r="I12" s="240">
        <f t="shared" ref="I12" si="3">IF(COUNT(I7:I11)&gt;=1,SUM(I7:I11),"")</f>
        <v>92.272999999999996</v>
      </c>
      <c r="J12" s="240">
        <f t="shared" si="2"/>
        <v>33.771917999999999</v>
      </c>
      <c r="K12" s="238">
        <f t="shared" ref="K12:M12" si="4">IF(COUNT(K7:K11)&gt;=1,SUM(K7:K11),"")</f>
        <v>587</v>
      </c>
      <c r="L12" s="239">
        <f t="shared" ref="L12" si="5">IF(COUNT(L7:L11)&gt;=1,SUM(L7:L11),"")</f>
        <v>88.254000000000005</v>
      </c>
      <c r="M12" s="239">
        <f t="shared" si="4"/>
        <v>32.212710000000001</v>
      </c>
      <c r="N12" s="238">
        <f t="shared" ref="N12:S12" si="6">IF(COUNT(N7:N11)&gt;=1,SUM(N7:N11),"")</f>
        <v>572</v>
      </c>
      <c r="O12" s="239">
        <f t="shared" ref="O12" si="7">IF(COUNT(O7:O11)&gt;=1,SUM(O7:O11),"")</f>
        <v>85.762</v>
      </c>
      <c r="P12" s="239">
        <f t="shared" si="6"/>
        <v>31.303130000000003</v>
      </c>
      <c r="Q12" s="238">
        <f t="shared" si="6"/>
        <v>557</v>
      </c>
      <c r="R12" s="239">
        <f t="shared" ref="R12" si="8">IF(COUNT(R7:R11)&gt;=1,SUM(R7:R11),"")</f>
        <v>83.200000000000017</v>
      </c>
      <c r="S12" s="239">
        <f t="shared" si="6"/>
        <v>30.4</v>
      </c>
    </row>
    <row r="13" spans="1:21" ht="21.75" customHeight="1" x14ac:dyDescent="0.2">
      <c r="B13" s="519" t="str">
        <f>ｼｰﾄ0!$C$4</f>
        <v>関東平野南部</v>
      </c>
      <c r="C13" s="524" t="s">
        <v>546</v>
      </c>
      <c r="D13" s="223" t="s">
        <v>208</v>
      </c>
      <c r="E13" s="144">
        <v>53</v>
      </c>
      <c r="F13" s="237">
        <v>6.3730000000000002</v>
      </c>
      <c r="G13" s="237">
        <v>2.3261449999999999</v>
      </c>
      <c r="H13" s="144">
        <v>52</v>
      </c>
      <c r="I13" s="237">
        <v>6.2489999999999997</v>
      </c>
      <c r="J13" s="237">
        <v>2.287134</v>
      </c>
      <c r="K13" s="144">
        <v>52</v>
      </c>
      <c r="L13" s="237">
        <v>6.3440000000000003</v>
      </c>
      <c r="M13" s="237">
        <v>2.3155600000000001</v>
      </c>
      <c r="N13" s="144">
        <v>49</v>
      </c>
      <c r="O13" s="237">
        <v>6.41</v>
      </c>
      <c r="P13" s="237">
        <v>2.3396500000000002</v>
      </c>
      <c r="Q13" s="144">
        <v>49</v>
      </c>
      <c r="R13" s="237">
        <v>6.4</v>
      </c>
      <c r="S13" s="237">
        <v>2.2999999999999998</v>
      </c>
    </row>
    <row r="14" spans="1:21" ht="21.75" customHeight="1" x14ac:dyDescent="0.2">
      <c r="B14" s="520"/>
      <c r="C14" s="525"/>
      <c r="D14" s="223" t="s">
        <v>19</v>
      </c>
      <c r="E14" s="144">
        <v>14</v>
      </c>
      <c r="F14" s="237">
        <v>0.57899999999999996</v>
      </c>
      <c r="G14" s="237">
        <v>0.211335</v>
      </c>
      <c r="H14" s="144">
        <v>14</v>
      </c>
      <c r="I14" s="237">
        <v>0.57599999999999996</v>
      </c>
      <c r="J14" s="237">
        <v>0.21081599999999998</v>
      </c>
      <c r="K14" s="144">
        <v>13</v>
      </c>
      <c r="L14" s="237">
        <v>0.54100000000000004</v>
      </c>
      <c r="M14" s="237">
        <v>0.197465</v>
      </c>
      <c r="N14" s="144">
        <v>13</v>
      </c>
      <c r="O14" s="237">
        <v>0.53</v>
      </c>
      <c r="P14" s="237">
        <v>0.19345000000000001</v>
      </c>
      <c r="Q14" s="241">
        <v>14</v>
      </c>
      <c r="R14" s="237">
        <v>0.5</v>
      </c>
      <c r="S14" s="237">
        <v>0.2</v>
      </c>
    </row>
    <row r="15" spans="1:21" ht="21.75" customHeight="1" x14ac:dyDescent="0.2">
      <c r="B15" s="520"/>
      <c r="C15" s="525"/>
      <c r="D15" s="223" t="s">
        <v>18</v>
      </c>
      <c r="E15" s="144">
        <v>67</v>
      </c>
      <c r="F15" s="237">
        <v>47.300000000000004</v>
      </c>
      <c r="G15" s="237">
        <v>17.264500000000002</v>
      </c>
      <c r="H15" s="144">
        <v>63</v>
      </c>
      <c r="I15" s="237">
        <v>47.857999999999997</v>
      </c>
      <c r="J15" s="237">
        <v>17.516027999999999</v>
      </c>
      <c r="K15" s="144">
        <v>61</v>
      </c>
      <c r="L15" s="237">
        <v>44.795000000000002</v>
      </c>
      <c r="M15" s="237">
        <v>16.350175</v>
      </c>
      <c r="N15" s="144">
        <v>56</v>
      </c>
      <c r="O15" s="237">
        <v>40.838999999999999</v>
      </c>
      <c r="P15" s="237">
        <v>14.906234999999999</v>
      </c>
      <c r="Q15" s="144">
        <v>56</v>
      </c>
      <c r="R15" s="237">
        <v>38.299999999999997</v>
      </c>
      <c r="S15" s="237">
        <v>14</v>
      </c>
    </row>
    <row r="16" spans="1:21" ht="21.75" customHeight="1" x14ac:dyDescent="0.2">
      <c r="B16" s="520"/>
      <c r="C16" s="525"/>
      <c r="D16" s="223" t="s">
        <v>209</v>
      </c>
      <c r="E16" s="144">
        <v>62</v>
      </c>
      <c r="F16" s="237">
        <v>8.0739999999999998</v>
      </c>
      <c r="G16" s="237">
        <v>2.9470099999999997</v>
      </c>
      <c r="H16" s="144">
        <v>61</v>
      </c>
      <c r="I16" s="237">
        <v>6.077</v>
      </c>
      <c r="J16" s="237">
        <v>2.2241819999999999</v>
      </c>
      <c r="K16" s="144">
        <v>63</v>
      </c>
      <c r="L16" s="237">
        <v>6.9059999999999997</v>
      </c>
      <c r="M16" s="237">
        <v>2.5206900000000001</v>
      </c>
      <c r="N16" s="144">
        <v>61</v>
      </c>
      <c r="O16" s="237">
        <v>8.2650000000000006</v>
      </c>
      <c r="P16" s="237">
        <v>3.0167250000000005</v>
      </c>
      <c r="Q16" s="241">
        <v>60</v>
      </c>
      <c r="R16" s="237">
        <v>7.9</v>
      </c>
      <c r="S16" s="237">
        <v>2.9</v>
      </c>
    </row>
    <row r="17" spans="2:19" ht="21.75" customHeight="1" x14ac:dyDescent="0.2">
      <c r="B17" s="520"/>
      <c r="C17" s="525"/>
      <c r="D17" s="144" t="s">
        <v>62</v>
      </c>
      <c r="E17" s="144">
        <v>7</v>
      </c>
      <c r="F17" s="237">
        <v>0.66100000000000003</v>
      </c>
      <c r="G17" s="237">
        <v>0.24126500000000001</v>
      </c>
      <c r="H17" s="144">
        <v>7</v>
      </c>
      <c r="I17" s="237">
        <v>0.65100000000000002</v>
      </c>
      <c r="J17" s="237">
        <v>0.23826600000000003</v>
      </c>
      <c r="K17" s="144">
        <v>7</v>
      </c>
      <c r="L17" s="237">
        <v>0.72</v>
      </c>
      <c r="M17" s="237">
        <v>0.26280000000000003</v>
      </c>
      <c r="N17" s="144">
        <v>7</v>
      </c>
      <c r="O17" s="237">
        <v>0.76900000000000002</v>
      </c>
      <c r="P17" s="237">
        <v>0.28068500000000002</v>
      </c>
      <c r="Q17" s="241">
        <v>9</v>
      </c>
      <c r="R17" s="237">
        <v>0.8</v>
      </c>
      <c r="S17" s="237">
        <v>0.3</v>
      </c>
    </row>
    <row r="18" spans="2:19" ht="26.25" customHeight="1" x14ac:dyDescent="0.2">
      <c r="B18" s="521"/>
      <c r="C18" s="526"/>
      <c r="D18" s="144" t="s">
        <v>256</v>
      </c>
      <c r="E18" s="238">
        <f t="shared" ref="E18:G18" si="9">IF(COUNT(E13:E17)&gt;=1,SUM(E13:E17),"")</f>
        <v>203</v>
      </c>
      <c r="F18" s="239">
        <f t="shared" ref="F18" si="10">IF(COUNT(F13:F17)&gt;=1,SUM(F13:F17),"")</f>
        <v>62.987000000000002</v>
      </c>
      <c r="G18" s="239">
        <f t="shared" si="9"/>
        <v>22.990254999999998</v>
      </c>
      <c r="H18" s="238">
        <f t="shared" ref="H18:S18" si="11">IF(COUNT(H13:H17)&gt;=1,SUM(H13:H17),"")</f>
        <v>197</v>
      </c>
      <c r="I18" s="240">
        <f t="shared" si="11"/>
        <v>61.410999999999994</v>
      </c>
      <c r="J18" s="240">
        <f t="shared" si="11"/>
        <v>22.476425999999996</v>
      </c>
      <c r="K18" s="238">
        <f t="shared" si="11"/>
        <v>196</v>
      </c>
      <c r="L18" s="239">
        <f t="shared" si="11"/>
        <v>59.305999999999997</v>
      </c>
      <c r="M18" s="239">
        <f t="shared" si="11"/>
        <v>21.64669</v>
      </c>
      <c r="N18" s="238">
        <f t="shared" si="11"/>
        <v>186</v>
      </c>
      <c r="O18" s="239">
        <f t="shared" si="11"/>
        <v>56.812999999999995</v>
      </c>
      <c r="P18" s="239">
        <f t="shared" si="11"/>
        <v>20.736744999999999</v>
      </c>
      <c r="Q18" s="238">
        <f t="shared" si="11"/>
        <v>188</v>
      </c>
      <c r="R18" s="239">
        <f t="shared" si="11"/>
        <v>53.899999999999991</v>
      </c>
      <c r="S18" s="239">
        <f t="shared" si="11"/>
        <v>19.7</v>
      </c>
    </row>
    <row r="19" spans="2:19" ht="21.75" customHeight="1" x14ac:dyDescent="0.2">
      <c r="B19" s="519" t="str">
        <f>ｼｰﾄ0!$C$4</f>
        <v>関東平野南部</v>
      </c>
      <c r="C19" s="513" t="s">
        <v>547</v>
      </c>
      <c r="D19" s="223" t="s">
        <v>208</v>
      </c>
      <c r="E19" s="144">
        <v>79</v>
      </c>
      <c r="F19" s="237">
        <v>5.5058135616438353</v>
      </c>
      <c r="G19" s="237">
        <v>2.0096219500000001</v>
      </c>
      <c r="H19" s="144">
        <v>78</v>
      </c>
      <c r="I19" s="237">
        <v>4.9664288797814207</v>
      </c>
      <c r="J19" s="237">
        <v>1.8177129700000001</v>
      </c>
      <c r="K19" s="144">
        <v>70</v>
      </c>
      <c r="L19" s="237">
        <v>5.1770000000000005</v>
      </c>
      <c r="M19" s="237">
        <v>1.8896050000000002</v>
      </c>
      <c r="N19" s="144">
        <v>74</v>
      </c>
      <c r="O19" s="237">
        <v>5.3</v>
      </c>
      <c r="P19" s="237">
        <v>1.9</v>
      </c>
      <c r="Q19" s="241">
        <v>67</v>
      </c>
      <c r="R19" s="237">
        <v>5.6</v>
      </c>
      <c r="S19" s="237">
        <v>2</v>
      </c>
    </row>
    <row r="20" spans="2:19" ht="21.75" customHeight="1" x14ac:dyDescent="0.2">
      <c r="B20" s="520"/>
      <c r="C20" s="514"/>
      <c r="D20" s="223" t="s">
        <v>19</v>
      </c>
      <c r="E20" s="144">
        <v>17</v>
      </c>
      <c r="F20" s="237">
        <v>0.67263778082191783</v>
      </c>
      <c r="G20" s="237">
        <v>0.24551279000000001</v>
      </c>
      <c r="H20" s="144">
        <v>17</v>
      </c>
      <c r="I20" s="237">
        <v>0.55380183060109289</v>
      </c>
      <c r="J20" s="237">
        <v>0.20269147000000001</v>
      </c>
      <c r="K20" s="144">
        <v>17</v>
      </c>
      <c r="L20" s="237">
        <v>0.53</v>
      </c>
      <c r="M20" s="237">
        <v>0.19345000000000001</v>
      </c>
      <c r="N20" s="144">
        <v>17</v>
      </c>
      <c r="O20" s="237">
        <v>0.5</v>
      </c>
      <c r="P20" s="237">
        <v>0.2</v>
      </c>
      <c r="Q20" s="241">
        <v>17</v>
      </c>
      <c r="R20" s="237">
        <v>0.5</v>
      </c>
      <c r="S20" s="237">
        <v>0.2</v>
      </c>
    </row>
    <row r="21" spans="2:19" ht="21.75" customHeight="1" x14ac:dyDescent="0.2">
      <c r="B21" s="520"/>
      <c r="C21" s="514"/>
      <c r="D21" s="223" t="s">
        <v>18</v>
      </c>
      <c r="E21" s="144">
        <v>193</v>
      </c>
      <c r="F21" s="237">
        <v>48.368963452054793</v>
      </c>
      <c r="G21" s="237">
        <v>17.654671660000002</v>
      </c>
      <c r="H21" s="144">
        <v>205</v>
      </c>
      <c r="I21" s="237">
        <v>47.800345464480877</v>
      </c>
      <c r="J21" s="237">
        <v>17.49492644</v>
      </c>
      <c r="K21" s="144">
        <v>186</v>
      </c>
      <c r="L21" s="237">
        <v>47.55</v>
      </c>
      <c r="M21" s="237">
        <v>17.35575</v>
      </c>
      <c r="N21" s="144">
        <v>184</v>
      </c>
      <c r="O21" s="237">
        <v>44.6</v>
      </c>
      <c r="P21" s="237">
        <v>16.2</v>
      </c>
      <c r="Q21" s="241">
        <v>183</v>
      </c>
      <c r="R21" s="237">
        <v>45</v>
      </c>
      <c r="S21" s="237">
        <v>16.5</v>
      </c>
    </row>
    <row r="22" spans="2:19" ht="21.75" customHeight="1" x14ac:dyDescent="0.2">
      <c r="B22" s="520"/>
      <c r="C22" s="514"/>
      <c r="D22" s="223" t="s">
        <v>209</v>
      </c>
      <c r="E22" s="144">
        <v>506</v>
      </c>
      <c r="F22" s="237">
        <v>38.504152821917806</v>
      </c>
      <c r="G22" s="237">
        <v>14.05401578</v>
      </c>
      <c r="H22" s="144">
        <v>490</v>
      </c>
      <c r="I22" s="237">
        <v>31.801111366120217</v>
      </c>
      <c r="J22" s="237">
        <v>11.639206759999999</v>
      </c>
      <c r="K22" s="144">
        <v>479</v>
      </c>
      <c r="L22" s="237">
        <v>37.972999999999999</v>
      </c>
      <c r="M22" s="237">
        <v>13.860145000000001</v>
      </c>
      <c r="N22" s="144">
        <v>491</v>
      </c>
      <c r="O22" s="237">
        <v>34.6</v>
      </c>
      <c r="P22" s="237">
        <v>12.6</v>
      </c>
      <c r="Q22" s="241">
        <v>479</v>
      </c>
      <c r="R22" s="237">
        <v>39.9</v>
      </c>
      <c r="S22" s="237">
        <v>14.6</v>
      </c>
    </row>
    <row r="23" spans="2:19" ht="21.75" customHeight="1" x14ac:dyDescent="0.2">
      <c r="B23" s="520"/>
      <c r="C23" s="514"/>
      <c r="D23" s="144" t="s">
        <v>62</v>
      </c>
      <c r="E23" s="144">
        <v>39</v>
      </c>
      <c r="F23" s="237">
        <v>3.5329951232876713</v>
      </c>
      <c r="G23" s="237">
        <v>1.2895432200000001</v>
      </c>
      <c r="H23" s="144">
        <v>30</v>
      </c>
      <c r="I23" s="237">
        <v>3.5236765846994542</v>
      </c>
      <c r="J23" s="237">
        <v>1.2896656300000002</v>
      </c>
      <c r="K23" s="144">
        <v>38</v>
      </c>
      <c r="L23" s="237">
        <v>1.6</v>
      </c>
      <c r="M23" s="237">
        <v>0.58399999999999996</v>
      </c>
      <c r="N23" s="144">
        <v>38</v>
      </c>
      <c r="O23" s="237">
        <v>1.3</v>
      </c>
      <c r="P23" s="237">
        <v>0.43471500000000002</v>
      </c>
      <c r="Q23" s="241">
        <v>38</v>
      </c>
      <c r="R23" s="237">
        <v>1.4</v>
      </c>
      <c r="S23" s="237">
        <v>0.5</v>
      </c>
    </row>
    <row r="24" spans="2:19" ht="26.25" customHeight="1" x14ac:dyDescent="0.2">
      <c r="B24" s="521"/>
      <c r="C24" s="515"/>
      <c r="D24" s="144" t="s">
        <v>257</v>
      </c>
      <c r="E24" s="241">
        <f t="shared" ref="E24:G24" si="12">IF(COUNT(E19:E23)&gt;=1,SUM(E19:E23),"")</f>
        <v>834</v>
      </c>
      <c r="F24" s="242">
        <f t="shared" ref="F24" si="13">IF(COUNT(F19:F23)&gt;=1,SUM(F19:F23),"")</f>
        <v>96.584562739726024</v>
      </c>
      <c r="G24" s="242">
        <f t="shared" si="12"/>
        <v>35.2533654</v>
      </c>
      <c r="H24" s="241">
        <f t="shared" ref="H24:S24" si="14">IF(COUNT(H19:H23)&gt;=1,SUM(H19:H23),"")</f>
        <v>820</v>
      </c>
      <c r="I24" s="243">
        <f t="shared" si="14"/>
        <v>88.645364125683059</v>
      </c>
      <c r="J24" s="243">
        <f t="shared" si="14"/>
        <v>32.444203270000003</v>
      </c>
      <c r="K24" s="241">
        <f t="shared" si="14"/>
        <v>790</v>
      </c>
      <c r="L24" s="242">
        <f t="shared" si="14"/>
        <v>92.829999999999984</v>
      </c>
      <c r="M24" s="242">
        <f t="shared" si="14"/>
        <v>33.882950000000008</v>
      </c>
      <c r="N24" s="241">
        <f t="shared" si="14"/>
        <v>804</v>
      </c>
      <c r="O24" s="242">
        <f t="shared" si="14"/>
        <v>86.3</v>
      </c>
      <c r="P24" s="242">
        <f t="shared" si="14"/>
        <v>31.334714999999999</v>
      </c>
      <c r="Q24" s="241">
        <f t="shared" si="14"/>
        <v>784</v>
      </c>
      <c r="R24" s="242">
        <f t="shared" si="14"/>
        <v>92.4</v>
      </c>
      <c r="S24" s="242">
        <f t="shared" si="14"/>
        <v>33.799999999999997</v>
      </c>
    </row>
    <row r="25" spans="2:19" ht="22.5" customHeight="1" x14ac:dyDescent="0.2">
      <c r="B25" s="519" t="str">
        <f>ｼｰﾄ0!$C$4</f>
        <v>関東平野南部</v>
      </c>
      <c r="C25" s="513" t="s">
        <v>548</v>
      </c>
      <c r="D25" s="223" t="s">
        <v>208</v>
      </c>
      <c r="E25" s="144">
        <v>41</v>
      </c>
      <c r="F25" s="237">
        <v>2.2890000000000001</v>
      </c>
      <c r="G25" s="237">
        <v>0.83548500000000003</v>
      </c>
      <c r="H25" s="144">
        <v>41</v>
      </c>
      <c r="I25" s="237">
        <v>2.2330000000000001</v>
      </c>
      <c r="J25" s="237">
        <v>0.81727800000000006</v>
      </c>
      <c r="K25" s="144">
        <v>44</v>
      </c>
      <c r="L25" s="237">
        <v>2.2890000000000001</v>
      </c>
      <c r="M25" s="237">
        <v>0.83548500000000003</v>
      </c>
      <c r="N25" s="144">
        <v>39</v>
      </c>
      <c r="O25" s="237">
        <v>2.206</v>
      </c>
      <c r="P25" s="237">
        <v>0.80518999999999996</v>
      </c>
      <c r="Q25" s="241">
        <v>36</v>
      </c>
      <c r="R25" s="237">
        <v>2</v>
      </c>
      <c r="S25" s="237">
        <v>0.7</v>
      </c>
    </row>
    <row r="26" spans="2:19" ht="22.5" customHeight="1" x14ac:dyDescent="0.2">
      <c r="B26" s="520"/>
      <c r="C26" s="514"/>
      <c r="D26" s="223" t="s">
        <v>19</v>
      </c>
      <c r="E26" s="144">
        <v>32</v>
      </c>
      <c r="F26" s="237">
        <v>1.748</v>
      </c>
      <c r="G26" s="237">
        <v>0.63802000000000003</v>
      </c>
      <c r="H26" s="144">
        <v>34</v>
      </c>
      <c r="I26" s="237">
        <v>1.6180000000000001</v>
      </c>
      <c r="J26" s="237">
        <v>0.59218799999999994</v>
      </c>
      <c r="K26" s="144">
        <v>31</v>
      </c>
      <c r="L26" s="237">
        <v>1.645</v>
      </c>
      <c r="M26" s="237">
        <v>0.60042499999999999</v>
      </c>
      <c r="N26" s="144">
        <v>31</v>
      </c>
      <c r="O26" s="237">
        <v>1.151</v>
      </c>
      <c r="P26" s="237">
        <v>0.42011500000000002</v>
      </c>
      <c r="Q26" s="241">
        <v>31</v>
      </c>
      <c r="R26" s="237">
        <v>1.2</v>
      </c>
      <c r="S26" s="237">
        <v>0.4</v>
      </c>
    </row>
    <row r="27" spans="2:19" ht="22.5" customHeight="1" x14ac:dyDescent="0.2">
      <c r="B27" s="520"/>
      <c r="C27" s="514"/>
      <c r="D27" s="223" t="s">
        <v>18</v>
      </c>
      <c r="E27" s="144">
        <v>78</v>
      </c>
      <c r="F27" s="237">
        <v>27.483000000000001</v>
      </c>
      <c r="G27" s="237">
        <v>10.031295</v>
      </c>
      <c r="H27" s="144">
        <v>72</v>
      </c>
      <c r="I27" s="237">
        <v>27.501999999999999</v>
      </c>
      <c r="J27" s="237">
        <v>10.065732000000001</v>
      </c>
      <c r="K27" s="144">
        <v>75</v>
      </c>
      <c r="L27" s="237">
        <v>25.96</v>
      </c>
      <c r="M27" s="237">
        <v>9.4754000000000005</v>
      </c>
      <c r="N27" s="144">
        <v>74</v>
      </c>
      <c r="O27" s="237">
        <v>24.663</v>
      </c>
      <c r="P27" s="237">
        <v>9.0019950000000009</v>
      </c>
      <c r="Q27" s="241">
        <v>70</v>
      </c>
      <c r="R27" s="237">
        <v>23.6</v>
      </c>
      <c r="S27" s="237">
        <v>8.6</v>
      </c>
    </row>
    <row r="28" spans="2:19" ht="22.5" customHeight="1" x14ac:dyDescent="0.2">
      <c r="B28" s="520"/>
      <c r="C28" s="514"/>
      <c r="D28" s="223" t="s">
        <v>209</v>
      </c>
      <c r="E28" s="144">
        <v>321</v>
      </c>
      <c r="F28" s="237">
        <v>18.588999999999999</v>
      </c>
      <c r="G28" s="237">
        <v>6.7849849999999998</v>
      </c>
      <c r="H28" s="144">
        <v>308</v>
      </c>
      <c r="I28" s="237">
        <v>14.483000000000001</v>
      </c>
      <c r="J28" s="237">
        <v>5.3007780000000002</v>
      </c>
      <c r="K28" s="144">
        <v>307</v>
      </c>
      <c r="L28" s="237">
        <v>16.760000000000002</v>
      </c>
      <c r="M28" s="237">
        <v>6.1174000000000008</v>
      </c>
      <c r="N28" s="144">
        <v>301</v>
      </c>
      <c r="O28" s="237">
        <v>17.331</v>
      </c>
      <c r="P28" s="237">
        <v>6.3258149999999995</v>
      </c>
      <c r="Q28" s="241">
        <v>299</v>
      </c>
      <c r="R28" s="237">
        <v>18.600000000000001</v>
      </c>
      <c r="S28" s="237">
        <v>6.8</v>
      </c>
    </row>
    <row r="29" spans="2:19" ht="22.5" customHeight="1" x14ac:dyDescent="0.2">
      <c r="B29" s="520"/>
      <c r="C29" s="514"/>
      <c r="D29" s="144" t="s">
        <v>62</v>
      </c>
      <c r="E29" s="144">
        <v>33</v>
      </c>
      <c r="F29" s="237">
        <v>3.1920000000000002</v>
      </c>
      <c r="G29" s="237">
        <v>1.1650800000000001</v>
      </c>
      <c r="H29" s="144">
        <v>32</v>
      </c>
      <c r="I29" s="237">
        <v>3.4319999999999999</v>
      </c>
      <c r="J29" s="237">
        <v>1.2561120000000001</v>
      </c>
      <c r="K29" s="144">
        <v>30</v>
      </c>
      <c r="L29" s="237">
        <v>3.4809999999999999</v>
      </c>
      <c r="M29" s="237">
        <v>1.2705649999999999</v>
      </c>
      <c r="N29" s="144">
        <v>30</v>
      </c>
      <c r="O29" s="237">
        <v>3.4180000000000001</v>
      </c>
      <c r="P29" s="237">
        <v>1.2475700000000003</v>
      </c>
      <c r="Q29" s="241">
        <v>31</v>
      </c>
      <c r="R29" s="237">
        <v>3.4</v>
      </c>
      <c r="S29" s="237">
        <v>1.2</v>
      </c>
    </row>
    <row r="30" spans="2:19" ht="25.5" customHeight="1" x14ac:dyDescent="0.2">
      <c r="B30" s="521"/>
      <c r="C30" s="515"/>
      <c r="D30" s="144" t="s">
        <v>258</v>
      </c>
      <c r="E30" s="241">
        <f t="shared" ref="E30:G30" si="15">IF(COUNT(E25:E29)&gt;=1,SUM(E25:E29),"")</f>
        <v>505</v>
      </c>
      <c r="F30" s="242">
        <f t="shared" ref="F30" si="16">IF(COUNT(F25:F29)&gt;=1,SUM(F25:F29),"")</f>
        <v>53.300999999999995</v>
      </c>
      <c r="G30" s="242">
        <f t="shared" si="15"/>
        <v>19.454864999999998</v>
      </c>
      <c r="H30" s="241">
        <f t="shared" ref="H30:S30" si="17">IF(COUNT(H25:H29)&gt;=1,SUM(H25:H29),"")</f>
        <v>487</v>
      </c>
      <c r="I30" s="243">
        <f t="shared" si="17"/>
        <v>49.268000000000001</v>
      </c>
      <c r="J30" s="243">
        <f t="shared" si="17"/>
        <v>18.032088000000002</v>
      </c>
      <c r="K30" s="241">
        <f t="shared" si="17"/>
        <v>487</v>
      </c>
      <c r="L30" s="242">
        <f t="shared" si="17"/>
        <v>50.135000000000005</v>
      </c>
      <c r="M30" s="242">
        <f t="shared" si="17"/>
        <v>18.299275000000002</v>
      </c>
      <c r="N30" s="241">
        <f t="shared" si="17"/>
        <v>475</v>
      </c>
      <c r="O30" s="242">
        <f t="shared" si="17"/>
        <v>48.768999999999998</v>
      </c>
      <c r="P30" s="242">
        <f t="shared" si="17"/>
        <v>17.800685000000001</v>
      </c>
      <c r="Q30" s="241">
        <f t="shared" si="17"/>
        <v>467</v>
      </c>
      <c r="R30" s="242">
        <f t="shared" si="17"/>
        <v>48.800000000000004</v>
      </c>
      <c r="S30" s="242">
        <f t="shared" si="17"/>
        <v>17.7</v>
      </c>
    </row>
    <row r="31" spans="2:19" ht="21.75" customHeight="1" x14ac:dyDescent="0.2">
      <c r="B31" s="519" t="str">
        <f>ｼｰﾄ0!$C$4</f>
        <v>関東平野南部</v>
      </c>
      <c r="C31" s="513" t="s">
        <v>549</v>
      </c>
      <c r="D31" s="223" t="s">
        <v>208</v>
      </c>
      <c r="E31" s="144">
        <v>73</v>
      </c>
      <c r="F31" s="237">
        <v>9.6709999999999994</v>
      </c>
      <c r="G31" s="237">
        <v>3.5299149999999999</v>
      </c>
      <c r="H31" s="144">
        <v>75</v>
      </c>
      <c r="I31" s="237">
        <v>8.3989999999999991</v>
      </c>
      <c r="J31" s="237">
        <v>3.0740339999999997</v>
      </c>
      <c r="K31" s="144">
        <v>75</v>
      </c>
      <c r="L31" s="237">
        <v>8.2530000000000001</v>
      </c>
      <c r="M31" s="237">
        <v>3.0123450000000003</v>
      </c>
      <c r="N31" s="144">
        <v>77</v>
      </c>
      <c r="O31" s="237">
        <v>8.44</v>
      </c>
      <c r="P31" s="237">
        <v>3.0806</v>
      </c>
      <c r="Q31" s="241">
        <v>71</v>
      </c>
      <c r="R31" s="237">
        <v>8.6999999999999993</v>
      </c>
      <c r="S31" s="237">
        <v>3.2</v>
      </c>
    </row>
    <row r="32" spans="2:19" ht="21.75" customHeight="1" x14ac:dyDescent="0.2">
      <c r="B32" s="520"/>
      <c r="C32" s="536"/>
      <c r="D32" s="223" t="s">
        <v>19</v>
      </c>
      <c r="E32" s="144">
        <v>69</v>
      </c>
      <c r="F32" s="237">
        <v>3.3690000000000002</v>
      </c>
      <c r="G32" s="237">
        <v>1.2296850000000001</v>
      </c>
      <c r="H32" s="144">
        <v>68</v>
      </c>
      <c r="I32" s="237">
        <v>3.0230000000000001</v>
      </c>
      <c r="J32" s="237">
        <v>1.1064180000000001</v>
      </c>
      <c r="K32" s="144">
        <v>62</v>
      </c>
      <c r="L32" s="237">
        <v>2.5150000000000001</v>
      </c>
      <c r="M32" s="237">
        <v>0.91797499999999999</v>
      </c>
      <c r="N32" s="144">
        <v>62</v>
      </c>
      <c r="O32" s="237">
        <v>2.645</v>
      </c>
      <c r="P32" s="237">
        <v>0.96542499999999998</v>
      </c>
      <c r="Q32" s="241">
        <v>61</v>
      </c>
      <c r="R32" s="237">
        <v>2.8</v>
      </c>
      <c r="S32" s="237">
        <v>1</v>
      </c>
    </row>
    <row r="33" spans="2:19" ht="21.75" customHeight="1" x14ac:dyDescent="0.2">
      <c r="B33" s="520"/>
      <c r="C33" s="536"/>
      <c r="D33" s="223" t="s">
        <v>18</v>
      </c>
      <c r="E33" s="144">
        <v>207</v>
      </c>
      <c r="F33" s="237">
        <v>71.829000000000008</v>
      </c>
      <c r="G33" s="237">
        <v>26.217585000000003</v>
      </c>
      <c r="H33" s="144">
        <v>214</v>
      </c>
      <c r="I33" s="237">
        <v>68.947000000000003</v>
      </c>
      <c r="J33" s="237">
        <v>25.234602000000002</v>
      </c>
      <c r="K33" s="144">
        <v>209</v>
      </c>
      <c r="L33" s="237">
        <v>67.001000000000005</v>
      </c>
      <c r="M33" s="237">
        <v>24.455365</v>
      </c>
      <c r="N33" s="144">
        <v>220</v>
      </c>
      <c r="O33" s="237">
        <v>65.834000000000003</v>
      </c>
      <c r="P33" s="237">
        <v>24.029409999999999</v>
      </c>
      <c r="Q33" s="241">
        <v>209</v>
      </c>
      <c r="R33" s="237">
        <v>62.5</v>
      </c>
      <c r="S33" s="237">
        <v>22.9</v>
      </c>
    </row>
    <row r="34" spans="2:19" ht="21.75" customHeight="1" x14ac:dyDescent="0.2">
      <c r="B34" s="520"/>
      <c r="C34" s="536"/>
      <c r="D34" s="223" t="s">
        <v>209</v>
      </c>
      <c r="E34" s="144">
        <v>293</v>
      </c>
      <c r="F34" s="237">
        <v>18.323</v>
      </c>
      <c r="G34" s="237">
        <v>6.6878950000000001</v>
      </c>
      <c r="H34" s="144">
        <v>291</v>
      </c>
      <c r="I34" s="237">
        <v>14.909000000000001</v>
      </c>
      <c r="J34" s="237">
        <v>5.4566940000000006</v>
      </c>
      <c r="K34" s="144">
        <v>271</v>
      </c>
      <c r="L34" s="237">
        <v>15.455</v>
      </c>
      <c r="M34" s="237">
        <v>5.6410749999999998</v>
      </c>
      <c r="N34" s="144">
        <v>287</v>
      </c>
      <c r="O34" s="237">
        <v>14.855</v>
      </c>
      <c r="P34" s="237">
        <v>5.4220749999999995</v>
      </c>
      <c r="Q34" s="241">
        <v>275</v>
      </c>
      <c r="R34" s="237">
        <v>16.899999999999999</v>
      </c>
      <c r="S34" s="237">
        <v>6.2</v>
      </c>
    </row>
    <row r="35" spans="2:19" ht="21.75" customHeight="1" x14ac:dyDescent="0.2">
      <c r="B35" s="520"/>
      <c r="C35" s="536"/>
      <c r="D35" s="144" t="s">
        <v>62</v>
      </c>
      <c r="E35" s="144">
        <v>53</v>
      </c>
      <c r="F35" s="237">
        <v>2.956</v>
      </c>
      <c r="G35" s="237">
        <v>1.07894</v>
      </c>
      <c r="H35" s="144">
        <v>51</v>
      </c>
      <c r="I35" s="237">
        <v>2.8210000000000002</v>
      </c>
      <c r="J35" s="237">
        <v>1.032486</v>
      </c>
      <c r="K35" s="144">
        <v>60</v>
      </c>
      <c r="L35" s="237">
        <v>3.2440000000000002</v>
      </c>
      <c r="M35" s="237">
        <v>1.1840600000000001</v>
      </c>
      <c r="N35" s="144">
        <v>59</v>
      </c>
      <c r="O35" s="237">
        <v>3.52</v>
      </c>
      <c r="P35" s="237">
        <v>1.2847999999999999</v>
      </c>
      <c r="Q35" s="241">
        <v>58</v>
      </c>
      <c r="R35" s="237">
        <v>3.8</v>
      </c>
      <c r="S35" s="237">
        <v>1.4</v>
      </c>
    </row>
    <row r="36" spans="2:19" ht="25.5" customHeight="1" x14ac:dyDescent="0.2">
      <c r="B36" s="521"/>
      <c r="C36" s="537"/>
      <c r="D36" s="224" t="s">
        <v>259</v>
      </c>
      <c r="E36" s="241">
        <f t="shared" ref="E36:G36" si="18">IF(COUNT(E31:E35)&gt;=1,SUM(E31:E35),"")</f>
        <v>695</v>
      </c>
      <c r="F36" s="242">
        <f t="shared" ref="F36" si="19">IF(COUNT(F31:F35)&gt;=1,SUM(F31:F35),"")</f>
        <v>106.14800000000001</v>
      </c>
      <c r="G36" s="242">
        <f t="shared" si="18"/>
        <v>38.744020000000006</v>
      </c>
      <c r="H36" s="241">
        <f t="shared" ref="H36:S36" si="20">IF(COUNT(H31:H35)&gt;=1,SUM(H31:H35),"")</f>
        <v>699</v>
      </c>
      <c r="I36" s="243">
        <f t="shared" si="20"/>
        <v>98.099000000000004</v>
      </c>
      <c r="J36" s="243">
        <f t="shared" si="20"/>
        <v>35.904234000000002</v>
      </c>
      <c r="K36" s="241">
        <f t="shared" si="20"/>
        <v>677</v>
      </c>
      <c r="L36" s="242">
        <f t="shared" si="20"/>
        <v>96.468000000000004</v>
      </c>
      <c r="M36" s="242">
        <f t="shared" si="20"/>
        <v>35.210820000000005</v>
      </c>
      <c r="N36" s="241">
        <f t="shared" si="20"/>
        <v>705</v>
      </c>
      <c r="O36" s="242">
        <f t="shared" si="20"/>
        <v>95.293999999999997</v>
      </c>
      <c r="P36" s="242">
        <f t="shared" si="20"/>
        <v>34.782309999999995</v>
      </c>
      <c r="Q36" s="241">
        <f t="shared" si="20"/>
        <v>674</v>
      </c>
      <c r="R36" s="242">
        <f t="shared" si="20"/>
        <v>94.7</v>
      </c>
      <c r="S36" s="242">
        <f t="shared" si="20"/>
        <v>34.699999999999996</v>
      </c>
    </row>
    <row r="37" spans="2:19" ht="21.75" customHeight="1" x14ac:dyDescent="0.2">
      <c r="B37" s="519" t="str">
        <f>ｼｰﾄ0!$C$4</f>
        <v>関東平野南部</v>
      </c>
      <c r="C37" s="513"/>
      <c r="D37" s="223" t="s">
        <v>208</v>
      </c>
      <c r="E37" s="144"/>
      <c r="F37" s="237"/>
      <c r="G37" s="237"/>
      <c r="H37" s="144"/>
      <c r="I37" s="237"/>
      <c r="J37" s="237"/>
      <c r="K37" s="144"/>
      <c r="L37" s="237"/>
      <c r="M37" s="237"/>
      <c r="N37" s="144"/>
      <c r="O37" s="237"/>
      <c r="P37" s="237"/>
      <c r="Q37" s="241"/>
      <c r="R37" s="237"/>
      <c r="S37" s="237"/>
    </row>
    <row r="38" spans="2:19" ht="21.75" customHeight="1" x14ac:dyDescent="0.2">
      <c r="B38" s="520"/>
      <c r="C38" s="536"/>
      <c r="D38" s="223" t="s">
        <v>19</v>
      </c>
      <c r="E38" s="144"/>
      <c r="F38" s="237"/>
      <c r="G38" s="237"/>
      <c r="H38" s="144"/>
      <c r="I38" s="237"/>
      <c r="J38" s="237"/>
      <c r="K38" s="144"/>
      <c r="L38" s="237"/>
      <c r="M38" s="237"/>
      <c r="N38" s="144"/>
      <c r="O38" s="237"/>
      <c r="P38" s="237"/>
      <c r="Q38" s="241"/>
      <c r="R38" s="237"/>
      <c r="S38" s="237"/>
    </row>
    <row r="39" spans="2:19" ht="21.75" customHeight="1" x14ac:dyDescent="0.2">
      <c r="B39" s="520"/>
      <c r="C39" s="536"/>
      <c r="D39" s="223" t="s">
        <v>18</v>
      </c>
      <c r="E39" s="144"/>
      <c r="F39" s="237"/>
      <c r="G39" s="237"/>
      <c r="H39" s="144"/>
      <c r="I39" s="237"/>
      <c r="J39" s="237"/>
      <c r="K39" s="144"/>
      <c r="L39" s="237"/>
      <c r="M39" s="237"/>
      <c r="N39" s="144"/>
      <c r="O39" s="237"/>
      <c r="P39" s="237"/>
      <c r="Q39" s="241"/>
      <c r="R39" s="237"/>
      <c r="S39" s="237"/>
    </row>
    <row r="40" spans="2:19" ht="21.75" customHeight="1" x14ac:dyDescent="0.2">
      <c r="B40" s="520"/>
      <c r="C40" s="536"/>
      <c r="D40" s="223" t="s">
        <v>209</v>
      </c>
      <c r="E40" s="144"/>
      <c r="F40" s="237"/>
      <c r="G40" s="237"/>
      <c r="H40" s="144"/>
      <c r="I40" s="237"/>
      <c r="J40" s="237"/>
      <c r="K40" s="144"/>
      <c r="L40" s="237"/>
      <c r="M40" s="237"/>
      <c r="N40" s="144"/>
      <c r="O40" s="237"/>
      <c r="P40" s="237"/>
      <c r="Q40" s="241"/>
      <c r="R40" s="237"/>
      <c r="S40" s="237"/>
    </row>
    <row r="41" spans="2:19" ht="21.75" customHeight="1" x14ac:dyDescent="0.2">
      <c r="B41" s="520"/>
      <c r="C41" s="536"/>
      <c r="D41" s="144" t="s">
        <v>62</v>
      </c>
      <c r="E41" s="144"/>
      <c r="F41" s="237"/>
      <c r="G41" s="237"/>
      <c r="H41" s="144"/>
      <c r="I41" s="237"/>
      <c r="J41" s="237"/>
      <c r="K41" s="144"/>
      <c r="L41" s="237"/>
      <c r="M41" s="237"/>
      <c r="N41" s="144"/>
      <c r="O41" s="237"/>
      <c r="P41" s="237"/>
      <c r="Q41" s="241"/>
      <c r="R41" s="237"/>
      <c r="S41" s="237"/>
    </row>
    <row r="42" spans="2:19" ht="25.5" customHeight="1" x14ac:dyDescent="0.2">
      <c r="B42" s="521"/>
      <c r="C42" s="537"/>
      <c r="D42" s="144" t="s">
        <v>260</v>
      </c>
      <c r="E42" s="241" t="str">
        <f t="shared" ref="E42:G42" si="21">IF(COUNT(E37:E41)&gt;=1,SUM(E37:E41),"")</f>
        <v/>
      </c>
      <c r="F42" s="242" t="str">
        <f t="shared" ref="F42" si="22">IF(COUNT(F37:F41)&gt;=1,SUM(F37:F41),"")</f>
        <v/>
      </c>
      <c r="G42" s="242" t="str">
        <f t="shared" si="21"/>
        <v/>
      </c>
      <c r="H42" s="241" t="str">
        <f t="shared" ref="H42:S42" si="23">IF(COUNT(H37:H41)&gt;=1,SUM(H37:H41),"")</f>
        <v/>
      </c>
      <c r="I42" s="243" t="str">
        <f t="shared" si="23"/>
        <v/>
      </c>
      <c r="J42" s="243" t="str">
        <f t="shared" si="23"/>
        <v/>
      </c>
      <c r="K42" s="241" t="str">
        <f t="shared" si="23"/>
        <v/>
      </c>
      <c r="L42" s="242" t="str">
        <f t="shared" si="23"/>
        <v/>
      </c>
      <c r="M42" s="242" t="str">
        <f t="shared" si="23"/>
        <v/>
      </c>
      <c r="N42" s="241" t="str">
        <f t="shared" si="23"/>
        <v/>
      </c>
      <c r="O42" s="242" t="str">
        <f t="shared" si="23"/>
        <v/>
      </c>
      <c r="P42" s="242" t="str">
        <f t="shared" si="23"/>
        <v/>
      </c>
      <c r="Q42" s="241" t="str">
        <f t="shared" si="23"/>
        <v/>
      </c>
      <c r="R42" s="242" t="str">
        <f t="shared" si="23"/>
        <v/>
      </c>
      <c r="S42" s="242" t="str">
        <f t="shared" si="23"/>
        <v/>
      </c>
    </row>
    <row r="43" spans="2:19" ht="21.75" customHeight="1" x14ac:dyDescent="0.2">
      <c r="B43" s="519" t="str">
        <f>ｼｰﾄ0!$C$4</f>
        <v>関東平野南部</v>
      </c>
      <c r="C43" s="513"/>
      <c r="D43" s="223" t="s">
        <v>208</v>
      </c>
      <c r="E43" s="144"/>
      <c r="F43" s="237"/>
      <c r="G43" s="237"/>
      <c r="H43" s="144"/>
      <c r="I43" s="237"/>
      <c r="J43" s="237"/>
      <c r="K43" s="144"/>
      <c r="L43" s="237"/>
      <c r="M43" s="237"/>
      <c r="N43" s="144"/>
      <c r="O43" s="237"/>
      <c r="P43" s="237"/>
      <c r="Q43" s="241"/>
      <c r="R43" s="237"/>
      <c r="S43" s="237"/>
    </row>
    <row r="44" spans="2:19" ht="21.75" customHeight="1" x14ac:dyDescent="0.2">
      <c r="B44" s="520"/>
      <c r="C44" s="514"/>
      <c r="D44" s="223" t="s">
        <v>19</v>
      </c>
      <c r="E44" s="144"/>
      <c r="F44" s="237"/>
      <c r="G44" s="237"/>
      <c r="H44" s="144"/>
      <c r="I44" s="237"/>
      <c r="J44" s="237"/>
      <c r="K44" s="144"/>
      <c r="L44" s="237"/>
      <c r="M44" s="237"/>
      <c r="N44" s="144"/>
      <c r="O44" s="237"/>
      <c r="P44" s="237"/>
      <c r="Q44" s="241"/>
      <c r="R44" s="237"/>
      <c r="S44" s="237"/>
    </row>
    <row r="45" spans="2:19" ht="21.75" customHeight="1" x14ac:dyDescent="0.2">
      <c r="B45" s="520"/>
      <c r="C45" s="514"/>
      <c r="D45" s="223" t="s">
        <v>18</v>
      </c>
      <c r="E45" s="144"/>
      <c r="F45" s="237"/>
      <c r="G45" s="237"/>
      <c r="H45" s="144"/>
      <c r="I45" s="237"/>
      <c r="J45" s="237"/>
      <c r="K45" s="144"/>
      <c r="L45" s="237"/>
      <c r="M45" s="237"/>
      <c r="N45" s="144"/>
      <c r="O45" s="237"/>
      <c r="P45" s="237"/>
      <c r="Q45" s="241"/>
      <c r="R45" s="237"/>
      <c r="S45" s="237"/>
    </row>
    <row r="46" spans="2:19" ht="21.75" customHeight="1" x14ac:dyDescent="0.2">
      <c r="B46" s="520"/>
      <c r="C46" s="514"/>
      <c r="D46" s="223" t="s">
        <v>209</v>
      </c>
      <c r="E46" s="144"/>
      <c r="F46" s="237"/>
      <c r="G46" s="237"/>
      <c r="H46" s="144"/>
      <c r="I46" s="237"/>
      <c r="J46" s="237"/>
      <c r="K46" s="144"/>
      <c r="L46" s="237"/>
      <c r="M46" s="237"/>
      <c r="N46" s="144"/>
      <c r="O46" s="237"/>
      <c r="P46" s="237"/>
      <c r="Q46" s="241"/>
      <c r="R46" s="237"/>
      <c r="S46" s="237"/>
    </row>
    <row r="47" spans="2:19" ht="21.75" customHeight="1" x14ac:dyDescent="0.2">
      <c r="B47" s="520"/>
      <c r="C47" s="514"/>
      <c r="D47" s="144" t="s">
        <v>62</v>
      </c>
      <c r="E47" s="144"/>
      <c r="F47" s="237"/>
      <c r="G47" s="237"/>
      <c r="H47" s="144"/>
      <c r="I47" s="237"/>
      <c r="J47" s="237"/>
      <c r="K47" s="144"/>
      <c r="L47" s="237"/>
      <c r="M47" s="237"/>
      <c r="N47" s="144"/>
      <c r="O47" s="237"/>
      <c r="P47" s="237"/>
      <c r="Q47" s="241"/>
      <c r="R47" s="237"/>
      <c r="S47" s="237"/>
    </row>
    <row r="48" spans="2:19" ht="23.25" customHeight="1" x14ac:dyDescent="0.2">
      <c r="B48" s="521"/>
      <c r="C48" s="515"/>
      <c r="D48" s="144" t="s">
        <v>261</v>
      </c>
      <c r="E48" s="241" t="str">
        <f t="shared" ref="E48:G48" si="24">IF(COUNT(E43:E47)&gt;=1,SUM(E43:E47),"")</f>
        <v/>
      </c>
      <c r="F48" s="242" t="str">
        <f t="shared" ref="F48" si="25">IF(COUNT(F43:F47)&gt;=1,SUM(F43:F47),"")</f>
        <v/>
      </c>
      <c r="G48" s="242" t="str">
        <f t="shared" si="24"/>
        <v/>
      </c>
      <c r="H48" s="241" t="str">
        <f t="shared" ref="H48:S48" si="26">IF(COUNT(H43:H47)&gt;=1,SUM(H43:H47),"")</f>
        <v/>
      </c>
      <c r="I48" s="243" t="str">
        <f t="shared" si="26"/>
        <v/>
      </c>
      <c r="J48" s="243" t="str">
        <f t="shared" si="26"/>
        <v/>
      </c>
      <c r="K48" s="241" t="str">
        <f t="shared" si="26"/>
        <v/>
      </c>
      <c r="L48" s="242" t="str">
        <f t="shared" si="26"/>
        <v/>
      </c>
      <c r="M48" s="242" t="str">
        <f t="shared" si="26"/>
        <v/>
      </c>
      <c r="N48" s="241" t="str">
        <f t="shared" si="26"/>
        <v/>
      </c>
      <c r="O48" s="242" t="str">
        <f t="shared" si="26"/>
        <v/>
      </c>
      <c r="P48" s="242" t="str">
        <f t="shared" si="26"/>
        <v/>
      </c>
      <c r="Q48" s="241" t="str">
        <f t="shared" si="26"/>
        <v/>
      </c>
      <c r="R48" s="242" t="str">
        <f t="shared" si="26"/>
        <v/>
      </c>
      <c r="S48" s="242" t="str">
        <f t="shared" si="26"/>
        <v/>
      </c>
    </row>
    <row r="49" spans="2:19" ht="21.75" customHeight="1" x14ac:dyDescent="0.2">
      <c r="B49" s="519" t="str">
        <f>ｼｰﾄ0!$C$4</f>
        <v>関東平野南部</v>
      </c>
      <c r="C49" s="513"/>
      <c r="D49" s="223" t="s">
        <v>208</v>
      </c>
      <c r="E49" s="144"/>
      <c r="F49" s="237"/>
      <c r="G49" s="237"/>
      <c r="H49" s="144"/>
      <c r="I49" s="237"/>
      <c r="J49" s="237"/>
      <c r="K49" s="236"/>
      <c r="L49" s="237"/>
      <c r="M49" s="237"/>
      <c r="N49" s="236"/>
      <c r="O49" s="237"/>
      <c r="P49" s="237"/>
      <c r="Q49" s="241"/>
      <c r="R49" s="237"/>
      <c r="S49" s="237"/>
    </row>
    <row r="50" spans="2:19" ht="21.75" customHeight="1" x14ac:dyDescent="0.2">
      <c r="B50" s="520"/>
      <c r="C50" s="536"/>
      <c r="D50" s="223" t="s">
        <v>19</v>
      </c>
      <c r="E50" s="144"/>
      <c r="F50" s="237"/>
      <c r="G50" s="237"/>
      <c r="H50" s="144"/>
      <c r="I50" s="237"/>
      <c r="J50" s="237"/>
      <c r="K50" s="236"/>
      <c r="L50" s="237"/>
      <c r="M50" s="237"/>
      <c r="N50" s="236"/>
      <c r="O50" s="237"/>
      <c r="P50" s="237"/>
      <c r="Q50" s="241"/>
      <c r="R50" s="237"/>
      <c r="S50" s="237"/>
    </row>
    <row r="51" spans="2:19" ht="21.75" customHeight="1" x14ac:dyDescent="0.2">
      <c r="B51" s="520"/>
      <c r="C51" s="536"/>
      <c r="D51" s="223" t="s">
        <v>18</v>
      </c>
      <c r="E51" s="144"/>
      <c r="F51" s="237"/>
      <c r="G51" s="237"/>
      <c r="H51" s="144"/>
      <c r="I51" s="237"/>
      <c r="J51" s="237"/>
      <c r="K51" s="236"/>
      <c r="L51" s="237"/>
      <c r="M51" s="237"/>
      <c r="N51" s="236"/>
      <c r="O51" s="237"/>
      <c r="P51" s="237"/>
      <c r="Q51" s="241"/>
      <c r="R51" s="237"/>
      <c r="S51" s="237"/>
    </row>
    <row r="52" spans="2:19" ht="21.75" customHeight="1" x14ac:dyDescent="0.2">
      <c r="B52" s="520"/>
      <c r="C52" s="536"/>
      <c r="D52" s="223" t="s">
        <v>209</v>
      </c>
      <c r="E52" s="144"/>
      <c r="F52" s="237"/>
      <c r="G52" s="237"/>
      <c r="H52" s="144"/>
      <c r="I52" s="237"/>
      <c r="J52" s="237"/>
      <c r="K52" s="236"/>
      <c r="L52" s="237"/>
      <c r="M52" s="237"/>
      <c r="N52" s="236"/>
      <c r="O52" s="237"/>
      <c r="P52" s="237"/>
      <c r="Q52" s="241"/>
      <c r="R52" s="237"/>
      <c r="S52" s="237"/>
    </row>
    <row r="53" spans="2:19" ht="21.75" customHeight="1" x14ac:dyDescent="0.2">
      <c r="B53" s="520"/>
      <c r="C53" s="536"/>
      <c r="D53" s="144" t="s">
        <v>62</v>
      </c>
      <c r="E53" s="144"/>
      <c r="F53" s="237"/>
      <c r="G53" s="237"/>
      <c r="H53" s="144"/>
      <c r="I53" s="237"/>
      <c r="J53" s="237"/>
      <c r="K53" s="236"/>
      <c r="L53" s="237"/>
      <c r="M53" s="237"/>
      <c r="N53" s="236"/>
      <c r="O53" s="237"/>
      <c r="P53" s="237"/>
      <c r="Q53" s="241"/>
      <c r="R53" s="237"/>
      <c r="S53" s="237"/>
    </row>
    <row r="54" spans="2:19" ht="26.25" customHeight="1" thickBot="1" x14ac:dyDescent="0.25">
      <c r="B54" s="523"/>
      <c r="C54" s="538"/>
      <c r="D54" s="225" t="s">
        <v>262</v>
      </c>
      <c r="E54" s="241" t="str">
        <f t="shared" ref="E54:G54" si="27">IF(COUNT(E49:E53)&gt;=1,SUM(E49:E53),"")</f>
        <v/>
      </c>
      <c r="F54" s="242" t="str">
        <f t="shared" ref="F54" si="28">IF(COUNT(F49:F53)&gt;=1,SUM(F49:F53),"")</f>
        <v/>
      </c>
      <c r="G54" s="242" t="str">
        <f t="shared" si="27"/>
        <v/>
      </c>
      <c r="H54" s="241" t="str">
        <f t="shared" ref="H54:S54" si="29">IF(COUNT(H49:H53)&gt;=1,SUM(H49:H53),"")</f>
        <v/>
      </c>
      <c r="I54" s="243" t="str">
        <f>IF(COUNT(I49:I53)&gt;=1,SUM(I49:I53),"")</f>
        <v/>
      </c>
      <c r="J54" s="243" t="str">
        <f t="shared" si="29"/>
        <v/>
      </c>
      <c r="K54" s="241" t="str">
        <f t="shared" si="29"/>
        <v/>
      </c>
      <c r="L54" s="242" t="str">
        <f t="shared" si="29"/>
        <v/>
      </c>
      <c r="M54" s="242" t="str">
        <f t="shared" si="29"/>
        <v/>
      </c>
      <c r="N54" s="241" t="str">
        <f t="shared" si="29"/>
        <v/>
      </c>
      <c r="O54" s="242" t="str">
        <f t="shared" si="29"/>
        <v/>
      </c>
      <c r="P54" s="242" t="str">
        <f t="shared" si="29"/>
        <v/>
      </c>
      <c r="Q54" s="241" t="str">
        <f t="shared" si="29"/>
        <v/>
      </c>
      <c r="R54" s="242" t="str">
        <f t="shared" si="29"/>
        <v/>
      </c>
      <c r="S54" s="242" t="str">
        <f t="shared" si="29"/>
        <v/>
      </c>
    </row>
    <row r="55" spans="2:19" ht="21.75" customHeight="1" thickTop="1" x14ac:dyDescent="0.2">
      <c r="B55" s="516" t="s">
        <v>240</v>
      </c>
      <c r="C55" s="507"/>
      <c r="D55" s="226" t="s">
        <v>208</v>
      </c>
      <c r="E55" s="244">
        <f>IF(COUNT(E7,E13,E19,E25,E31,E37,E43,E49)&gt;=1,SUM(E7,E13,E19,E25,E31,E37,E43,E49),"")</f>
        <v>414</v>
      </c>
      <c r="F55" s="244">
        <f t="shared" ref="F55:S55" si="30">IF(COUNT(F7,F13,F19,F25,F31,F37,F43,F49)&gt;=1,SUM(F7,F13,F19,F25,F31,F37,F43,F49),"")</f>
        <v>45.500813561643838</v>
      </c>
      <c r="G55" s="244">
        <f t="shared" si="30"/>
        <v>16.607796949999997</v>
      </c>
      <c r="H55" s="244">
        <f t="shared" si="30"/>
        <v>414</v>
      </c>
      <c r="I55" s="244">
        <f t="shared" si="30"/>
        <v>42.969428879781418</v>
      </c>
      <c r="J55" s="244">
        <f t="shared" si="30"/>
        <v>15.726810970000001</v>
      </c>
      <c r="K55" s="244">
        <f t="shared" si="30"/>
        <v>401</v>
      </c>
      <c r="L55" s="244">
        <f t="shared" si="30"/>
        <v>42.514000000000003</v>
      </c>
      <c r="M55" s="244">
        <f t="shared" si="30"/>
        <v>15.517609999999999</v>
      </c>
      <c r="N55" s="244">
        <f t="shared" si="30"/>
        <v>398</v>
      </c>
      <c r="O55" s="244">
        <f t="shared" si="30"/>
        <v>42.924999999999997</v>
      </c>
      <c r="P55" s="244">
        <f t="shared" si="30"/>
        <v>15.633125</v>
      </c>
      <c r="Q55" s="244">
        <f t="shared" si="30"/>
        <v>376</v>
      </c>
      <c r="R55" s="244">
        <f t="shared" si="30"/>
        <v>42</v>
      </c>
      <c r="S55" s="244">
        <f t="shared" si="30"/>
        <v>15.299999999999997</v>
      </c>
    </row>
    <row r="56" spans="2:19" ht="21.75" customHeight="1" x14ac:dyDescent="0.2">
      <c r="B56" s="517"/>
      <c r="C56" s="508"/>
      <c r="D56" s="223" t="s">
        <v>19</v>
      </c>
      <c r="E56" s="244">
        <f t="shared" ref="E56:S56" si="31">IF(COUNT(E8,E14,E20,E26,E32,E38,E44,E50)&gt;=1,SUM(E8,E14,E20,E26,E32,E38,E44,E50),"")</f>
        <v>195</v>
      </c>
      <c r="F56" s="244">
        <f t="shared" si="31"/>
        <v>10.573637780821919</v>
      </c>
      <c r="G56" s="244">
        <f t="shared" si="31"/>
        <v>3.8593777899999999</v>
      </c>
      <c r="H56" s="244">
        <f t="shared" si="31"/>
        <v>193</v>
      </c>
      <c r="I56" s="244">
        <f t="shared" si="31"/>
        <v>9.5648018306010929</v>
      </c>
      <c r="J56" s="244">
        <f t="shared" si="31"/>
        <v>3.5007174700000001</v>
      </c>
      <c r="K56" s="244">
        <f t="shared" si="31"/>
        <v>182</v>
      </c>
      <c r="L56" s="244">
        <f t="shared" si="31"/>
        <v>9.0320000000000018</v>
      </c>
      <c r="M56" s="244">
        <f t="shared" si="31"/>
        <v>3.2966800000000003</v>
      </c>
      <c r="N56" s="244">
        <f t="shared" si="31"/>
        <v>187</v>
      </c>
      <c r="O56" s="244">
        <f t="shared" si="31"/>
        <v>8.625</v>
      </c>
      <c r="P56" s="244">
        <f t="shared" si="31"/>
        <v>3.1656249999999995</v>
      </c>
      <c r="Q56" s="244">
        <f t="shared" si="31"/>
        <v>185</v>
      </c>
      <c r="R56" s="244">
        <f t="shared" si="31"/>
        <v>8.4</v>
      </c>
      <c r="S56" s="244">
        <f t="shared" si="31"/>
        <v>3</v>
      </c>
    </row>
    <row r="57" spans="2:19" ht="21.75" customHeight="1" x14ac:dyDescent="0.2">
      <c r="B57" s="517"/>
      <c r="C57" s="508"/>
      <c r="D57" s="223" t="s">
        <v>18</v>
      </c>
      <c r="E57" s="244">
        <f t="shared" ref="E57:S57" si="32">IF(COUNT(E9,E15,E21,E27,E33,E39,E45,E51)&gt;=1,SUM(E9,E15,E21,E27,E33,E39,E45,E51),"")</f>
        <v>663</v>
      </c>
      <c r="F57" s="244">
        <f t="shared" si="32"/>
        <v>238.97896345205481</v>
      </c>
      <c r="G57" s="244">
        <f t="shared" si="32"/>
        <v>87.227321660000001</v>
      </c>
      <c r="H57" s="244">
        <f t="shared" si="32"/>
        <v>672</v>
      </c>
      <c r="I57" s="244">
        <f t="shared" si="32"/>
        <v>234.07534546448088</v>
      </c>
      <c r="J57" s="244">
        <f t="shared" si="32"/>
        <v>85.671576439999996</v>
      </c>
      <c r="K57" s="244">
        <f t="shared" si="32"/>
        <v>643</v>
      </c>
      <c r="L57" s="244">
        <f t="shared" si="32"/>
        <v>226.20699999999999</v>
      </c>
      <c r="M57" s="244">
        <f t="shared" si="32"/>
        <v>82.565555000000003</v>
      </c>
      <c r="N57" s="244">
        <f t="shared" si="32"/>
        <v>646</v>
      </c>
      <c r="O57" s="244">
        <f t="shared" si="32"/>
        <v>215.35300000000001</v>
      </c>
      <c r="P57" s="244">
        <f t="shared" si="32"/>
        <v>78.524844999999999</v>
      </c>
      <c r="Q57" s="244">
        <f t="shared" si="32"/>
        <v>633</v>
      </c>
      <c r="R57" s="244">
        <f t="shared" si="32"/>
        <v>207.9</v>
      </c>
      <c r="S57" s="244">
        <f t="shared" si="32"/>
        <v>76.099999999999994</v>
      </c>
    </row>
    <row r="58" spans="2:19" ht="21.75" customHeight="1" x14ac:dyDescent="0.2">
      <c r="B58" s="517"/>
      <c r="C58" s="508"/>
      <c r="D58" s="223" t="s">
        <v>209</v>
      </c>
      <c r="E58" s="244">
        <f t="shared" ref="E58:S58" si="33">IF(COUNT(E10,E16,E22,E28,E34,E40,E46,E52)&gt;=1,SUM(E10,E16,E22,E28,E34,E40,E46,E52),"")</f>
        <v>1411</v>
      </c>
      <c r="F58" s="244">
        <f t="shared" si="33"/>
        <v>110.3281528219178</v>
      </c>
      <c r="G58" s="244">
        <f t="shared" si="33"/>
        <v>40.269775779999996</v>
      </c>
      <c r="H58" s="244">
        <f t="shared" si="33"/>
        <v>1378</v>
      </c>
      <c r="I58" s="244">
        <f t="shared" si="33"/>
        <v>89.831111366120226</v>
      </c>
      <c r="J58" s="244">
        <f t="shared" si="33"/>
        <v>32.878186759999998</v>
      </c>
      <c r="K58" s="244">
        <f t="shared" si="33"/>
        <v>1338</v>
      </c>
      <c r="L58" s="244">
        <f t="shared" si="33"/>
        <v>97.51</v>
      </c>
      <c r="M58" s="244">
        <f t="shared" si="33"/>
        <v>35.591149999999999</v>
      </c>
      <c r="N58" s="244">
        <f t="shared" si="33"/>
        <v>1338</v>
      </c>
      <c r="O58" s="244">
        <f t="shared" si="33"/>
        <v>93.557000000000002</v>
      </c>
      <c r="P58" s="244">
        <f t="shared" si="33"/>
        <v>34.119304999999997</v>
      </c>
      <c r="Q58" s="244">
        <f t="shared" si="33"/>
        <v>1303</v>
      </c>
      <c r="R58" s="244">
        <f t="shared" si="33"/>
        <v>101.4</v>
      </c>
      <c r="S58" s="244">
        <f t="shared" si="33"/>
        <v>37.1</v>
      </c>
    </row>
    <row r="59" spans="2:19" ht="21.75" customHeight="1" x14ac:dyDescent="0.2">
      <c r="B59" s="517"/>
      <c r="C59" s="508"/>
      <c r="D59" s="144" t="s">
        <v>62</v>
      </c>
      <c r="E59" s="244">
        <f t="shared" ref="E59:S59" si="34">IF(COUNT(E11,E17,E23,E29,E35,E41,E47,E53)&gt;=1,SUM(E11,E17,E23,E29,E35,E41,E47,E53),"")</f>
        <v>169</v>
      </c>
      <c r="F59" s="244">
        <f t="shared" si="34"/>
        <v>13.453995123287671</v>
      </c>
      <c r="G59" s="244">
        <f t="shared" si="34"/>
        <v>4.9107082200000001</v>
      </c>
      <c r="H59" s="244">
        <f t="shared" si="34"/>
        <v>157</v>
      </c>
      <c r="I59" s="244">
        <f t="shared" si="34"/>
        <v>13.255676584699454</v>
      </c>
      <c r="J59" s="244">
        <f t="shared" si="34"/>
        <v>4.8515776299999995</v>
      </c>
      <c r="K59" s="244">
        <f t="shared" si="34"/>
        <v>173</v>
      </c>
      <c r="L59" s="244">
        <f t="shared" si="34"/>
        <v>11.73</v>
      </c>
      <c r="M59" s="244">
        <f t="shared" si="34"/>
        <v>4.2814499999999995</v>
      </c>
      <c r="N59" s="244">
        <f t="shared" si="34"/>
        <v>173</v>
      </c>
      <c r="O59" s="244">
        <f t="shared" si="34"/>
        <v>12.478</v>
      </c>
      <c r="P59" s="244">
        <f>IF(COUNT(P11,P17,P23,P29,P35,P41,P47,P53)&gt;=1,SUM(P11,P17,P23,P29,P35,P41,P47,P53),"")</f>
        <v>4.5146850000000001</v>
      </c>
      <c r="Q59" s="244">
        <f t="shared" si="34"/>
        <v>173</v>
      </c>
      <c r="R59" s="244">
        <f t="shared" si="34"/>
        <v>13.3</v>
      </c>
      <c r="S59" s="244">
        <f t="shared" si="34"/>
        <v>4.8000000000000007</v>
      </c>
    </row>
    <row r="60" spans="2:19" ht="32.25" customHeight="1" x14ac:dyDescent="0.2">
      <c r="B60" s="518"/>
      <c r="C60" s="509"/>
      <c r="D60" s="144" t="s">
        <v>230</v>
      </c>
      <c r="E60" s="242">
        <f>SUM(E55:E59)</f>
        <v>2852</v>
      </c>
      <c r="F60" s="242">
        <f t="shared" ref="F60:S60" si="35">SUM(F55:F59)</f>
        <v>418.83556273972602</v>
      </c>
      <c r="G60" s="242">
        <f t="shared" si="35"/>
        <v>152.8749804</v>
      </c>
      <c r="H60" s="242">
        <f t="shared" si="35"/>
        <v>2814</v>
      </c>
      <c r="I60" s="242">
        <f t="shared" si="35"/>
        <v>389.69636412568309</v>
      </c>
      <c r="J60" s="242">
        <f t="shared" si="35"/>
        <v>142.62886927</v>
      </c>
      <c r="K60" s="242">
        <f t="shared" si="35"/>
        <v>2737</v>
      </c>
      <c r="L60" s="242">
        <f t="shared" si="35"/>
        <v>386.99299999999999</v>
      </c>
      <c r="M60" s="242">
        <f t="shared" si="35"/>
        <v>141.25244500000002</v>
      </c>
      <c r="N60" s="242">
        <f t="shared" si="35"/>
        <v>2742</v>
      </c>
      <c r="O60" s="242">
        <f t="shared" si="35"/>
        <v>372.93800000000005</v>
      </c>
      <c r="P60" s="242">
        <f t="shared" si="35"/>
        <v>135.95758499999999</v>
      </c>
      <c r="Q60" s="242">
        <f t="shared" si="35"/>
        <v>2670</v>
      </c>
      <c r="R60" s="242">
        <f t="shared" si="35"/>
        <v>373.00000000000006</v>
      </c>
      <c r="S60" s="242">
        <f t="shared" si="35"/>
        <v>136.30000000000001</v>
      </c>
    </row>
    <row r="61" spans="2:19" x14ac:dyDescent="0.2">
      <c r="J61" s="227"/>
    </row>
    <row r="62" spans="2:19" ht="44.5" x14ac:dyDescent="0.2">
      <c r="C62" s="108" t="s">
        <v>268</v>
      </c>
      <c r="D62" s="228"/>
      <c r="E62" s="229"/>
      <c r="F62" s="227"/>
      <c r="G62" s="227" t="s">
        <v>237</v>
      </c>
      <c r="H62" s="230" t="s">
        <v>269</v>
      </c>
      <c r="I62" s="231"/>
      <c r="J62" s="231"/>
      <c r="K62" s="230"/>
      <c r="L62" s="227"/>
      <c r="M62" s="232"/>
      <c r="N62" s="534"/>
      <c r="O62" s="534"/>
      <c r="P62" s="535"/>
      <c r="Q62" s="535"/>
      <c r="R62" s="535"/>
      <c r="S62" s="535"/>
    </row>
    <row r="63" spans="2:19" ht="28.5" customHeight="1" x14ac:dyDescent="0.2">
      <c r="D63" s="146" t="s">
        <v>17</v>
      </c>
      <c r="E63" s="245" t="s">
        <v>572</v>
      </c>
      <c r="F63" s="234"/>
      <c r="G63" s="234"/>
      <c r="H63" s="235"/>
      <c r="I63" s="234"/>
      <c r="J63" s="234"/>
      <c r="K63" s="235"/>
      <c r="L63" s="234"/>
      <c r="M63" s="166"/>
      <c r="N63" s="534"/>
      <c r="O63" s="534"/>
      <c r="P63" s="535"/>
      <c r="Q63" s="535"/>
      <c r="R63" s="535"/>
      <c r="S63" s="535"/>
    </row>
    <row r="64" spans="2:19" ht="28.5" customHeight="1" x14ac:dyDescent="0.2">
      <c r="D64" s="146" t="s">
        <v>19</v>
      </c>
      <c r="E64" s="245" t="s">
        <v>573</v>
      </c>
      <c r="F64" s="234"/>
      <c r="G64" s="234"/>
      <c r="H64" s="235"/>
      <c r="I64" s="234"/>
      <c r="J64" s="234"/>
      <c r="K64" s="235"/>
      <c r="L64" s="234"/>
      <c r="M64" s="166"/>
      <c r="N64" s="534"/>
      <c r="O64" s="534"/>
      <c r="P64" s="535"/>
      <c r="Q64" s="535"/>
      <c r="R64" s="535"/>
      <c r="S64" s="535"/>
    </row>
    <row r="65" spans="4:19" ht="28.5" customHeight="1" x14ac:dyDescent="0.2">
      <c r="D65" s="146" t="s">
        <v>18</v>
      </c>
      <c r="E65" s="245" t="s">
        <v>574</v>
      </c>
      <c r="F65" s="234"/>
      <c r="G65" s="234"/>
      <c r="H65" s="235"/>
      <c r="I65" s="234"/>
      <c r="J65" s="234"/>
      <c r="K65" s="235"/>
      <c r="L65" s="234"/>
      <c r="M65" s="166"/>
      <c r="N65" s="534"/>
      <c r="O65" s="534"/>
      <c r="P65" s="535"/>
      <c r="Q65" s="535"/>
      <c r="R65" s="535"/>
      <c r="S65" s="535"/>
    </row>
    <row r="66" spans="4:19" ht="28.5" customHeight="1" x14ac:dyDescent="0.2">
      <c r="D66" s="146" t="s">
        <v>238</v>
      </c>
      <c r="E66" s="245" t="s">
        <v>574</v>
      </c>
      <c r="F66" s="234"/>
      <c r="G66" s="234"/>
      <c r="H66" s="235"/>
      <c r="I66" s="234"/>
      <c r="J66" s="234"/>
      <c r="K66" s="235"/>
      <c r="L66" s="234"/>
      <c r="M66" s="166"/>
      <c r="N66" s="534"/>
      <c r="O66" s="534"/>
      <c r="P66" s="535"/>
      <c r="Q66" s="535"/>
      <c r="R66" s="535"/>
      <c r="S66" s="535"/>
    </row>
    <row r="67" spans="4:19" ht="21" customHeight="1" x14ac:dyDescent="0.2">
      <c r="D67" s="233"/>
    </row>
    <row r="68" spans="4:19" ht="18" customHeight="1" x14ac:dyDescent="0.2">
      <c r="D68" s="17" t="s">
        <v>272</v>
      </c>
    </row>
    <row r="69" spans="4:19" ht="21" customHeight="1" x14ac:dyDescent="0.2">
      <c r="D69" s="422" t="s">
        <v>271</v>
      </c>
      <c r="E69" s="528" t="s">
        <v>550</v>
      </c>
      <c r="F69" s="529"/>
      <c r="G69" s="529"/>
      <c r="H69" s="529"/>
      <c r="I69" s="529"/>
      <c r="J69" s="529"/>
      <c r="K69" s="529"/>
      <c r="L69" s="529"/>
      <c r="M69" s="530"/>
    </row>
    <row r="70" spans="4:19" ht="23.25" customHeight="1" x14ac:dyDescent="0.2">
      <c r="D70" s="527"/>
      <c r="E70" s="528" t="s">
        <v>551</v>
      </c>
      <c r="F70" s="529"/>
      <c r="G70" s="529"/>
      <c r="H70" s="529"/>
      <c r="I70" s="529"/>
      <c r="J70" s="529"/>
      <c r="K70" s="529"/>
      <c r="L70" s="529"/>
      <c r="M70" s="530"/>
    </row>
    <row r="71" spans="4:19" ht="20.25" customHeight="1" x14ac:dyDescent="0.2">
      <c r="D71" s="527"/>
      <c r="E71" s="531"/>
      <c r="F71" s="532"/>
      <c r="G71" s="532"/>
      <c r="H71" s="532"/>
      <c r="I71" s="532"/>
      <c r="J71" s="532"/>
      <c r="K71" s="532"/>
      <c r="L71" s="532"/>
      <c r="M71" s="533"/>
    </row>
    <row r="72" spans="4:19" ht="20.25" customHeight="1" x14ac:dyDescent="0.2">
      <c r="D72" s="417"/>
      <c r="E72" s="531"/>
      <c r="F72" s="532"/>
      <c r="G72" s="532"/>
      <c r="H72" s="532"/>
      <c r="I72" s="532"/>
      <c r="J72" s="532"/>
      <c r="K72" s="532"/>
      <c r="L72" s="532"/>
      <c r="M72" s="533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F49:G53 F13:G17 I13:J17 L13:M17 O13:P17 R7:S11 F19:G23 I19:J23 L19:M23 O19:P23 R19:S23 F25:G29 I25:J29 L25:M29 O25:P29 R25:S29 F31:G35 I31:J35 L31:M35 O31:P35 R31:S35 F37:G41 I37:J41 L37:M41 O37:P41 R37:S41 F43:G47 I43:J47 L43:M47 O43:P47 R43:S47 R49:S53 I49:J53 L49:M53 O49:P53 R13:S17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8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59</vt:i4>
      </vt:variant>
    </vt:vector>
  </HeadingPairs>
  <TitlesOfParts>
    <vt:vector size="75" baseType="lpstr">
      <vt:lpstr>集計1</vt:lpstr>
      <vt:lpstr>目次</vt:lpstr>
      <vt:lpstr>ｼｰﾄ0</vt:lpstr>
      <vt:lpstr>ｼｰﾄ1</vt:lpstr>
      <vt:lpstr>ｼｰﾄ2</vt:lpstr>
      <vt:lpstr>ｼｰﾄ3</vt:lpstr>
      <vt:lpstr>ｼｰﾄ4（該当なし）</vt:lpstr>
      <vt:lpstr>ｼｰﾄ5</vt:lpstr>
      <vt:lpstr>ｼｰﾄ6</vt:lpstr>
      <vt:lpstr>目次 (2)</vt:lpstr>
      <vt:lpstr>ｼｰﾄ8</vt:lpstr>
      <vt:lpstr>ｼｰﾄ10</vt:lpstr>
      <vt:lpstr>ｼｰﾄ11</vt:lpstr>
      <vt:lpstr>ｼｰﾄ14</vt:lpstr>
      <vt:lpstr>ｼｰﾄ22</vt:lpstr>
      <vt:lpstr>Sheet1</vt:lpstr>
      <vt:lpstr>ｼｰﾄ0!Print_Area</vt:lpstr>
      <vt:lpstr>ｼｰﾄ1!Print_Area</vt:lpstr>
      <vt:lpstr>ｼｰﾄ10!Print_Area</vt:lpstr>
      <vt:lpstr>ｼｰﾄ11!Print_Area</vt:lpstr>
      <vt:lpstr>ｼｰﾄ14!Print_Area</vt:lpstr>
      <vt:lpstr>ｼｰﾄ22!Print_Area</vt:lpstr>
      <vt:lpstr>ｼｰﾄ3!Print_Area</vt:lpstr>
      <vt:lpstr>ｼｰﾄ5!Print_Area</vt:lpstr>
      <vt:lpstr>ｼｰﾄ6!Print_Area</vt:lpstr>
      <vt:lpstr>ｼｰﾄ8!Print_Area</vt:lpstr>
      <vt:lpstr>集計1!Print_Area</vt:lpstr>
      <vt:lpstr>ｼｰﾄ10!Print_Titles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