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ptct2611\PJ_DTC\job\01_Project\02_Client\127299_みずほリサーチ&amp;テクノロジーズ\Project\127299_24505_00_令和６年度我が国の経済・社会的課題の解決に資する環境省のエネルギー対策特別会計\Work in Process\6.事業効果算定ガイドブック\2.導入補助事業向けガイドブック\【マスター】ガイドブック\2025年2月更新版\計算ファイル（Excel）\"/>
    </mc:Choice>
  </mc:AlternateContent>
  <xr:revisionPtr revIDLastSave="0" documentId="13_ncr:1_{6857EA21-B8E1-44D1-99FA-B961D3D71F25}" xr6:coauthVersionLast="47" xr6:coauthVersionMax="47" xr10:uidLastSave="{00000000-0000-0000-0000-000000000000}"/>
  <bookViews>
    <workbookView xWindow="-120" yWindow="-120" windowWidth="29040" windowHeight="17520" tabRatio="699" xr2:uid="{00000000-000D-0000-FFFF-FFFF00000000}"/>
  </bookViews>
  <sheets>
    <sheet name="計算ファイルの考え方" sheetId="25" r:id="rId1"/>
    <sheet name="計算方法A" sheetId="22" r:id="rId2"/>
    <sheet name="計算方法B" sheetId="26" r:id="rId3"/>
    <sheet name="更新履歴" sheetId="27" r:id="rId4"/>
  </sheets>
  <definedNames>
    <definedName name="_xlnm.Print_Area" localSheetId="0">計算ファイルの考え方!$B$2:$M$20</definedName>
    <definedName name="_xlnm.Print_Area" localSheetId="1">計算方法A!$B$2:$M$121</definedName>
    <definedName name="_xlnm.Print_Area" localSheetId="2">計算方法B!$B$2:$M$129</definedName>
    <definedName name="_xlnm.Print_Area" localSheetId="3">#N/A</definedName>
    <definedName name="燃料種" localSheetId="0">#N/A</definedName>
    <definedName name="燃料種" localSheetId="1">#N/A</definedName>
    <definedName name="燃料種" localSheetId="2">#N/A</definedName>
    <definedName name="燃料種" localSheetId="3">#N/A</definedName>
    <definedName name="燃料種">#N/A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6" l="1"/>
  <c r="E121" i="22"/>
  <c r="Y24" i="26"/>
  <c r="F96" i="26"/>
  <c r="Q96" i="26" s="1"/>
  <c r="R98" i="26" s="1"/>
  <c r="U26" i="26"/>
  <c r="S27" i="22"/>
  <c r="D22" i="22"/>
  <c r="AA22" i="26"/>
  <c r="AA22" i="22"/>
  <c r="U26" i="22"/>
  <c r="B6" i="22"/>
  <c r="E93" i="22"/>
  <c r="G68" i="22"/>
  <c r="H74" i="22" s="1"/>
  <c r="H76" i="22" s="1"/>
  <c r="G70" i="22"/>
  <c r="K68" i="22"/>
  <c r="D22" i="26"/>
  <c r="F98" i="26"/>
  <c r="Q98" i="26" s="1"/>
  <c r="I121" i="22"/>
  <c r="J121" i="22"/>
  <c r="E119" i="22"/>
  <c r="K117" i="22"/>
  <c r="D117" i="22"/>
  <c r="E105" i="22"/>
  <c r="K105" i="22"/>
  <c r="K93" i="22"/>
  <c r="F36" i="22"/>
  <c r="J129" i="26"/>
  <c r="I129" i="26"/>
  <c r="E129" i="26"/>
  <c r="E127" i="26"/>
  <c r="D125" i="26"/>
  <c r="K125" i="26"/>
  <c r="B6" i="26"/>
  <c r="G92" i="26"/>
  <c r="R88" i="26"/>
  <c r="G108" i="26"/>
  <c r="G106" i="26"/>
  <c r="G98" i="26"/>
  <c r="F38" i="26"/>
  <c r="F103" i="22"/>
  <c r="F101" i="22"/>
  <c r="F105" i="22"/>
  <c r="E103" i="22"/>
  <c r="K103" i="22"/>
  <c r="F70" i="22"/>
  <c r="L74" i="22"/>
  <c r="F68" i="22"/>
  <c r="S27" i="26"/>
  <c r="Y28" i="22"/>
  <c r="Y25" i="26"/>
  <c r="Y25" i="22"/>
  <c r="Y24" i="22"/>
  <c r="Y21" i="26"/>
  <c r="Y21" i="22"/>
  <c r="B110" i="26"/>
  <c r="B107" i="22"/>
  <c r="G96" i="26"/>
  <c r="G90" i="26"/>
  <c r="F99" i="22"/>
  <c r="F104" i="26"/>
  <c r="F100" i="26" s="1"/>
  <c r="K98" i="26"/>
  <c r="K96" i="26" l="1"/>
  <c r="F106" i="26"/>
  <c r="K106" i="26" s="1"/>
  <c r="K100" i="26"/>
  <c r="F108" i="26"/>
  <c r="K108" i="26" s="1"/>
  <c r="D76" i="22"/>
  <c r="E97" i="22" s="1"/>
  <c r="K110" i="26" l="1"/>
  <c r="D119" i="26" s="1"/>
  <c r="D121" i="26"/>
  <c r="K119" i="26"/>
  <c r="K121" i="26" s="1"/>
  <c r="E99" i="22"/>
  <c r="K99" i="22" s="1"/>
  <c r="E101" i="22"/>
  <c r="K101" i="22" s="1"/>
  <c r="K107" i="22" l="1"/>
  <c r="D111" i="22" s="1"/>
  <c r="D113" i="22" l="1"/>
  <c r="K111" i="22"/>
  <c r="K113" i="22" s="1"/>
</calcChain>
</file>

<file path=xl/sharedStrings.xml><?xml version="1.0" encoding="utf-8"?>
<sst xmlns="http://schemas.openxmlformats.org/spreadsheetml/2006/main" count="509" uniqueCount="261">
  <si>
    <t>灯油</t>
    <rPh sb="0" eb="2">
      <t>トウユ</t>
    </rPh>
    <phoneticPr fontId="2"/>
  </si>
  <si>
    <t>A重油</t>
    <rPh sb="1" eb="3">
      <t>ジュウユ</t>
    </rPh>
    <phoneticPr fontId="2"/>
  </si>
  <si>
    <t>導入前</t>
    <rPh sb="0" eb="2">
      <t>ドウニュウ</t>
    </rPh>
    <rPh sb="2" eb="3">
      <t>マエ</t>
    </rPh>
    <phoneticPr fontId="1"/>
  </si>
  <si>
    <t>事業者名</t>
    <rPh sb="0" eb="3">
      <t>ジギョウシャ</t>
    </rPh>
    <rPh sb="3" eb="4">
      <t>メイ</t>
    </rPh>
    <phoneticPr fontId="1"/>
  </si>
  <si>
    <t>導入量</t>
    <rPh sb="0" eb="2">
      <t>ドウニュウ</t>
    </rPh>
    <rPh sb="2" eb="3">
      <t>リョウ</t>
    </rPh>
    <phoneticPr fontId="1"/>
  </si>
  <si>
    <t>単位</t>
    <rPh sb="0" eb="2">
      <t>タンイ</t>
    </rPh>
    <phoneticPr fontId="1"/>
  </si>
  <si>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</si>
  <si>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</si>
  <si>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</si>
  <si>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</si>
  <si>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軽油</t>
    <rPh sb="0" eb="2">
      <t>ケイユ</t>
    </rPh>
    <phoneticPr fontId="1"/>
  </si>
  <si>
    <t>電力</t>
    <rPh sb="0" eb="2">
      <t>デンリョク</t>
    </rPh>
    <phoneticPr fontId="1"/>
  </si>
  <si>
    <t>水素</t>
    <rPh sb="0" eb="2">
      <t>スイソ</t>
    </rPh>
    <phoneticPr fontId="1"/>
  </si>
  <si>
    <t>kW</t>
  </si>
  <si>
    <t>100-8975</t>
    <phoneticPr fontId="1"/>
  </si>
  <si>
    <t>○×工業株式会社</t>
    <rPh sb="2" eb="4">
      <t>コウギョウ</t>
    </rPh>
    <rPh sb="4" eb="8">
      <t>カブシキガイシャ</t>
    </rPh>
    <phoneticPr fontId="1"/>
  </si>
  <si>
    <t>設置場所</t>
    <rPh sb="0" eb="2">
      <t>セッチ</t>
    </rPh>
    <rPh sb="2" eb="4">
      <t>バショ</t>
    </rPh>
    <phoneticPr fontId="1"/>
  </si>
  <si>
    <t>千葉県</t>
    <rPh sb="0" eb="3">
      <t>チバケン</t>
    </rPh>
    <phoneticPr fontId="1"/>
  </si>
  <si>
    <t>○×市</t>
    <rPh sb="2" eb="3">
      <t>シ</t>
    </rPh>
    <phoneticPr fontId="1"/>
  </si>
  <si>
    <t>△○町1-1</t>
    <rPh sb="2" eb="3">
      <t>チョウ</t>
    </rPh>
    <phoneticPr fontId="1"/>
  </si>
  <si>
    <t>例）昨年度の実測値から1台あたりの平均値を算出</t>
    <rPh sb="0" eb="1">
      <t>レイ</t>
    </rPh>
    <rPh sb="2" eb="5">
      <t>サクネンド</t>
    </rPh>
    <rPh sb="6" eb="9">
      <t>ジッソクチ</t>
    </rPh>
    <rPh sb="12" eb="13">
      <t>ダイ</t>
    </rPh>
    <rPh sb="17" eb="19">
      <t>ヘイキン</t>
    </rPh>
    <rPh sb="19" eb="20">
      <t>チ</t>
    </rPh>
    <rPh sb="21" eb="23">
      <t>サンシュツ</t>
    </rPh>
    <phoneticPr fontId="1"/>
  </si>
  <si>
    <t>例）宿泊者数</t>
    <rPh sb="0" eb="1">
      <t>レイ</t>
    </rPh>
    <rPh sb="2" eb="5">
      <t>シュクハクシャ</t>
    </rPh>
    <rPh sb="5" eb="6">
      <t>スウ</t>
    </rPh>
    <phoneticPr fontId="1"/>
  </si>
  <si>
    <t>数値</t>
    <rPh sb="0" eb="2">
      <t>スウチ</t>
    </rPh>
    <phoneticPr fontId="1"/>
  </si>
  <si>
    <t>例）1,000</t>
    <rPh sb="0" eb="1">
      <t>レイ</t>
    </rPh>
    <phoneticPr fontId="1"/>
  </si>
  <si>
    <t>例）人／年</t>
    <rPh sb="0" eb="1">
      <t>レイ</t>
    </rPh>
    <rPh sb="2" eb="3">
      <t>ニン</t>
    </rPh>
    <rPh sb="4" eb="5">
      <t>ネン</t>
    </rPh>
    <phoneticPr fontId="1"/>
  </si>
  <si>
    <t>kgCO2/年/kW</t>
    <rPh sb="6" eb="7">
      <t>ネン</t>
    </rPh>
    <phoneticPr fontId="1"/>
  </si>
  <si>
    <t>都市ガス</t>
    <rPh sb="0" eb="2">
      <t>トシ</t>
    </rPh>
    <phoneticPr fontId="1"/>
  </si>
  <si>
    <t>灯油</t>
    <rPh sb="0" eb="2">
      <t>トウユ</t>
    </rPh>
    <phoneticPr fontId="1"/>
  </si>
  <si>
    <t>排出係数</t>
    <rPh sb="0" eb="2">
      <t>ハイシュツ</t>
    </rPh>
    <rPh sb="2" eb="4">
      <t>ケイスウ</t>
    </rPh>
    <phoneticPr fontId="1"/>
  </si>
  <si>
    <t>発電量（電力削減量）</t>
    <rPh sb="0" eb="2">
      <t>ハツデン</t>
    </rPh>
    <rPh sb="2" eb="3">
      <t>リョウ</t>
    </rPh>
    <rPh sb="4" eb="6">
      <t>デンリョク</t>
    </rPh>
    <rPh sb="6" eb="8">
      <t>サクゲン</t>
    </rPh>
    <rPh sb="8" eb="9">
      <t>リョウ</t>
    </rPh>
    <phoneticPr fontId="2"/>
  </si>
  <si>
    <t>排熱利用率</t>
    <rPh sb="0" eb="2">
      <t>ハイネツ</t>
    </rPh>
    <rPh sb="2" eb="4">
      <t>リヨウ</t>
    </rPh>
    <rPh sb="4" eb="5">
      <t>リツ</t>
    </rPh>
    <phoneticPr fontId="1"/>
  </si>
  <si>
    <t>選択してください</t>
    <phoneticPr fontId="1"/>
  </si>
  <si>
    <t>〒</t>
    <phoneticPr fontId="1"/>
  </si>
  <si>
    <t>バイオガス</t>
    <phoneticPr fontId="1"/>
  </si>
  <si>
    <t>1N㎥=45MJ</t>
    <phoneticPr fontId="1"/>
  </si>
  <si>
    <t>LNG</t>
    <phoneticPr fontId="1"/>
  </si>
  <si>
    <t>kg</t>
    <phoneticPr fontId="1"/>
  </si>
  <si>
    <t>L</t>
    <phoneticPr fontId="1"/>
  </si>
  <si>
    <t>1L=39.1 MJ</t>
    <phoneticPr fontId="1"/>
  </si>
  <si>
    <t>36.7 MJ/L</t>
    <phoneticPr fontId="1"/>
  </si>
  <si>
    <t>バイオディーゼル</t>
    <phoneticPr fontId="1"/>
  </si>
  <si>
    <t>1kWh=3.6MJ</t>
    <phoneticPr fontId="1"/>
  </si>
  <si>
    <t>［%］</t>
    <phoneticPr fontId="1"/>
  </si>
  <si>
    <t>低位発熱量</t>
    <rPh sb="0" eb="5">
      <t>テイイハツネツリョウ</t>
    </rPh>
    <phoneticPr fontId="1"/>
  </si>
  <si>
    <t>排熱利用率の
設定根拠</t>
    <rPh sb="2" eb="4">
      <t>リヨウ</t>
    </rPh>
    <rPh sb="4" eb="5">
      <t>リツ</t>
    </rPh>
    <rPh sb="7" eb="9">
      <t>セッテイ</t>
    </rPh>
    <rPh sb="9" eb="11">
      <t>コンキョ</t>
    </rPh>
    <phoneticPr fontId="1"/>
  </si>
  <si>
    <t>[想定される設備の利用状況]</t>
    <rPh sb="1" eb="3">
      <t>ソウテイ</t>
    </rPh>
    <rPh sb="6" eb="8">
      <t>セツビ</t>
    </rPh>
    <rPh sb="9" eb="11">
      <t>リヨウ</t>
    </rPh>
    <rPh sb="11" eb="13">
      <t>ジョウキョウ</t>
    </rPh>
    <phoneticPr fontId="1"/>
  </si>
  <si>
    <t>[CO2削減原単位]</t>
    <rPh sb="4" eb="6">
      <t>サクゲン</t>
    </rPh>
    <rPh sb="6" eb="9">
      <t>ゲンタンイ</t>
    </rPh>
    <phoneticPr fontId="1"/>
  </si>
  <si>
    <t>導入設備情報</t>
    <rPh sb="0" eb="2">
      <t>ドウニュウ</t>
    </rPh>
    <rPh sb="4" eb="6">
      <t>ジョウホウ</t>
    </rPh>
    <phoneticPr fontId="1"/>
  </si>
  <si>
    <t>導入する設備の
名称</t>
    <rPh sb="0" eb="2">
      <t>ドウニュウ</t>
    </rPh>
    <rPh sb="8" eb="10">
      <t>メイショウ</t>
    </rPh>
    <phoneticPr fontId="1"/>
  </si>
  <si>
    <t>[従来設備（比較対象）設備の性能]</t>
    <rPh sb="1" eb="3">
      <t>ジュウライ</t>
    </rPh>
    <rPh sb="6" eb="8">
      <t>ヒカク</t>
    </rPh>
    <rPh sb="8" eb="10">
      <t>タイショウ</t>
    </rPh>
    <rPh sb="14" eb="16">
      <t>セイノウ</t>
    </rPh>
    <phoneticPr fontId="1"/>
  </si>
  <si>
    <t>[導入する設備の性能]</t>
    <rPh sb="1" eb="3">
      <t>ドウニュウ</t>
    </rPh>
    <rPh sb="8" eb="10">
      <t>セイノウ</t>
    </rPh>
    <phoneticPr fontId="1"/>
  </si>
  <si>
    <t>[従来設備の性能]</t>
    <rPh sb="1" eb="3">
      <t>ジュウライ</t>
    </rPh>
    <rPh sb="6" eb="8">
      <t>セイノウ</t>
    </rPh>
    <phoneticPr fontId="1"/>
  </si>
  <si>
    <t>区分</t>
    <rPh sb="0" eb="2">
      <t>クブン</t>
    </rPh>
    <phoneticPr fontId="1"/>
  </si>
  <si>
    <t>シミュレーションの有無</t>
    <rPh sb="9" eb="11">
      <t>ウム</t>
    </rPh>
    <phoneticPr fontId="1"/>
  </si>
  <si>
    <t>ABC社製ガスタービンコジェネ（35kW）</t>
    <rPh sb="3" eb="5">
      <t>シャセイ</t>
    </rPh>
    <phoneticPr fontId="1"/>
  </si>
  <si>
    <t>再生可能燃料のCO2排出係数</t>
    <rPh sb="0" eb="2">
      <t>サイセイ</t>
    </rPh>
    <rPh sb="2" eb="4">
      <t>カノウ</t>
    </rPh>
    <rPh sb="4" eb="6">
      <t>ネンリョウ</t>
    </rPh>
    <phoneticPr fontId="1"/>
  </si>
  <si>
    <t>選択してください</t>
  </si>
  <si>
    <t>導入する設備の名称を記載してください。</t>
    <rPh sb="0" eb="2">
      <t>ドウニュウ</t>
    </rPh>
    <rPh sb="7" eb="9">
      <t>メイショウ</t>
    </rPh>
    <rPh sb="10" eb="12">
      <t>キサイ</t>
    </rPh>
    <phoneticPr fontId="1"/>
  </si>
  <si>
    <t>選択してください</t>
    <rPh sb="0" eb="2">
      <t>センタク</t>
    </rPh>
    <phoneticPr fontId="1"/>
  </si>
  <si>
    <t>L</t>
    <phoneticPr fontId="1"/>
  </si>
  <si>
    <t>N㎥</t>
    <phoneticPr fontId="1"/>
  </si>
  <si>
    <t>1/m3=35.8MJ</t>
    <phoneticPr fontId="1"/>
  </si>
  <si>
    <t>軽油</t>
    <rPh sb="0" eb="2">
      <t>ケイユ</t>
    </rPh>
    <phoneticPr fontId="1"/>
  </si>
  <si>
    <t>1L=38.2 MJ</t>
    <phoneticPr fontId="1"/>
  </si>
  <si>
    <t>L</t>
    <phoneticPr fontId="1"/>
  </si>
  <si>
    <r>
      <rPr>
        <sz val="11"/>
        <color indexed="9"/>
        <rFont val="ＭＳ Ｐゴシック"/>
        <family val="3"/>
        <charset val="128"/>
      </rPr>
      <t>年間CO2</t>
    </r>
    <r>
      <rPr>
        <b/>
        <sz val="11"/>
        <color indexed="9"/>
        <rFont val="ＭＳ Ｐゴシック"/>
        <family val="3"/>
        <charset val="128"/>
      </rPr>
      <t>排出量</t>
    </r>
    <phoneticPr fontId="1"/>
  </si>
  <si>
    <r>
      <rPr>
        <sz val="11"/>
        <color indexed="9"/>
        <rFont val="ＭＳ Ｐゴシック"/>
        <family val="3"/>
        <charset val="128"/>
      </rPr>
      <t>年間CO2</t>
    </r>
    <r>
      <rPr>
        <b/>
        <sz val="11"/>
        <color indexed="9"/>
        <rFont val="ＭＳ Ｐゴシック"/>
        <family val="3"/>
        <charset val="128"/>
      </rPr>
      <t>排出削減量</t>
    </r>
    <rPh sb="5" eb="7">
      <t>ハイシュツ</t>
    </rPh>
    <rPh sb="9" eb="10">
      <t>リョウ</t>
    </rPh>
    <phoneticPr fontId="1"/>
  </si>
  <si>
    <r>
      <rPr>
        <sz val="11"/>
        <color indexed="9"/>
        <rFont val="ＭＳ Ｐゴシック"/>
        <family val="3"/>
        <charset val="128"/>
      </rPr>
      <t>年間CO2</t>
    </r>
    <r>
      <rPr>
        <b/>
        <sz val="11"/>
        <color indexed="9"/>
        <rFont val="ＭＳ Ｐゴシック"/>
        <family val="3"/>
        <charset val="128"/>
      </rPr>
      <t>排出削減量</t>
    </r>
    <rPh sb="5" eb="7">
      <t>ハイシュツ</t>
    </rPh>
    <rPh sb="7" eb="9">
      <t>サクゲン</t>
    </rPh>
    <rPh sb="9" eb="10">
      <t>リョウ</t>
    </rPh>
    <phoneticPr fontId="1"/>
  </si>
  <si>
    <r>
      <t>年間CO2</t>
    </r>
    <r>
      <rPr>
        <b/>
        <sz val="11"/>
        <color indexed="9"/>
        <rFont val="ＭＳ Ｐゴシック"/>
        <family val="3"/>
        <charset val="128"/>
      </rPr>
      <t>排出量</t>
    </r>
    <phoneticPr fontId="1"/>
  </si>
  <si>
    <r>
      <t>年間CO2</t>
    </r>
    <r>
      <rPr>
        <b/>
        <sz val="11"/>
        <color indexed="9"/>
        <rFont val="ＭＳ Ｐゴシック"/>
        <family val="3"/>
        <charset val="128"/>
      </rPr>
      <t>排出量</t>
    </r>
    <phoneticPr fontId="1"/>
  </si>
  <si>
    <r>
      <t>年間CO2</t>
    </r>
    <r>
      <rPr>
        <b/>
        <sz val="11"/>
        <color indexed="9"/>
        <rFont val="ＭＳ Ｐゴシック"/>
        <family val="3"/>
        <charset val="128"/>
      </rPr>
      <t>排出削減量</t>
    </r>
    <rPh sb="5" eb="7">
      <t>ハイシュツ</t>
    </rPh>
    <rPh sb="7" eb="9">
      <t>サクゲン</t>
    </rPh>
    <rPh sb="9" eb="10">
      <t>リョウ</t>
    </rPh>
    <phoneticPr fontId="1"/>
  </si>
  <si>
    <t>LPG</t>
    <phoneticPr fontId="1"/>
  </si>
  <si>
    <t>例）発生した熱はすべて給湯に利用しているため、100%とする。</t>
    <phoneticPr fontId="1"/>
  </si>
  <si>
    <t>例）発生した熱はすべて給湯に利用しているため、100%とする。</t>
    <rPh sb="0" eb="1">
      <t>レイ</t>
    </rPh>
    <rPh sb="2" eb="4">
      <t>ハッセイ</t>
    </rPh>
    <rPh sb="6" eb="7">
      <t>ネツ</t>
    </rPh>
    <rPh sb="11" eb="13">
      <t>キュウトウ</t>
    </rPh>
    <rPh sb="14" eb="16">
      <t>リヨウ</t>
    </rPh>
    <phoneticPr fontId="1"/>
  </si>
  <si>
    <t>想定稼働負荷</t>
    <phoneticPr fontId="1"/>
  </si>
  <si>
    <t>［%］</t>
    <phoneticPr fontId="1"/>
  </si>
  <si>
    <t>[%]</t>
    <phoneticPr fontId="1"/>
  </si>
  <si>
    <t>導入前の燃料消費量の設定根拠</t>
    <rPh sb="0" eb="2">
      <t>ドウニュウ</t>
    </rPh>
    <rPh sb="2" eb="3">
      <t>マエ</t>
    </rPh>
    <rPh sb="4" eb="6">
      <t>ネンリョウ</t>
    </rPh>
    <phoneticPr fontId="1"/>
  </si>
  <si>
    <t>「導入前」における燃料消費量の設定根拠を記載してください。</t>
    <rPh sb="9" eb="11">
      <t>ネンリョウ</t>
    </rPh>
    <rPh sb="11" eb="14">
      <t>ショウヒリョウ</t>
    </rPh>
    <rPh sb="15" eb="17">
      <t>セッテイ</t>
    </rPh>
    <rPh sb="17" eb="19">
      <t>コンキョ</t>
    </rPh>
    <rPh sb="20" eb="22">
      <t>キサイ</t>
    </rPh>
    <phoneticPr fontId="1"/>
  </si>
  <si>
    <t>導入設備による代替率</t>
    <rPh sb="0" eb="2">
      <t>ドウニュウ</t>
    </rPh>
    <rPh sb="2" eb="4">
      <t>セツビ</t>
    </rPh>
    <rPh sb="7" eb="9">
      <t>ダイタイ</t>
    </rPh>
    <rPh sb="9" eb="10">
      <t>リツ</t>
    </rPh>
    <phoneticPr fontId="1"/>
  </si>
  <si>
    <t>冷熱効率</t>
    <rPh sb="0" eb="2">
      <t>レイネツ</t>
    </rPh>
    <rPh sb="2" eb="4">
      <t>コウリツ</t>
    </rPh>
    <phoneticPr fontId="1"/>
  </si>
  <si>
    <t>温熱効率</t>
    <rPh sb="0" eb="2">
      <t>オンネツ</t>
    </rPh>
    <rPh sb="2" eb="4">
      <t>コウリツ</t>
    </rPh>
    <phoneticPr fontId="1"/>
  </si>
  <si>
    <t>冷熱利用の割合</t>
    <rPh sb="0" eb="2">
      <t>レイネツ</t>
    </rPh>
    <rPh sb="2" eb="4">
      <t>リヨウ</t>
    </rPh>
    <rPh sb="5" eb="7">
      <t>ワリアイ</t>
    </rPh>
    <phoneticPr fontId="1"/>
  </si>
  <si>
    <t>導入前の燃料消費量①（温熱）</t>
    <rPh sb="0" eb="2">
      <t>ドウニュウ</t>
    </rPh>
    <rPh sb="2" eb="3">
      <t>マエ</t>
    </rPh>
    <rPh sb="4" eb="6">
      <t>ネンリョウ</t>
    </rPh>
    <rPh sb="6" eb="8">
      <t>ショウヒ</t>
    </rPh>
    <rPh sb="8" eb="9">
      <t>リョウ</t>
    </rPh>
    <rPh sb="11" eb="13">
      <t>オンネツ</t>
    </rPh>
    <phoneticPr fontId="1"/>
  </si>
  <si>
    <t>導入前の燃料消費量②（冷熱）</t>
    <rPh sb="0" eb="2">
      <t>ドウニュウ</t>
    </rPh>
    <rPh sb="2" eb="3">
      <t>マエ</t>
    </rPh>
    <rPh sb="4" eb="6">
      <t>ネンリョウ</t>
    </rPh>
    <rPh sb="6" eb="8">
      <t>ショウヒ</t>
    </rPh>
    <rPh sb="8" eb="9">
      <t>リョウ</t>
    </rPh>
    <rPh sb="11" eb="13">
      <t>レイネツ</t>
    </rPh>
    <phoneticPr fontId="1"/>
  </si>
  <si>
    <t>[MJ]</t>
    <phoneticPr fontId="1"/>
  </si>
  <si>
    <t>kW当たりの導入前の燃料消費量（温熱）</t>
    <rPh sb="6" eb="8">
      <t>ドウニュウ</t>
    </rPh>
    <rPh sb="8" eb="9">
      <t>マエ</t>
    </rPh>
    <rPh sb="10" eb="12">
      <t>ネンリョウ</t>
    </rPh>
    <rPh sb="16" eb="18">
      <t>オンネツ</t>
    </rPh>
    <phoneticPr fontId="1"/>
  </si>
  <si>
    <t>kW当たりの導入前の燃料消費量（冷熱）</t>
    <rPh sb="6" eb="8">
      <t>ドウニュウ</t>
    </rPh>
    <rPh sb="8" eb="9">
      <t>マエ</t>
    </rPh>
    <rPh sb="10" eb="12">
      <t>ネンリョウ</t>
    </rPh>
    <rPh sb="16" eb="18">
      <t>レイネツ</t>
    </rPh>
    <phoneticPr fontId="1"/>
  </si>
  <si>
    <r>
      <t>導入前の年間</t>
    </r>
    <r>
      <rPr>
        <b/>
        <sz val="11"/>
        <color indexed="9"/>
        <rFont val="ＭＳ Ｐゴシック"/>
        <family val="3"/>
        <charset val="128"/>
      </rPr>
      <t>燃料消費量①（温熱）</t>
    </r>
    <rPh sb="0" eb="2">
      <t>ドウニュウ</t>
    </rPh>
    <rPh sb="2" eb="3">
      <t>マエ</t>
    </rPh>
    <rPh sb="4" eb="6">
      <t>ネンカン</t>
    </rPh>
    <rPh sb="6" eb="8">
      <t>ネンリョウ</t>
    </rPh>
    <rPh sb="13" eb="15">
      <t>オンネツ</t>
    </rPh>
    <phoneticPr fontId="1"/>
  </si>
  <si>
    <r>
      <t>導入前の年間</t>
    </r>
    <r>
      <rPr>
        <b/>
        <sz val="11"/>
        <color indexed="9"/>
        <rFont val="ＭＳ Ｐゴシック"/>
        <family val="3"/>
        <charset val="128"/>
      </rPr>
      <t>燃料消費量②（冷熱）</t>
    </r>
    <rPh sb="0" eb="2">
      <t>ドウニュウ</t>
    </rPh>
    <rPh sb="2" eb="3">
      <t>マエ</t>
    </rPh>
    <rPh sb="4" eb="6">
      <t>ネンカン</t>
    </rPh>
    <rPh sb="6" eb="8">
      <t>ネンリョウ</t>
    </rPh>
    <rPh sb="13" eb="15">
      <t>レイネツ</t>
    </rPh>
    <phoneticPr fontId="1"/>
  </si>
  <si>
    <t>kWh</t>
    <phoneticPr fontId="1"/>
  </si>
  <si>
    <t>従来設備の燃料種①（温熱用途）</t>
    <rPh sb="0" eb="2">
      <t>ジュウライ</t>
    </rPh>
    <rPh sb="5" eb="7">
      <t>ネンリョウ</t>
    </rPh>
    <rPh sb="7" eb="8">
      <t>シュ</t>
    </rPh>
    <rPh sb="10" eb="12">
      <t>オンネツ</t>
    </rPh>
    <rPh sb="12" eb="14">
      <t>ヨウト</t>
    </rPh>
    <phoneticPr fontId="1"/>
  </si>
  <si>
    <t>従来の冷熱設備の効率</t>
    <rPh sb="0" eb="2">
      <t>ジュウライ</t>
    </rPh>
    <rPh sb="3" eb="5">
      <t>レイネツ</t>
    </rPh>
    <rPh sb="5" eb="7">
      <t>セツビ</t>
    </rPh>
    <rPh sb="8" eb="10">
      <t>コウリツ</t>
    </rPh>
    <phoneticPr fontId="1"/>
  </si>
  <si>
    <t>従来の温熱設備の効率</t>
    <rPh sb="0" eb="2">
      <t>ジュウライ</t>
    </rPh>
    <rPh sb="3" eb="5">
      <t>オンネツ</t>
    </rPh>
    <rPh sb="5" eb="7">
      <t>セツビ</t>
    </rPh>
    <rPh sb="8" eb="10">
      <t>コウリツ</t>
    </rPh>
    <phoneticPr fontId="1"/>
  </si>
  <si>
    <t>［kWh/kW］</t>
    <phoneticPr fontId="1"/>
  </si>
  <si>
    <t>［MJ/kW］</t>
    <phoneticPr fontId="1"/>
  </si>
  <si>
    <t>1kg=50.2MJ</t>
    <phoneticPr fontId="1"/>
  </si>
  <si>
    <t>従来設備の燃料種②（冷熱用途）</t>
    <rPh sb="0" eb="2">
      <t>ジュウライ</t>
    </rPh>
    <rPh sb="5" eb="7">
      <t>ネンリョウ</t>
    </rPh>
    <rPh sb="7" eb="8">
      <t>シュ</t>
    </rPh>
    <rPh sb="10" eb="12">
      <t>レイネツ</t>
    </rPh>
    <rPh sb="12" eb="14">
      <t>ヨウト</t>
    </rPh>
    <phoneticPr fontId="1"/>
  </si>
  <si>
    <t>従来設備の
名称①</t>
    <rPh sb="0" eb="2">
      <t>ジュウライ</t>
    </rPh>
    <rPh sb="6" eb="8">
      <t>メイショウ</t>
    </rPh>
    <phoneticPr fontId="1"/>
  </si>
  <si>
    <t>記載してください</t>
    <phoneticPr fontId="1"/>
  </si>
  <si>
    <t>従来設備の
名称②</t>
    <rPh sb="0" eb="2">
      <t>ジュウライ</t>
    </rPh>
    <rPh sb="6" eb="8">
      <t>メイショウ</t>
    </rPh>
    <phoneticPr fontId="1"/>
  </si>
  <si>
    <t>排熱利用量</t>
    <rPh sb="0" eb="1">
      <t>ハイ</t>
    </rPh>
    <rPh sb="2" eb="4">
      <t>リヨウ</t>
    </rPh>
    <rPh sb="4" eb="5">
      <t>リョウ</t>
    </rPh>
    <phoneticPr fontId="1"/>
  </si>
  <si>
    <t>「排熱利用率」の設定根拠を記載してください。また、参考にした文献やカタログ等の資料がある場合は、資料名、発行年、発行者、URL等を記入してください。</t>
    <rPh sb="3" eb="5">
      <t>リヨウ</t>
    </rPh>
    <rPh sb="5" eb="6">
      <t>リツ</t>
    </rPh>
    <rPh sb="8" eb="10">
      <t>セッテイ</t>
    </rPh>
    <rPh sb="10" eb="12">
      <t>コンキョ</t>
    </rPh>
    <rPh sb="13" eb="15">
      <t>キサイ</t>
    </rPh>
    <rPh sb="25" eb="27">
      <t>サンコウ</t>
    </rPh>
    <rPh sb="30" eb="32">
      <t>ブンケン</t>
    </rPh>
    <rPh sb="37" eb="38">
      <t>トウ</t>
    </rPh>
    <rPh sb="39" eb="41">
      <t>シリョウ</t>
    </rPh>
    <rPh sb="44" eb="46">
      <t>バアイ</t>
    </rPh>
    <rPh sb="48" eb="50">
      <t>シリョウ</t>
    </rPh>
    <rPh sb="50" eb="51">
      <t>メイ</t>
    </rPh>
    <rPh sb="52" eb="55">
      <t>ハッコウネン</t>
    </rPh>
    <rPh sb="56" eb="59">
      <t>ハッコウシャ</t>
    </rPh>
    <rPh sb="63" eb="64">
      <t>トウ</t>
    </rPh>
    <phoneticPr fontId="1"/>
  </si>
  <si>
    <t>導入前後における設備の「業務負荷」、「活動量（稼働時間、稼働率等）」の想定値を記入してください。</t>
    <rPh sb="35" eb="37">
      <t>ソウテイ</t>
    </rPh>
    <rPh sb="37" eb="38">
      <t>チ</t>
    </rPh>
    <phoneticPr fontId="1"/>
  </si>
  <si>
    <t>kWh</t>
    <phoneticPr fontId="1"/>
  </si>
  <si>
    <t>従来設備①の
設定根拠</t>
    <rPh sb="0" eb="2">
      <t>ジュウライ</t>
    </rPh>
    <rPh sb="7" eb="9">
      <t>セッテイ</t>
    </rPh>
    <rPh sb="9" eb="11">
      <t>コンキョ</t>
    </rPh>
    <phoneticPr fontId="1"/>
  </si>
  <si>
    <t>都市ガス</t>
    <rPh sb="0" eb="2">
      <t>トシ</t>
    </rPh>
    <phoneticPr fontId="1"/>
  </si>
  <si>
    <t>比較対象とする従来設備の燃料種を選択してください。例）従来設備がボイラー⇒温熱用途、吸収冷温水機⇒冷熱用途</t>
    <rPh sb="25" eb="26">
      <t>レイ</t>
    </rPh>
    <rPh sb="27" eb="31">
      <t>ジュウライセツビ</t>
    </rPh>
    <rPh sb="39" eb="41">
      <t>ヨウト</t>
    </rPh>
    <rPh sb="42" eb="44">
      <t>キュウシュウ</t>
    </rPh>
    <rPh sb="44" eb="45">
      <t>レイ</t>
    </rPh>
    <rPh sb="45" eb="47">
      <t>オンスイ</t>
    </rPh>
    <rPh sb="47" eb="48">
      <t>キ</t>
    </rPh>
    <rPh sb="49" eb="51">
      <t>レイネツ</t>
    </rPh>
    <rPh sb="51" eb="53">
      <t>ヨウト</t>
    </rPh>
    <phoneticPr fontId="1"/>
  </si>
  <si>
    <t>再生可能燃料のCO2排出係数の
設定根拠</t>
    <rPh sb="16" eb="18">
      <t>セッテイ</t>
    </rPh>
    <rPh sb="18" eb="20">
      <t>コンキョ</t>
    </rPh>
    <phoneticPr fontId="1"/>
  </si>
  <si>
    <t>補機電力の割合</t>
    <rPh sb="2" eb="4">
      <t>デンリョク</t>
    </rPh>
    <rPh sb="5" eb="7">
      <t>ワリアイ</t>
    </rPh>
    <phoneticPr fontId="1"/>
  </si>
  <si>
    <t>発電効率</t>
    <rPh sb="0" eb="2">
      <t>ハツデン</t>
    </rPh>
    <rPh sb="2" eb="4">
      <t>コウリツ</t>
    </rPh>
    <phoneticPr fontId="1"/>
  </si>
  <si>
    <t>＝</t>
    <phoneticPr fontId="1"/>
  </si>
  <si>
    <t>電力のCO2排出係数</t>
    <rPh sb="0" eb="2">
      <t>デンリョク</t>
    </rPh>
    <phoneticPr fontId="1"/>
  </si>
  <si>
    <t>kgCO2/kWh</t>
    <phoneticPr fontId="1"/>
  </si>
  <si>
    <t>例）BDFの生産に0.5kgCO2/kL、運搬に0.3kgCO2/kLかかるため、再生可能燃料のCO2排出係数は0.8kgCO2/kLである。</t>
    <rPh sb="0" eb="1">
      <t>レイ</t>
    </rPh>
    <rPh sb="6" eb="8">
      <t>セイサン</t>
    </rPh>
    <rPh sb="21" eb="23">
      <t>ウンパン</t>
    </rPh>
    <rPh sb="41" eb="43">
      <t>サイセイ</t>
    </rPh>
    <rPh sb="43" eb="45">
      <t>カノウ</t>
    </rPh>
    <rPh sb="45" eb="47">
      <t>ネンリョウ</t>
    </rPh>
    <rPh sb="51" eb="53">
      <t>ハイシュツ</t>
    </rPh>
    <rPh sb="53" eb="55">
      <t>ケイスウ</t>
    </rPh>
    <phoneticPr fontId="1"/>
  </si>
  <si>
    <t>計算シートの選択における考え方</t>
    <rPh sb="0" eb="2">
      <t>ケイサン</t>
    </rPh>
    <rPh sb="6" eb="8">
      <t>センタク</t>
    </rPh>
    <rPh sb="12" eb="13">
      <t>カンガ</t>
    </rPh>
    <rPh sb="14" eb="15">
      <t>カタ</t>
    </rPh>
    <phoneticPr fontId="1"/>
  </si>
  <si>
    <t>【事務局確認用】</t>
    <rPh sb="4" eb="6">
      <t>カクニン</t>
    </rPh>
    <phoneticPr fontId="1"/>
  </si>
  <si>
    <t>kg</t>
    <phoneticPr fontId="1"/>
  </si>
  <si>
    <t>再生可能燃料のCO2排出係数の設定根拠</t>
    <rPh sb="0" eb="2">
      <t>サイセイ</t>
    </rPh>
    <rPh sb="2" eb="4">
      <t>カノウ</t>
    </rPh>
    <rPh sb="4" eb="6">
      <t>ネンリョウ</t>
    </rPh>
    <rPh sb="15" eb="17">
      <t>セッテイ</t>
    </rPh>
    <rPh sb="17" eb="19">
      <t>コンキョ</t>
    </rPh>
    <phoneticPr fontId="1"/>
  </si>
  <si>
    <t>例）1kLのBDFを生産するために0.5kg、運搬に0.3kgのCO2を排出するため、再生可能燃料のCO2排出係数は0.8kgCO2/kLである。</t>
    <rPh sb="0" eb="1">
      <t>レイ</t>
    </rPh>
    <rPh sb="10" eb="12">
      <t>セイサン</t>
    </rPh>
    <rPh sb="23" eb="25">
      <t>ウンパン</t>
    </rPh>
    <rPh sb="36" eb="38">
      <t>ハイシュツ</t>
    </rPh>
    <rPh sb="43" eb="45">
      <t>サイセイ</t>
    </rPh>
    <rPh sb="45" eb="47">
      <t>カノウ</t>
    </rPh>
    <rPh sb="47" eb="49">
      <t>ネンリョウ</t>
    </rPh>
    <rPh sb="53" eb="55">
      <t>ハイシュツ</t>
    </rPh>
    <rPh sb="55" eb="57">
      <t>ケイスウ</t>
    </rPh>
    <phoneticPr fontId="1"/>
  </si>
  <si>
    <t>発電量</t>
    <rPh sb="0" eb="2">
      <t>ハツデン</t>
    </rPh>
    <rPh sb="2" eb="3">
      <t>リョウ</t>
    </rPh>
    <phoneticPr fontId="1"/>
  </si>
  <si>
    <t>[kWh]</t>
    <phoneticPr fontId="1"/>
  </si>
  <si>
    <t>実発電効率</t>
    <rPh sb="0" eb="1">
      <t>ジツ</t>
    </rPh>
    <rPh sb="1" eb="3">
      <t>ハツデン</t>
    </rPh>
    <rPh sb="3" eb="5">
      <t>コウリツ</t>
    </rPh>
    <phoneticPr fontId="1"/>
  </si>
  <si>
    <t>[%]</t>
    <phoneticPr fontId="1"/>
  </si>
  <si>
    <t>設備稼働率</t>
    <rPh sb="0" eb="2">
      <t>セツビ</t>
    </rPh>
    <rPh sb="2" eb="4">
      <t>カドウ</t>
    </rPh>
    <rPh sb="4" eb="5">
      <t>リツ</t>
    </rPh>
    <phoneticPr fontId="1"/>
  </si>
  <si>
    <t>排熱回収量</t>
    <rPh sb="0" eb="2">
      <t>ハイネツ</t>
    </rPh>
    <rPh sb="2" eb="4">
      <t>カイシュウ</t>
    </rPh>
    <rPh sb="4" eb="5">
      <t>リョウ</t>
    </rPh>
    <phoneticPr fontId="1"/>
  </si>
  <si>
    <t>[MJ]</t>
    <phoneticPr fontId="1"/>
  </si>
  <si>
    <t>排熱回収効率</t>
    <rPh sb="0" eb="2">
      <t>ハイネツ</t>
    </rPh>
    <rPh sb="2" eb="4">
      <t>カイシュウ</t>
    </rPh>
    <rPh sb="4" eb="6">
      <t>コウリツ</t>
    </rPh>
    <phoneticPr fontId="1"/>
  </si>
  <si>
    <t>総合効率</t>
    <rPh sb="0" eb="2">
      <t>ソウゴウ</t>
    </rPh>
    <rPh sb="2" eb="4">
      <t>コウリツ</t>
    </rPh>
    <phoneticPr fontId="1"/>
  </si>
  <si>
    <t>導入施設の区分</t>
    <rPh sb="0" eb="2">
      <t>ドウニュウ</t>
    </rPh>
    <rPh sb="2" eb="4">
      <t>シセツ</t>
    </rPh>
    <rPh sb="5" eb="7">
      <t>クブン</t>
    </rPh>
    <phoneticPr fontId="1"/>
  </si>
  <si>
    <t>法定耐用年数を記入</t>
  </si>
  <si>
    <t>設備導入前のパラメータの種類</t>
    <rPh sb="0" eb="2">
      <t>セツビ</t>
    </rPh>
    <rPh sb="2" eb="4">
      <t>ドウニュウ</t>
    </rPh>
    <rPh sb="4" eb="5">
      <t>マエ</t>
    </rPh>
    <rPh sb="12" eb="14">
      <t>シュルイ</t>
    </rPh>
    <phoneticPr fontId="1"/>
  </si>
  <si>
    <t>「導入施設の区分」においてを「新築」を選択し、「従来設備の名称①」において「都市ガス」以外を選択した場合のみ、その理由を記載してください。上記以外は未記入で構いません。</t>
    <rPh sb="1" eb="3">
      <t>ドウニュウ</t>
    </rPh>
    <rPh sb="3" eb="5">
      <t>シセツ</t>
    </rPh>
    <rPh sb="15" eb="17">
      <t>シンチク</t>
    </rPh>
    <rPh sb="19" eb="21">
      <t>センタク</t>
    </rPh>
    <phoneticPr fontId="1"/>
  </si>
  <si>
    <t>法定耐用年数</t>
    <rPh sb="0" eb="6">
      <t>ホウテイタイヨウネンスウ</t>
    </rPh>
    <phoneticPr fontId="1"/>
  </si>
  <si>
    <t>CO2削減原単位</t>
    <rPh sb="3" eb="5">
      <t>サクゲン</t>
    </rPh>
    <rPh sb="5" eb="8">
      <t>ゲンタンイ</t>
    </rPh>
    <phoneticPr fontId="1"/>
  </si>
  <si>
    <t>新築の施設、または設備の入れ替えではない場合は「新築」、既存の施設、または機器・システムの入れ替えの場合は「既存」を選択してください。</t>
    <rPh sb="0" eb="2">
      <t>シンチク</t>
    </rPh>
    <rPh sb="3" eb="5">
      <t>シセツ</t>
    </rPh>
    <rPh sb="24" eb="26">
      <t>シンチク</t>
    </rPh>
    <rPh sb="28" eb="30">
      <t>キゾン</t>
    </rPh>
    <rPh sb="31" eb="33">
      <t>シセツ</t>
    </rPh>
    <rPh sb="54" eb="56">
      <t>キゾン</t>
    </rPh>
    <phoneticPr fontId="1"/>
  </si>
  <si>
    <t>コジェネレーションや燃料電池の導入にあたって、発電量や総合効率のシミュレーションを行っている場合、「有」を選択してください。</t>
    <rPh sb="10" eb="12">
      <t>ネンリョウ</t>
    </rPh>
    <rPh sb="12" eb="14">
      <t>デンチ</t>
    </rPh>
    <rPh sb="15" eb="17">
      <t>ドウニュウ</t>
    </rPh>
    <rPh sb="23" eb="25">
      <t>ハツデン</t>
    </rPh>
    <rPh sb="25" eb="26">
      <t>リョウ</t>
    </rPh>
    <rPh sb="27" eb="29">
      <t>ソウゴウ</t>
    </rPh>
    <rPh sb="29" eb="31">
      <t>コウリツ</t>
    </rPh>
    <rPh sb="41" eb="42">
      <t>オコナ</t>
    </rPh>
    <rPh sb="46" eb="48">
      <t>バアイ</t>
    </rPh>
    <rPh sb="50" eb="51">
      <t>アリ</t>
    </rPh>
    <rPh sb="53" eb="55">
      <t>センタク</t>
    </rPh>
    <phoneticPr fontId="1"/>
  </si>
  <si>
    <t>比較対象とする従来の設備の名称を記載してください。なお、「導入施設の区分」において「新築」を選択した場合、「都市ガスボイラ」と自動的に表示されますが、他の設備を比較対象として記載する場合は、その理由を記載してください。</t>
    <rPh sb="0" eb="2">
      <t>ヒカク</t>
    </rPh>
    <rPh sb="2" eb="4">
      <t>タイショウ</t>
    </rPh>
    <rPh sb="7" eb="9">
      <t>ジュウライ</t>
    </rPh>
    <rPh sb="13" eb="15">
      <t>メイショウ</t>
    </rPh>
    <rPh sb="16" eb="18">
      <t>キサイ</t>
    </rPh>
    <rPh sb="29" eb="31">
      <t>ドウニュウ</t>
    </rPh>
    <rPh sb="31" eb="33">
      <t>シセツ</t>
    </rPh>
    <rPh sb="34" eb="36">
      <t>クブン</t>
    </rPh>
    <rPh sb="42" eb="44">
      <t>シンチク</t>
    </rPh>
    <rPh sb="46" eb="48">
      <t>センタク</t>
    </rPh>
    <rPh sb="50" eb="52">
      <t>バアイ</t>
    </rPh>
    <rPh sb="54" eb="56">
      <t>トシ</t>
    </rPh>
    <rPh sb="63" eb="66">
      <t>ジドウテキ</t>
    </rPh>
    <rPh sb="67" eb="69">
      <t>ヒョウジ</t>
    </rPh>
    <rPh sb="75" eb="76">
      <t>タ</t>
    </rPh>
    <rPh sb="77" eb="79">
      <t>セツビ</t>
    </rPh>
    <rPh sb="80" eb="82">
      <t>ヒカク</t>
    </rPh>
    <rPh sb="82" eb="84">
      <t>タイショウ</t>
    </rPh>
    <rPh sb="87" eb="89">
      <t>キサイ</t>
    </rPh>
    <rPh sb="91" eb="93">
      <t>バアイ</t>
    </rPh>
    <rPh sb="97" eb="99">
      <t>リユウ</t>
    </rPh>
    <rPh sb="100" eb="102">
      <t>キサイ</t>
    </rPh>
    <phoneticPr fontId="1"/>
  </si>
  <si>
    <t>右上の「計算方法A」、または「計算方法B」のボックスをクリックしてください。</t>
    <rPh sb="0" eb="2">
      <t>ミギウエ</t>
    </rPh>
    <rPh sb="4" eb="6">
      <t>ケイサン</t>
    </rPh>
    <rPh sb="6" eb="8">
      <t>ホウホウ</t>
    </rPh>
    <rPh sb="15" eb="17">
      <t>ケイサン</t>
    </rPh>
    <rPh sb="17" eb="19">
      <t>ホウホウ</t>
    </rPh>
    <phoneticPr fontId="1"/>
  </si>
  <si>
    <t>計算方法B</t>
  </si>
  <si>
    <t>計算方法A</t>
    <phoneticPr fontId="1"/>
  </si>
  <si>
    <t>導入設備の稼働による年間発電量を記入してください。</t>
    <rPh sb="0" eb="2">
      <t>ドウニュウ</t>
    </rPh>
    <rPh sb="5" eb="7">
      <t>カドウ</t>
    </rPh>
    <rPh sb="10" eb="12">
      <t>ネンカン</t>
    </rPh>
    <rPh sb="12" eb="14">
      <t>ハツデン</t>
    </rPh>
    <rPh sb="14" eb="15">
      <t>リョウ</t>
    </rPh>
    <rPh sb="16" eb="18">
      <t>キニュウ</t>
    </rPh>
    <phoneticPr fontId="1"/>
  </si>
  <si>
    <t>回収した排熱の年間平均利用率を記入してください。</t>
    <rPh sb="0" eb="2">
      <t>カイシュウ</t>
    </rPh>
    <rPh sb="7" eb="9">
      <t>ネンカン</t>
    </rPh>
    <rPh sb="9" eb="11">
      <t>ヘイキン</t>
    </rPh>
    <rPh sb="11" eb="14">
      <t>リヨウリツ</t>
    </rPh>
    <rPh sb="15" eb="17">
      <t>キニュウ</t>
    </rPh>
    <phoneticPr fontId="1"/>
  </si>
  <si>
    <t>設備導入における年間想定燃料使用量を記入してください。</t>
    <rPh sb="8" eb="10">
      <t>ネンカン</t>
    </rPh>
    <rPh sb="18" eb="20">
      <t>キニュウ</t>
    </rPh>
    <phoneticPr fontId="1"/>
  </si>
  <si>
    <t>補助対象となる設備の「導入量」を記入してください。単位は「kW」から変更しないでください。</t>
    <rPh sb="0" eb="2">
      <t>ホジョ</t>
    </rPh>
    <rPh sb="2" eb="4">
      <t>タイショウ</t>
    </rPh>
    <rPh sb="11" eb="13">
      <t>ドウニュウ</t>
    </rPh>
    <rPh sb="13" eb="14">
      <t>リョウ</t>
    </rPh>
    <rPh sb="16" eb="18">
      <t>キニュウ</t>
    </rPh>
    <rPh sb="25" eb="27">
      <t>タンイ</t>
    </rPh>
    <rPh sb="34" eb="36">
      <t>ヘンコウ</t>
    </rPh>
    <phoneticPr fontId="1"/>
  </si>
  <si>
    <t>従来設備の熱効率を記入してください。不明の場合、デフォルト値である「120」、「80」から変更しないでください。</t>
    <rPh sb="0" eb="2">
      <t>ジュウライ</t>
    </rPh>
    <rPh sb="5" eb="6">
      <t>ネツ</t>
    </rPh>
    <rPh sb="6" eb="8">
      <t>コウリツ</t>
    </rPh>
    <rPh sb="9" eb="11">
      <t>キニュウ</t>
    </rPh>
    <phoneticPr fontId="1"/>
  </si>
  <si>
    <t>発生した熱のうち、冷熱として利用する割合を記入してください。不明である場合、「0」と記入してください。</t>
    <rPh sb="0" eb="2">
      <t>ハッセイ</t>
    </rPh>
    <rPh sb="4" eb="5">
      <t>ネツ</t>
    </rPh>
    <rPh sb="9" eb="11">
      <t>レイネツ</t>
    </rPh>
    <rPh sb="14" eb="16">
      <t>リヨウ</t>
    </rPh>
    <rPh sb="18" eb="20">
      <t>ワリアイ</t>
    </rPh>
    <rPh sb="30" eb="32">
      <t>フメイ</t>
    </rPh>
    <rPh sb="35" eb="37">
      <t>バアイ</t>
    </rPh>
    <phoneticPr fontId="1"/>
  </si>
  <si>
    <t>従来設備の熱効率を記入してください。不明の場合、デフォルト値である「120」、「80」から変更しないでください。</t>
    <phoneticPr fontId="1"/>
  </si>
  <si>
    <t>回収した排熱の年間平均利用率を記入してください。</t>
    <rPh sb="7" eb="11">
      <t>ネンカンヘイキン</t>
    </rPh>
    <rPh sb="15" eb="17">
      <t>キニュウ</t>
    </rPh>
    <phoneticPr fontId="1"/>
  </si>
  <si>
    <t>発生した熱のうち、冷熱として利用する割合を記入してください。不明である場合、「0」と記入してください。</t>
    <phoneticPr fontId="1"/>
  </si>
  <si>
    <t>従来の熱供給または燃料製造に対する導入設備によって代替される割合を記入してください。</t>
    <rPh sb="0" eb="2">
      <t>ジュウライ</t>
    </rPh>
    <rPh sb="3" eb="4">
      <t>ネツ</t>
    </rPh>
    <rPh sb="4" eb="6">
      <t>キョウキュウ</t>
    </rPh>
    <rPh sb="9" eb="11">
      <t>ネンリョウ</t>
    </rPh>
    <rPh sb="11" eb="13">
      <t>セイゾウ</t>
    </rPh>
    <rPh sb="14" eb="15">
      <t>タイ</t>
    </rPh>
    <rPh sb="17" eb="19">
      <t>ドウニュウ</t>
    </rPh>
    <rPh sb="19" eb="21">
      <t>セツビ</t>
    </rPh>
    <rPh sb="25" eb="27">
      <t>ダイタイ</t>
    </rPh>
    <rPh sb="30" eb="32">
      <t>ワリアイ</t>
    </rPh>
    <phoneticPr fontId="1"/>
  </si>
  <si>
    <t>国税庁が発表している耐用年数表を参考にして、法定耐用年数を記入してください。不明である場合は、想定使用年数を記入し、右の選択肢において「想定使用年数を記入」を選択してください。</t>
    <rPh sb="0" eb="3">
      <t>コクゼイチョウ</t>
    </rPh>
    <rPh sb="4" eb="6">
      <t>ハッピョウ</t>
    </rPh>
    <rPh sb="10" eb="12">
      <t>タイヨウ</t>
    </rPh>
    <rPh sb="12" eb="14">
      <t>ネンスウ</t>
    </rPh>
    <rPh sb="14" eb="15">
      <t>ヒョウ</t>
    </rPh>
    <rPh sb="16" eb="18">
      <t>サンコウ</t>
    </rPh>
    <rPh sb="22" eb="24">
      <t>ホウテイ</t>
    </rPh>
    <rPh sb="24" eb="26">
      <t>タイヨウ</t>
    </rPh>
    <rPh sb="26" eb="28">
      <t>ネンスウ</t>
    </rPh>
    <rPh sb="29" eb="31">
      <t>キニュウ</t>
    </rPh>
    <rPh sb="38" eb="40">
      <t>フメイ</t>
    </rPh>
    <rPh sb="43" eb="45">
      <t>バアイ</t>
    </rPh>
    <rPh sb="47" eb="49">
      <t>ソウテイ</t>
    </rPh>
    <rPh sb="49" eb="51">
      <t>シヨウ</t>
    </rPh>
    <rPh sb="51" eb="53">
      <t>ネンスウ</t>
    </rPh>
    <rPh sb="54" eb="56">
      <t>キニュウ</t>
    </rPh>
    <rPh sb="58" eb="59">
      <t>ミギ</t>
    </rPh>
    <rPh sb="60" eb="63">
      <t>センタクシ</t>
    </rPh>
    <rPh sb="68" eb="70">
      <t>ソウテイ</t>
    </rPh>
    <rPh sb="70" eb="72">
      <t>シヨウ</t>
    </rPh>
    <rPh sb="72" eb="74">
      <t>ネンスウ</t>
    </rPh>
    <rPh sb="75" eb="77">
      <t>キニュウ</t>
    </rPh>
    <rPh sb="79" eb="81">
      <t>センタク</t>
    </rPh>
    <phoneticPr fontId="1"/>
  </si>
  <si>
    <t>再生可能燃料の
混焼率</t>
    <rPh sb="0" eb="2">
      <t>サイセイ</t>
    </rPh>
    <rPh sb="2" eb="4">
      <t>カノウ</t>
    </rPh>
    <rPh sb="4" eb="6">
      <t>ネンリョウ</t>
    </rPh>
    <rPh sb="8" eb="10">
      <t>コンショウ</t>
    </rPh>
    <rPh sb="10" eb="11">
      <t>リツ</t>
    </rPh>
    <phoneticPr fontId="1"/>
  </si>
  <si>
    <t>選択してください</t>
    <rPh sb="0" eb="2">
      <t>センタク</t>
    </rPh>
    <phoneticPr fontId="1"/>
  </si>
  <si>
    <t>[%]</t>
    <phoneticPr fontId="1"/>
  </si>
  <si>
    <t>再生可能燃料の
混焼率</t>
    <rPh sb="0" eb="2">
      <t>サイセイ</t>
    </rPh>
    <rPh sb="2" eb="4">
      <t>カノウ</t>
    </rPh>
    <rPh sb="4" eb="6">
      <t>ネンリョウ</t>
    </rPh>
    <phoneticPr fontId="1"/>
  </si>
  <si>
    <t>シミュレーション実施の有無</t>
    <rPh sb="8" eb="10">
      <t>ジッシ</t>
    </rPh>
    <rPh sb="11" eb="13">
      <t>ウム</t>
    </rPh>
    <phoneticPr fontId="1"/>
  </si>
  <si>
    <t>2種類以上の燃料種を導入している場合、再生可能燃料の混焼率を記入してください。1種類の燃料種しか導入していない場合、デフォルト値から変更しないでください。</t>
    <rPh sb="1" eb="5">
      <t>シュルイイジョウ</t>
    </rPh>
    <rPh sb="6" eb="8">
      <t>ネンリョウ</t>
    </rPh>
    <rPh sb="8" eb="9">
      <t>シュ</t>
    </rPh>
    <rPh sb="10" eb="12">
      <t>ドウニュウ</t>
    </rPh>
    <rPh sb="16" eb="18">
      <t>バアイ</t>
    </rPh>
    <rPh sb="19" eb="21">
      <t>サイセイ</t>
    </rPh>
    <rPh sb="21" eb="23">
      <t>カノウ</t>
    </rPh>
    <rPh sb="23" eb="25">
      <t>ネンリョウ</t>
    </rPh>
    <rPh sb="30" eb="32">
      <t>キニュウ</t>
    </rPh>
    <rPh sb="40" eb="42">
      <t>シュルイ</t>
    </rPh>
    <rPh sb="43" eb="45">
      <t>ネンリョウ</t>
    </rPh>
    <rPh sb="45" eb="46">
      <t>シュ</t>
    </rPh>
    <rPh sb="48" eb="50">
      <t>ドウニュウ</t>
    </rPh>
    <rPh sb="55" eb="57">
      <t>バアイ</t>
    </rPh>
    <rPh sb="63" eb="64">
      <t>チ</t>
    </rPh>
    <rPh sb="66" eb="68">
      <t>ヘンコウ</t>
    </rPh>
    <phoneticPr fontId="1"/>
  </si>
  <si>
    <t>※　シミュレーションツール等を利用した発電量や総合効率等の算出</t>
    <rPh sb="13" eb="14">
      <t>トウ</t>
    </rPh>
    <rPh sb="15" eb="17">
      <t>リヨウ</t>
    </rPh>
    <rPh sb="29" eb="31">
      <t>サンシュツ</t>
    </rPh>
    <phoneticPr fontId="1"/>
  </si>
  <si>
    <t>[kgCO2/年]</t>
    <rPh sb="7" eb="8">
      <t>ネン</t>
    </rPh>
    <phoneticPr fontId="1"/>
  </si>
  <si>
    <t>[tCO2/年]</t>
    <phoneticPr fontId="1"/>
  </si>
  <si>
    <t>累計CO2削減量</t>
    <rPh sb="0" eb="2">
      <t>ルイケイ</t>
    </rPh>
    <rPh sb="5" eb="7">
      <t>サクゲン</t>
    </rPh>
    <rPh sb="7" eb="8">
      <t>リョウ</t>
    </rPh>
    <phoneticPr fontId="1"/>
  </si>
  <si>
    <t>[kgCO2]</t>
    <phoneticPr fontId="1"/>
  </si>
  <si>
    <t>＝</t>
    <phoneticPr fontId="1"/>
  </si>
  <si>
    <t>[tCO2]</t>
    <phoneticPr fontId="1"/>
  </si>
  <si>
    <t>A.コジェネレーション/燃料電池用</t>
    <rPh sb="12" eb="14">
      <t>ネンリョウ</t>
    </rPh>
    <rPh sb="14" eb="17">
      <t>デンチヨウ</t>
    </rPh>
    <phoneticPr fontId="1"/>
  </si>
  <si>
    <t>導入設備の燃料種①（化石燃料）</t>
    <rPh sb="0" eb="2">
      <t>ドウニュウ</t>
    </rPh>
    <rPh sb="5" eb="7">
      <t>ネンリョウ</t>
    </rPh>
    <rPh sb="7" eb="8">
      <t>シュ</t>
    </rPh>
    <rPh sb="10" eb="12">
      <t>カセキ</t>
    </rPh>
    <rPh sb="12" eb="14">
      <t>ネンリョウ</t>
    </rPh>
    <phoneticPr fontId="1"/>
  </si>
  <si>
    <t>導入設備の燃料種②（再生可能燃料）</t>
    <rPh sb="10" eb="14">
      <t>サイセイカノウ</t>
    </rPh>
    <rPh sb="14" eb="16">
      <t>ネンリョウ</t>
    </rPh>
    <phoneticPr fontId="1"/>
  </si>
  <si>
    <t>導入設備の燃料種を選択してください。燃料種①に化石燃料、燃料種②に再生可能燃料の燃料種の種類を選択してください。</t>
    <rPh sb="44" eb="46">
      <t>シュルイ</t>
    </rPh>
    <phoneticPr fontId="1"/>
  </si>
  <si>
    <t>化石燃料の燃料消費量</t>
    <rPh sb="0" eb="2">
      <t>カセキ</t>
    </rPh>
    <rPh sb="2" eb="4">
      <t>ネンリョウ</t>
    </rPh>
    <phoneticPr fontId="1"/>
  </si>
  <si>
    <t>再生可能燃料の燃料消費量</t>
    <rPh sb="0" eb="2">
      <t>サイセイ</t>
    </rPh>
    <rPh sb="2" eb="4">
      <t>カノウ</t>
    </rPh>
    <rPh sb="4" eb="6">
      <t>ネンリョウ</t>
    </rPh>
    <phoneticPr fontId="1"/>
  </si>
  <si>
    <t>化石燃料の燃料消費量</t>
    <rPh sb="0" eb="2">
      <t>カセキ</t>
    </rPh>
    <rPh sb="2" eb="4">
      <t>ネンリョウ</t>
    </rPh>
    <phoneticPr fontId="1"/>
  </si>
  <si>
    <t>再生可能燃料の燃料消費量</t>
    <rPh sb="0" eb="6">
      <t>サイセイカノウネンリョウ</t>
    </rPh>
    <phoneticPr fontId="1"/>
  </si>
  <si>
    <t>導入設備の燃料種①（化石燃料）</t>
    <rPh sb="0" eb="2">
      <t>ドウニュウ</t>
    </rPh>
    <rPh sb="5" eb="7">
      <t>ネンリョウ</t>
    </rPh>
    <rPh sb="7" eb="8">
      <t>シュ</t>
    </rPh>
    <rPh sb="10" eb="14">
      <t>カセキネンリョウ</t>
    </rPh>
    <phoneticPr fontId="1"/>
  </si>
  <si>
    <t>導入設備の燃料種②（再生可能燃料）</t>
    <rPh sb="10" eb="14">
      <t>サイセイカノウ</t>
    </rPh>
    <rPh sb="14" eb="16">
      <t>ネンリョウ</t>
    </rPh>
    <phoneticPr fontId="1"/>
  </si>
  <si>
    <t>選択してください</t>
    <rPh sb="0" eb="2">
      <t>センタク</t>
    </rPh>
    <phoneticPr fontId="1"/>
  </si>
  <si>
    <t>LNG</t>
  </si>
  <si>
    <t>バイオガス</t>
  </si>
  <si>
    <t>バイオディーゼル</t>
  </si>
  <si>
    <t>LPG</t>
  </si>
  <si>
    <t>理由</t>
    <rPh sb="0" eb="2">
      <t>リユウ</t>
    </rPh>
    <phoneticPr fontId="1"/>
  </si>
  <si>
    <t>更新内容</t>
    <rPh sb="0" eb="2">
      <t>コウシン</t>
    </rPh>
    <rPh sb="2" eb="4">
      <t>ナイヨウ</t>
    </rPh>
    <phoneticPr fontId="1"/>
  </si>
  <si>
    <t>箇所</t>
    <rPh sb="0" eb="2">
      <t>カショ</t>
    </rPh>
    <phoneticPr fontId="1"/>
  </si>
  <si>
    <t>日付</t>
    <rPh sb="0" eb="2">
      <t>ヒヅケ</t>
    </rPh>
    <phoneticPr fontId="1"/>
  </si>
  <si>
    <t>更新履歴</t>
    <rPh sb="0" eb="2">
      <t>コウシン</t>
    </rPh>
    <rPh sb="2" eb="4">
      <t>リレキ</t>
    </rPh>
    <phoneticPr fontId="1"/>
  </si>
  <si>
    <t>「計算方法A」F70</t>
    <rPh sb="1" eb="5">
      <t>ケイサンホウホウ</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</si>
  <si>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</si>
  <si>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</si>
  <si>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「計算方法B」G108</t>
    <rPh sb="1" eb="5">
      <t>ケイサンホウホウ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</si>
  <si>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6"/>
  </si>
  <si>
    <t>バイオガスを利用した際の再生可能燃料の消費量を正しく積算するため。</t>
    <rPh sb="6" eb="8">
      <t>リヨウ</t>
    </rPh>
    <rPh sb="10" eb="11">
      <t>サイ</t>
    </rPh>
    <rPh sb="12" eb="18">
      <t>サイセイカノウネンリョウ</t>
    </rPh>
    <rPh sb="19" eb="22">
      <t>ショウヒリョウ</t>
    </rPh>
    <rPh sb="23" eb="24">
      <t>タダ</t>
    </rPh>
    <rPh sb="26" eb="28">
      <t>セキサン</t>
    </rPh>
    <phoneticPr fontId="6"/>
  </si>
  <si>
    <t>L32セルでバイオガスを選択した場合、単位表示を「N㎥」と表示</t>
    <rPh sb="12" eb="14">
      <t>センタク</t>
    </rPh>
    <rPh sb="16" eb="18">
      <t>バアイ</t>
    </rPh>
    <rPh sb="19" eb="21">
      <t>タンイ</t>
    </rPh>
    <rPh sb="21" eb="23">
      <t>ヒョウジ</t>
    </rPh>
    <rPh sb="29" eb="31">
      <t>ヒョウジ</t>
    </rPh>
    <phoneticPr fontId="1"/>
  </si>
  <si>
    <t>L32セルでバイオガスを選択した場合、単位表示を「N㎥/kW」と表示</t>
    <rPh sb="12" eb="14">
      <t>センタク</t>
    </rPh>
    <rPh sb="16" eb="18">
      <t>バアイ</t>
    </rPh>
    <rPh sb="19" eb="21">
      <t>タンイ</t>
    </rPh>
    <rPh sb="21" eb="23">
      <t>ヒョウジ</t>
    </rPh>
    <rPh sb="32" eb="34">
      <t>ヒョウジ</t>
    </rPh>
    <phoneticPr fontId="1"/>
  </si>
  <si>
    <t>「計算方法A」D111</t>
    <rPh sb="1" eb="5">
      <t>ケイサンホウホウ</t>
    </rPh>
    <phoneticPr fontId="1"/>
  </si>
  <si>
    <t>参照元の更新</t>
    <rPh sb="0" eb="3">
      <t>サンショウモト</t>
    </rPh>
    <rPh sb="4" eb="6">
      <t>コウシン</t>
    </rPh>
    <phoneticPr fontId="6"/>
  </si>
  <si>
    <t>参照元に不備があったため。</t>
    <rPh sb="0" eb="2">
      <t>サンショウ</t>
    </rPh>
    <rPh sb="2" eb="3">
      <t>モト</t>
    </rPh>
    <rPh sb="4" eb="6">
      <t>フビ</t>
    </rPh>
    <phoneticPr fontId="6"/>
  </si>
  <si>
    <t>「計算方法B」F96</t>
    <rPh sb="1" eb="3">
      <t>ケイサン</t>
    </rPh>
    <rPh sb="3" eb="5">
      <t>ホウホウ</t>
    </rPh>
    <phoneticPr fontId="6"/>
  </si>
  <si>
    <t>「計算方法B」F98</t>
    <rPh sb="1" eb="3">
      <t>ケイサン</t>
    </rPh>
    <rPh sb="3" eb="5">
      <t>ホウホウ</t>
    </rPh>
    <phoneticPr fontId="6"/>
  </si>
  <si>
    <r>
      <t>以下の通り、数式を修正
（修正前）
”=IF(ISERROR(IF($E$86="年間燃料消費量",$F$92*$F$94/100/$D$43,$F$88*($F$94/100)*($E$77/100)/VLOOKUP($L$28,$R$23:$U$27,4,FALSE)*(100/$E$55)</t>
    </r>
    <r>
      <rPr>
        <sz val="11"/>
        <color indexed="10"/>
        <rFont val="ＭＳ Ｐゴシック"/>
        <family val="3"/>
        <charset val="128"/>
      </rPr>
      <t>)</t>
    </r>
    <r>
      <rPr>
        <sz val="11"/>
        <color theme="1"/>
        <rFont val="ＭＳ Ｐゴシック"/>
        <family val="3"/>
        <charset val="128"/>
        <scheme val="minor"/>
      </rPr>
      <t>/$D$43),0,IF($E$86="年間燃料消費量",$F$92*$F$94/100/$D$43,$F$88*($F$94/100)*($E$77/100)/VLOOKUP($L$28,$R$23:$U$27,4,FALSE)*(100/$E$55)</t>
    </r>
    <r>
      <rPr>
        <sz val="11"/>
        <color indexed="10"/>
        <rFont val="ＭＳ Ｐゴシック"/>
        <family val="3"/>
        <charset val="128"/>
      </rPr>
      <t>)</t>
    </r>
    <r>
      <rPr>
        <sz val="11"/>
        <color theme="1"/>
        <rFont val="ＭＳ Ｐゴシック"/>
        <family val="3"/>
        <charset val="128"/>
        <scheme val="minor"/>
      </rPr>
      <t>/$D$43)”
（修正後）
”=IF(ISERROR(IF($E$86="年間燃料消費量",$F$92*$F$94/100/$D$43,$F$88*($F$94/100)*($E$77/100)/VLOOKUP($L$28,$R$23:$U$27,4,FALSE)*(100/$E$55)/$D$43)</t>
    </r>
    <r>
      <rPr>
        <sz val="11"/>
        <color indexed="10"/>
        <rFont val="ＭＳ Ｐゴシック"/>
        <family val="3"/>
        <charset val="128"/>
      </rPr>
      <t>)</t>
    </r>
    <r>
      <rPr>
        <sz val="11"/>
        <color theme="1"/>
        <rFont val="ＭＳ Ｐゴシック"/>
        <family val="3"/>
        <charset val="128"/>
        <scheme val="minor"/>
      </rPr>
      <t>,0,IF($E$86="年間燃料消費量",$F$92*$F$94/100/$D$43,$F$88*($F$94/100)*($E$77/100)/VLOOKUP($L$28,$R$23:$U$27,4,FALSE)*(100/$E$55)/$D$43)</t>
    </r>
    <r>
      <rPr>
        <sz val="11"/>
        <color indexed="10"/>
        <rFont val="ＭＳ Ｐゴシック"/>
        <family val="3"/>
        <charset val="128"/>
      </rPr>
      <t>)</t>
    </r>
    <r>
      <rPr>
        <sz val="11"/>
        <color theme="1"/>
        <rFont val="ＭＳ Ｐゴシック"/>
        <family val="3"/>
        <charset val="128"/>
        <scheme val="minor"/>
      </rPr>
      <t>”</t>
    </r>
    <rPh sb="0" eb="2">
      <t>イカ</t>
    </rPh>
    <rPh sb="3" eb="4">
      <t>トオ</t>
    </rPh>
    <rPh sb="6" eb="8">
      <t>スウシキ</t>
    </rPh>
    <rPh sb="9" eb="11">
      <t>シュウセイ</t>
    </rPh>
    <rPh sb="13" eb="15">
      <t>シュウセイ</t>
    </rPh>
    <rPh sb="15" eb="16">
      <t>マエ</t>
    </rPh>
    <rPh sb="288" eb="290">
      <t>シュウセイ</t>
    </rPh>
    <rPh sb="290" eb="291">
      <t>アト</t>
    </rPh>
    <phoneticPr fontId="6"/>
  </si>
  <si>
    <r>
      <t>以下の通り、数式を修正
（修正前）
”=IF(ISERROR(IF($E$86="年間燃料消費量",$F$90*($F$94/100)/$D$43,$F$88*($F$94/100)*(1-$E$77/100)/VLOOKUP($F$28,$R$23:$U$27,4,FALSE)*(100/$K$55)</t>
    </r>
    <r>
      <rPr>
        <sz val="11"/>
        <color indexed="10"/>
        <rFont val="ＭＳ Ｐゴシック"/>
        <family val="3"/>
        <charset val="128"/>
      </rPr>
      <t>)</t>
    </r>
    <r>
      <rPr>
        <sz val="11"/>
        <color theme="1"/>
        <rFont val="ＭＳ Ｐゴシック"/>
        <family val="3"/>
        <charset val="128"/>
        <scheme val="minor"/>
      </rPr>
      <t>/$D$43),0,IF($E$86="年間燃料消費量",$F$90*($F$94/100)/$D$43,$F$88*($F$94/100)*(1-$E$77/100)/VLOOKUP($F$28,$R$23:$U$27,4,FALSE)*(100/$K$55)</t>
    </r>
    <r>
      <rPr>
        <sz val="11"/>
        <color indexed="10"/>
        <rFont val="ＭＳ Ｐゴシック"/>
        <family val="3"/>
        <charset val="128"/>
      </rPr>
      <t>)</t>
    </r>
    <r>
      <rPr>
        <sz val="11"/>
        <color theme="1"/>
        <rFont val="ＭＳ Ｐゴシック"/>
        <family val="3"/>
        <charset val="128"/>
        <scheme val="minor"/>
      </rPr>
      <t>/$D$43)”
（修正後）”=IF(ISERROR(IF($E$86="年間燃料消費量",$F$90*($F$94/100)/$D$43,$F$88*($F$94/100)*(1-$E$77/100)/VLOOKUP($F$28,$R$23:$U$27,4,FALSE)*(100/$K$55)/$D$43)</t>
    </r>
    <r>
      <rPr>
        <sz val="11"/>
        <color indexed="10"/>
        <rFont val="ＭＳ Ｐゴシック"/>
        <family val="3"/>
        <charset val="128"/>
      </rPr>
      <t>)</t>
    </r>
    <r>
      <rPr>
        <sz val="11"/>
        <color theme="1"/>
        <rFont val="ＭＳ Ｐゴシック"/>
        <family val="3"/>
        <charset val="128"/>
        <scheme val="minor"/>
      </rPr>
      <t>,0,IF($E$86="年間燃料消費量",$F$90*($F$94/100)/$D$43,$F$88*($F$94/100)*(1-$E$77/100)/VLOOKUP($F$28,$R$23:$U$27,4,FALSE)*(100/$K$55)/$D$43)</t>
    </r>
    <r>
      <rPr>
        <sz val="11"/>
        <color indexed="10"/>
        <rFont val="ＭＳ Ｐゴシック"/>
        <family val="3"/>
        <charset val="128"/>
      </rPr>
      <t>)</t>
    </r>
    <r>
      <rPr>
        <sz val="11"/>
        <color theme="1"/>
        <rFont val="ＭＳ Ｐゴシック"/>
        <family val="3"/>
        <charset val="128"/>
        <scheme val="minor"/>
      </rPr>
      <t>”に数式を修正</t>
    </r>
    <rPh sb="0" eb="2">
      <t>イカ</t>
    </rPh>
    <rPh sb="3" eb="4">
      <t>トオ</t>
    </rPh>
    <rPh sb="6" eb="8">
      <t>スウシキ</t>
    </rPh>
    <rPh sb="9" eb="11">
      <t>シュウセイ</t>
    </rPh>
    <rPh sb="13" eb="15">
      <t>シュウセイ</t>
    </rPh>
    <rPh sb="15" eb="16">
      <t>マエ</t>
    </rPh>
    <rPh sb="296" eb="298">
      <t>シュウセイ</t>
    </rPh>
    <rPh sb="298" eb="299">
      <t>アト</t>
    </rPh>
    <rPh sb="576" eb="578">
      <t>スウシキ</t>
    </rPh>
    <rPh sb="579" eb="581">
      <t>シュウセイ</t>
    </rPh>
    <phoneticPr fontId="6"/>
  </si>
  <si>
    <t>数式の括弧の位置（赤文字部分）が誤っており、「kW当たりの導入前の燃料消費量」を正確に算出できていなかったため。</t>
    <rPh sb="0" eb="2">
      <t>スウシキ</t>
    </rPh>
    <rPh sb="3" eb="5">
      <t>カッコ</t>
    </rPh>
    <rPh sb="6" eb="8">
      <t>イチ</t>
    </rPh>
    <rPh sb="9" eb="10">
      <t>アカ</t>
    </rPh>
    <rPh sb="10" eb="12">
      <t>モジ</t>
    </rPh>
    <rPh sb="12" eb="14">
      <t>ブブン</t>
    </rPh>
    <rPh sb="16" eb="17">
      <t>アヤマ</t>
    </rPh>
    <rPh sb="40" eb="42">
      <t>セイカク</t>
    </rPh>
    <rPh sb="43" eb="45">
      <t>サンシュツ</t>
    </rPh>
    <phoneticPr fontId="6"/>
  </si>
  <si>
    <t>「計算方法B」D22</t>
    <rPh sb="1" eb="3">
      <t>ケイサン</t>
    </rPh>
    <rPh sb="3" eb="5">
      <t>ホウホウ</t>
    </rPh>
    <phoneticPr fontId="6"/>
  </si>
  <si>
    <t>数式の括弧の位置（赤文字部分）が誤っており、正確な表示ができていなかったため。</t>
    <rPh sb="0" eb="2">
      <t>スウシキ</t>
    </rPh>
    <rPh sb="3" eb="5">
      <t>カッコ</t>
    </rPh>
    <rPh sb="6" eb="8">
      <t>イチ</t>
    </rPh>
    <rPh sb="9" eb="10">
      <t>アカ</t>
    </rPh>
    <rPh sb="10" eb="12">
      <t>モジ</t>
    </rPh>
    <rPh sb="12" eb="14">
      <t>ブブン</t>
    </rPh>
    <rPh sb="16" eb="17">
      <t>アヤマ</t>
    </rPh>
    <rPh sb="22" eb="24">
      <t>セイカク</t>
    </rPh>
    <rPh sb="25" eb="27">
      <t>ヒョウジ</t>
    </rPh>
    <phoneticPr fontId="6"/>
  </si>
  <si>
    <t>再生可能燃料のLCAを考慮したCO2排出係数とその設定根拠を記載してください。バイオディーゼルを利用するが、排出係数が不明である場合は、「1.03」と記入し、排出係数の設定根拠欄には、「初期値」と記入してください。その他の再生可能燃料を利用し、排出係数が不明である場合は、初期値である「0.00」から変更しないものとし、排出係数の設定根拠欄には、「不明」と記入してください。</t>
    <phoneticPr fontId="1"/>
  </si>
  <si>
    <t>電力の排出係数</t>
    <rPh sb="0" eb="2">
      <t>デンリョク</t>
    </rPh>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</si>
  <si>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</si>
  <si>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</si>
  <si>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「計算方法A」D95</t>
    <rPh sb="1" eb="3">
      <t>ケイサン</t>
    </rPh>
    <rPh sb="3" eb="5">
      <t>ホウホウ</t>
    </rPh>
    <phoneticPr fontId="6"/>
  </si>
  <si>
    <t>電力の排出係数の更新</t>
    <rPh sb="0" eb="2">
      <t>デンリョク</t>
    </rPh>
    <rPh sb="3" eb="7">
      <t>ハイシュツケイスウ</t>
    </rPh>
    <rPh sb="8" eb="10">
      <t>コウシン</t>
    </rPh>
    <phoneticPr fontId="1"/>
  </si>
  <si>
    <t>「計算方法B」D102</t>
    <rPh sb="1" eb="3">
      <t>ケイサン</t>
    </rPh>
    <rPh sb="3" eb="5">
      <t>ホウホウ</t>
    </rPh>
    <phoneticPr fontId="6"/>
  </si>
  <si>
    <t>選択してください</t>
    <phoneticPr fontId="1"/>
  </si>
  <si>
    <t>㎥</t>
    <phoneticPr fontId="1"/>
  </si>
  <si>
    <t>全体</t>
    <rPh sb="0" eb="2">
      <t>ゼンタイ</t>
    </rPh>
    <phoneticPr fontId="6"/>
  </si>
  <si>
    <t>排出係数を最新の値に更新</t>
    <rPh sb="0" eb="4">
      <t>ハイシュツケイスウ</t>
    </rPh>
    <rPh sb="5" eb="7">
      <t>サイシン</t>
    </rPh>
    <rPh sb="8" eb="9">
      <t>アタイ</t>
    </rPh>
    <rPh sb="10" eb="12">
      <t>コウシン</t>
    </rPh>
    <phoneticPr fontId="1"/>
  </si>
  <si>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</si>
  <si>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改訂に伴い計算ファイルを更新。</t>
    <phoneticPr fontId="1"/>
  </si>
  <si>
    <t>データ更新があったため。</t>
    <rPh sb="3" eb="5">
      <t>コウシン</t>
    </rPh>
    <phoneticPr fontId="1"/>
  </si>
  <si>
    <t>A.コジェネレーション/燃料電池用</t>
    <phoneticPr fontId="1"/>
  </si>
  <si>
    <t>電力の排出係数の設定根拠</t>
    <rPh sb="0" eb="2">
      <t>デンリョク</t>
    </rPh>
    <rPh sb="3" eb="5">
      <t>ハイシュツ</t>
    </rPh>
    <rPh sb="5" eb="7">
      <t>ケイスウ</t>
    </rPh>
    <rPh sb="8" eb="10">
      <t>セッテイ</t>
    </rPh>
    <rPh sb="10" eb="12">
      <t>コンキョ</t>
    </rPh>
    <phoneticPr fontId="1"/>
  </si>
  <si>
    <t>電力の排出係数を変更する場合は理由を明記してください。</t>
    <phoneticPr fontId="1"/>
  </si>
  <si>
    <t>「計算方法A」G95</t>
    <rPh sb="1" eb="3">
      <t>ケイサン</t>
    </rPh>
    <rPh sb="3" eb="5">
      <t>ホウホウ</t>
    </rPh>
    <phoneticPr fontId="6"/>
  </si>
  <si>
    <t>「計算方法A」J95</t>
    <rPh sb="1" eb="3">
      <t>ケイサン</t>
    </rPh>
    <rPh sb="3" eb="5">
      <t>ホウホウ</t>
    </rPh>
    <phoneticPr fontId="6"/>
  </si>
  <si>
    <t>電力の排出係数の設定根拠欄を追記</t>
    <rPh sb="0" eb="2">
      <t>デンリョク</t>
    </rPh>
    <rPh sb="3" eb="7">
      <t>ハイシュツケイスウ</t>
    </rPh>
    <rPh sb="8" eb="13">
      <t>セッテイコンキョラン</t>
    </rPh>
    <rPh sb="14" eb="16">
      <t>ツイキ</t>
    </rPh>
    <phoneticPr fontId="1"/>
  </si>
  <si>
    <t>電力の排出係数のセルロックを解除</t>
    <rPh sb="0" eb="2">
      <t>デンリョク</t>
    </rPh>
    <rPh sb="3" eb="7">
      <t>ハイシュツケイスウ</t>
    </rPh>
    <rPh sb="14" eb="16">
      <t>カイジョ</t>
    </rPh>
    <phoneticPr fontId="1"/>
  </si>
  <si>
    <t>「計算方法B」J102</t>
    <rPh sb="1" eb="3">
      <t>ケイサン</t>
    </rPh>
    <rPh sb="3" eb="5">
      <t>ホウホウ</t>
    </rPh>
    <phoneticPr fontId="6"/>
  </si>
  <si>
    <r>
      <t>以下の通り、数式を修正
（修正前）
=IF($D$18="新設","都市ガスボイラ","記載してください")
（修正後）
=IF($D$18="新</t>
    </r>
    <r>
      <rPr>
        <sz val="11"/>
        <color indexed="10"/>
        <rFont val="ＭＳ Ｐゴシック"/>
        <family val="3"/>
        <charset val="128"/>
      </rPr>
      <t>築</t>
    </r>
    <r>
      <rPr>
        <sz val="11"/>
        <color theme="1"/>
        <rFont val="ＭＳ Ｐゴシック"/>
        <family val="3"/>
        <charset val="128"/>
        <scheme val="minor"/>
      </rPr>
      <t>","都市ガスボイラ","記載してください")</t>
    </r>
    <phoneticPr fontId="6"/>
  </si>
  <si>
    <r>
      <t>導入前の年間</t>
    </r>
    <r>
      <rPr>
        <b/>
        <sz val="11"/>
        <color indexed="9"/>
        <rFont val="ＭＳ Ｐゴシック"/>
        <family val="3"/>
        <charset val="128"/>
      </rPr>
      <t>熱利用量</t>
    </r>
    <rPh sb="0" eb="2">
      <t>ドウニュウ</t>
    </rPh>
    <rPh sb="2" eb="3">
      <t>マエ</t>
    </rPh>
    <rPh sb="4" eb="6">
      <t>ネンカン</t>
    </rPh>
    <rPh sb="6" eb="7">
      <t>ネツ</t>
    </rPh>
    <rPh sb="7" eb="9">
      <t>リヨウ</t>
    </rPh>
    <rPh sb="9" eb="10">
      <t>リョウ</t>
    </rPh>
    <phoneticPr fontId="1"/>
  </si>
  <si>
    <t>設備の導入前のパラメータとして、年間熱利用量を把握している場合は、「年間熱利用量」を選択し、記入してください。不明である場合は、「年間燃料消費量」を選択し、導入前の年間燃料消費量を温熱用途、冷熱用途の両方またはどちらかを記入してください。
（導入設備の容量当たりに換算する必要はありません）。</t>
    <rPh sb="5" eb="6">
      <t>マエ</t>
    </rPh>
    <rPh sb="16" eb="18">
      <t>ネンカン</t>
    </rPh>
    <rPh sb="18" eb="19">
      <t>ネツ</t>
    </rPh>
    <rPh sb="19" eb="21">
      <t>リヨウ</t>
    </rPh>
    <rPh sb="21" eb="22">
      <t>リョウ</t>
    </rPh>
    <rPh sb="23" eb="25">
      <t>ハアク</t>
    </rPh>
    <rPh sb="29" eb="31">
      <t>バアイ</t>
    </rPh>
    <rPh sb="42" eb="44">
      <t>センタク</t>
    </rPh>
    <rPh sb="46" eb="48">
      <t>キニュウ</t>
    </rPh>
    <rPh sb="55" eb="57">
      <t>フメイ</t>
    </rPh>
    <rPh sb="60" eb="62">
      <t>バアイ</t>
    </rPh>
    <rPh sb="65" eb="67">
      <t>ネンカン</t>
    </rPh>
    <rPh sb="67" eb="69">
      <t>ネンリョウ</t>
    </rPh>
    <rPh sb="69" eb="72">
      <t>ショウヒリョウ</t>
    </rPh>
    <rPh sb="74" eb="76">
      <t>センタク</t>
    </rPh>
    <rPh sb="78" eb="80">
      <t>ドウニュウ</t>
    </rPh>
    <rPh sb="80" eb="81">
      <t>マエ</t>
    </rPh>
    <rPh sb="82" eb="84">
      <t>ネンカン</t>
    </rPh>
    <rPh sb="84" eb="86">
      <t>ネンリョウ</t>
    </rPh>
    <rPh sb="90" eb="92">
      <t>オンネツ</t>
    </rPh>
    <rPh sb="92" eb="94">
      <t>ヨウト</t>
    </rPh>
    <rPh sb="95" eb="97">
      <t>レイネツ</t>
    </rPh>
    <rPh sb="97" eb="99">
      <t>ヨウト</t>
    </rPh>
    <rPh sb="100" eb="102">
      <t>リョウホウ</t>
    </rPh>
    <rPh sb="121" eb="123">
      <t>ドウニュウ</t>
    </rPh>
    <rPh sb="123" eb="125">
      <t>セツビ</t>
    </rPh>
    <rPh sb="126" eb="128">
      <t>ヨウリョウ</t>
    </rPh>
    <rPh sb="128" eb="129">
      <t>ア</t>
    </rPh>
    <rPh sb="132" eb="134">
      <t>カンザン</t>
    </rPh>
    <rPh sb="136" eb="138">
      <t>ヒツヨウ</t>
    </rPh>
    <phoneticPr fontId="1"/>
  </si>
  <si>
    <t>「計算方法B」B88</t>
    <rPh sb="1" eb="3">
      <t>ケイサン</t>
    </rPh>
    <rPh sb="3" eb="5">
      <t>ホウホウ</t>
    </rPh>
    <phoneticPr fontId="6"/>
  </si>
  <si>
    <t>「導入前の年間熱供給量」を「導入前の年間熱利用量」に変更</t>
    <rPh sb="8" eb="10">
      <t>キョウキュウ</t>
    </rPh>
    <rPh sb="26" eb="28">
      <t>ヘンコウ</t>
    </rPh>
    <phoneticPr fontId="6"/>
  </si>
  <si>
    <t>「計算方法B」E86</t>
    <rPh sb="1" eb="3">
      <t>ケイサン</t>
    </rPh>
    <rPh sb="3" eb="5">
      <t>ホウホウ</t>
    </rPh>
    <phoneticPr fontId="6"/>
  </si>
  <si>
    <t>選択肢内の、「年間熱供給量」を「年間熱利用量」に変更</t>
    <rPh sb="0" eb="3">
      <t>センタクシ</t>
    </rPh>
    <rPh sb="3" eb="4">
      <t>ナイ</t>
    </rPh>
    <rPh sb="10" eb="12">
      <t>キョウキュウ</t>
    </rPh>
    <rPh sb="24" eb="26">
      <t>ヘンコウ</t>
    </rPh>
    <phoneticPr fontId="6"/>
  </si>
  <si>
    <t>「計算方法B」I86</t>
    <rPh sb="1" eb="3">
      <t>ケイサン</t>
    </rPh>
    <rPh sb="3" eb="5">
      <t>ホウホウ</t>
    </rPh>
    <phoneticPr fontId="6"/>
  </si>
  <si>
    <t>排熱回収効率</t>
    <rPh sb="0" eb="1">
      <t>ハイ</t>
    </rPh>
    <rPh sb="1" eb="2">
      <t>ネツ</t>
    </rPh>
    <rPh sb="2" eb="4">
      <t>カイシュウ</t>
    </rPh>
    <rPh sb="4" eb="6">
      <t>コウリツ</t>
    </rPh>
    <phoneticPr fontId="1"/>
  </si>
  <si>
    <t>低位発熱量当たりの発電効率、排熱回収効率のカタログ値を記入してください。</t>
    <rPh sb="0" eb="6">
      <t>テイイハツネツリョウア</t>
    </rPh>
    <rPh sb="14" eb="15">
      <t>ハイ</t>
    </rPh>
    <rPh sb="25" eb="26">
      <t>チ</t>
    </rPh>
    <phoneticPr fontId="1"/>
  </si>
  <si>
    <t>「熱回収効率」から「排熱回収効率」に変更</t>
    <phoneticPr fontId="6"/>
  </si>
  <si>
    <t>「計算方法B」B63、G61</t>
    <rPh sb="1" eb="3">
      <t>ケイサン</t>
    </rPh>
    <rPh sb="3" eb="5">
      <t>ホウホウ</t>
    </rPh>
    <phoneticPr fontId="6"/>
  </si>
  <si>
    <t>温熱用途での熱利用量</t>
    <rPh sb="0" eb="4">
      <t>オンネツヨウト</t>
    </rPh>
    <rPh sb="6" eb="10">
      <t>ネツリヨウリョウ</t>
    </rPh>
    <phoneticPr fontId="1"/>
  </si>
  <si>
    <t>冷熱用途での熱利用量</t>
    <rPh sb="0" eb="4">
      <t>レイネツヨウト</t>
    </rPh>
    <rPh sb="6" eb="10">
      <t>ネツリヨウリョウ</t>
    </rPh>
    <phoneticPr fontId="1"/>
  </si>
  <si>
    <t>文中の「年間熱供給量」を「年間熱利用量」に変更</t>
    <rPh sb="0" eb="2">
      <t>ブンチュウ</t>
    </rPh>
    <phoneticPr fontId="6"/>
  </si>
  <si>
    <t>本計算ファイルでは、以下の考えに基づき2種類の計算パターンのいずれかを使用して削減原単位を算出します。なお、「計算方法A」では「発電量」、「総合効率」、「導入設備に係る燃料消費量」、「計算方法B」では「従来設備の燃料消費量」を出発点として、CO2削減効果を算出している。
  シミュレーションツール等を利用して稼働負荷を考慮した発電量や総合効率、導入設備に係る燃料消費量等を算出している場合
⇒「計算方法A」
  シミュレーションツール等を利用して稼働負荷を考慮した発電量や総合効率、導入設備に係る燃料消費量等を算出していない場合
⇒「計算方法B」</t>
    <rPh sb="0" eb="1">
      <t>ホン</t>
    </rPh>
    <rPh sb="1" eb="3">
      <t>ケイサン</t>
    </rPh>
    <rPh sb="10" eb="12">
      <t>イカ</t>
    </rPh>
    <rPh sb="55" eb="57">
      <t>ケイサン</t>
    </rPh>
    <rPh sb="57" eb="59">
      <t>ホウホウ</t>
    </rPh>
    <rPh sb="64" eb="66">
      <t>ハツデン</t>
    </rPh>
    <rPh sb="66" eb="67">
      <t>リョウ</t>
    </rPh>
    <rPh sb="70" eb="72">
      <t>ソウゴウ</t>
    </rPh>
    <rPh sb="72" eb="74">
      <t>コウリツ</t>
    </rPh>
    <rPh sb="77" eb="81">
      <t>ドウニュウセツビ</t>
    </rPh>
    <rPh sb="82" eb="83">
      <t>カカ</t>
    </rPh>
    <rPh sb="91" eb="93">
      <t>ケイサン</t>
    </rPh>
    <rPh sb="93" eb="95">
      <t>ホウホウ</t>
    </rPh>
    <rPh sb="149" eb="150">
      <t>トウ</t>
    </rPh>
    <rPh sb="151" eb="153">
      <t>リヨウ</t>
    </rPh>
    <rPh sb="155" eb="157">
      <t>カドウ</t>
    </rPh>
    <rPh sb="157" eb="159">
      <t>フカ</t>
    </rPh>
    <rPh sb="160" eb="162">
      <t>コウリョ</t>
    </rPh>
    <rPh sb="181" eb="186">
      <t>ネンリョウショウヒリョウ</t>
    </rPh>
    <phoneticPr fontId="1"/>
  </si>
  <si>
    <t>年間発電量に対する補機電力（導入設備の稼働に必要な電力）の割合を記入してください。不明である場合、デフォルト値から変更しないでください。</t>
    <rPh sb="0" eb="2">
      <t>ネンカン</t>
    </rPh>
    <rPh sb="2" eb="4">
      <t>ハツデン</t>
    </rPh>
    <rPh sb="4" eb="5">
      <t>リョウ</t>
    </rPh>
    <rPh sb="6" eb="7">
      <t>タイ</t>
    </rPh>
    <rPh sb="14" eb="16">
      <t>ドウニュウ</t>
    </rPh>
    <rPh sb="16" eb="18">
      <t>セツビ</t>
    </rPh>
    <rPh sb="19" eb="21">
      <t>カドウ</t>
    </rPh>
    <rPh sb="22" eb="24">
      <t>ヒツヨウ</t>
    </rPh>
    <rPh sb="25" eb="27">
      <t>デンリョク</t>
    </rPh>
    <rPh sb="29" eb="31">
      <t>ワリアイ</t>
    </rPh>
    <rPh sb="41" eb="43">
      <t>フメイ</t>
    </rPh>
    <rPh sb="46" eb="48">
      <t>バアイ</t>
    </rPh>
    <rPh sb="54" eb="55">
      <t>チ</t>
    </rPh>
    <rPh sb="57" eb="59">
      <t>ヘンコウ</t>
    </rPh>
    <phoneticPr fontId="1"/>
  </si>
  <si>
    <t>シミュレーション結果により算出された補機電力を差し引いた低位発熱量当たりの総合効率を記入してください。</t>
    <rPh sb="8" eb="10">
      <t>ケッカ</t>
    </rPh>
    <rPh sb="13" eb="15">
      <t>サンシュツ</t>
    </rPh>
    <rPh sb="23" eb="24">
      <t>サ</t>
    </rPh>
    <rPh sb="25" eb="26">
      <t>ヒ</t>
    </rPh>
    <rPh sb="37" eb="39">
      <t>ソウゴウ</t>
    </rPh>
    <rPh sb="39" eb="41">
      <t>コウリツ</t>
    </rPh>
    <rPh sb="42" eb="44">
      <t>キニュウ</t>
    </rPh>
    <phoneticPr fontId="1"/>
  </si>
  <si>
    <t>発電量に対する補機電力（導入設備の稼働に必要な電力）の割合を記入してください。不明である場合、デフォルト値から変更しないでください。</t>
    <rPh sb="0" eb="2">
      <t>ハツデン</t>
    </rPh>
    <rPh sb="2" eb="3">
      <t>リョウ</t>
    </rPh>
    <rPh sb="4" eb="5">
      <t>タイ</t>
    </rPh>
    <rPh sb="12" eb="14">
      <t>ドウニュウ</t>
    </rPh>
    <rPh sb="14" eb="16">
      <t>セツビ</t>
    </rPh>
    <rPh sb="17" eb="19">
      <t>カドウ</t>
    </rPh>
    <rPh sb="20" eb="22">
      <t>ヒツヨウ</t>
    </rPh>
    <rPh sb="23" eb="25">
      <t>デンリョク</t>
    </rPh>
    <rPh sb="27" eb="29">
      <t>ワリアイ</t>
    </rPh>
    <rPh sb="39" eb="41">
      <t>フメイ</t>
    </rPh>
    <rPh sb="44" eb="46">
      <t>バアイ</t>
    </rPh>
    <rPh sb="52" eb="53">
      <t>チ</t>
    </rPh>
    <rPh sb="55" eb="57">
      <t>ヘンコウ</t>
    </rPh>
    <phoneticPr fontId="1"/>
  </si>
  <si>
    <t>「計算方法A」G59</t>
    <rPh sb="1" eb="3">
      <t>ケイサン</t>
    </rPh>
    <rPh sb="3" eb="5">
      <t>ホウホウ</t>
    </rPh>
    <phoneticPr fontId="6"/>
  </si>
  <si>
    <t>「計算方法A」G61</t>
    <rPh sb="1" eb="3">
      <t>ケイサン</t>
    </rPh>
    <rPh sb="3" eb="5">
      <t>ホウホウ</t>
    </rPh>
    <phoneticPr fontId="6"/>
  </si>
  <si>
    <t>「計算方法B」G65</t>
    <rPh sb="1" eb="3">
      <t>ケイサン</t>
    </rPh>
    <rPh sb="3" eb="5">
      <t>ホウホウ</t>
    </rPh>
    <phoneticPr fontId="6"/>
  </si>
  <si>
    <t>「補機動力」の記載を「補機電力」に変更</t>
    <rPh sb="7" eb="9">
      <t>キサイ</t>
    </rPh>
    <rPh sb="17" eb="19">
      <t>ヘンコウ</t>
    </rPh>
    <phoneticPr fontId="6"/>
  </si>
  <si>
    <t>「計算方法A」S26、X38、 Y22</t>
    <rPh sb="1" eb="3">
      <t>ケイサン</t>
    </rPh>
    <rPh sb="3" eb="5">
      <t>ホウホウ</t>
    </rPh>
    <phoneticPr fontId="6"/>
  </si>
  <si>
    <t>都市ガスの排出係数の更新</t>
    <rPh sb="10" eb="12">
      <t>コウシン</t>
    </rPh>
    <phoneticPr fontId="6"/>
  </si>
  <si>
    <t>「計算方法A」D95、E121、S27、Y28</t>
    <rPh sb="1" eb="3">
      <t>ケイサン</t>
    </rPh>
    <rPh sb="3" eb="5">
      <t>ホウホウ</t>
    </rPh>
    <phoneticPr fontId="6"/>
  </si>
  <si>
    <t>商用電力の排出係数の更新</t>
    <rPh sb="0" eb="4">
      <t>ショウヨウデンリョク</t>
    </rPh>
    <rPh sb="10" eb="12">
      <t>コウシン</t>
    </rPh>
    <phoneticPr fontId="6"/>
  </si>
  <si>
    <t>「計算方法B」S26、 Y22</t>
    <rPh sb="1" eb="3">
      <t>ケイサン</t>
    </rPh>
    <rPh sb="3" eb="5">
      <t>ホウホウ</t>
    </rPh>
    <phoneticPr fontId="6"/>
  </si>
  <si>
    <t>「計算方法B」D102、E129、S27、Y28</t>
    <rPh sb="1" eb="3">
      <t>ケイサン</t>
    </rPh>
    <rPh sb="3" eb="5">
      <t>ホウホウ</t>
    </rPh>
    <phoneticPr fontId="6"/>
  </si>
  <si>
    <t>○×工業株式会社</t>
    <phoneticPr fontId="1"/>
  </si>
  <si>
    <t>ABC社製ガスタービンコジェネ（35kW）</t>
    <phoneticPr fontId="1"/>
  </si>
  <si>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</si>
  <si>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phoneticPr fontId="1"/>
  </si>
  <si>
    <r>
      <t>・本計算ファイルは</t>
    </r>
    <r>
      <rPr>
        <b/>
        <u/>
        <sz val="11"/>
        <color indexed="10"/>
        <rFont val="ＭＳ Ｐゴシック"/>
        <family val="3"/>
        <charset val="128"/>
      </rPr>
      <t>令和7年度</t>
    </r>
    <r>
      <rPr>
        <sz val="11"/>
        <color indexed="10"/>
        <rFont val="ＭＳ Ｐゴシック"/>
        <family val="3"/>
        <charset val="128"/>
      </rPr>
      <t>補助事業の申請時に活用するものである。電力の排出係数の更新等に合わせて改訂されるため、必ず</t>
    </r>
    <r>
      <rPr>
        <b/>
        <u/>
        <sz val="11"/>
        <color indexed="10"/>
        <rFont val="ＭＳ Ｐゴシック"/>
        <family val="3"/>
        <charset val="128"/>
      </rPr>
      <t>最新の計算ファイルを活用</t>
    </r>
    <r>
      <rPr>
        <sz val="11"/>
        <color indexed="10"/>
        <rFont val="ＭＳ Ｐゴシック"/>
        <family val="3"/>
        <charset val="128"/>
      </rPr>
      <t>することとする。
・入力する数値に関しては、必要に応じて計算ファイル内で表示されている小数点の位まで入力することとし、それ以下の小数点については四捨五入することとする。</t>
    </r>
    <rPh sb="59" eb="61">
      <t>サイシン</t>
    </rPh>
    <phoneticPr fontId="1"/>
  </si>
  <si>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phoneticPr fontId="1"/>
  </si>
  <si>
    <r>
      <t>・本計算ファイルは</t>
    </r>
    <r>
      <rPr>
        <b/>
        <u/>
        <sz val="11"/>
        <color indexed="10"/>
        <rFont val="ＭＳ Ｐゴシック"/>
        <family val="3"/>
        <charset val="128"/>
      </rPr>
      <t>令和7年度</t>
    </r>
    <r>
      <rPr>
        <sz val="11"/>
        <color indexed="10"/>
        <rFont val="ＭＳ Ｐゴシック"/>
        <family val="3"/>
        <charset val="128"/>
      </rPr>
      <t>補助事業の申請時に活用するものである。電力の排出係数の更新等に合わせて改訂されるため、必ず</t>
    </r>
    <r>
      <rPr>
        <b/>
        <u/>
        <sz val="11"/>
        <color indexed="10"/>
        <rFont val="ＭＳ Ｐゴシック"/>
        <family val="3"/>
        <charset val="128"/>
      </rPr>
      <t>最新の計算ファイルを活用</t>
    </r>
    <r>
      <rPr>
        <sz val="11"/>
        <color indexed="10"/>
        <rFont val="ＭＳ Ｐゴシック"/>
        <family val="3"/>
        <charset val="128"/>
      </rPr>
      <t>することとする。
・入力する数値に関しては、必要に応じて計算ファイル内で表示されている小数点の位まで入力することとし、それ以下の小数点については四捨五入することとする。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</si>
</sst>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0_ "/>
    <numFmt numFmtId="178" formatCode="#,##0.0;[Red]\-#,##0.0"/>
    <numFmt numFmtId="179" formatCode="0.0_ "/>
    <numFmt numFmtId="180" formatCode="0.0_);[Red]\(0.0\)"/>
    <numFmt numFmtId="181" formatCode="#,##0.0_ "/>
    <numFmt numFmtId="182" formatCode="#,##0.0_ ;[Red]\-#,##0.0\ "/>
    <numFmt numFmtId="183" formatCode="#,##0_ ;[Red]\-#,##0\ "/>
    <numFmt numFmtId="184" formatCode="0.000_ "/>
    <numFmt numFmtId="185" formatCode="#,##0_);[Red]\(#,##0\)"/>
    <numFmt numFmtId="186" formatCode="#,##0.00_);[Red]\(#,##0.00\)"/>
    <numFmt numFmtId="187" formatCode="#,##0.0_);[Red]\(#,##0.0\)"/>
    <numFmt numFmtId="188" formatCode="#,##0.000_ "/>
    <numFmt numFmtId="189" formatCode="#,##0.000_);[Red]\(#,##0.000\)"/>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Ｐゴシック"/>
      <family val="3"/>
      <charset val="128"/>
    </font>
    <font>
      <b/>
      <sz val="11"/>
      <color indexed="9"/>
      <name val="ＭＳ Ｐゴシック"/>
      <family val="3"/>
      <charset val="128"/>
    </font>
    <font>
      <sz val="11"/>
      <color indexed="9"/>
      <name val="ＭＳ Ｐゴシック"/>
      <family val="3"/>
      <charset val="128"/>
    </font>
    <font>
      <sz val="6"/>
      <name val="ＭＳ Ｐゴシック"/>
      <family val="3"/>
      <charset val="128"/>
    </font>
    <font>
      <sz val="11"/>
      <color indexed="10"/>
      <name val="ＭＳ Ｐゴシック"/>
      <family val="3"/>
      <charset val="128"/>
    </font>
    <font>
      <b/>
      <u/>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color rgb="FFFAFAFA"/>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b/>
      <sz val="12"/>
      <color theme="0"/>
      <name val="ＭＳ Ｐゴシック"/>
      <family val="3"/>
      <charset val="128"/>
      <scheme val="minor"/>
    </font>
    <font>
      <b/>
      <u/>
      <sz val="14"/>
      <color theme="1"/>
      <name val="ＭＳ Ｐゴシック"/>
      <family val="3"/>
      <charset val="128"/>
      <scheme val="minor"/>
    </font>
    <font>
      <b/>
      <sz val="12"/>
      <color theme="1"/>
      <name val="ＭＳ Ｐゴシック"/>
      <family val="3"/>
      <charset val="128"/>
      <scheme val="minor"/>
    </font>
    <font>
      <b/>
      <sz val="18"/>
      <color rgb="FF0027BC"/>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6"/>
      <color rgb="FFFF0000"/>
      <name val="ＭＳ Ｐゴシック"/>
      <family val="3"/>
      <charset val="128"/>
      <scheme val="minor"/>
    </font>
    <font>
      <b/>
      <sz val="16"/>
      <color rgb="FFFF0000"/>
      <name val="ＭＳ Ｐゴシック"/>
      <family val="3"/>
      <charset val="128"/>
      <scheme val="minor"/>
    </font>
    <font>
      <sz val="14"/>
      <color rgb="FF0027BC"/>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8C8C8C"/>
        <bgColor indexed="64"/>
      </patternFill>
    </fill>
    <fill>
      <patternFill patternType="solid">
        <fgColor theme="0" tint="-4.9989318521683403E-2"/>
        <bgColor indexed="64"/>
      </patternFill>
    </fill>
    <fill>
      <patternFill patternType="solid">
        <fgColor rgb="FFFAFAFA"/>
        <bgColor indexed="64"/>
      </patternFill>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A1DE"/>
        <bgColor indexed="64"/>
      </patternFill>
    </fill>
    <fill>
      <patternFill patternType="solid">
        <fgColor rgb="FF009999"/>
        <bgColor indexed="64"/>
      </patternFill>
    </fill>
    <fill>
      <patternFill patternType="solid">
        <fgColor theme="0" tint="-0.499984740745262"/>
        <bgColor indexed="64"/>
      </patternFill>
    </fill>
    <fill>
      <patternFill patternType="solid">
        <fgColor theme="7"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rgb="FF8C8C8C"/>
      </top>
      <bottom style="thin">
        <color rgb="FF8C8C8C"/>
      </bottom>
      <diagonal/>
    </border>
    <border>
      <left style="thin">
        <color rgb="FF8C8C8C"/>
      </left>
      <right style="thin">
        <color rgb="FF8C8C8C"/>
      </right>
      <top style="thin">
        <color rgb="FF8C8C8C"/>
      </top>
      <bottom style="thin">
        <color rgb="FF8C8C8C"/>
      </bottom>
      <diagonal/>
    </border>
    <border>
      <left/>
      <right style="thin">
        <color rgb="FF8C8C8C"/>
      </right>
      <top style="thin">
        <color rgb="FF8C8C8C"/>
      </top>
      <bottom style="thin">
        <color rgb="FF8C8C8C"/>
      </bottom>
      <diagonal/>
    </border>
    <border>
      <left style="medium">
        <color rgb="FF0027BC"/>
      </left>
      <right style="thin">
        <color rgb="FF8C8C8C"/>
      </right>
      <top style="thin">
        <color rgb="FF8C8C8C"/>
      </top>
      <bottom style="thin">
        <color rgb="FF8C8C8C"/>
      </bottom>
      <diagonal/>
    </border>
    <border>
      <left/>
      <right/>
      <top/>
      <bottom style="thin">
        <color rgb="FF8C8C8C"/>
      </bottom>
      <diagonal/>
    </border>
    <border>
      <left/>
      <right/>
      <top/>
      <bottom style="medium">
        <color rgb="FF0027BC"/>
      </bottom>
      <diagonal/>
    </border>
    <border>
      <left/>
      <right style="thin">
        <color rgb="FF72C7E7"/>
      </right>
      <top/>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medium">
        <color rgb="FF8C8C8C"/>
      </left>
      <right style="thin">
        <color rgb="FF8C8C8C"/>
      </right>
      <top/>
      <bottom style="thin">
        <color rgb="FF8C8C8C"/>
      </bottom>
      <diagonal/>
    </border>
    <border>
      <left style="medium">
        <color rgb="FF0027BC"/>
      </left>
      <right/>
      <top style="medium">
        <color rgb="FF0027BC"/>
      </top>
      <bottom/>
      <diagonal/>
    </border>
    <border>
      <left/>
      <right/>
      <top style="medium">
        <color rgb="FF0027BC"/>
      </top>
      <bottom/>
      <diagonal/>
    </border>
    <border>
      <left/>
      <right style="medium">
        <color rgb="FF0027BC"/>
      </right>
      <top style="medium">
        <color rgb="FF0027BC"/>
      </top>
      <bottom/>
      <diagonal/>
    </border>
    <border>
      <left style="medium">
        <color rgb="FF0027BC"/>
      </left>
      <right style="medium">
        <color rgb="FF0027BC"/>
      </right>
      <top style="medium">
        <color rgb="FF0027BC"/>
      </top>
      <bottom style="medium">
        <color rgb="FF0027BC"/>
      </bottom>
      <diagonal/>
    </border>
    <border>
      <left style="medium">
        <color rgb="FF8C8C8C"/>
      </left>
      <right style="thin">
        <color rgb="FF8C8C8C"/>
      </right>
      <top style="thin">
        <color rgb="FF8C8C8C"/>
      </top>
      <bottom style="thin">
        <color rgb="FF8C8C8C"/>
      </bottom>
      <diagonal/>
    </border>
    <border>
      <left style="thin">
        <color theme="0" tint="-0.499984740745262"/>
      </left>
      <right style="thin">
        <color rgb="FF8C8C8C"/>
      </right>
      <top style="thin">
        <color rgb="FF8C8C8C"/>
      </top>
      <bottom style="thin">
        <color rgb="FF8C8C8C"/>
      </bottom>
      <diagonal/>
    </border>
    <border>
      <left style="thin">
        <color rgb="FF8C8C8C"/>
      </left>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rgb="FF0027BC"/>
      </top>
      <bottom style="thin">
        <color rgb="FF0027BC"/>
      </bottom>
      <diagonal/>
    </border>
    <border>
      <left style="thin">
        <color rgb="FF8C8C8C"/>
      </left>
      <right/>
      <top style="thin">
        <color rgb="FF8C8C8C"/>
      </top>
      <bottom style="thin">
        <color rgb="FF8C8C8C"/>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72C7E7"/>
      </left>
      <right/>
      <top style="thin">
        <color rgb="FF72C7E7"/>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right style="medium">
        <color rgb="FF0027BC"/>
      </right>
      <top style="thin">
        <color rgb="FF8C8C8C"/>
      </top>
      <bottom style="thin">
        <color rgb="FF8C8C8C"/>
      </bottom>
      <diagonal/>
    </border>
    <border>
      <left/>
      <right style="thin">
        <color rgb="FF8C8C8C"/>
      </right>
      <top/>
      <bottom/>
      <diagonal/>
    </border>
    <border>
      <left style="thin">
        <color rgb="FF72C7E7"/>
      </left>
      <right/>
      <top style="thin">
        <color rgb="FF72C7E7"/>
      </top>
      <bottom/>
      <diagonal/>
    </border>
    <border>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style="medium">
        <color rgb="FF0027BC"/>
      </left>
      <right/>
      <top style="medium">
        <color rgb="FF0027BC"/>
      </top>
      <bottom style="medium">
        <color rgb="FF0027BC"/>
      </bottom>
      <diagonal/>
    </border>
    <border>
      <left/>
      <right style="medium">
        <color rgb="FF0027BC"/>
      </right>
      <top style="medium">
        <color rgb="FF0027BC"/>
      </top>
      <bottom style="medium">
        <color rgb="FF0027BC"/>
      </bottom>
      <diagonal/>
    </border>
    <border>
      <left/>
      <right style="medium">
        <color rgb="FF0027BC"/>
      </right>
      <top/>
      <bottom/>
      <diagonal/>
    </border>
    <border>
      <left style="medium">
        <color rgb="FF0027BC"/>
      </left>
      <right/>
      <top/>
      <bottom style="medium">
        <color rgb="FF0027BC"/>
      </bottom>
      <diagonal/>
    </border>
    <border>
      <left style="thin">
        <color rgb="FF8C8C8C"/>
      </left>
      <right style="thin">
        <color rgb="FF8C8C8C"/>
      </right>
      <top style="thin">
        <color rgb="FF8C8C8C"/>
      </top>
      <bottom/>
      <diagonal/>
    </border>
    <border>
      <left style="thin">
        <color rgb="FF8C8C8C"/>
      </left>
      <right style="thin">
        <color rgb="FF8C8C8C"/>
      </right>
      <top/>
      <bottom/>
      <diagonal/>
    </border>
    <border>
      <left style="thin">
        <color rgb="FF8C8C8C"/>
      </left>
      <right style="thin">
        <color rgb="FF8C8C8C"/>
      </right>
      <top/>
      <bottom style="thin">
        <color rgb="FF8C8C8C"/>
      </bottom>
      <diagonal/>
    </border>
    <border>
      <left style="medium">
        <color rgb="FF8C8C8C"/>
      </left>
      <right/>
      <top style="medium">
        <color rgb="FF8C8C8C"/>
      </top>
      <bottom style="medium">
        <color rgb="FF8C8C8C"/>
      </bottom>
      <diagonal/>
    </border>
    <border>
      <left/>
      <right style="medium">
        <color rgb="FF0027BC"/>
      </right>
      <top style="medium">
        <color rgb="FF8C8C8C"/>
      </top>
      <bottom style="medium">
        <color rgb="FF8C8C8C"/>
      </bottom>
      <diagonal/>
    </border>
    <border>
      <left/>
      <right/>
      <top style="medium">
        <color rgb="FF0027BC"/>
      </top>
      <bottom style="medium">
        <color rgb="FF0027BC"/>
      </bottom>
      <diagonal/>
    </border>
    <border>
      <left/>
      <right style="medium">
        <color rgb="FF0027BC"/>
      </right>
      <top/>
      <bottom style="medium">
        <color rgb="FF0027BC"/>
      </bottom>
      <diagonal/>
    </border>
    <border>
      <left style="thin">
        <color rgb="FF72C7E7"/>
      </left>
      <right/>
      <top/>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thin">
        <color rgb="FF72C7E7"/>
      </left>
      <right style="thin">
        <color rgb="FF72C7E7"/>
      </right>
      <top style="thin">
        <color rgb="FF72C7E7"/>
      </top>
      <bottom style="thin">
        <color rgb="FF72C7E7"/>
      </bottom>
      <diagonal/>
    </border>
    <border>
      <left style="thin">
        <color rgb="FF8C8C8C"/>
      </left>
      <right style="thin">
        <color rgb="FF8C8C8C"/>
      </right>
      <top style="thin">
        <color rgb="FF8C8C8C"/>
      </top>
      <bottom style="thin">
        <color theme="0"/>
      </bottom>
      <diagonal/>
    </border>
    <border>
      <left style="thin">
        <color rgb="FF8C8C8C"/>
      </left>
      <right style="medium">
        <color rgb="FF0027BC"/>
      </right>
      <top style="thin">
        <color rgb="FF8C8C8C"/>
      </top>
      <bottom style="thin">
        <color theme="0"/>
      </bottom>
      <diagonal/>
    </border>
    <border>
      <left style="thin">
        <color rgb="FF8C8C8C"/>
      </left>
      <right style="thin">
        <color rgb="FF8C8C8C"/>
      </right>
      <top style="medium">
        <color rgb="FF0027BC"/>
      </top>
      <bottom style="medium">
        <color rgb="FF0027BC"/>
      </bottom>
      <diagonal/>
    </border>
    <border>
      <left style="thin">
        <color theme="8"/>
      </left>
      <right style="thin">
        <color indexed="64"/>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theme="8"/>
      </right>
      <top style="thin">
        <color indexed="64"/>
      </top>
      <bottom style="thin">
        <color theme="8"/>
      </bottom>
      <diagonal/>
    </border>
    <border>
      <left/>
      <right/>
      <top style="thin">
        <color rgb="FF8C8C8C"/>
      </top>
      <bottom/>
      <diagonal/>
    </border>
    <border>
      <left style="medium">
        <color rgb="FF0027BC"/>
      </left>
      <right/>
      <top style="thin">
        <color rgb="FF8C8C8C"/>
      </top>
      <bottom style="thin">
        <color rgb="FF8C8C8C"/>
      </bottom>
      <diagonal/>
    </border>
  </borders>
  <cellStyleXfs count="6">
    <xf numFmtId="0" fontId="0" fillId="0" borderId="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3" fillId="0" borderId="0">
      <alignment vertical="center"/>
    </xf>
  </cellStyleXfs>
  <cellXfs count="292">
    <xf numFmtId="0" fontId="0" fillId="0" borderId="0" xfId="0">
      <alignment vertical="center"/>
    </xf>
    <xf numFmtId="0" fontId="0" fillId="2" borderId="0" xfId="0" applyFill="1" applyBorder="1">
      <alignment vertical="center"/>
    </xf>
    <xf numFmtId="0" fontId="0" fillId="2" borderId="0" xfId="0" applyFill="1">
      <alignment vertical="center"/>
    </xf>
    <xf numFmtId="0" fontId="0" fillId="0" borderId="0" xfId="0" applyFill="1">
      <alignment vertical="center"/>
    </xf>
    <xf numFmtId="0" fontId="15" fillId="2" borderId="0" xfId="0" applyFont="1" applyFill="1" applyBorder="1" applyAlignment="1">
      <alignment vertical="top" wrapText="1"/>
    </xf>
    <xf numFmtId="0" fontId="16" fillId="0" borderId="0" xfId="0" applyFont="1">
      <alignment vertical="center"/>
    </xf>
    <xf numFmtId="0" fontId="0" fillId="0" borderId="0" xfId="0" applyFill="1" applyBorder="1">
      <alignment vertical="center"/>
    </xf>
    <xf numFmtId="0" fontId="0" fillId="0" borderId="0" xfId="0" applyBorder="1">
      <alignment vertical="center"/>
    </xf>
    <xf numFmtId="0" fontId="12" fillId="0" borderId="0" xfId="2">
      <alignment vertical="center"/>
    </xf>
    <xf numFmtId="38" fontId="9" fillId="0" borderId="0" xfId="3" applyFont="1">
      <alignment vertical="center"/>
    </xf>
    <xf numFmtId="0" fontId="15" fillId="0" borderId="0" xfId="0" applyFont="1" applyFill="1" applyBorder="1" applyAlignment="1">
      <alignment vertical="top" wrapText="1"/>
    </xf>
    <xf numFmtId="0" fontId="10" fillId="3" borderId="5" xfId="0" applyFont="1"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5" borderId="0" xfId="0" applyFill="1">
      <alignment vertical="center"/>
    </xf>
    <xf numFmtId="0" fontId="0" fillId="5" borderId="0" xfId="0" applyFill="1" applyAlignment="1">
      <alignment horizontal="center" vertical="center"/>
    </xf>
    <xf numFmtId="0" fontId="0" fillId="5" borderId="0" xfId="0" applyFill="1" applyAlignment="1">
      <alignment horizontal="left" vertical="center"/>
    </xf>
    <xf numFmtId="0" fontId="0" fillId="5" borderId="9"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10" xfId="0" applyFill="1" applyBorder="1" applyAlignment="1">
      <alignment horizontal="left" vertical="center"/>
    </xf>
    <xf numFmtId="0" fontId="0" fillId="5" borderId="0" xfId="0" applyFill="1" applyBorder="1" applyAlignment="1">
      <alignment horizontal="left" vertical="center"/>
    </xf>
    <xf numFmtId="0" fontId="15" fillId="5" borderId="0" xfId="0" applyFont="1" applyFill="1" applyBorder="1" applyAlignment="1">
      <alignment horizontal="left" vertical="top" wrapText="1"/>
    </xf>
    <xf numFmtId="0" fontId="0" fillId="5" borderId="0" xfId="0" applyFill="1" applyBorder="1" applyAlignment="1">
      <alignment horizontal="center" vertical="center"/>
    </xf>
    <xf numFmtId="0" fontId="10" fillId="5" borderId="0" xfId="0" applyFont="1" applyFill="1">
      <alignment vertical="center"/>
    </xf>
    <xf numFmtId="0" fontId="0" fillId="5" borderId="11" xfId="0" applyFill="1" applyBorder="1">
      <alignment vertical="center"/>
    </xf>
    <xf numFmtId="0" fontId="15" fillId="5" borderId="0" xfId="0" applyFont="1" applyFill="1" applyBorder="1" applyAlignment="1">
      <alignment vertical="top" wrapText="1"/>
    </xf>
    <xf numFmtId="0" fontId="0" fillId="5" borderId="0" xfId="0" applyFill="1" applyBorder="1">
      <alignment vertical="center"/>
    </xf>
    <xf numFmtId="0" fontId="0" fillId="5" borderId="0" xfId="0" applyFill="1" applyBorder="1" applyAlignment="1">
      <alignment vertical="center"/>
    </xf>
    <xf numFmtId="0" fontId="17" fillId="5" borderId="0" xfId="0" applyFont="1" applyFill="1">
      <alignment vertical="center"/>
    </xf>
    <xf numFmtId="0" fontId="0" fillId="5" borderId="0" xfId="0" applyFill="1" applyBorder="1" applyAlignment="1">
      <alignment horizontal="left" vertical="top" wrapText="1"/>
    </xf>
    <xf numFmtId="0" fontId="10" fillId="5" borderId="0" xfId="0" applyFont="1" applyFill="1" applyBorder="1" applyAlignment="1">
      <alignment horizontal="center" vertical="center"/>
    </xf>
    <xf numFmtId="0" fontId="14" fillId="5" borderId="0" xfId="0" applyFont="1" applyFill="1">
      <alignment vertical="center"/>
    </xf>
    <xf numFmtId="0" fontId="11" fillId="5" borderId="0" xfId="0" applyFont="1" applyFill="1" applyBorder="1" applyAlignment="1">
      <alignment horizontal="center" vertical="center"/>
    </xf>
    <xf numFmtId="0" fontId="15" fillId="5" borderId="0" xfId="0" applyFont="1" applyFill="1" applyBorder="1" applyAlignment="1">
      <alignment vertical="top" wrapText="1"/>
    </xf>
    <xf numFmtId="0" fontId="15" fillId="5" borderId="12" xfId="0" applyFont="1" applyFill="1" applyBorder="1" applyAlignment="1">
      <alignment horizontal="left" vertical="top" wrapText="1"/>
    </xf>
    <xf numFmtId="0" fontId="15" fillId="5" borderId="0" xfId="0" applyFont="1" applyFill="1" applyBorder="1" applyAlignment="1">
      <alignment horizontal="left" vertical="center" wrapText="1"/>
    </xf>
    <xf numFmtId="0" fontId="14" fillId="5" borderId="0" xfId="0" applyFont="1" applyFill="1" applyBorder="1">
      <alignment vertical="center"/>
    </xf>
    <xf numFmtId="0" fontId="0" fillId="5"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ill="1" applyBorder="1" applyAlignment="1">
      <alignment horizontal="left" vertical="center" wrapText="1"/>
    </xf>
    <xf numFmtId="0" fontId="15" fillId="5" borderId="0" xfId="0" applyFont="1" applyFill="1" applyBorder="1" applyAlignment="1">
      <alignment vertical="center" wrapText="1"/>
    </xf>
    <xf numFmtId="0" fontId="0" fillId="5" borderId="0" xfId="0" applyFill="1" applyBorder="1" applyAlignment="1">
      <alignment horizontal="center" vertical="center" wrapText="1"/>
    </xf>
    <xf numFmtId="38" fontId="9" fillId="5" borderId="0" xfId="3" applyFont="1" applyFill="1">
      <alignment vertical="center"/>
    </xf>
    <xf numFmtId="0" fontId="15" fillId="5" borderId="13" xfId="0" applyFont="1" applyFill="1" applyBorder="1" applyAlignment="1">
      <alignment horizontal="left" vertical="top" wrapText="1"/>
    </xf>
    <xf numFmtId="0" fontId="0" fillId="5" borderId="0" xfId="0" applyFont="1" applyFill="1" applyBorder="1" applyAlignment="1">
      <alignment horizontal="center" vertical="center"/>
    </xf>
    <xf numFmtId="38" fontId="9" fillId="5" borderId="0" xfId="3" applyFont="1" applyFill="1" applyBorder="1">
      <alignment vertical="center"/>
    </xf>
    <xf numFmtId="38" fontId="9" fillId="5" borderId="0" xfId="3" applyFont="1" applyFill="1" applyBorder="1" applyAlignment="1">
      <alignment horizontal="center" vertical="center"/>
    </xf>
    <xf numFmtId="0" fontId="0" fillId="5" borderId="0" xfId="0" applyFill="1" applyBorder="1" applyAlignment="1">
      <alignment horizontal="center" vertical="center"/>
    </xf>
    <xf numFmtId="0" fontId="0" fillId="4" borderId="7" xfId="0" applyFill="1" applyBorder="1" applyAlignment="1">
      <alignment horizontal="center" vertical="center"/>
    </xf>
    <xf numFmtId="0" fontId="15" fillId="5" borderId="0" xfId="0" applyFont="1" applyFill="1" applyBorder="1" applyAlignment="1">
      <alignment horizontal="left" vertical="center" wrapText="1"/>
    </xf>
    <xf numFmtId="0" fontId="0" fillId="5" borderId="14" xfId="0" applyFill="1" applyBorder="1">
      <alignment vertical="center"/>
    </xf>
    <xf numFmtId="0" fontId="0" fillId="4" borderId="7" xfId="0" applyFill="1" applyBorder="1" applyAlignment="1">
      <alignment horizontal="center" vertical="center"/>
    </xf>
    <xf numFmtId="0" fontId="0" fillId="4" borderId="6" xfId="0" applyFill="1" applyBorder="1" applyAlignment="1">
      <alignment horizontal="center" vertical="center"/>
    </xf>
    <xf numFmtId="0" fontId="0" fillId="5" borderId="0" xfId="0" applyFill="1" applyBorder="1" applyAlignment="1">
      <alignment horizontal="center" vertical="center"/>
    </xf>
    <xf numFmtId="0" fontId="15" fillId="5" borderId="0" xfId="0" applyFont="1" applyFill="1" applyBorder="1" applyAlignment="1">
      <alignment horizontal="left" vertical="top" wrapText="1"/>
    </xf>
    <xf numFmtId="178" fontId="0" fillId="5" borderId="0" xfId="0" applyNumberFormat="1" applyFill="1">
      <alignment vertical="center"/>
    </xf>
    <xf numFmtId="0" fontId="0" fillId="5" borderId="0" xfId="0" applyFill="1" applyBorder="1" applyAlignment="1">
      <alignment horizontal="center" vertical="center"/>
    </xf>
    <xf numFmtId="0" fontId="15" fillId="5" borderId="0" xfId="0" applyFont="1" applyFill="1" applyBorder="1" applyAlignment="1">
      <alignment horizontal="left" vertical="center" wrapText="1"/>
    </xf>
    <xf numFmtId="0" fontId="0" fillId="0" borderId="0" xfId="0" applyFill="1" applyAlignment="1">
      <alignment horizontal="center" vertical="center"/>
    </xf>
    <xf numFmtId="38" fontId="9" fillId="4" borderId="8" xfId="3" applyFont="1" applyFill="1" applyBorder="1" applyAlignment="1">
      <alignment horizontal="center" vertical="center"/>
    </xf>
    <xf numFmtId="0" fontId="0" fillId="4" borderId="7" xfId="0" applyFill="1" applyBorder="1" applyAlignment="1">
      <alignment horizontal="center" vertical="center"/>
    </xf>
    <xf numFmtId="0" fontId="10" fillId="3" borderId="5" xfId="0" applyFont="1" applyFill="1" applyBorder="1" applyAlignment="1">
      <alignment horizontal="center" vertical="center"/>
    </xf>
    <xf numFmtId="0" fontId="0" fillId="4" borderId="6" xfId="0" applyFill="1" applyBorder="1" applyAlignment="1">
      <alignment horizontal="center" vertical="center"/>
    </xf>
    <xf numFmtId="0" fontId="0" fillId="5" borderId="0"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2" borderId="0" xfId="0" applyFill="1" applyBorder="1" applyAlignment="1">
      <alignment vertical="top"/>
    </xf>
    <xf numFmtId="0" fontId="0" fillId="2" borderId="0" xfId="0" applyFont="1" applyFill="1" applyBorder="1" applyAlignment="1">
      <alignment horizontal="center" vertical="center" wrapText="1"/>
    </xf>
    <xf numFmtId="0" fontId="0" fillId="5" borderId="0" xfId="0" applyFill="1" applyBorder="1" applyAlignment="1">
      <alignment horizontal="center" vertical="center"/>
    </xf>
    <xf numFmtId="0" fontId="0" fillId="5" borderId="0" xfId="0" applyFill="1" applyBorder="1" applyAlignment="1">
      <alignment horizontal="center" vertical="center"/>
    </xf>
    <xf numFmtId="0" fontId="10" fillId="2" borderId="0" xfId="0" applyFont="1" applyFill="1" applyBorder="1" applyAlignment="1">
      <alignment horizontal="center" vertical="center"/>
    </xf>
    <xf numFmtId="0" fontId="0" fillId="2" borderId="0" xfId="0" applyFill="1" applyAlignment="1">
      <alignment horizontal="center" vertical="center"/>
    </xf>
    <xf numFmtId="0" fontId="16" fillId="2" borderId="0" xfId="0" applyFont="1" applyFill="1" applyBorder="1" applyAlignment="1">
      <alignment horizontal="left" vertical="center" wrapText="1"/>
    </xf>
    <xf numFmtId="0" fontId="15" fillId="2" borderId="0" xfId="0" applyFont="1" applyFill="1" applyBorder="1" applyAlignment="1">
      <alignment vertical="top" wrapText="1"/>
    </xf>
    <xf numFmtId="0" fontId="18" fillId="5" borderId="0" xfId="0" applyFont="1" applyFill="1" applyBorder="1">
      <alignment vertical="center"/>
    </xf>
    <xf numFmtId="0" fontId="18" fillId="5" borderId="0" xfId="0" applyFont="1"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5" borderId="0" xfId="0" applyFill="1" applyBorder="1" applyAlignment="1">
      <alignment horizontal="center" vertical="center"/>
    </xf>
    <xf numFmtId="0" fontId="0" fillId="5" borderId="0" xfId="0" applyFill="1" applyBorder="1" applyAlignment="1">
      <alignment horizontal="center" vertical="center"/>
    </xf>
    <xf numFmtId="0" fontId="15" fillId="4" borderId="12" xfId="0" applyFont="1" applyFill="1" applyBorder="1" applyAlignment="1">
      <alignment vertical="top" wrapText="1"/>
    </xf>
    <xf numFmtId="0" fontId="0" fillId="5" borderId="0" xfId="0" applyFill="1" applyBorder="1" applyAlignment="1">
      <alignment horizontal="center" vertical="center"/>
    </xf>
    <xf numFmtId="179" fontId="0" fillId="2" borderId="0" xfId="0" applyNumberFormat="1" applyFill="1">
      <alignment vertical="center"/>
    </xf>
    <xf numFmtId="0" fontId="0" fillId="2" borderId="0" xfId="0" applyFill="1" applyBorder="1" applyAlignment="1">
      <alignment horizontal="right" vertical="center"/>
    </xf>
    <xf numFmtId="0" fontId="15" fillId="2" borderId="0" xfId="0" applyFont="1" applyFill="1" applyBorder="1" applyAlignment="1">
      <alignment vertical="top"/>
    </xf>
    <xf numFmtId="0" fontId="19" fillId="2" borderId="0" xfId="0" applyFont="1" applyFill="1" applyBorder="1" applyAlignment="1">
      <alignment horizontal="right" vertical="center"/>
    </xf>
    <xf numFmtId="184" fontId="0" fillId="0" borderId="0" xfId="0" applyNumberFormat="1">
      <alignment vertical="center"/>
    </xf>
    <xf numFmtId="180" fontId="0" fillId="0" borderId="0" xfId="0" applyNumberFormat="1">
      <alignment vertical="center"/>
    </xf>
    <xf numFmtId="0" fontId="14" fillId="4" borderId="7" xfId="0" applyFont="1" applyFill="1" applyBorder="1" applyAlignment="1">
      <alignment horizontal="center" vertical="center"/>
    </xf>
    <xf numFmtId="0" fontId="0" fillId="2" borderId="15" xfId="0" applyFill="1" applyBorder="1" applyAlignment="1" applyProtection="1">
      <alignment horizontal="center" vertical="center"/>
      <protection locked="0"/>
    </xf>
    <xf numFmtId="0" fontId="0" fillId="6" borderId="16" xfId="0" applyFill="1" applyBorder="1" applyProtection="1">
      <alignment vertical="center"/>
      <protection locked="0"/>
    </xf>
    <xf numFmtId="0" fontId="0" fillId="6" borderId="17" xfId="0" applyFill="1" applyBorder="1" applyProtection="1">
      <alignment vertical="center"/>
      <protection locked="0"/>
    </xf>
    <xf numFmtId="176" fontId="9" fillId="2" borderId="18" xfId="3" applyNumberFormat="1" applyFont="1" applyFill="1" applyBorder="1" applyAlignment="1" applyProtection="1">
      <alignment vertical="center" shrinkToFit="1"/>
      <protection locked="0"/>
    </xf>
    <xf numFmtId="185" fontId="0" fillId="4" borderId="6" xfId="0" applyNumberFormat="1" applyFill="1" applyBorder="1" applyAlignment="1">
      <alignment vertical="center" shrinkToFit="1"/>
    </xf>
    <xf numFmtId="185" fontId="0" fillId="0" borderId="18" xfId="0" applyNumberFormat="1" applyBorder="1" applyAlignment="1" applyProtection="1">
      <alignment vertical="center" shrinkToFit="1"/>
      <protection locked="0"/>
    </xf>
    <xf numFmtId="182" fontId="9" fillId="0" borderId="18" xfId="3" applyNumberFormat="1" applyFont="1" applyBorder="1" applyAlignment="1" applyProtection="1">
      <alignment vertical="center" shrinkToFit="1"/>
      <protection locked="0"/>
    </xf>
    <xf numFmtId="183" fontId="9" fillId="0" borderId="18" xfId="3" applyNumberFormat="1" applyFont="1" applyFill="1" applyBorder="1" applyAlignment="1" applyProtection="1">
      <alignment vertical="center" shrinkToFit="1"/>
      <protection locked="0"/>
    </xf>
    <xf numFmtId="182" fontId="9" fillId="0" borderId="18" xfId="3" applyNumberFormat="1" applyFont="1" applyFill="1" applyBorder="1" applyAlignment="1" applyProtection="1">
      <alignment vertical="center" shrinkToFit="1"/>
      <protection locked="0"/>
    </xf>
    <xf numFmtId="183" fontId="9" fillId="4" borderId="6" xfId="3" applyNumberFormat="1" applyFont="1" applyFill="1" applyBorder="1" applyAlignment="1">
      <alignment vertical="center" shrinkToFit="1"/>
    </xf>
    <xf numFmtId="183" fontId="9" fillId="4" borderId="19" xfId="3" applyNumberFormat="1" applyFont="1" applyFill="1" applyBorder="1" applyAlignment="1">
      <alignment vertical="center" shrinkToFit="1"/>
    </xf>
    <xf numFmtId="186" fontId="0" fillId="0" borderId="18" xfId="0" applyNumberFormat="1" applyBorder="1" applyAlignment="1" applyProtection="1">
      <alignment vertical="center" shrinkToFit="1"/>
      <protection locked="0"/>
    </xf>
    <xf numFmtId="181" fontId="0" fillId="0" borderId="18" xfId="0" applyNumberFormat="1" applyBorder="1" applyAlignment="1" applyProtection="1">
      <alignment vertical="center" shrinkToFit="1"/>
      <protection locked="0"/>
    </xf>
    <xf numFmtId="176" fontId="0" fillId="4" borderId="6" xfId="0" applyNumberFormat="1" applyFill="1" applyBorder="1" applyAlignment="1">
      <alignment vertical="center" shrinkToFit="1"/>
    </xf>
    <xf numFmtId="181" fontId="0" fillId="4" borderId="20" xfId="0" applyNumberFormat="1" applyFill="1" applyBorder="1" applyAlignment="1">
      <alignment vertical="center" shrinkToFit="1"/>
    </xf>
    <xf numFmtId="181" fontId="9" fillId="4" borderId="6" xfId="1" applyNumberFormat="1" applyFont="1" applyFill="1" applyBorder="1" applyAlignment="1">
      <alignment vertical="center" shrinkToFit="1"/>
    </xf>
    <xf numFmtId="189" fontId="0" fillId="4" borderId="6" xfId="0" applyNumberFormat="1" applyFill="1" applyBorder="1" applyAlignment="1">
      <alignment vertical="center" shrinkToFit="1"/>
    </xf>
    <xf numFmtId="177" fontId="0" fillId="0" borderId="18" xfId="0" applyNumberFormat="1" applyBorder="1" applyAlignment="1" applyProtection="1">
      <alignment vertical="center" shrinkToFit="1"/>
      <protection locked="0"/>
    </xf>
    <xf numFmtId="188" fontId="0" fillId="4" borderId="6" xfId="0" applyNumberFormat="1" applyFill="1" applyBorder="1" applyAlignment="1">
      <alignment vertical="center" shrinkToFit="1"/>
    </xf>
    <xf numFmtId="176" fontId="0" fillId="4" borderId="7" xfId="0" applyNumberFormat="1" applyFill="1" applyBorder="1" applyAlignment="1">
      <alignment vertical="center" shrinkToFit="1"/>
    </xf>
    <xf numFmtId="185" fontId="9" fillId="4" borderId="6" xfId="3" applyNumberFormat="1" applyFont="1" applyFill="1" applyBorder="1" applyAlignment="1">
      <alignment vertical="center" shrinkToFit="1"/>
    </xf>
    <xf numFmtId="179" fontId="0" fillId="0" borderId="0" xfId="0" applyNumberFormat="1">
      <alignment vertical="center"/>
    </xf>
    <xf numFmtId="179" fontId="0" fillId="7" borderId="0" xfId="0" applyNumberFormat="1" applyFill="1">
      <alignment vertical="center"/>
    </xf>
    <xf numFmtId="0" fontId="0" fillId="7" borderId="0" xfId="0" applyFill="1">
      <alignment vertical="center"/>
    </xf>
    <xf numFmtId="188" fontId="0" fillId="7" borderId="0" xfId="0" applyNumberFormat="1" applyFill="1">
      <alignment vertical="center"/>
    </xf>
    <xf numFmtId="0" fontId="20" fillId="2" borderId="0" xfId="0" applyFont="1" applyFill="1" applyBorder="1" applyAlignment="1">
      <alignment vertical="top"/>
    </xf>
    <xf numFmtId="188" fontId="0" fillId="4" borderId="6" xfId="0" applyNumberFormat="1" applyFill="1" applyBorder="1" applyAlignment="1" applyProtection="1">
      <alignment vertical="center" shrinkToFit="1"/>
      <protection locked="0"/>
    </xf>
    <xf numFmtId="38" fontId="9" fillId="2" borderId="21" xfId="3" applyFont="1" applyFill="1" applyBorder="1" applyAlignment="1">
      <alignment vertical="center"/>
    </xf>
    <xf numFmtId="0" fontId="0" fillId="0" borderId="0" xfId="0" applyProtection="1">
      <alignment vertical="center"/>
    </xf>
    <xf numFmtId="0" fontId="10" fillId="3" borderId="22"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14" fontId="0" fillId="0" borderId="1" xfId="0" applyNumberFormat="1" applyBorder="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14" fontId="0" fillId="2" borderId="1" xfId="0" applyNumberFormat="1" applyFill="1" applyBorder="1" applyProtection="1">
      <alignment vertical="center"/>
    </xf>
    <xf numFmtId="0" fontId="0" fillId="2" borderId="1" xfId="0" applyFill="1" applyBorder="1" applyAlignment="1" applyProtection="1">
      <alignment horizontal="center" vertical="center" wrapText="1"/>
    </xf>
    <xf numFmtId="0" fontId="0" fillId="2" borderId="1" xfId="0" applyFill="1" applyBorder="1" applyProtection="1">
      <alignment vertical="center"/>
    </xf>
    <xf numFmtId="0" fontId="0" fillId="2" borderId="1" xfId="0" applyFill="1" applyBorder="1" applyAlignment="1" applyProtection="1">
      <alignment vertical="center" wrapText="1"/>
    </xf>
    <xf numFmtId="0" fontId="0" fillId="2" borderId="1" xfId="0" applyFill="1" applyBorder="1" applyAlignment="1" applyProtection="1">
      <alignment horizontal="center" vertical="center"/>
    </xf>
    <xf numFmtId="0" fontId="0" fillId="2" borderId="1" xfId="0" applyFont="1" applyFill="1" applyBorder="1" applyProtection="1">
      <alignment vertical="center"/>
    </xf>
    <xf numFmtId="177" fontId="0" fillId="0" borderId="0" xfId="0" applyNumberFormat="1">
      <alignment vertical="center"/>
    </xf>
    <xf numFmtId="0" fontId="19" fillId="8" borderId="2"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10" fillId="9" borderId="0" xfId="0" applyFont="1" applyFill="1" applyBorder="1" applyAlignment="1">
      <alignment horizontal="center" vertical="center"/>
    </xf>
    <xf numFmtId="0" fontId="0" fillId="2" borderId="0" xfId="0" applyFill="1" applyBorder="1" applyAlignment="1">
      <alignment horizontal="left" vertical="center"/>
    </xf>
    <xf numFmtId="0" fontId="10" fillId="2" borderId="0" xfId="0" applyFont="1" applyFill="1" applyBorder="1" applyAlignment="1">
      <alignment horizontal="center" vertical="center"/>
    </xf>
    <xf numFmtId="0" fontId="21" fillId="10" borderId="0" xfId="0" applyFont="1" applyFill="1" applyAlignment="1">
      <alignment horizontal="center" vertical="center"/>
    </xf>
    <xf numFmtId="0" fontId="22"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24" fillId="5" borderId="25" xfId="0" applyFont="1" applyFill="1" applyBorder="1" applyAlignment="1">
      <alignment horizontal="center" vertical="center"/>
    </xf>
    <xf numFmtId="176" fontId="0" fillId="2" borderId="0" xfId="0" applyNumberFormat="1" applyFill="1" applyBorder="1" applyAlignment="1">
      <alignment horizontal="center" vertical="center"/>
    </xf>
    <xf numFmtId="0" fontId="10" fillId="3" borderId="26" xfId="0" applyFont="1" applyFill="1" applyBorder="1" applyAlignment="1">
      <alignment horizontal="center" vertical="center"/>
    </xf>
    <xf numFmtId="0" fontId="10" fillId="3" borderId="5" xfId="0" applyFont="1" applyFill="1" applyBorder="1" applyAlignment="1">
      <alignment horizontal="center" vertical="center"/>
    </xf>
    <xf numFmtId="0" fontId="0" fillId="4" borderId="6" xfId="0" applyFill="1" applyBorder="1" applyAlignment="1">
      <alignment horizontal="center" vertical="center"/>
    </xf>
    <xf numFmtId="0" fontId="10" fillId="3" borderId="0" xfId="0" applyFont="1" applyFill="1" applyBorder="1" applyAlignment="1">
      <alignment horizontal="center" vertical="center" wrapText="1"/>
    </xf>
    <xf numFmtId="177" fontId="25" fillId="0" borderId="26" xfId="0" applyNumberFormat="1" applyFont="1" applyBorder="1" applyAlignment="1">
      <alignment horizontal="center" vertical="center" shrinkToFit="1"/>
    </xf>
    <xf numFmtId="177" fontId="25" fillId="0" borderId="5" xfId="0" applyNumberFormat="1" applyFont="1" applyBorder="1" applyAlignment="1">
      <alignment horizontal="center" vertical="center" shrinkToFit="1"/>
    </xf>
    <xf numFmtId="0" fontId="10" fillId="3" borderId="7" xfId="0" applyFont="1" applyFill="1" applyBorder="1" applyAlignment="1">
      <alignment horizontal="center" vertical="center"/>
    </xf>
    <xf numFmtId="0" fontId="26" fillId="5" borderId="21" xfId="0" applyFont="1" applyFill="1" applyBorder="1" applyAlignment="1">
      <alignment horizontal="center" vertical="center"/>
    </xf>
    <xf numFmtId="0" fontId="26" fillId="5" borderId="35" xfId="0" applyFont="1" applyFill="1" applyBorder="1" applyAlignment="1">
      <alignment horizontal="center" vertical="center"/>
    </xf>
    <xf numFmtId="0" fontId="11" fillId="11" borderId="26" xfId="0" applyFont="1" applyFill="1" applyBorder="1" applyAlignment="1">
      <alignment horizontal="center" vertical="center"/>
    </xf>
    <xf numFmtId="0" fontId="11" fillId="11" borderId="7" xfId="0" applyFont="1" applyFill="1" applyBorder="1" applyAlignment="1">
      <alignment horizontal="center" vertical="center"/>
    </xf>
    <xf numFmtId="0" fontId="27" fillId="2" borderId="21" xfId="0" applyFont="1" applyFill="1" applyBorder="1" applyAlignment="1">
      <alignment horizontal="center" vertical="top" wrapText="1"/>
    </xf>
    <xf numFmtId="0" fontId="27" fillId="2" borderId="0" xfId="0" applyFont="1" applyFill="1" applyBorder="1" applyAlignment="1">
      <alignment horizontal="center" vertical="top" wrapText="1"/>
    </xf>
    <xf numFmtId="0" fontId="0" fillId="4" borderId="26" xfId="0" applyFill="1" applyBorder="1" applyAlignment="1">
      <alignment horizontal="center" vertical="center"/>
    </xf>
    <xf numFmtId="0" fontId="0" fillId="4" borderId="7" xfId="0" applyFill="1" applyBorder="1" applyAlignment="1">
      <alignment horizontal="center" vertical="center"/>
    </xf>
    <xf numFmtId="0" fontId="10" fillId="9" borderId="0" xfId="0" applyFont="1" applyFill="1" applyAlignment="1">
      <alignment horizontal="center" vertical="center"/>
    </xf>
    <xf numFmtId="0" fontId="0" fillId="4" borderId="26" xfId="0" applyFill="1" applyBorder="1" applyAlignment="1">
      <alignment horizontal="left" vertical="center" wrapText="1"/>
    </xf>
    <xf numFmtId="0" fontId="0" fillId="4" borderId="5" xfId="0" applyFill="1" applyBorder="1" applyAlignment="1">
      <alignment horizontal="left" vertical="center" wrapText="1"/>
    </xf>
    <xf numFmtId="0" fontId="0" fillId="4" borderId="7" xfId="0" applyFill="1" applyBorder="1" applyAlignment="1">
      <alignment horizontal="left" vertical="center" wrapText="1"/>
    </xf>
    <xf numFmtId="0" fontId="11" fillId="3" borderId="26" xfId="0" applyFont="1" applyFill="1" applyBorder="1" applyAlignment="1">
      <alignment horizontal="center" vertical="center"/>
    </xf>
    <xf numFmtId="0" fontId="11" fillId="3" borderId="7" xfId="0" applyFont="1" applyFill="1" applyBorder="1" applyAlignment="1">
      <alignment horizontal="center" vertical="center"/>
    </xf>
    <xf numFmtId="0" fontId="15" fillId="4" borderId="36" xfId="0" applyFont="1" applyFill="1" applyBorder="1" applyAlignment="1">
      <alignment horizontal="left" vertical="top" wrapText="1"/>
    </xf>
    <xf numFmtId="0" fontId="15" fillId="4" borderId="37" xfId="0" applyFont="1" applyFill="1" applyBorder="1" applyAlignment="1">
      <alignment horizontal="left" vertical="top" wrapText="1"/>
    </xf>
    <xf numFmtId="0" fontId="15" fillId="4" borderId="38" xfId="0" applyFont="1" applyFill="1" applyBorder="1" applyAlignment="1">
      <alignment horizontal="left" vertical="top" wrapText="1"/>
    </xf>
    <xf numFmtId="0" fontId="15" fillId="4" borderId="39" xfId="0" applyFont="1" applyFill="1" applyBorder="1" applyAlignment="1">
      <alignment horizontal="left" vertical="top" wrapText="1"/>
    </xf>
    <xf numFmtId="0" fontId="15" fillId="4" borderId="40" xfId="0" applyFont="1" applyFill="1" applyBorder="1" applyAlignment="1">
      <alignment horizontal="left" vertical="top" wrapText="1"/>
    </xf>
    <xf numFmtId="0" fontId="15" fillId="4" borderId="41" xfId="0" applyFont="1" applyFill="1" applyBorder="1" applyAlignment="1">
      <alignment horizontal="left" vertical="top" wrapText="1"/>
    </xf>
    <xf numFmtId="0" fontId="10" fillId="3" borderId="34" xfId="0" applyFont="1" applyFill="1" applyBorder="1" applyAlignment="1">
      <alignment horizontal="center" vertical="center"/>
    </xf>
    <xf numFmtId="0" fontId="15" fillId="4" borderId="31" xfId="0" applyFont="1" applyFill="1" applyBorder="1" applyAlignment="1">
      <alignment horizontal="left" vertical="top" wrapText="1"/>
    </xf>
    <xf numFmtId="0" fontId="15" fillId="4" borderId="12" xfId="0" applyFont="1" applyFill="1" applyBorder="1" applyAlignment="1">
      <alignment horizontal="left" vertical="top" wrapText="1"/>
    </xf>
    <xf numFmtId="0" fontId="15" fillId="4" borderId="13" xfId="0" applyFont="1" applyFill="1" applyBorder="1" applyAlignment="1">
      <alignment horizontal="left" vertical="top" wrapText="1"/>
    </xf>
    <xf numFmtId="176" fontId="0" fillId="0" borderId="32" xfId="0" applyNumberFormat="1" applyBorder="1" applyAlignment="1" applyProtection="1">
      <alignment horizontal="center" vertical="center"/>
      <protection locked="0"/>
    </xf>
    <xf numFmtId="176" fontId="0" fillId="0" borderId="33" xfId="0" applyNumberFormat="1" applyBorder="1" applyAlignment="1" applyProtection="1">
      <alignment horizontal="center" vertical="center"/>
      <protection locked="0"/>
    </xf>
    <xf numFmtId="0" fontId="15" fillId="4" borderId="36" xfId="0" applyFont="1" applyFill="1" applyBorder="1" applyAlignment="1">
      <alignment horizontal="left" vertical="center" wrapText="1"/>
    </xf>
    <xf numFmtId="0" fontId="15" fillId="4" borderId="37" xfId="0" applyFont="1" applyFill="1" applyBorder="1" applyAlignment="1">
      <alignment horizontal="left" vertical="center" wrapText="1"/>
    </xf>
    <xf numFmtId="0" fontId="15" fillId="4" borderId="38" xfId="0" applyFont="1" applyFill="1" applyBorder="1" applyAlignment="1">
      <alignment horizontal="left" vertical="center" wrapText="1"/>
    </xf>
    <xf numFmtId="0" fontId="15" fillId="4" borderId="53"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41" xfId="0" applyFont="1" applyFill="1" applyBorder="1" applyAlignment="1">
      <alignment horizontal="left" vertical="center" wrapText="1"/>
    </xf>
    <xf numFmtId="176" fontId="0" fillId="0" borderId="32" xfId="0" applyNumberFormat="1" applyBorder="1" applyAlignment="1" applyProtection="1">
      <alignment horizontal="center" vertical="center" shrinkToFit="1"/>
      <protection locked="0"/>
    </xf>
    <xf numFmtId="176" fontId="0" fillId="0" borderId="33" xfId="0" applyNumberFormat="1" applyBorder="1" applyAlignment="1" applyProtection="1">
      <alignment horizontal="center" vertical="center" shrinkToFit="1"/>
      <protection locked="0"/>
    </xf>
    <xf numFmtId="0" fontId="0" fillId="4" borderId="5" xfId="0" applyFill="1" applyBorder="1" applyAlignment="1">
      <alignment horizontal="center" vertical="center"/>
    </xf>
    <xf numFmtId="0" fontId="15" fillId="4" borderId="31"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0" fillId="11" borderId="21" xfId="0" applyFont="1" applyFill="1" applyBorder="1" applyAlignment="1">
      <alignment horizontal="center" vertical="center" wrapText="1"/>
    </xf>
    <xf numFmtId="0" fontId="10" fillId="11" borderId="0" xfId="0" applyFont="1" applyFill="1" applyAlignment="1">
      <alignment horizontal="center" vertical="center" wrapText="1"/>
    </xf>
    <xf numFmtId="0" fontId="10" fillId="11" borderId="27" xfId="0" applyFont="1" applyFill="1" applyBorder="1" applyAlignment="1">
      <alignment horizontal="center" vertical="center" wrapText="1"/>
    </xf>
    <xf numFmtId="0" fontId="0" fillId="4" borderId="28" xfId="0" applyFill="1" applyBorder="1" applyAlignment="1" applyProtection="1">
      <alignment horizontal="left" vertical="center" wrapText="1"/>
      <protection locked="0"/>
    </xf>
    <xf numFmtId="0" fontId="0" fillId="4" borderId="29" xfId="0" applyFill="1" applyBorder="1" applyAlignment="1" applyProtection="1">
      <alignment horizontal="left" vertical="center" wrapText="1"/>
      <protection locked="0"/>
    </xf>
    <xf numFmtId="0" fontId="0" fillId="4" borderId="30" xfId="0" applyFill="1" applyBorder="1" applyAlignment="1" applyProtection="1">
      <alignment horizontal="left" vertical="center" wrapText="1"/>
      <protection locked="0"/>
    </xf>
    <xf numFmtId="176" fontId="25" fillId="0" borderId="26" xfId="0" applyNumberFormat="1" applyFont="1" applyBorder="1" applyAlignment="1">
      <alignment horizontal="center" vertical="center" shrinkToFit="1"/>
    </xf>
    <xf numFmtId="176" fontId="25" fillId="0" borderId="5" xfId="0" applyNumberFormat="1" applyFont="1" applyBorder="1" applyAlignment="1">
      <alignment horizontal="center" vertical="center" shrinkToFit="1"/>
    </xf>
    <xf numFmtId="0" fontId="10" fillId="3" borderId="6" xfId="0" applyFont="1" applyFill="1" applyBorder="1" applyAlignment="1">
      <alignment horizontal="left" vertical="center" wrapText="1"/>
    </xf>
    <xf numFmtId="0" fontId="10" fillId="3" borderId="54"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21" xfId="0" applyFont="1" applyFill="1" applyBorder="1" applyAlignment="1">
      <alignment horizontal="center" vertical="center"/>
    </xf>
    <xf numFmtId="0" fontId="10" fillId="3" borderId="0" xfId="0" applyFont="1" applyFill="1" applyBorder="1" applyAlignment="1">
      <alignment horizontal="center" vertical="center"/>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10" fillId="3" borderId="44" xfId="0" applyFont="1" applyFill="1" applyBorder="1" applyAlignment="1">
      <alignment horizontal="center" vertical="center" wrapText="1"/>
    </xf>
    <xf numFmtId="0" fontId="0" fillId="2" borderId="42"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16" xfId="0" applyFill="1" applyBorder="1" applyAlignment="1" applyProtection="1">
      <alignment horizontal="left" vertical="center"/>
      <protection locked="0"/>
    </xf>
    <xf numFmtId="0" fontId="0" fillId="2" borderId="45"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10" fillId="3" borderId="49"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0" fillId="0" borderId="42"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15" fillId="5" borderId="31" xfId="0" applyFont="1" applyFill="1" applyBorder="1" applyAlignment="1">
      <alignment horizontal="left" vertical="top" wrapText="1"/>
    </xf>
    <xf numFmtId="0" fontId="15" fillId="5" borderId="12" xfId="0" applyFont="1" applyFill="1" applyBorder="1" applyAlignment="1">
      <alignment horizontal="left" vertical="top" wrapText="1"/>
    </xf>
    <xf numFmtId="0" fontId="15" fillId="5" borderId="13" xfId="0" applyFont="1" applyFill="1" applyBorder="1" applyAlignment="1">
      <alignment horizontal="left" vertical="top" wrapText="1"/>
    </xf>
    <xf numFmtId="0" fontId="15" fillId="4" borderId="12" xfId="0" applyFont="1" applyFill="1" applyBorder="1" applyAlignment="1">
      <alignment horizontal="left" vertical="center"/>
    </xf>
    <xf numFmtId="0" fontId="15" fillId="4" borderId="13" xfId="0" applyFont="1" applyFill="1" applyBorder="1" applyAlignment="1">
      <alignment horizontal="left" vertical="center"/>
    </xf>
    <xf numFmtId="0" fontId="10" fillId="3" borderId="21" xfId="0" applyFont="1" applyFill="1" applyBorder="1" applyAlignment="1">
      <alignment horizontal="center" vertical="center" wrapText="1"/>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28" fillId="2" borderId="0" xfId="0" applyFont="1" applyFill="1" applyAlignment="1">
      <alignment horizontal="center" vertical="center"/>
    </xf>
    <xf numFmtId="0" fontId="13" fillId="12" borderId="62" xfId="0" applyFont="1" applyFill="1" applyBorder="1" applyAlignment="1">
      <alignment horizontal="left" vertical="center" wrapText="1"/>
    </xf>
    <xf numFmtId="0" fontId="13" fillId="12" borderId="63" xfId="0" applyFont="1" applyFill="1" applyBorder="1" applyAlignment="1">
      <alignment horizontal="left" vertical="center" wrapText="1"/>
    </xf>
    <xf numFmtId="0" fontId="13" fillId="12" borderId="64" xfId="0" applyFont="1" applyFill="1" applyBorder="1" applyAlignment="1">
      <alignment horizontal="left" vertical="center" wrapText="1"/>
    </xf>
    <xf numFmtId="0" fontId="13" fillId="12" borderId="65" xfId="0" applyFont="1" applyFill="1" applyBorder="1" applyAlignment="1">
      <alignment horizontal="left" vertical="center" wrapText="1"/>
    </xf>
    <xf numFmtId="0" fontId="13" fillId="12" borderId="66" xfId="0" applyFont="1" applyFill="1" applyBorder="1" applyAlignment="1">
      <alignment horizontal="left" vertical="center" wrapText="1"/>
    </xf>
    <xf numFmtId="0" fontId="13" fillId="12" borderId="67" xfId="0" applyFont="1" applyFill="1" applyBorder="1" applyAlignment="1">
      <alignment horizontal="left"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0" fillId="0" borderId="15"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center" wrapText="1"/>
      <protection locked="0"/>
    </xf>
    <xf numFmtId="0" fontId="0" fillId="0" borderId="10"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10" fillId="3" borderId="6"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0" fillId="0" borderId="32"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32" xfId="0" applyFill="1" applyBorder="1" applyAlignment="1" applyProtection="1">
      <alignment horizontal="center" vertical="center"/>
      <protection locked="0"/>
    </xf>
    <xf numFmtId="0" fontId="0" fillId="0" borderId="33"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2" borderId="52" xfId="0" applyFill="1" applyBorder="1" applyAlignment="1" applyProtection="1">
      <alignment horizontal="left" vertical="center"/>
      <protection locked="0"/>
    </xf>
    <xf numFmtId="0" fontId="15" fillId="4" borderId="53"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4" borderId="11" xfId="0" applyFont="1" applyFill="1" applyBorder="1" applyAlignment="1">
      <alignment horizontal="left" vertical="top" wrapText="1"/>
    </xf>
    <xf numFmtId="0" fontId="0" fillId="0" borderId="42"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10" fillId="3" borderId="68" xfId="0" applyFont="1" applyFill="1" applyBorder="1" applyAlignment="1">
      <alignment horizontal="center" vertical="center" wrapText="1"/>
    </xf>
    <xf numFmtId="0" fontId="0" fillId="4" borderId="69" xfId="0" applyFill="1" applyBorder="1" applyAlignment="1">
      <alignment horizontal="center" vertical="center"/>
    </xf>
    <xf numFmtId="181" fontId="0" fillId="0" borderId="32" xfId="0" applyNumberFormat="1" applyBorder="1" applyAlignment="1" applyProtection="1">
      <alignment horizontal="center" vertical="center" shrinkToFit="1"/>
      <protection locked="0"/>
    </xf>
    <xf numFmtId="181" fontId="0" fillId="0" borderId="33" xfId="0" applyNumberFormat="1" applyBorder="1" applyAlignment="1" applyProtection="1">
      <alignment horizontal="center" vertical="center" shrinkToFit="1"/>
      <protection locked="0"/>
    </xf>
    <xf numFmtId="0" fontId="15" fillId="4" borderId="58" xfId="0" applyFont="1" applyFill="1" applyBorder="1" applyAlignment="1">
      <alignment horizontal="left" vertical="top" wrapText="1"/>
    </xf>
    <xf numFmtId="0" fontId="0" fillId="4" borderId="46"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48" xfId="0" applyFill="1" applyBorder="1" applyAlignment="1">
      <alignment horizontal="center" vertical="center" wrapText="1"/>
    </xf>
    <xf numFmtId="187" fontId="0" fillId="4" borderId="46" xfId="0" applyNumberFormat="1" applyFill="1" applyBorder="1" applyAlignment="1">
      <alignment horizontal="center" vertical="center" shrinkToFit="1"/>
    </xf>
    <xf numFmtId="187" fontId="0" fillId="4" borderId="47" xfId="0" applyNumberFormat="1" applyFill="1" applyBorder="1" applyAlignment="1">
      <alignment horizontal="center" vertical="center" shrinkToFit="1"/>
    </xf>
    <xf numFmtId="187" fontId="0" fillId="4" borderId="48" xfId="0" applyNumberFormat="1" applyFill="1" applyBorder="1" applyAlignment="1">
      <alignment horizontal="center" vertical="center" shrinkToFit="1"/>
    </xf>
    <xf numFmtId="0" fontId="11" fillId="3" borderId="5" xfId="0" applyFont="1" applyFill="1" applyBorder="1" applyAlignment="1">
      <alignment horizontal="center" vertical="center"/>
    </xf>
    <xf numFmtId="0" fontId="10" fillId="3" borderId="9" xfId="0" applyFont="1" applyFill="1" applyBorder="1" applyAlignment="1">
      <alignment horizontal="center" vertical="center" wrapText="1"/>
    </xf>
    <xf numFmtId="0" fontId="0" fillId="0" borderId="15"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45" xfId="0" applyFont="1" applyFill="1" applyBorder="1" applyAlignment="1" applyProtection="1">
      <alignment horizontal="left" vertical="top" wrapText="1"/>
      <protection locked="0"/>
    </xf>
    <xf numFmtId="0" fontId="0" fillId="0" borderId="10" xfId="0" applyFont="1" applyFill="1" applyBorder="1" applyAlignment="1" applyProtection="1">
      <alignment horizontal="left" vertical="top" wrapText="1"/>
      <protection locked="0"/>
    </xf>
    <xf numFmtId="0" fontId="0" fillId="0" borderId="52" xfId="0" applyFont="1" applyFill="1" applyBorder="1" applyAlignment="1" applyProtection="1">
      <alignment horizontal="left" vertical="top" wrapText="1"/>
      <protection locked="0"/>
    </xf>
    <xf numFmtId="0" fontId="15" fillId="4" borderId="12" xfId="0" applyFont="1" applyFill="1" applyBorder="1" applyAlignment="1">
      <alignment horizontal="left" vertical="top"/>
    </xf>
    <xf numFmtId="0" fontId="15" fillId="4" borderId="13" xfId="0" applyFont="1" applyFill="1" applyBorder="1" applyAlignment="1">
      <alignment horizontal="left" vertical="top"/>
    </xf>
    <xf numFmtId="0" fontId="0" fillId="2" borderId="51" xfId="0" applyFill="1" applyBorder="1" applyAlignment="1" applyProtection="1">
      <alignment horizontal="center" vertical="center"/>
      <protection locked="0"/>
    </xf>
    <xf numFmtId="187" fontId="0" fillId="0" borderId="32" xfId="0" applyNumberFormat="1" applyBorder="1" applyAlignment="1" applyProtection="1">
      <alignment horizontal="center" vertical="center" shrinkToFit="1"/>
      <protection locked="0"/>
    </xf>
    <xf numFmtId="187" fontId="0" fillId="0" borderId="33" xfId="0" applyNumberFormat="1" applyBorder="1" applyAlignment="1" applyProtection="1">
      <alignment horizontal="center" vertical="center" shrinkToFit="1"/>
      <protection locked="0"/>
    </xf>
    <xf numFmtId="38" fontId="10" fillId="3" borderId="26" xfId="3" applyFont="1" applyFill="1" applyBorder="1" applyAlignment="1">
      <alignment horizontal="center" vertical="center" wrapText="1"/>
    </xf>
    <xf numFmtId="38" fontId="10" fillId="3" borderId="34" xfId="3" applyFont="1" applyFill="1" applyBorder="1" applyAlignment="1">
      <alignment horizontal="center" vertical="center" wrapText="1"/>
    </xf>
    <xf numFmtId="0" fontId="29" fillId="5" borderId="25" xfId="0" applyFont="1" applyFill="1" applyBorder="1" applyAlignment="1" applyProtection="1">
      <alignment horizontal="center" vertical="center"/>
    </xf>
  </cellXfs>
  <cellStyles count="6">
    <cellStyle name="パーセント" xfId="1" builtinId="5"/>
    <cellStyle name="ハイパーリンク" xfId="2" builtinId="8"/>
    <cellStyle name="桁区切り" xfId="3" builtinId="6"/>
    <cellStyle name="標準" xfId="0" builtinId="0"/>
    <cellStyle name="標準 2" xfId="4" xr:uid="{00000000-0005-0000-0000-000004000000}"/>
    <cellStyle name="標準 2 2" xfId="5" xr:uid="{00000000-0005-0000-0000-000005000000}"/>
  </cellStyles>
  <dxfs count="5">
    <dxf>
      <fill>
        <patternFill patternType="darkGrid"/>
      </fill>
    </dxf>
    <dxf>
      <fill>
        <patternFill patternType="darkGrid"/>
      </fill>
    </dxf>
    <dxf>
      <fill>
        <patternFill patternType="darkGrid"/>
      </fill>
    </dxf>
    <dxf>
      <fill>
        <patternFill patternType="darkGrid"/>
      </fill>
    </dxf>
    <dxf>
      <fill>
        <patternFill patternType="darkGrid"/>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E8%A8%88%E7%AE%97%E6%96%B9%E6%B3%95A!B3" Type="http://schemas.openxmlformats.org/officeDocument/2006/relationships/hyperlink"/><Relationship Id="rId2" Target="#%E8%A8%88%E7%AE%97%E6%96%B9%E6%B3%95B!B3"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1</xdr:col>
      <xdr:colOff>149225</xdr:colOff>
      <xdr:row>9</xdr:row>
      <xdr:rowOff>149225</xdr:rowOff>
    </xdr:from>
    <xdr:to>
      <xdr:col>3</xdr:col>
      <xdr:colOff>482</xdr:colOff>
      <xdr:row>13</xdr:row>
      <xdr:rowOff>491</xdr:rowOff>
    </xdr:to>
    <xdr:sp macro="" textlink="">
      <xdr:nvSpPr>
        <xdr:cNvPr id="49" name="フローチャート: 判断 48">
          <a:extLst>
            <a:ext uri="{FF2B5EF4-FFF2-40B4-BE49-F238E27FC236}">
              <a16:creationId xmlns:a16="http://schemas.microsoft.com/office/drawing/2014/main" id="{3AB4EC9C-D12A-2835-B586-13E32AE358CB}"/>
            </a:ext>
          </a:extLst>
        </xdr:cNvPr>
        <xdr:cNvSpPr>
          <a:spLocks/>
        </xdr:cNvSpPr>
      </xdr:nvSpPr>
      <xdr:spPr>
        <a:xfrm>
          <a:off x="292100" y="3352800"/>
          <a:ext cx="1080000" cy="1080000"/>
        </a:xfrm>
        <a:prstGeom prst="flowChartDecision">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200">
              <a:solidFill>
                <a:schemeClr val="tx1"/>
              </a:solidFill>
            </a:rPr>
            <a:t>シミュレー</a:t>
          </a:r>
          <a:endParaRPr lang="en-US" altLang="ja-JP" sz="1200">
            <a:solidFill>
              <a:schemeClr val="tx1"/>
            </a:solidFill>
          </a:endParaRPr>
        </a:p>
        <a:p>
          <a:pPr algn="ctr"/>
          <a:r>
            <a:rPr lang="ja-JP" altLang="en-US" sz="1200">
              <a:solidFill>
                <a:schemeClr val="tx1"/>
              </a:solidFill>
            </a:rPr>
            <a:t>ション</a:t>
          </a:r>
          <a:r>
            <a:rPr lang="en-US" altLang="ja-JP" sz="1200" baseline="30000">
              <a:solidFill>
                <a:schemeClr val="tx1"/>
              </a:solidFill>
            </a:rPr>
            <a:t>※</a:t>
          </a:r>
          <a:endParaRPr lang="ja-JP" altLang="en-US" sz="1200" baseline="30000">
            <a:solidFill>
              <a:schemeClr val="tx1"/>
            </a:solidFill>
          </a:endParaRPr>
        </a:p>
      </xdr:txBody>
    </xdr:sp>
    <xdr:clientData/>
  </xdr:twoCellAnchor>
  <xdr:twoCellAnchor>
    <xdr:from>
      <xdr:col>2</xdr:col>
      <xdr:colOff>79624</xdr:colOff>
      <xdr:row>13</xdr:row>
      <xdr:rowOff>500</xdr:rowOff>
    </xdr:from>
    <xdr:to>
      <xdr:col>10</xdr:col>
      <xdr:colOff>494498</xdr:colOff>
      <xdr:row>15</xdr:row>
      <xdr:rowOff>113812</xdr:rowOff>
    </xdr:to>
    <xdr:cxnSp macro="">
      <xdr:nvCxnSpPr>
        <xdr:cNvPr id="50" name="カギ線コネクタ 49">
          <a:extLst>
            <a:ext uri="{FF2B5EF4-FFF2-40B4-BE49-F238E27FC236}">
              <a16:creationId xmlns:a16="http://schemas.microsoft.com/office/drawing/2014/main" id="{43F42124-6144-37E0-4202-ED93810725CC}"/>
            </a:ext>
          </a:extLst>
        </xdr:cNvPr>
        <xdr:cNvCxnSpPr>
          <a:stCxn id="49" idx="2"/>
          <a:endCxn id="76" idx="1"/>
        </xdr:cNvCxnSpPr>
      </xdr:nvCxnSpPr>
      <xdr:spPr>
        <a:xfrm rot="16200000" flipH="1">
          <a:off x="3205358" y="1297541"/>
          <a:ext cx="722912" cy="5469429"/>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500</xdr:colOff>
      <xdr:row>11</xdr:row>
      <xdr:rowOff>60575</xdr:rowOff>
    </xdr:from>
    <xdr:to>
      <xdr:col>10</xdr:col>
      <xdr:colOff>494495</xdr:colOff>
      <xdr:row>11</xdr:row>
      <xdr:rowOff>60575</xdr:rowOff>
    </xdr:to>
    <xdr:cxnSp macro="">
      <xdr:nvCxnSpPr>
        <xdr:cNvPr id="51" name="直線コネクタ 50">
          <a:extLst>
            <a:ext uri="{FF2B5EF4-FFF2-40B4-BE49-F238E27FC236}">
              <a16:creationId xmlns:a16="http://schemas.microsoft.com/office/drawing/2014/main" id="{5A00DED7-597A-1A6E-0E10-C0B2229F87E5}"/>
            </a:ext>
          </a:extLst>
        </xdr:cNvPr>
        <xdr:cNvCxnSpPr>
          <a:stCxn id="49" idx="3"/>
          <a:endCxn id="63" idx="1"/>
        </xdr:cNvCxnSpPr>
      </xdr:nvCxnSpPr>
      <xdr:spPr>
        <a:xfrm>
          <a:off x="1372100" y="3130800"/>
          <a:ext cx="492942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529439</xdr:colOff>
      <xdr:row>10</xdr:row>
      <xdr:rowOff>169056</xdr:rowOff>
    </xdr:from>
    <xdr:to>
      <xdr:col>4</xdr:col>
      <xdr:colOff>35669</xdr:colOff>
      <xdr:row>11</xdr:row>
      <xdr:rowOff>80256</xdr:rowOff>
    </xdr:to>
    <xdr:sp macro="" textlink="">
      <xdr:nvSpPr>
        <xdr:cNvPr id="52" name="正方形/長方形 51">
          <a:extLst>
            <a:ext uri="{FF2B5EF4-FFF2-40B4-BE49-F238E27FC236}">
              <a16:creationId xmlns:a16="http://schemas.microsoft.com/office/drawing/2014/main" id="{25F563F0-A7A3-1F7A-4751-1F4B3DABAFBF}"/>
            </a:ext>
          </a:extLst>
        </xdr:cNvPr>
        <xdr:cNvSpPr/>
      </xdr:nvSpPr>
      <xdr:spPr>
        <a:xfrm>
          <a:off x="1231114" y="3026556"/>
          <a:ext cx="90000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rPr>
            <a:t>実施済み</a:t>
          </a:r>
        </a:p>
      </xdr:txBody>
    </xdr:sp>
    <xdr:clientData/>
  </xdr:twoCellAnchor>
  <xdr:twoCellAnchor>
    <xdr:from>
      <xdr:col>2</xdr:col>
      <xdr:colOff>11914</xdr:colOff>
      <xdr:row>12</xdr:row>
      <xdr:rowOff>298791</xdr:rowOff>
    </xdr:from>
    <xdr:to>
      <xdr:col>3</xdr:col>
      <xdr:colOff>337137</xdr:colOff>
      <xdr:row>13</xdr:row>
      <xdr:rowOff>209991</xdr:rowOff>
    </xdr:to>
    <xdr:sp macro="" textlink="">
      <xdr:nvSpPr>
        <xdr:cNvPr id="53" name="正方形/長方形 52">
          <a:extLst>
            <a:ext uri="{FF2B5EF4-FFF2-40B4-BE49-F238E27FC236}">
              <a16:creationId xmlns:a16="http://schemas.microsoft.com/office/drawing/2014/main" id="{5F2FCA5C-F246-1181-4ABD-7D0414661DBC}"/>
            </a:ext>
          </a:extLst>
        </xdr:cNvPr>
        <xdr:cNvSpPr/>
      </xdr:nvSpPr>
      <xdr:spPr>
        <a:xfrm>
          <a:off x="773914" y="3765891"/>
          <a:ext cx="90000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rPr>
            <a:t>未実施</a:t>
          </a:r>
        </a:p>
      </xdr:txBody>
    </xdr:sp>
    <xdr:clientData/>
  </xdr:twoCellAnchor>
  <xdr:twoCellAnchor>
    <xdr:from>
      <xdr:col>10</xdr:col>
      <xdr:colOff>494454</xdr:colOff>
      <xdr:row>10</xdr:row>
      <xdr:rowOff>104900</xdr:rowOff>
    </xdr:from>
    <xdr:to>
      <xdr:col>11</xdr:col>
      <xdr:colOff>1120534</xdr:colOff>
      <xdr:row>12</xdr:row>
      <xdr:rowOff>35300</xdr:rowOff>
    </xdr:to>
    <xdr:sp macro="" textlink="">
      <xdr:nvSpPr>
        <xdr:cNvPr id="63" name="正方形/長方形 62">
          <a:hlinkClick xmlns:r="http://schemas.openxmlformats.org/officeDocument/2006/relationships" r:id="rId1"/>
          <a:extLst>
            <a:ext uri="{FF2B5EF4-FFF2-40B4-BE49-F238E27FC236}">
              <a16:creationId xmlns:a16="http://schemas.microsoft.com/office/drawing/2014/main" id="{7F71FAF4-4542-F463-D93C-9095CD2F47BD}"/>
            </a:ext>
          </a:extLst>
        </xdr:cNvPr>
        <xdr:cNvSpPr/>
      </xdr:nvSpPr>
      <xdr:spPr>
        <a:xfrm>
          <a:off x="6301529" y="2860800"/>
          <a:ext cx="1188000" cy="540000"/>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600">
              <a:solidFill>
                <a:schemeClr val="tx1"/>
              </a:solidFill>
            </a:rPr>
            <a:t>計算方法</a:t>
          </a:r>
          <a:r>
            <a:rPr lang="en-US" altLang="ja-JP" sz="1600">
              <a:solidFill>
                <a:schemeClr val="tx1"/>
              </a:solidFill>
            </a:rPr>
            <a:t>A</a:t>
          </a:r>
          <a:endParaRPr lang="ja-JP" altLang="en-US" sz="1600">
            <a:solidFill>
              <a:schemeClr val="tx1"/>
            </a:solidFill>
          </a:endParaRPr>
        </a:p>
      </xdr:txBody>
    </xdr:sp>
    <xdr:clientData/>
  </xdr:twoCellAnchor>
  <xdr:twoCellAnchor>
    <xdr:from>
      <xdr:col>10</xdr:col>
      <xdr:colOff>494454</xdr:colOff>
      <xdr:row>14</xdr:row>
      <xdr:rowOff>148612</xdr:rowOff>
    </xdr:from>
    <xdr:to>
      <xdr:col>11</xdr:col>
      <xdr:colOff>1120534</xdr:colOff>
      <xdr:row>16</xdr:row>
      <xdr:rowOff>79012</xdr:rowOff>
    </xdr:to>
    <xdr:sp macro="" textlink="">
      <xdr:nvSpPr>
        <xdr:cNvPr id="76" name="正方形/長方形 75">
          <a:hlinkClick xmlns:r="http://schemas.openxmlformats.org/officeDocument/2006/relationships" r:id="rId2"/>
          <a:extLst>
            <a:ext uri="{FF2B5EF4-FFF2-40B4-BE49-F238E27FC236}">
              <a16:creationId xmlns:a16="http://schemas.microsoft.com/office/drawing/2014/main" id="{FD85087F-CAD5-2123-BFA1-D9622013670E}"/>
            </a:ext>
          </a:extLst>
        </xdr:cNvPr>
        <xdr:cNvSpPr/>
      </xdr:nvSpPr>
      <xdr:spPr>
        <a:xfrm>
          <a:off x="6301529" y="4123712"/>
          <a:ext cx="1188000" cy="540000"/>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600">
              <a:solidFill>
                <a:schemeClr val="tx1"/>
              </a:solidFill>
            </a:rPr>
            <a:t>計算方法</a:t>
          </a:r>
          <a:r>
            <a:rPr lang="en-US" altLang="ja-JP" sz="1600">
              <a:solidFill>
                <a:schemeClr val="tx1"/>
              </a:solidFill>
            </a:rPr>
            <a:t>B</a:t>
          </a:r>
          <a:endParaRPr lang="ja-JP" altLang="en-US"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537457</xdr:colOff>
      <xdr:row>41</xdr:row>
      <xdr:rowOff>27016</xdr:rowOff>
    </xdr:from>
    <xdr:to>
      <xdr:col>4</xdr:col>
      <xdr:colOff>141005</xdr:colOff>
      <xdr:row>42</xdr:row>
      <xdr:rowOff>8410</xdr:rowOff>
    </xdr:to>
    <xdr:sp macro="" textlink="">
      <xdr:nvSpPr>
        <xdr:cNvPr id="4" name="下矢印 3">
          <a:extLst>
            <a:ext uri="{FF2B5EF4-FFF2-40B4-BE49-F238E27FC236}">
              <a16:creationId xmlns:a16="http://schemas.microsoft.com/office/drawing/2014/main" id="{E72D58D4-CF99-D190-B5BB-68CDF2655CB1}"/>
            </a:ext>
          </a:extLst>
        </xdr:cNvPr>
        <xdr:cNvSpPr/>
      </xdr:nvSpPr>
      <xdr:spPr>
        <a:xfrm rot="10800000">
          <a:off x="1848732" y="6711026"/>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537457</xdr:colOff>
      <xdr:row>45</xdr:row>
      <xdr:rowOff>20666</xdr:rowOff>
    </xdr:from>
    <xdr:to>
      <xdr:col>4</xdr:col>
      <xdr:colOff>141005</xdr:colOff>
      <xdr:row>46</xdr:row>
      <xdr:rowOff>2060</xdr:rowOff>
    </xdr:to>
    <xdr:sp macro="" textlink="">
      <xdr:nvSpPr>
        <xdr:cNvPr id="7" name="下矢印 6">
          <a:extLst>
            <a:ext uri="{FF2B5EF4-FFF2-40B4-BE49-F238E27FC236}">
              <a16:creationId xmlns:a16="http://schemas.microsoft.com/office/drawing/2014/main" id="{E01703A0-8EA4-784B-0A61-1D6683B62869}"/>
            </a:ext>
          </a:extLst>
        </xdr:cNvPr>
        <xdr:cNvSpPr/>
      </xdr:nvSpPr>
      <xdr:spPr>
        <a:xfrm rot="10800000">
          <a:off x="1826961" y="9698066"/>
          <a:ext cx="383442" cy="161971"/>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474166</xdr:colOff>
      <xdr:row>18</xdr:row>
      <xdr:rowOff>27016</xdr:rowOff>
    </xdr:from>
    <xdr:to>
      <xdr:col>11</xdr:col>
      <xdr:colOff>223301</xdr:colOff>
      <xdr:row>19</xdr:row>
      <xdr:rowOff>8410</xdr:rowOff>
    </xdr:to>
    <xdr:sp macro="" textlink="">
      <xdr:nvSpPr>
        <xdr:cNvPr id="8" name="下矢印 7">
          <a:extLst>
            <a:ext uri="{FF2B5EF4-FFF2-40B4-BE49-F238E27FC236}">
              <a16:creationId xmlns:a16="http://schemas.microsoft.com/office/drawing/2014/main" id="{76C1EA30-75D2-3C47-E34F-03D67A15082C}"/>
            </a:ext>
          </a:extLst>
        </xdr:cNvPr>
        <xdr:cNvSpPr/>
      </xdr:nvSpPr>
      <xdr:spPr>
        <a:xfrm rot="10800000">
          <a:off x="6220916" y="3297266"/>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41849</xdr:colOff>
      <xdr:row>77</xdr:row>
      <xdr:rowOff>138690</xdr:rowOff>
    </xdr:from>
    <xdr:to>
      <xdr:col>6</xdr:col>
      <xdr:colOff>12700</xdr:colOff>
      <xdr:row>77</xdr:row>
      <xdr:rowOff>328164</xdr:rowOff>
    </xdr:to>
    <xdr:sp macro="" textlink="">
      <xdr:nvSpPr>
        <xdr:cNvPr id="17" name="下矢印 16">
          <a:extLst>
            <a:ext uri="{FF2B5EF4-FFF2-40B4-BE49-F238E27FC236}">
              <a16:creationId xmlns:a16="http://schemas.microsoft.com/office/drawing/2014/main" id="{D1213A09-05DB-2EFD-89F7-C78DD6AE5D48}"/>
            </a:ext>
          </a:extLst>
        </xdr:cNvPr>
        <xdr:cNvSpPr/>
      </xdr:nvSpPr>
      <xdr:spPr>
        <a:xfrm rot="5400000">
          <a:off x="2961688" y="14705844"/>
          <a:ext cx="180000" cy="5868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537457</xdr:colOff>
      <xdr:row>18</xdr:row>
      <xdr:rowOff>27015</xdr:rowOff>
    </xdr:from>
    <xdr:to>
      <xdr:col>4</xdr:col>
      <xdr:colOff>141005</xdr:colOff>
      <xdr:row>19</xdr:row>
      <xdr:rowOff>8409</xdr:rowOff>
    </xdr:to>
    <xdr:sp macro="" textlink="">
      <xdr:nvSpPr>
        <xdr:cNvPr id="28" name="下矢印 27">
          <a:extLst>
            <a:ext uri="{FF2B5EF4-FFF2-40B4-BE49-F238E27FC236}">
              <a16:creationId xmlns:a16="http://schemas.microsoft.com/office/drawing/2014/main" id="{1D1306B6-8056-BF60-48A3-1D6986B0EB69}"/>
            </a:ext>
          </a:extLst>
        </xdr:cNvPr>
        <xdr:cNvSpPr/>
      </xdr:nvSpPr>
      <xdr:spPr>
        <a:xfrm rot="10800000">
          <a:off x="2871082" y="3084540"/>
          <a:ext cx="632248" cy="15284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552660</xdr:colOff>
      <xdr:row>87</xdr:row>
      <xdr:rowOff>15663</xdr:rowOff>
    </xdr:from>
    <xdr:to>
      <xdr:col>4</xdr:col>
      <xdr:colOff>170491</xdr:colOff>
      <xdr:row>87</xdr:row>
      <xdr:rowOff>246258</xdr:rowOff>
    </xdr:to>
    <xdr:sp macro="" textlink="">
      <xdr:nvSpPr>
        <xdr:cNvPr id="29" name="下矢印 28">
          <a:extLst>
            <a:ext uri="{FF2B5EF4-FFF2-40B4-BE49-F238E27FC236}">
              <a16:creationId xmlns:a16="http://schemas.microsoft.com/office/drawing/2014/main" id="{38A4C15D-6F38-7A28-973E-6E0D94833CB6}"/>
            </a:ext>
          </a:extLst>
        </xdr:cNvPr>
        <xdr:cNvSpPr/>
      </xdr:nvSpPr>
      <xdr:spPr>
        <a:xfrm rot="10800000">
          <a:off x="1870285" y="13774208"/>
          <a:ext cx="376767" cy="23981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529800</xdr:colOff>
      <xdr:row>87</xdr:row>
      <xdr:rowOff>15663</xdr:rowOff>
    </xdr:from>
    <xdr:to>
      <xdr:col>7</xdr:col>
      <xdr:colOff>138384</xdr:colOff>
      <xdr:row>87</xdr:row>
      <xdr:rowOff>246258</xdr:rowOff>
    </xdr:to>
    <xdr:sp macro="" textlink="">
      <xdr:nvSpPr>
        <xdr:cNvPr id="30" name="下矢印 29">
          <a:extLst>
            <a:ext uri="{FF2B5EF4-FFF2-40B4-BE49-F238E27FC236}">
              <a16:creationId xmlns:a16="http://schemas.microsoft.com/office/drawing/2014/main" id="{898CF830-091E-B39D-5C8B-EBE05C7A0171}"/>
            </a:ext>
          </a:extLst>
        </xdr:cNvPr>
        <xdr:cNvSpPr/>
      </xdr:nvSpPr>
      <xdr:spPr>
        <a:xfrm rot="10800000">
          <a:off x="3828625" y="13774208"/>
          <a:ext cx="262467" cy="23981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497415</xdr:colOff>
      <xdr:row>87</xdr:row>
      <xdr:rowOff>15663</xdr:rowOff>
    </xdr:from>
    <xdr:to>
      <xdr:col>10</xdr:col>
      <xdr:colOff>107270</xdr:colOff>
      <xdr:row>87</xdr:row>
      <xdr:rowOff>246258</xdr:rowOff>
    </xdr:to>
    <xdr:sp macro="" textlink="">
      <xdr:nvSpPr>
        <xdr:cNvPr id="31" name="下矢印 30">
          <a:extLst>
            <a:ext uri="{FF2B5EF4-FFF2-40B4-BE49-F238E27FC236}">
              <a16:creationId xmlns:a16="http://schemas.microsoft.com/office/drawing/2014/main" id="{610375F4-1E6C-BFDD-159D-0642A5230C1C}"/>
            </a:ext>
          </a:extLst>
        </xdr:cNvPr>
        <xdr:cNvSpPr/>
      </xdr:nvSpPr>
      <xdr:spPr>
        <a:xfrm rot="10800000">
          <a:off x="5634565" y="13774208"/>
          <a:ext cx="262467" cy="23981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528407</xdr:colOff>
      <xdr:row>81</xdr:row>
      <xdr:rowOff>36777</xdr:rowOff>
    </xdr:from>
    <xdr:to>
      <xdr:col>7</xdr:col>
      <xdr:colOff>80060</xdr:colOff>
      <xdr:row>82</xdr:row>
      <xdr:rowOff>13043</xdr:rowOff>
    </xdr:to>
    <xdr:sp macro="" textlink="">
      <xdr:nvSpPr>
        <xdr:cNvPr id="36" name="下矢印 35">
          <a:extLst>
            <a:ext uri="{FF2B5EF4-FFF2-40B4-BE49-F238E27FC236}">
              <a16:creationId xmlns:a16="http://schemas.microsoft.com/office/drawing/2014/main" id="{397FA052-348C-23DA-5DFC-A11FD5C88C9E}"/>
            </a:ext>
          </a:extLst>
        </xdr:cNvPr>
        <xdr:cNvSpPr/>
      </xdr:nvSpPr>
      <xdr:spPr>
        <a:xfrm rot="10800000">
          <a:off x="3809996" y="16859741"/>
          <a:ext cx="288000" cy="180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41849</xdr:colOff>
      <xdr:row>60</xdr:row>
      <xdr:rowOff>91062</xdr:rowOff>
    </xdr:from>
    <xdr:to>
      <xdr:col>6</xdr:col>
      <xdr:colOff>12700</xdr:colOff>
      <xdr:row>60</xdr:row>
      <xdr:rowOff>261588</xdr:rowOff>
    </xdr:to>
    <xdr:sp macro="" textlink="">
      <xdr:nvSpPr>
        <xdr:cNvPr id="44" name="下矢印 43">
          <a:extLst>
            <a:ext uri="{FF2B5EF4-FFF2-40B4-BE49-F238E27FC236}">
              <a16:creationId xmlns:a16="http://schemas.microsoft.com/office/drawing/2014/main" id="{1593C1EB-B505-E5D3-9E5C-CD857D4E084B}"/>
            </a:ext>
          </a:extLst>
        </xdr:cNvPr>
        <xdr:cNvSpPr/>
      </xdr:nvSpPr>
      <xdr:spPr>
        <a:xfrm rot="5400000">
          <a:off x="2983460" y="12581766"/>
          <a:ext cx="180000" cy="5868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147992</xdr:colOff>
      <xdr:row>53</xdr:row>
      <xdr:rowOff>20665</xdr:rowOff>
    </xdr:from>
    <xdr:to>
      <xdr:col>4</xdr:col>
      <xdr:colOff>574509</xdr:colOff>
      <xdr:row>54</xdr:row>
      <xdr:rowOff>1208</xdr:rowOff>
    </xdr:to>
    <xdr:sp macro="" textlink="">
      <xdr:nvSpPr>
        <xdr:cNvPr id="40" name="下矢印 39">
          <a:extLst>
            <a:ext uri="{FF2B5EF4-FFF2-40B4-BE49-F238E27FC236}">
              <a16:creationId xmlns:a16="http://schemas.microsoft.com/office/drawing/2014/main" id="{AE2CA051-5877-2285-5B0B-6AECD3589C2C}"/>
            </a:ext>
          </a:extLst>
        </xdr:cNvPr>
        <xdr:cNvSpPr/>
      </xdr:nvSpPr>
      <xdr:spPr>
        <a:xfrm rot="10800000">
          <a:off x="2217638" y="11418008"/>
          <a:ext cx="382233" cy="1656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131056</xdr:colOff>
      <xdr:row>53</xdr:row>
      <xdr:rowOff>20665</xdr:rowOff>
    </xdr:from>
    <xdr:to>
      <xdr:col>10</xdr:col>
      <xdr:colOff>548094</xdr:colOff>
      <xdr:row>54</xdr:row>
      <xdr:rowOff>3022</xdr:rowOff>
    </xdr:to>
    <xdr:sp macro="" textlink="">
      <xdr:nvSpPr>
        <xdr:cNvPr id="42" name="下矢印 41">
          <a:extLst>
            <a:ext uri="{FF2B5EF4-FFF2-40B4-BE49-F238E27FC236}">
              <a16:creationId xmlns:a16="http://schemas.microsoft.com/office/drawing/2014/main" id="{EC910288-0A97-2A44-6AE6-70689DD9C781}"/>
            </a:ext>
          </a:extLst>
        </xdr:cNvPr>
        <xdr:cNvSpPr/>
      </xdr:nvSpPr>
      <xdr:spPr>
        <a:xfrm rot="10800000">
          <a:off x="5921198" y="10002865"/>
          <a:ext cx="382233" cy="1656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464436</xdr:colOff>
      <xdr:row>28</xdr:row>
      <xdr:rowOff>7332</xdr:rowOff>
    </xdr:from>
    <xdr:to>
      <xdr:col>6</xdr:col>
      <xdr:colOff>201202</xdr:colOff>
      <xdr:row>28</xdr:row>
      <xdr:rowOff>153938</xdr:rowOff>
    </xdr:to>
    <xdr:sp macro="" textlink="">
      <xdr:nvSpPr>
        <xdr:cNvPr id="49" name="下矢印 48">
          <a:extLst>
            <a:ext uri="{FF2B5EF4-FFF2-40B4-BE49-F238E27FC236}">
              <a16:creationId xmlns:a16="http://schemas.microsoft.com/office/drawing/2014/main" id="{96D6B3D7-53D5-7B96-28BB-34E0D6A38FAD}"/>
            </a:ext>
          </a:extLst>
        </xdr:cNvPr>
        <xdr:cNvSpPr/>
      </xdr:nvSpPr>
      <xdr:spPr>
        <a:xfrm rot="10800000">
          <a:off x="3165303" y="5442932"/>
          <a:ext cx="378000" cy="162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468665</xdr:colOff>
      <xdr:row>28</xdr:row>
      <xdr:rowOff>7332</xdr:rowOff>
    </xdr:from>
    <xdr:to>
      <xdr:col>12</xdr:col>
      <xdr:colOff>215217</xdr:colOff>
      <xdr:row>28</xdr:row>
      <xdr:rowOff>153938</xdr:rowOff>
    </xdr:to>
    <xdr:sp macro="" textlink="">
      <xdr:nvSpPr>
        <xdr:cNvPr id="53" name="下矢印 52">
          <a:extLst>
            <a:ext uri="{FF2B5EF4-FFF2-40B4-BE49-F238E27FC236}">
              <a16:creationId xmlns:a16="http://schemas.microsoft.com/office/drawing/2014/main" id="{1149065E-649B-680E-E69C-57A5438DF9CB}"/>
            </a:ext>
          </a:extLst>
        </xdr:cNvPr>
        <xdr:cNvSpPr/>
      </xdr:nvSpPr>
      <xdr:spPr>
        <a:xfrm rot="10800000">
          <a:off x="6839832" y="5442932"/>
          <a:ext cx="378000" cy="162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464435</xdr:colOff>
      <xdr:row>32</xdr:row>
      <xdr:rowOff>1193</xdr:rowOff>
    </xdr:from>
    <xdr:to>
      <xdr:col>6</xdr:col>
      <xdr:colOff>201201</xdr:colOff>
      <xdr:row>33</xdr:row>
      <xdr:rowOff>6928</xdr:rowOff>
    </xdr:to>
    <xdr:sp macro="" textlink="">
      <xdr:nvSpPr>
        <xdr:cNvPr id="54" name="下矢印 53">
          <a:extLst>
            <a:ext uri="{FF2B5EF4-FFF2-40B4-BE49-F238E27FC236}">
              <a16:creationId xmlns:a16="http://schemas.microsoft.com/office/drawing/2014/main" id="{E10F22B8-51AA-F6C7-FF05-1FEDCF50A0D8}"/>
            </a:ext>
          </a:extLst>
        </xdr:cNvPr>
        <xdr:cNvSpPr/>
      </xdr:nvSpPr>
      <xdr:spPr>
        <a:xfrm rot="10800000">
          <a:off x="3165302" y="6309918"/>
          <a:ext cx="378000" cy="162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468665</xdr:colOff>
      <xdr:row>32</xdr:row>
      <xdr:rowOff>1193</xdr:rowOff>
    </xdr:from>
    <xdr:to>
      <xdr:col>12</xdr:col>
      <xdr:colOff>215217</xdr:colOff>
      <xdr:row>33</xdr:row>
      <xdr:rowOff>6928</xdr:rowOff>
    </xdr:to>
    <xdr:sp macro="" textlink="">
      <xdr:nvSpPr>
        <xdr:cNvPr id="55" name="下矢印 54">
          <a:extLst>
            <a:ext uri="{FF2B5EF4-FFF2-40B4-BE49-F238E27FC236}">
              <a16:creationId xmlns:a16="http://schemas.microsoft.com/office/drawing/2014/main" id="{AE64F4F3-347B-5D22-DA5C-2DDA75B1A276}"/>
            </a:ext>
          </a:extLst>
        </xdr:cNvPr>
        <xdr:cNvSpPr/>
      </xdr:nvSpPr>
      <xdr:spPr>
        <a:xfrm rot="10800000">
          <a:off x="6839832" y="6309918"/>
          <a:ext cx="378000" cy="162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92349</xdr:colOff>
      <xdr:row>84</xdr:row>
      <xdr:rowOff>93181</xdr:rowOff>
    </xdr:from>
    <xdr:to>
      <xdr:col>6</xdr:col>
      <xdr:colOff>742857</xdr:colOff>
      <xdr:row>84</xdr:row>
      <xdr:rowOff>273181</xdr:rowOff>
    </xdr:to>
    <xdr:sp macro="" textlink="">
      <xdr:nvSpPr>
        <xdr:cNvPr id="56" name="下矢印 55">
          <a:extLst>
            <a:ext uri="{FF2B5EF4-FFF2-40B4-BE49-F238E27FC236}">
              <a16:creationId xmlns:a16="http://schemas.microsoft.com/office/drawing/2014/main" id="{A72C15AE-6B5A-2411-4421-10E841B0C2F6}"/>
            </a:ext>
          </a:extLst>
        </xdr:cNvPr>
        <xdr:cNvSpPr/>
      </xdr:nvSpPr>
      <xdr:spPr>
        <a:xfrm rot="5400000">
          <a:off x="3628138" y="17296038"/>
          <a:ext cx="180000" cy="5868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19049</xdr:colOff>
      <xdr:row>25</xdr:row>
      <xdr:rowOff>88795</xdr:rowOff>
    </xdr:from>
    <xdr:to>
      <xdr:col>6</xdr:col>
      <xdr:colOff>663249</xdr:colOff>
      <xdr:row>25</xdr:row>
      <xdr:rowOff>265903</xdr:rowOff>
    </xdr:to>
    <xdr:sp macro="" textlink="">
      <xdr:nvSpPr>
        <xdr:cNvPr id="45" name="下矢印 44">
          <a:extLst>
            <a:ext uri="{FF2B5EF4-FFF2-40B4-BE49-F238E27FC236}">
              <a16:creationId xmlns:a16="http://schemas.microsoft.com/office/drawing/2014/main" id="{57457C25-4BEE-844F-1850-739CDC100DC9}"/>
            </a:ext>
          </a:extLst>
        </xdr:cNvPr>
        <xdr:cNvSpPr/>
      </xdr:nvSpPr>
      <xdr:spPr>
        <a:xfrm rot="5400000">
          <a:off x="3567599" y="5052420"/>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21</xdr:row>
      <xdr:rowOff>114300</xdr:rowOff>
    </xdr:from>
    <xdr:to>
      <xdr:col>9</xdr:col>
      <xdr:colOff>644964</xdr:colOff>
      <xdr:row>21</xdr:row>
      <xdr:rowOff>294300</xdr:rowOff>
    </xdr:to>
    <xdr:sp macro="" textlink="">
      <xdr:nvSpPr>
        <xdr:cNvPr id="52" name="下矢印 51">
          <a:extLst>
            <a:ext uri="{FF2B5EF4-FFF2-40B4-BE49-F238E27FC236}">
              <a16:creationId xmlns:a16="http://schemas.microsoft.com/office/drawing/2014/main" id="{8E2D38E0-EE4A-7421-9762-FC252FDA4E78}"/>
            </a:ext>
          </a:extLst>
        </xdr:cNvPr>
        <xdr:cNvSpPr/>
      </xdr:nvSpPr>
      <xdr:spPr>
        <a:xfrm rot="5400000">
          <a:off x="5396400" y="3966675"/>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23</xdr:row>
      <xdr:rowOff>152400</xdr:rowOff>
    </xdr:from>
    <xdr:to>
      <xdr:col>9</xdr:col>
      <xdr:colOff>644964</xdr:colOff>
      <xdr:row>23</xdr:row>
      <xdr:rowOff>332400</xdr:rowOff>
    </xdr:to>
    <xdr:sp macro="" textlink="">
      <xdr:nvSpPr>
        <xdr:cNvPr id="57" name="下矢印 56">
          <a:extLst>
            <a:ext uri="{FF2B5EF4-FFF2-40B4-BE49-F238E27FC236}">
              <a16:creationId xmlns:a16="http://schemas.microsoft.com/office/drawing/2014/main" id="{8957CB1C-82F1-332F-48CB-A744F00C73E5}"/>
            </a:ext>
          </a:extLst>
        </xdr:cNvPr>
        <xdr:cNvSpPr/>
      </xdr:nvSpPr>
      <xdr:spPr>
        <a:xfrm rot="5400000">
          <a:off x="5396400" y="4595325"/>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893389</xdr:colOff>
      <xdr:row>35</xdr:row>
      <xdr:rowOff>47514</xdr:rowOff>
    </xdr:from>
    <xdr:to>
      <xdr:col>7</xdr:col>
      <xdr:colOff>668913</xdr:colOff>
      <xdr:row>35</xdr:row>
      <xdr:rowOff>227514</xdr:rowOff>
    </xdr:to>
    <xdr:sp macro="" textlink="">
      <xdr:nvSpPr>
        <xdr:cNvPr id="58" name="下矢印 57">
          <a:extLst>
            <a:ext uri="{FF2B5EF4-FFF2-40B4-BE49-F238E27FC236}">
              <a16:creationId xmlns:a16="http://schemas.microsoft.com/office/drawing/2014/main" id="{5397AF38-31BC-2E2C-3275-27C5B0AF0B80}"/>
            </a:ext>
          </a:extLst>
        </xdr:cNvPr>
        <xdr:cNvSpPr/>
      </xdr:nvSpPr>
      <xdr:spPr>
        <a:xfrm rot="5400000">
          <a:off x="7065859" y="6498449"/>
          <a:ext cx="180000" cy="67243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57376</xdr:colOff>
      <xdr:row>37</xdr:row>
      <xdr:rowOff>254345</xdr:rowOff>
    </xdr:from>
    <xdr:to>
      <xdr:col>7</xdr:col>
      <xdr:colOff>668280</xdr:colOff>
      <xdr:row>38</xdr:row>
      <xdr:rowOff>96888</xdr:rowOff>
    </xdr:to>
    <xdr:sp macro="" textlink="">
      <xdr:nvSpPr>
        <xdr:cNvPr id="59" name="下矢印 58">
          <a:extLst>
            <a:ext uri="{FF2B5EF4-FFF2-40B4-BE49-F238E27FC236}">
              <a16:creationId xmlns:a16="http://schemas.microsoft.com/office/drawing/2014/main" id="{1E3EBC84-A993-F143-4D5A-DFF58D9D0A90}"/>
            </a:ext>
          </a:extLst>
        </xdr:cNvPr>
        <xdr:cNvSpPr/>
      </xdr:nvSpPr>
      <xdr:spPr>
        <a:xfrm rot="5400000">
          <a:off x="7058629" y="7092356"/>
          <a:ext cx="257161" cy="61090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41849</xdr:colOff>
      <xdr:row>58</xdr:row>
      <xdr:rowOff>204004</xdr:rowOff>
    </xdr:from>
    <xdr:to>
      <xdr:col>6</xdr:col>
      <xdr:colOff>12700</xdr:colOff>
      <xdr:row>59</xdr:row>
      <xdr:rowOff>7671</xdr:rowOff>
    </xdr:to>
    <xdr:sp macro="" textlink="">
      <xdr:nvSpPr>
        <xdr:cNvPr id="70" name="下矢印 69">
          <a:extLst>
            <a:ext uri="{FF2B5EF4-FFF2-40B4-BE49-F238E27FC236}">
              <a16:creationId xmlns:a16="http://schemas.microsoft.com/office/drawing/2014/main" id="{7E12E4D3-3617-21BF-28E2-7A11E700AADC}"/>
            </a:ext>
          </a:extLst>
        </xdr:cNvPr>
        <xdr:cNvSpPr/>
      </xdr:nvSpPr>
      <xdr:spPr>
        <a:xfrm rot="5400000">
          <a:off x="2965498" y="12120305"/>
          <a:ext cx="172380" cy="5868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108858</xdr:colOff>
      <xdr:row>66</xdr:row>
      <xdr:rowOff>32658</xdr:rowOff>
    </xdr:from>
    <xdr:to>
      <xdr:col>4</xdr:col>
      <xdr:colOff>546038</xdr:colOff>
      <xdr:row>67</xdr:row>
      <xdr:rowOff>5055</xdr:rowOff>
    </xdr:to>
    <xdr:sp macro="" textlink="">
      <xdr:nvSpPr>
        <xdr:cNvPr id="35" name="下矢印 34">
          <a:extLst>
            <a:ext uri="{FF2B5EF4-FFF2-40B4-BE49-F238E27FC236}">
              <a16:creationId xmlns:a16="http://schemas.microsoft.com/office/drawing/2014/main" id="{2B8585CB-E3CF-D026-F2C8-6AC9BE496145}"/>
            </a:ext>
          </a:extLst>
        </xdr:cNvPr>
        <xdr:cNvSpPr/>
      </xdr:nvSpPr>
      <xdr:spPr>
        <a:xfrm>
          <a:off x="2188029" y="13835744"/>
          <a:ext cx="382233" cy="1656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434497</xdr:colOff>
      <xdr:row>45</xdr:row>
      <xdr:rowOff>20666</xdr:rowOff>
    </xdr:from>
    <xdr:to>
      <xdr:col>7</xdr:col>
      <xdr:colOff>97608</xdr:colOff>
      <xdr:row>46</xdr:row>
      <xdr:rowOff>2060</xdr:rowOff>
    </xdr:to>
    <xdr:sp macro="" textlink="">
      <xdr:nvSpPr>
        <xdr:cNvPr id="37" name="下矢印 36">
          <a:extLst>
            <a:ext uri="{FF2B5EF4-FFF2-40B4-BE49-F238E27FC236}">
              <a16:creationId xmlns:a16="http://schemas.microsoft.com/office/drawing/2014/main" id="{C31EF7C3-D5B0-F561-09DA-77443C9C4D3D}"/>
            </a:ext>
          </a:extLst>
        </xdr:cNvPr>
        <xdr:cNvSpPr/>
      </xdr:nvSpPr>
      <xdr:spPr>
        <a:xfrm rot="10800000">
          <a:off x="3731961" y="9698066"/>
          <a:ext cx="383442" cy="161971"/>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254002</xdr:colOff>
      <xdr:row>72</xdr:row>
      <xdr:rowOff>10886</xdr:rowOff>
    </xdr:from>
    <xdr:to>
      <xdr:col>3</xdr:col>
      <xdr:colOff>577842</xdr:colOff>
      <xdr:row>72</xdr:row>
      <xdr:rowOff>190886</xdr:rowOff>
    </xdr:to>
    <xdr:sp macro="" textlink="">
      <xdr:nvSpPr>
        <xdr:cNvPr id="41" name="下矢印 40">
          <a:extLst>
            <a:ext uri="{FF2B5EF4-FFF2-40B4-BE49-F238E27FC236}">
              <a16:creationId xmlns:a16="http://schemas.microsoft.com/office/drawing/2014/main" id="{E2D11626-0BDA-AC36-C3AF-A9D797E2B862}"/>
            </a:ext>
          </a:extLst>
        </xdr:cNvPr>
        <xdr:cNvSpPr/>
      </xdr:nvSpPr>
      <xdr:spPr>
        <a:xfrm>
          <a:off x="1578431" y="14946086"/>
          <a:ext cx="288000" cy="180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342900</xdr:colOff>
      <xdr:row>95</xdr:row>
      <xdr:rowOff>19050</xdr:rowOff>
    </xdr:from>
    <xdr:to>
      <xdr:col>11</xdr:col>
      <xdr:colOff>23024</xdr:colOff>
      <xdr:row>95</xdr:row>
      <xdr:rowOff>228697</xdr:rowOff>
    </xdr:to>
    <xdr:sp macro="" textlink="">
      <xdr:nvSpPr>
        <xdr:cNvPr id="3" name="下矢印 45">
          <a:extLst>
            <a:ext uri="{FF2B5EF4-FFF2-40B4-BE49-F238E27FC236}">
              <a16:creationId xmlns:a16="http://schemas.microsoft.com/office/drawing/2014/main" id="{E737F291-7B95-C483-1C0A-65DF34E44117}"/>
            </a:ext>
          </a:extLst>
        </xdr:cNvPr>
        <xdr:cNvSpPr/>
      </xdr:nvSpPr>
      <xdr:spPr>
        <a:xfrm rot="10800000">
          <a:off x="9210675" y="18316575"/>
          <a:ext cx="375449" cy="20964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521582</xdr:colOff>
      <xdr:row>43</xdr:row>
      <xdr:rowOff>20666</xdr:rowOff>
    </xdr:from>
    <xdr:to>
      <xdr:col>4</xdr:col>
      <xdr:colOff>140549</xdr:colOff>
      <xdr:row>44</xdr:row>
      <xdr:rowOff>8466</xdr:rowOff>
    </xdr:to>
    <xdr:sp macro="" textlink="">
      <xdr:nvSpPr>
        <xdr:cNvPr id="4" name="下矢印 3">
          <a:extLst>
            <a:ext uri="{FF2B5EF4-FFF2-40B4-BE49-F238E27FC236}">
              <a16:creationId xmlns:a16="http://schemas.microsoft.com/office/drawing/2014/main" id="{4D36D46F-1305-FB62-D6B6-39041C8D96B4}"/>
            </a:ext>
          </a:extLst>
        </xdr:cNvPr>
        <xdr:cNvSpPr/>
      </xdr:nvSpPr>
      <xdr:spPr>
        <a:xfrm rot="10800000">
          <a:off x="1848732" y="9896186"/>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71964</xdr:colOff>
      <xdr:row>113</xdr:row>
      <xdr:rowOff>43595</xdr:rowOff>
    </xdr:from>
    <xdr:to>
      <xdr:col>7</xdr:col>
      <xdr:colOff>369471</xdr:colOff>
      <xdr:row>113</xdr:row>
      <xdr:rowOff>226554</xdr:rowOff>
    </xdr:to>
    <xdr:sp macro="" textlink="">
      <xdr:nvSpPr>
        <xdr:cNvPr id="5" name="下矢印 4">
          <a:extLst>
            <a:ext uri="{FF2B5EF4-FFF2-40B4-BE49-F238E27FC236}">
              <a16:creationId xmlns:a16="http://schemas.microsoft.com/office/drawing/2014/main" id="{4FC6E9BB-0038-BAEA-498A-47363A749EB1}"/>
            </a:ext>
          </a:extLst>
        </xdr:cNvPr>
        <xdr:cNvSpPr/>
      </xdr:nvSpPr>
      <xdr:spPr>
        <a:xfrm rot="10800000">
          <a:off x="6929964" y="20924052"/>
          <a:ext cx="297507" cy="18295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521582</xdr:colOff>
      <xdr:row>47</xdr:row>
      <xdr:rowOff>20666</xdr:rowOff>
    </xdr:from>
    <xdr:to>
      <xdr:col>4</xdr:col>
      <xdr:colOff>140549</xdr:colOff>
      <xdr:row>48</xdr:row>
      <xdr:rowOff>8466</xdr:rowOff>
    </xdr:to>
    <xdr:sp macro="" textlink="">
      <xdr:nvSpPr>
        <xdr:cNvPr id="6" name="下矢印 5">
          <a:extLst>
            <a:ext uri="{FF2B5EF4-FFF2-40B4-BE49-F238E27FC236}">
              <a16:creationId xmlns:a16="http://schemas.microsoft.com/office/drawing/2014/main" id="{A69CA5B8-70ED-8236-3EFF-013280730AC1}"/>
            </a:ext>
          </a:extLst>
        </xdr:cNvPr>
        <xdr:cNvSpPr/>
      </xdr:nvSpPr>
      <xdr:spPr>
        <a:xfrm rot="10800000">
          <a:off x="1848732" y="10627706"/>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474166</xdr:colOff>
      <xdr:row>18</xdr:row>
      <xdr:rowOff>27016</xdr:rowOff>
    </xdr:from>
    <xdr:to>
      <xdr:col>11</xdr:col>
      <xdr:colOff>214084</xdr:colOff>
      <xdr:row>19</xdr:row>
      <xdr:rowOff>8410</xdr:rowOff>
    </xdr:to>
    <xdr:sp macro="" textlink="">
      <xdr:nvSpPr>
        <xdr:cNvPr id="7" name="下矢印 6">
          <a:extLst>
            <a:ext uri="{FF2B5EF4-FFF2-40B4-BE49-F238E27FC236}">
              <a16:creationId xmlns:a16="http://schemas.microsoft.com/office/drawing/2014/main" id="{509BC753-7042-B9A9-21DF-C26CAD214CD1}"/>
            </a:ext>
          </a:extLst>
        </xdr:cNvPr>
        <xdr:cNvSpPr/>
      </xdr:nvSpPr>
      <xdr:spPr>
        <a:xfrm rot="10800000">
          <a:off x="6297116" y="3297266"/>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22224</xdr:colOff>
      <xdr:row>60</xdr:row>
      <xdr:rowOff>48080</xdr:rowOff>
    </xdr:from>
    <xdr:to>
      <xdr:col>6</xdr:col>
      <xdr:colOff>3174</xdr:colOff>
      <xdr:row>60</xdr:row>
      <xdr:rowOff>234509</xdr:rowOff>
    </xdr:to>
    <xdr:sp macro="" textlink="">
      <xdr:nvSpPr>
        <xdr:cNvPr id="11" name="下矢印 10">
          <a:extLst>
            <a:ext uri="{FF2B5EF4-FFF2-40B4-BE49-F238E27FC236}">
              <a16:creationId xmlns:a16="http://schemas.microsoft.com/office/drawing/2014/main" id="{6BAFD7ED-0472-9E02-2629-ECD29FED1343}"/>
            </a:ext>
          </a:extLst>
        </xdr:cNvPr>
        <xdr:cNvSpPr/>
      </xdr:nvSpPr>
      <xdr:spPr>
        <a:xfrm rot="5400000">
          <a:off x="2981585" y="12150012"/>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22224</xdr:colOff>
      <xdr:row>62</xdr:row>
      <xdr:rowOff>28575</xdr:rowOff>
    </xdr:from>
    <xdr:to>
      <xdr:col>6</xdr:col>
      <xdr:colOff>3174</xdr:colOff>
      <xdr:row>62</xdr:row>
      <xdr:rowOff>208575</xdr:rowOff>
    </xdr:to>
    <xdr:sp macro="" textlink="">
      <xdr:nvSpPr>
        <xdr:cNvPr id="12" name="下矢印 11">
          <a:extLst>
            <a:ext uri="{FF2B5EF4-FFF2-40B4-BE49-F238E27FC236}">
              <a16:creationId xmlns:a16="http://schemas.microsoft.com/office/drawing/2014/main" id="{E6592390-C46D-CCF1-456B-C7A59D9B3CAD}"/>
            </a:ext>
          </a:extLst>
        </xdr:cNvPr>
        <xdr:cNvSpPr/>
      </xdr:nvSpPr>
      <xdr:spPr>
        <a:xfrm rot="5400000">
          <a:off x="2981585" y="12418071"/>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22224</xdr:colOff>
      <xdr:row>69</xdr:row>
      <xdr:rowOff>65316</xdr:rowOff>
    </xdr:from>
    <xdr:to>
      <xdr:col>6</xdr:col>
      <xdr:colOff>3174</xdr:colOff>
      <xdr:row>69</xdr:row>
      <xdr:rowOff>245316</xdr:rowOff>
    </xdr:to>
    <xdr:sp macro="" textlink="">
      <xdr:nvSpPr>
        <xdr:cNvPr id="13" name="下矢印 12">
          <a:extLst>
            <a:ext uri="{FF2B5EF4-FFF2-40B4-BE49-F238E27FC236}">
              <a16:creationId xmlns:a16="http://schemas.microsoft.com/office/drawing/2014/main" id="{5B7C57AA-6851-4C1D-E5CD-CB9A48EA3C74}"/>
            </a:ext>
          </a:extLst>
        </xdr:cNvPr>
        <xdr:cNvSpPr/>
      </xdr:nvSpPr>
      <xdr:spPr>
        <a:xfrm rot="5400000">
          <a:off x="2981585" y="13771984"/>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224790</xdr:colOff>
      <xdr:row>73</xdr:row>
      <xdr:rowOff>18415</xdr:rowOff>
    </xdr:from>
    <xdr:to>
      <xdr:col>3</xdr:col>
      <xdr:colOff>635979</xdr:colOff>
      <xdr:row>74</xdr:row>
      <xdr:rowOff>4100</xdr:rowOff>
    </xdr:to>
    <xdr:sp macro="" textlink="">
      <xdr:nvSpPr>
        <xdr:cNvPr id="14" name="下矢印 13">
          <a:extLst>
            <a:ext uri="{FF2B5EF4-FFF2-40B4-BE49-F238E27FC236}">
              <a16:creationId xmlns:a16="http://schemas.microsoft.com/office/drawing/2014/main" id="{13C6DDB4-5D1C-332B-CFBD-F3BFEB86E1CF}"/>
            </a:ext>
          </a:extLst>
        </xdr:cNvPr>
        <xdr:cNvSpPr/>
      </xdr:nvSpPr>
      <xdr:spPr>
        <a:xfrm rot="10800000">
          <a:off x="1577340" y="27424380"/>
          <a:ext cx="376767" cy="23981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521582</xdr:colOff>
      <xdr:row>18</xdr:row>
      <xdr:rowOff>27015</xdr:rowOff>
    </xdr:from>
    <xdr:to>
      <xdr:col>4</xdr:col>
      <xdr:colOff>140549</xdr:colOff>
      <xdr:row>19</xdr:row>
      <xdr:rowOff>8409</xdr:rowOff>
    </xdr:to>
    <xdr:sp macro="" textlink="">
      <xdr:nvSpPr>
        <xdr:cNvPr id="15" name="下矢印 14">
          <a:extLst>
            <a:ext uri="{FF2B5EF4-FFF2-40B4-BE49-F238E27FC236}">
              <a16:creationId xmlns:a16="http://schemas.microsoft.com/office/drawing/2014/main" id="{1D3C3CDF-3CD4-BD34-9CBB-997A19F5FC0F}"/>
            </a:ext>
          </a:extLst>
        </xdr:cNvPr>
        <xdr:cNvSpPr/>
      </xdr:nvSpPr>
      <xdr:spPr>
        <a:xfrm rot="10800000">
          <a:off x="1848732" y="3297265"/>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610870</xdr:colOff>
      <xdr:row>79</xdr:row>
      <xdr:rowOff>36306</xdr:rowOff>
    </xdr:from>
    <xdr:to>
      <xdr:col>4</xdr:col>
      <xdr:colOff>170572</xdr:colOff>
      <xdr:row>80</xdr:row>
      <xdr:rowOff>1935</xdr:rowOff>
    </xdr:to>
    <xdr:sp macro="" textlink="">
      <xdr:nvSpPr>
        <xdr:cNvPr id="19" name="下矢印 18">
          <a:extLst>
            <a:ext uri="{FF2B5EF4-FFF2-40B4-BE49-F238E27FC236}">
              <a16:creationId xmlns:a16="http://schemas.microsoft.com/office/drawing/2014/main" id="{D9DA5F84-1BAB-7B72-5EAA-04630DDDB38D}"/>
            </a:ext>
          </a:extLst>
        </xdr:cNvPr>
        <xdr:cNvSpPr/>
      </xdr:nvSpPr>
      <xdr:spPr>
        <a:xfrm rot="10800000">
          <a:off x="1928495" y="16168935"/>
          <a:ext cx="324000" cy="216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544466</xdr:colOff>
      <xdr:row>79</xdr:row>
      <xdr:rowOff>36306</xdr:rowOff>
    </xdr:from>
    <xdr:to>
      <xdr:col>7</xdr:col>
      <xdr:colOff>129530</xdr:colOff>
      <xdr:row>80</xdr:row>
      <xdr:rowOff>1935</xdr:rowOff>
    </xdr:to>
    <xdr:sp macro="" textlink="">
      <xdr:nvSpPr>
        <xdr:cNvPr id="20" name="下矢印 19">
          <a:extLst>
            <a:ext uri="{FF2B5EF4-FFF2-40B4-BE49-F238E27FC236}">
              <a16:creationId xmlns:a16="http://schemas.microsoft.com/office/drawing/2014/main" id="{4F09E886-89CD-8CE4-07A2-E45DEB4814AE}"/>
            </a:ext>
          </a:extLst>
        </xdr:cNvPr>
        <xdr:cNvSpPr/>
      </xdr:nvSpPr>
      <xdr:spPr>
        <a:xfrm rot="10800000">
          <a:off x="3854177" y="16168935"/>
          <a:ext cx="324000" cy="216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496661</xdr:colOff>
      <xdr:row>79</xdr:row>
      <xdr:rowOff>36306</xdr:rowOff>
    </xdr:from>
    <xdr:to>
      <xdr:col>10</xdr:col>
      <xdr:colOff>115240</xdr:colOff>
      <xdr:row>80</xdr:row>
      <xdr:rowOff>1935</xdr:rowOff>
    </xdr:to>
    <xdr:sp macro="" textlink="">
      <xdr:nvSpPr>
        <xdr:cNvPr id="21" name="下矢印 20">
          <a:extLst>
            <a:ext uri="{FF2B5EF4-FFF2-40B4-BE49-F238E27FC236}">
              <a16:creationId xmlns:a16="http://schemas.microsoft.com/office/drawing/2014/main" id="{B95AC3D9-EC30-F0D7-D8DA-D7565AA1837B}"/>
            </a:ext>
          </a:extLst>
        </xdr:cNvPr>
        <xdr:cNvSpPr/>
      </xdr:nvSpPr>
      <xdr:spPr>
        <a:xfrm rot="10800000">
          <a:off x="5768975" y="16168935"/>
          <a:ext cx="324000" cy="216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3174</xdr:colOff>
      <xdr:row>35</xdr:row>
      <xdr:rowOff>88795</xdr:rowOff>
    </xdr:from>
    <xdr:to>
      <xdr:col>5</xdr:col>
      <xdr:colOff>663876</xdr:colOff>
      <xdr:row>35</xdr:row>
      <xdr:rowOff>268795</xdr:rowOff>
    </xdr:to>
    <xdr:sp macro="" textlink="">
      <xdr:nvSpPr>
        <xdr:cNvPr id="24" name="下矢印 23">
          <a:extLst>
            <a:ext uri="{FF2B5EF4-FFF2-40B4-BE49-F238E27FC236}">
              <a16:creationId xmlns:a16="http://schemas.microsoft.com/office/drawing/2014/main" id="{217F0FA9-BB4B-3463-28BF-7872E7544167}"/>
            </a:ext>
          </a:extLst>
        </xdr:cNvPr>
        <xdr:cNvSpPr/>
      </xdr:nvSpPr>
      <xdr:spPr>
        <a:xfrm rot="5400000">
          <a:off x="2957999" y="6976470"/>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21772</xdr:colOff>
      <xdr:row>93</xdr:row>
      <xdr:rowOff>145143</xdr:rowOff>
    </xdr:from>
    <xdr:to>
      <xdr:col>8</xdr:col>
      <xdr:colOff>2722</xdr:colOff>
      <xdr:row>93</xdr:row>
      <xdr:rowOff>341384</xdr:rowOff>
    </xdr:to>
    <xdr:sp macro="" textlink="">
      <xdr:nvSpPr>
        <xdr:cNvPr id="25" name="下矢印 24">
          <a:extLst>
            <a:ext uri="{FF2B5EF4-FFF2-40B4-BE49-F238E27FC236}">
              <a16:creationId xmlns:a16="http://schemas.microsoft.com/office/drawing/2014/main" id="{2CB5FE45-643B-A32C-38BC-41C600BC9CA6}"/>
            </a:ext>
          </a:extLst>
        </xdr:cNvPr>
        <xdr:cNvSpPr/>
      </xdr:nvSpPr>
      <xdr:spPr>
        <a:xfrm rot="5400000">
          <a:off x="4265647" y="19247043"/>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190324</xdr:colOff>
      <xdr:row>55</xdr:row>
      <xdr:rowOff>19607</xdr:rowOff>
    </xdr:from>
    <xdr:to>
      <xdr:col>4</xdr:col>
      <xdr:colOff>626319</xdr:colOff>
      <xdr:row>56</xdr:row>
      <xdr:rowOff>1810</xdr:rowOff>
    </xdr:to>
    <xdr:sp macro="" textlink="">
      <xdr:nvSpPr>
        <xdr:cNvPr id="29" name="下矢印 28">
          <a:extLst>
            <a:ext uri="{FF2B5EF4-FFF2-40B4-BE49-F238E27FC236}">
              <a16:creationId xmlns:a16="http://schemas.microsoft.com/office/drawing/2014/main" id="{A1B34027-C75B-A26A-4865-E03641BEEDEB}"/>
            </a:ext>
          </a:extLst>
        </xdr:cNvPr>
        <xdr:cNvSpPr/>
      </xdr:nvSpPr>
      <xdr:spPr>
        <a:xfrm rot="10800000">
          <a:off x="2276299" y="23270132"/>
          <a:ext cx="382233" cy="1656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165981</xdr:colOff>
      <xdr:row>55</xdr:row>
      <xdr:rowOff>19607</xdr:rowOff>
    </xdr:from>
    <xdr:to>
      <xdr:col>10</xdr:col>
      <xdr:colOff>583019</xdr:colOff>
      <xdr:row>56</xdr:row>
      <xdr:rowOff>1810</xdr:rowOff>
    </xdr:to>
    <xdr:sp macro="" textlink="">
      <xdr:nvSpPr>
        <xdr:cNvPr id="30" name="下矢印 29">
          <a:extLst>
            <a:ext uri="{FF2B5EF4-FFF2-40B4-BE49-F238E27FC236}">
              <a16:creationId xmlns:a16="http://schemas.microsoft.com/office/drawing/2014/main" id="{64877B57-28DD-F198-41F9-AD63B1B51A63}"/>
            </a:ext>
          </a:extLst>
        </xdr:cNvPr>
        <xdr:cNvSpPr/>
      </xdr:nvSpPr>
      <xdr:spPr>
        <a:xfrm rot="10800000">
          <a:off x="6014331" y="23270132"/>
          <a:ext cx="382233" cy="1656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21772</xdr:colOff>
      <xdr:row>85</xdr:row>
      <xdr:rowOff>64407</xdr:rowOff>
    </xdr:from>
    <xdr:to>
      <xdr:col>8</xdr:col>
      <xdr:colOff>2722</xdr:colOff>
      <xdr:row>85</xdr:row>
      <xdr:rowOff>237978</xdr:rowOff>
    </xdr:to>
    <xdr:sp macro="" textlink="">
      <xdr:nvSpPr>
        <xdr:cNvPr id="31" name="下矢印 30">
          <a:extLst>
            <a:ext uri="{FF2B5EF4-FFF2-40B4-BE49-F238E27FC236}">
              <a16:creationId xmlns:a16="http://schemas.microsoft.com/office/drawing/2014/main" id="{89C9957D-7FAB-269B-4461-82E91A3ECF95}"/>
            </a:ext>
          </a:extLst>
        </xdr:cNvPr>
        <xdr:cNvSpPr/>
      </xdr:nvSpPr>
      <xdr:spPr>
        <a:xfrm rot="5400000">
          <a:off x="4265647" y="18128082"/>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21772</xdr:colOff>
      <xdr:row>89</xdr:row>
      <xdr:rowOff>48079</xdr:rowOff>
    </xdr:from>
    <xdr:to>
      <xdr:col>8</xdr:col>
      <xdr:colOff>2722</xdr:colOff>
      <xdr:row>89</xdr:row>
      <xdr:rowOff>228079</xdr:rowOff>
    </xdr:to>
    <xdr:sp macro="" textlink="">
      <xdr:nvSpPr>
        <xdr:cNvPr id="32" name="下矢印 31">
          <a:extLst>
            <a:ext uri="{FF2B5EF4-FFF2-40B4-BE49-F238E27FC236}">
              <a16:creationId xmlns:a16="http://schemas.microsoft.com/office/drawing/2014/main" id="{573B0637-7DEB-2371-AE8A-4FD955CBAD97}"/>
            </a:ext>
          </a:extLst>
        </xdr:cNvPr>
        <xdr:cNvSpPr/>
      </xdr:nvSpPr>
      <xdr:spPr>
        <a:xfrm rot="5400000">
          <a:off x="4265647" y="18549904"/>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21772</xdr:colOff>
      <xdr:row>87</xdr:row>
      <xdr:rowOff>46265</xdr:rowOff>
    </xdr:from>
    <xdr:to>
      <xdr:col>8</xdr:col>
      <xdr:colOff>2722</xdr:colOff>
      <xdr:row>87</xdr:row>
      <xdr:rowOff>226265</xdr:rowOff>
    </xdr:to>
    <xdr:sp macro="" textlink="">
      <xdr:nvSpPr>
        <xdr:cNvPr id="33" name="下矢印 32">
          <a:extLst>
            <a:ext uri="{FF2B5EF4-FFF2-40B4-BE49-F238E27FC236}">
              <a16:creationId xmlns:a16="http://schemas.microsoft.com/office/drawing/2014/main" id="{965B9504-1FD6-96DE-0A3D-0975336B922A}"/>
            </a:ext>
          </a:extLst>
        </xdr:cNvPr>
        <xdr:cNvSpPr/>
      </xdr:nvSpPr>
      <xdr:spPr>
        <a:xfrm rot="5400000">
          <a:off x="4265647" y="18252815"/>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458086</xdr:colOff>
      <xdr:row>28</xdr:row>
      <xdr:rowOff>7332</xdr:rowOff>
    </xdr:from>
    <xdr:to>
      <xdr:col>6</xdr:col>
      <xdr:colOff>191775</xdr:colOff>
      <xdr:row>28</xdr:row>
      <xdr:rowOff>153938</xdr:rowOff>
    </xdr:to>
    <xdr:sp macro="" textlink="">
      <xdr:nvSpPr>
        <xdr:cNvPr id="34" name="下矢印 33">
          <a:extLst>
            <a:ext uri="{FF2B5EF4-FFF2-40B4-BE49-F238E27FC236}">
              <a16:creationId xmlns:a16="http://schemas.microsoft.com/office/drawing/2014/main" id="{513A9E31-440E-160C-DF8B-27F9D4D40395}"/>
            </a:ext>
          </a:extLst>
        </xdr:cNvPr>
        <xdr:cNvSpPr/>
      </xdr:nvSpPr>
      <xdr:spPr>
        <a:xfrm rot="10800000">
          <a:off x="3156836" y="5836632"/>
          <a:ext cx="378000" cy="162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475015</xdr:colOff>
      <xdr:row>28</xdr:row>
      <xdr:rowOff>7332</xdr:rowOff>
    </xdr:from>
    <xdr:to>
      <xdr:col>12</xdr:col>
      <xdr:colOff>214933</xdr:colOff>
      <xdr:row>28</xdr:row>
      <xdr:rowOff>153938</xdr:rowOff>
    </xdr:to>
    <xdr:sp macro="" textlink="">
      <xdr:nvSpPr>
        <xdr:cNvPr id="35" name="下矢印 34">
          <a:extLst>
            <a:ext uri="{FF2B5EF4-FFF2-40B4-BE49-F238E27FC236}">
              <a16:creationId xmlns:a16="http://schemas.microsoft.com/office/drawing/2014/main" id="{29BBDAB8-A61B-58DD-28A3-3DF9BE95A0DD}"/>
            </a:ext>
          </a:extLst>
        </xdr:cNvPr>
        <xdr:cNvSpPr/>
      </xdr:nvSpPr>
      <xdr:spPr>
        <a:xfrm rot="10800000">
          <a:off x="6907565" y="5836632"/>
          <a:ext cx="431340" cy="162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458085</xdr:colOff>
      <xdr:row>32</xdr:row>
      <xdr:rowOff>1193</xdr:rowOff>
    </xdr:from>
    <xdr:to>
      <xdr:col>6</xdr:col>
      <xdr:colOff>191774</xdr:colOff>
      <xdr:row>33</xdr:row>
      <xdr:rowOff>6928</xdr:rowOff>
    </xdr:to>
    <xdr:sp macro="" textlink="">
      <xdr:nvSpPr>
        <xdr:cNvPr id="36" name="下矢印 35">
          <a:extLst>
            <a:ext uri="{FF2B5EF4-FFF2-40B4-BE49-F238E27FC236}">
              <a16:creationId xmlns:a16="http://schemas.microsoft.com/office/drawing/2014/main" id="{B1FB1589-3762-A338-CD0D-7579CA7CE559}"/>
            </a:ext>
          </a:extLst>
        </xdr:cNvPr>
        <xdr:cNvSpPr/>
      </xdr:nvSpPr>
      <xdr:spPr>
        <a:xfrm rot="10800000">
          <a:off x="3156835" y="6541058"/>
          <a:ext cx="378000" cy="162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475015</xdr:colOff>
      <xdr:row>32</xdr:row>
      <xdr:rowOff>1193</xdr:rowOff>
    </xdr:from>
    <xdr:to>
      <xdr:col>12</xdr:col>
      <xdr:colOff>214933</xdr:colOff>
      <xdr:row>33</xdr:row>
      <xdr:rowOff>6928</xdr:rowOff>
    </xdr:to>
    <xdr:sp macro="" textlink="">
      <xdr:nvSpPr>
        <xdr:cNvPr id="37" name="下矢印 36">
          <a:extLst>
            <a:ext uri="{FF2B5EF4-FFF2-40B4-BE49-F238E27FC236}">
              <a16:creationId xmlns:a16="http://schemas.microsoft.com/office/drawing/2014/main" id="{BB17938F-2428-C529-793A-92FF5AE0D33E}"/>
            </a:ext>
          </a:extLst>
        </xdr:cNvPr>
        <xdr:cNvSpPr/>
      </xdr:nvSpPr>
      <xdr:spPr>
        <a:xfrm rot="10800000">
          <a:off x="6907565" y="6541058"/>
          <a:ext cx="431340" cy="162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9524</xdr:colOff>
      <xdr:row>25</xdr:row>
      <xdr:rowOff>88795</xdr:rowOff>
    </xdr:from>
    <xdr:to>
      <xdr:col>6</xdr:col>
      <xdr:colOff>653724</xdr:colOff>
      <xdr:row>25</xdr:row>
      <xdr:rowOff>265903</xdr:rowOff>
    </xdr:to>
    <xdr:sp macro="" textlink="">
      <xdr:nvSpPr>
        <xdr:cNvPr id="39" name="下矢印 38">
          <a:extLst>
            <a:ext uri="{FF2B5EF4-FFF2-40B4-BE49-F238E27FC236}">
              <a16:creationId xmlns:a16="http://schemas.microsoft.com/office/drawing/2014/main" id="{2AE903DD-544C-6153-21F4-368659530F23}"/>
            </a:ext>
          </a:extLst>
        </xdr:cNvPr>
        <xdr:cNvSpPr/>
      </xdr:nvSpPr>
      <xdr:spPr>
        <a:xfrm rot="5400000">
          <a:off x="3567599" y="5056230"/>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9525</xdr:colOff>
      <xdr:row>21</xdr:row>
      <xdr:rowOff>114300</xdr:rowOff>
    </xdr:from>
    <xdr:to>
      <xdr:col>9</xdr:col>
      <xdr:colOff>659904</xdr:colOff>
      <xdr:row>21</xdr:row>
      <xdr:rowOff>294300</xdr:rowOff>
    </xdr:to>
    <xdr:sp macro="" textlink="">
      <xdr:nvSpPr>
        <xdr:cNvPr id="40" name="下矢印 39">
          <a:extLst>
            <a:ext uri="{FF2B5EF4-FFF2-40B4-BE49-F238E27FC236}">
              <a16:creationId xmlns:a16="http://schemas.microsoft.com/office/drawing/2014/main" id="{48F12CEA-2D81-6047-B091-1AA85118406F}"/>
            </a:ext>
          </a:extLst>
        </xdr:cNvPr>
        <xdr:cNvSpPr/>
      </xdr:nvSpPr>
      <xdr:spPr>
        <a:xfrm rot="5400000">
          <a:off x="5472600" y="3932385"/>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9525</xdr:colOff>
      <xdr:row>23</xdr:row>
      <xdr:rowOff>152400</xdr:rowOff>
    </xdr:from>
    <xdr:to>
      <xdr:col>9</xdr:col>
      <xdr:colOff>659904</xdr:colOff>
      <xdr:row>23</xdr:row>
      <xdr:rowOff>332400</xdr:rowOff>
    </xdr:to>
    <xdr:sp macro="" textlink="">
      <xdr:nvSpPr>
        <xdr:cNvPr id="41" name="下矢印 40">
          <a:extLst>
            <a:ext uri="{FF2B5EF4-FFF2-40B4-BE49-F238E27FC236}">
              <a16:creationId xmlns:a16="http://schemas.microsoft.com/office/drawing/2014/main" id="{9080357B-44BD-1D1C-E7C3-76262A1792E9}"/>
            </a:ext>
          </a:extLst>
        </xdr:cNvPr>
        <xdr:cNvSpPr/>
      </xdr:nvSpPr>
      <xdr:spPr>
        <a:xfrm rot="5400000">
          <a:off x="5472600" y="4481025"/>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29307</xdr:colOff>
      <xdr:row>37</xdr:row>
      <xdr:rowOff>41164</xdr:rowOff>
    </xdr:from>
    <xdr:to>
      <xdr:col>7</xdr:col>
      <xdr:colOff>668529</xdr:colOff>
      <xdr:row>37</xdr:row>
      <xdr:rowOff>227593</xdr:rowOff>
    </xdr:to>
    <xdr:sp macro="" textlink="">
      <xdr:nvSpPr>
        <xdr:cNvPr id="42" name="下矢印 41">
          <a:extLst>
            <a:ext uri="{FF2B5EF4-FFF2-40B4-BE49-F238E27FC236}">
              <a16:creationId xmlns:a16="http://schemas.microsoft.com/office/drawing/2014/main" id="{969CB2DE-F733-9952-2B80-FE42714A0ED6}"/>
            </a:ext>
          </a:extLst>
        </xdr:cNvPr>
        <xdr:cNvSpPr/>
      </xdr:nvSpPr>
      <xdr:spPr>
        <a:xfrm rot="5400000">
          <a:off x="7121030" y="6987826"/>
          <a:ext cx="186429" cy="63922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29307</xdr:colOff>
      <xdr:row>39</xdr:row>
      <xdr:rowOff>41164</xdr:rowOff>
    </xdr:from>
    <xdr:to>
      <xdr:col>7</xdr:col>
      <xdr:colOff>668529</xdr:colOff>
      <xdr:row>39</xdr:row>
      <xdr:rowOff>227593</xdr:rowOff>
    </xdr:to>
    <xdr:sp macro="" textlink="">
      <xdr:nvSpPr>
        <xdr:cNvPr id="43" name="下矢印 42">
          <a:extLst>
            <a:ext uri="{FF2B5EF4-FFF2-40B4-BE49-F238E27FC236}">
              <a16:creationId xmlns:a16="http://schemas.microsoft.com/office/drawing/2014/main" id="{E194E9FD-AFC0-4C7E-148E-CD01E7CA0471}"/>
            </a:ext>
          </a:extLst>
        </xdr:cNvPr>
        <xdr:cNvSpPr/>
      </xdr:nvSpPr>
      <xdr:spPr>
        <a:xfrm rot="5400000">
          <a:off x="7121030" y="7310210"/>
          <a:ext cx="186429" cy="63922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25974</xdr:colOff>
      <xdr:row>64</xdr:row>
      <xdr:rowOff>81537</xdr:rowOff>
    </xdr:from>
    <xdr:to>
      <xdr:col>6</xdr:col>
      <xdr:colOff>3174</xdr:colOff>
      <xdr:row>64</xdr:row>
      <xdr:rowOff>261537</xdr:rowOff>
    </xdr:to>
    <xdr:sp macro="" textlink="">
      <xdr:nvSpPr>
        <xdr:cNvPr id="51" name="下矢印 50">
          <a:extLst>
            <a:ext uri="{FF2B5EF4-FFF2-40B4-BE49-F238E27FC236}">
              <a16:creationId xmlns:a16="http://schemas.microsoft.com/office/drawing/2014/main" id="{93FAD1EF-8AC9-34A5-53EA-6944BC1B65F5}"/>
            </a:ext>
          </a:extLst>
        </xdr:cNvPr>
        <xdr:cNvSpPr/>
      </xdr:nvSpPr>
      <xdr:spPr>
        <a:xfrm rot="5400000">
          <a:off x="2983460" y="12766823"/>
          <a:ext cx="180000" cy="5868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21772</xdr:colOff>
      <xdr:row>91</xdr:row>
      <xdr:rowOff>38554</xdr:rowOff>
    </xdr:from>
    <xdr:to>
      <xdr:col>8</xdr:col>
      <xdr:colOff>2722</xdr:colOff>
      <xdr:row>91</xdr:row>
      <xdr:rowOff>224904</xdr:rowOff>
    </xdr:to>
    <xdr:sp macro="" textlink="">
      <xdr:nvSpPr>
        <xdr:cNvPr id="38" name="下矢印 37">
          <a:extLst>
            <a:ext uri="{FF2B5EF4-FFF2-40B4-BE49-F238E27FC236}">
              <a16:creationId xmlns:a16="http://schemas.microsoft.com/office/drawing/2014/main" id="{10779552-20F9-748F-9A0E-10707521E572}"/>
            </a:ext>
          </a:extLst>
        </xdr:cNvPr>
        <xdr:cNvSpPr/>
      </xdr:nvSpPr>
      <xdr:spPr>
        <a:xfrm rot="5400000">
          <a:off x="4262472" y="18848354"/>
          <a:ext cx="18635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521582</xdr:colOff>
      <xdr:row>18</xdr:row>
      <xdr:rowOff>27015</xdr:rowOff>
    </xdr:from>
    <xdr:to>
      <xdr:col>4</xdr:col>
      <xdr:colOff>140549</xdr:colOff>
      <xdr:row>19</xdr:row>
      <xdr:rowOff>8409</xdr:rowOff>
    </xdr:to>
    <xdr:sp macro="" textlink="">
      <xdr:nvSpPr>
        <xdr:cNvPr id="44" name="下矢印 43">
          <a:extLst>
            <a:ext uri="{FF2B5EF4-FFF2-40B4-BE49-F238E27FC236}">
              <a16:creationId xmlns:a16="http://schemas.microsoft.com/office/drawing/2014/main" id="{94B5D5CC-05AA-D78A-8EF7-E2EBF652DD49}"/>
            </a:ext>
          </a:extLst>
        </xdr:cNvPr>
        <xdr:cNvSpPr/>
      </xdr:nvSpPr>
      <xdr:spPr>
        <a:xfrm rot="10800000">
          <a:off x="1833492" y="3297265"/>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521582</xdr:colOff>
      <xdr:row>47</xdr:row>
      <xdr:rowOff>20666</xdr:rowOff>
    </xdr:from>
    <xdr:to>
      <xdr:col>4</xdr:col>
      <xdr:colOff>140549</xdr:colOff>
      <xdr:row>48</xdr:row>
      <xdr:rowOff>8466</xdr:rowOff>
    </xdr:to>
    <xdr:sp macro="" textlink="">
      <xdr:nvSpPr>
        <xdr:cNvPr id="45" name="下矢印 44">
          <a:extLst>
            <a:ext uri="{FF2B5EF4-FFF2-40B4-BE49-F238E27FC236}">
              <a16:creationId xmlns:a16="http://schemas.microsoft.com/office/drawing/2014/main" id="{C9ED82F5-5E27-1ADE-99DF-59DC9E2840CA}"/>
            </a:ext>
          </a:extLst>
        </xdr:cNvPr>
        <xdr:cNvSpPr/>
      </xdr:nvSpPr>
      <xdr:spPr>
        <a:xfrm rot="10800000">
          <a:off x="1833492" y="9736166"/>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424972</xdr:colOff>
      <xdr:row>47</xdr:row>
      <xdr:rowOff>20666</xdr:rowOff>
    </xdr:from>
    <xdr:to>
      <xdr:col>7</xdr:col>
      <xdr:colOff>88083</xdr:colOff>
      <xdr:row>48</xdr:row>
      <xdr:rowOff>8466</xdr:rowOff>
    </xdr:to>
    <xdr:sp macro="" textlink="">
      <xdr:nvSpPr>
        <xdr:cNvPr id="46" name="下矢印 45">
          <a:extLst>
            <a:ext uri="{FF2B5EF4-FFF2-40B4-BE49-F238E27FC236}">
              <a16:creationId xmlns:a16="http://schemas.microsoft.com/office/drawing/2014/main" id="{4DB30163-7C7C-13D5-0A76-25CB3207C0DC}"/>
            </a:ext>
          </a:extLst>
        </xdr:cNvPr>
        <xdr:cNvSpPr/>
      </xdr:nvSpPr>
      <xdr:spPr>
        <a:xfrm rot="10800000">
          <a:off x="3727607" y="9736166"/>
          <a:ext cx="383442"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474166</xdr:colOff>
      <xdr:row>18</xdr:row>
      <xdr:rowOff>27016</xdr:rowOff>
    </xdr:from>
    <xdr:to>
      <xdr:col>11</xdr:col>
      <xdr:colOff>214084</xdr:colOff>
      <xdr:row>19</xdr:row>
      <xdr:rowOff>8410</xdr:rowOff>
    </xdr:to>
    <xdr:sp macro="" textlink="">
      <xdr:nvSpPr>
        <xdr:cNvPr id="53" name="下矢印 52">
          <a:extLst>
            <a:ext uri="{FF2B5EF4-FFF2-40B4-BE49-F238E27FC236}">
              <a16:creationId xmlns:a16="http://schemas.microsoft.com/office/drawing/2014/main" id="{212B3FB4-E296-2073-3120-7144BBB2D733}"/>
            </a:ext>
          </a:extLst>
        </xdr:cNvPr>
        <xdr:cNvSpPr/>
      </xdr:nvSpPr>
      <xdr:spPr>
        <a:xfrm rot="10800000">
          <a:off x="6281876" y="3624926"/>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521582</xdr:colOff>
      <xdr:row>18</xdr:row>
      <xdr:rowOff>27015</xdr:rowOff>
    </xdr:from>
    <xdr:to>
      <xdr:col>4</xdr:col>
      <xdr:colOff>140549</xdr:colOff>
      <xdr:row>19</xdr:row>
      <xdr:rowOff>8409</xdr:rowOff>
    </xdr:to>
    <xdr:sp macro="" textlink="">
      <xdr:nvSpPr>
        <xdr:cNvPr id="54" name="下矢印 53">
          <a:extLst>
            <a:ext uri="{FF2B5EF4-FFF2-40B4-BE49-F238E27FC236}">
              <a16:creationId xmlns:a16="http://schemas.microsoft.com/office/drawing/2014/main" id="{19F08942-3CC7-426A-CAC5-8C070CCD9E33}"/>
            </a:ext>
          </a:extLst>
        </xdr:cNvPr>
        <xdr:cNvSpPr/>
      </xdr:nvSpPr>
      <xdr:spPr>
        <a:xfrm rot="10800000">
          <a:off x="1833492" y="3624925"/>
          <a:ext cx="378000" cy="1630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109310</xdr:colOff>
      <xdr:row>76</xdr:row>
      <xdr:rowOff>104324</xdr:rowOff>
    </xdr:from>
    <xdr:to>
      <xdr:col>7</xdr:col>
      <xdr:colOff>7776</xdr:colOff>
      <xdr:row>76</xdr:row>
      <xdr:rowOff>277895</xdr:rowOff>
    </xdr:to>
    <xdr:sp macro="" textlink="">
      <xdr:nvSpPr>
        <xdr:cNvPr id="55" name="下矢印 54">
          <a:extLst>
            <a:ext uri="{FF2B5EF4-FFF2-40B4-BE49-F238E27FC236}">
              <a16:creationId xmlns:a16="http://schemas.microsoft.com/office/drawing/2014/main" id="{63C38525-FBB5-4CC5-75C3-EE5A43E78FCC}"/>
            </a:ext>
          </a:extLst>
        </xdr:cNvPr>
        <xdr:cNvSpPr/>
      </xdr:nvSpPr>
      <xdr:spPr>
        <a:xfrm rot="5400000">
          <a:off x="3678271" y="15383070"/>
          <a:ext cx="180000" cy="5905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429228</xdr:colOff>
      <xdr:row>102</xdr:row>
      <xdr:rowOff>27745</xdr:rowOff>
    </xdr:from>
    <xdr:to>
      <xdr:col>11</xdr:col>
      <xdr:colOff>45047</xdr:colOff>
      <xdr:row>102</xdr:row>
      <xdr:rowOff>209988</xdr:rowOff>
    </xdr:to>
    <xdr:sp macro="" textlink="">
      <xdr:nvSpPr>
        <xdr:cNvPr id="3" name="下矢印 46">
          <a:extLst>
            <a:ext uri="{FF2B5EF4-FFF2-40B4-BE49-F238E27FC236}">
              <a16:creationId xmlns:a16="http://schemas.microsoft.com/office/drawing/2014/main" id="{FBCA65A6-718C-36FB-44B9-06A3B7CCBB1F}"/>
            </a:ext>
          </a:extLst>
        </xdr:cNvPr>
        <xdr:cNvSpPr/>
      </xdr:nvSpPr>
      <xdr:spPr>
        <a:xfrm rot="10800000">
          <a:off x="9440706" y="19135723"/>
          <a:ext cx="352971" cy="18224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93"/>
  <sheetViews>
    <sheetView tabSelected="1" view="pageBreakPreview" zoomScaleNormal="60" zoomScaleSheetLayoutView="100" workbookViewId="0">
      <selection activeCell="B2" sqref="B2:M2"/>
    </sheetView>
  </sheetViews>
  <sheetFormatPr defaultColWidth="8.875" defaultRowHeight="0" customHeight="1" zeroHeight="1" x14ac:dyDescent="0.15"/>
  <cols>
    <col min="1" max="1" width="2.125" customWidth="1"/>
    <col min="2" max="3" width="8.875" customWidth="1"/>
    <col min="4" max="4" width="10.5" bestFit="1" customWidth="1"/>
    <col min="5" max="5" width="9.5" bestFit="1" customWidth="1"/>
    <col min="6" max="6" width="8.875" customWidth="1"/>
    <col min="7" max="7" width="10" customWidth="1"/>
    <col min="8" max="11" width="8.875" customWidth="1"/>
    <col min="12" max="12" width="16.125" customWidth="1"/>
    <col min="13" max="13" width="15.5" customWidth="1"/>
    <col min="14" max="14" width="1.875" customWidth="1"/>
  </cols>
  <sheetData>
    <row r="1" spans="2:13" ht="13.5" x14ac:dyDescent="0.15"/>
    <row r="2" spans="2:13" ht="19.7" customHeight="1" x14ac:dyDescent="0.15">
      <c r="B2" s="139" t="s">
        <v>256</v>
      </c>
      <c r="C2" s="139"/>
      <c r="D2" s="139"/>
      <c r="E2" s="139"/>
      <c r="F2" s="139"/>
      <c r="G2" s="139"/>
      <c r="H2" s="139"/>
      <c r="I2" s="139"/>
      <c r="J2" s="139"/>
      <c r="K2" s="139"/>
      <c r="L2" s="139"/>
      <c r="M2" s="139"/>
    </row>
    <row r="3" spans="2:13" ht="4.3499999999999996" customHeight="1" x14ac:dyDescent="0.15">
      <c r="B3" s="15"/>
      <c r="C3" s="15"/>
      <c r="D3" s="15"/>
      <c r="E3" s="15"/>
      <c r="F3" s="15"/>
      <c r="G3" s="15"/>
      <c r="H3" s="15"/>
      <c r="I3" s="15"/>
      <c r="J3" s="15"/>
      <c r="K3" s="15"/>
      <c r="L3" s="15"/>
      <c r="M3" s="15"/>
    </row>
    <row r="4" spans="2:13" ht="27.6" customHeight="1" x14ac:dyDescent="0.15">
      <c r="B4" s="143" t="s">
        <v>217</v>
      </c>
      <c r="C4" s="143"/>
      <c r="D4" s="143"/>
      <c r="E4" s="143"/>
      <c r="F4" s="143"/>
      <c r="G4" s="143"/>
      <c r="H4" s="143"/>
      <c r="I4" s="143"/>
      <c r="J4" s="143"/>
      <c r="K4" s="143"/>
      <c r="L4" s="143"/>
      <c r="M4" s="143"/>
    </row>
    <row r="5" spans="2:13" ht="4.3499999999999996" customHeight="1" x14ac:dyDescent="0.15">
      <c r="B5" s="15"/>
      <c r="C5" s="15"/>
      <c r="D5" s="15"/>
      <c r="E5" s="15"/>
      <c r="F5" s="15"/>
      <c r="G5" s="15"/>
      <c r="H5" s="15"/>
      <c r="I5" s="15"/>
      <c r="J5" s="15"/>
      <c r="K5" s="15"/>
      <c r="L5" s="15"/>
      <c r="M5" s="15"/>
    </row>
    <row r="6" spans="2:13" ht="13.5" x14ac:dyDescent="0.15">
      <c r="B6" s="136" t="s">
        <v>115</v>
      </c>
      <c r="C6" s="136"/>
      <c r="D6" s="136"/>
      <c r="E6" s="136"/>
      <c r="F6" s="136"/>
      <c r="G6" s="136"/>
      <c r="H6" s="136"/>
      <c r="I6" s="136"/>
      <c r="J6" s="136"/>
      <c r="K6" s="136"/>
      <c r="L6" s="136"/>
      <c r="M6" s="136"/>
    </row>
    <row r="7" spans="2:13" ht="7.7" customHeight="1" thickBot="1" x14ac:dyDescent="0.2">
      <c r="B7" s="71"/>
      <c r="C7" s="71"/>
      <c r="D7" s="71"/>
      <c r="E7" s="71"/>
      <c r="F7" s="71"/>
      <c r="G7" s="71"/>
      <c r="H7" s="71"/>
      <c r="I7" s="71"/>
      <c r="J7" s="71"/>
      <c r="K7" s="71"/>
      <c r="L7" s="71"/>
      <c r="M7" s="71"/>
    </row>
    <row r="8" spans="2:13" ht="137.44999999999999" customHeight="1" thickTop="1" thickBot="1" x14ac:dyDescent="0.2">
      <c r="B8" s="133" t="s">
        <v>240</v>
      </c>
      <c r="C8" s="134"/>
      <c r="D8" s="134"/>
      <c r="E8" s="134"/>
      <c r="F8" s="134"/>
      <c r="G8" s="134"/>
      <c r="H8" s="134"/>
      <c r="I8" s="134"/>
      <c r="J8" s="134"/>
      <c r="K8" s="134"/>
      <c r="L8" s="134"/>
      <c r="M8" s="135"/>
    </row>
    <row r="9" spans="2:13" ht="27" customHeight="1" thickTop="1" x14ac:dyDescent="0.15">
      <c r="B9" s="2"/>
      <c r="C9" s="2"/>
      <c r="D9" s="2"/>
      <c r="E9" s="2"/>
      <c r="F9" s="2"/>
      <c r="G9" s="2"/>
      <c r="H9" s="2"/>
      <c r="I9" s="2"/>
      <c r="J9" s="2"/>
      <c r="K9" s="2"/>
      <c r="L9" s="2"/>
      <c r="M9" s="2"/>
    </row>
    <row r="10" spans="2:13" ht="24" customHeight="1" x14ac:dyDescent="0.15">
      <c r="B10" s="138"/>
      <c r="C10" s="138"/>
      <c r="D10" s="138"/>
      <c r="E10" s="138"/>
      <c r="F10" s="138"/>
      <c r="G10" s="138"/>
      <c r="H10" s="138"/>
      <c r="I10" s="138"/>
      <c r="J10" s="138"/>
      <c r="K10" s="138"/>
      <c r="L10" s="138"/>
      <c r="M10" s="138"/>
    </row>
    <row r="11" spans="2:13" ht="24" customHeight="1" x14ac:dyDescent="0.15">
      <c r="B11" s="1"/>
      <c r="C11" s="1"/>
      <c r="D11" s="1"/>
      <c r="E11" s="1"/>
      <c r="F11" s="1"/>
      <c r="G11" s="1"/>
      <c r="H11" s="1"/>
      <c r="I11" s="1"/>
      <c r="J11" s="1"/>
      <c r="K11" s="1"/>
      <c r="L11" s="1"/>
      <c r="M11" s="1"/>
    </row>
    <row r="12" spans="2:13" ht="24" customHeight="1" x14ac:dyDescent="0.15">
      <c r="B12" s="138"/>
      <c r="C12" s="138"/>
      <c r="D12" s="137"/>
      <c r="E12" s="137"/>
      <c r="F12" s="137"/>
      <c r="G12" s="137"/>
      <c r="H12" s="137"/>
      <c r="I12" s="137"/>
      <c r="J12" s="137"/>
      <c r="K12" s="137"/>
      <c r="L12" s="137"/>
      <c r="M12" s="137"/>
    </row>
    <row r="13" spans="2:13" ht="24" customHeight="1" x14ac:dyDescent="0.15">
      <c r="B13" s="138"/>
      <c r="C13" s="138"/>
      <c r="D13" s="65"/>
      <c r="E13" s="137"/>
      <c r="F13" s="137"/>
      <c r="G13" s="1"/>
      <c r="H13" s="1"/>
      <c r="I13" s="1"/>
      <c r="J13" s="1"/>
      <c r="K13" s="1"/>
      <c r="L13" s="1"/>
      <c r="M13" s="1"/>
    </row>
    <row r="14" spans="2:13" ht="24" customHeight="1" x14ac:dyDescent="0.15">
      <c r="B14" s="138"/>
      <c r="C14" s="138"/>
      <c r="D14" s="137"/>
      <c r="E14" s="137"/>
      <c r="F14" s="137"/>
      <c r="G14" s="137"/>
      <c r="H14" s="137"/>
      <c r="I14" s="137"/>
      <c r="J14" s="137"/>
      <c r="K14" s="137"/>
      <c r="L14" s="137"/>
      <c r="M14" s="137"/>
    </row>
    <row r="15" spans="2:13" ht="24" customHeight="1" x14ac:dyDescent="0.15">
      <c r="B15" s="65"/>
      <c r="C15" s="65"/>
      <c r="D15" s="1"/>
      <c r="E15" s="1"/>
      <c r="F15" s="1"/>
      <c r="G15" s="1"/>
      <c r="H15" s="1"/>
      <c r="I15" s="1"/>
      <c r="J15" s="1"/>
      <c r="K15" s="1"/>
      <c r="L15" s="1"/>
      <c r="M15" s="1"/>
    </row>
    <row r="16" spans="2:13" ht="24" customHeight="1" x14ac:dyDescent="0.15">
      <c r="B16" s="138"/>
      <c r="C16" s="138"/>
      <c r="D16" s="144"/>
      <c r="E16" s="144"/>
      <c r="F16" s="1"/>
      <c r="G16" s="138"/>
      <c r="H16" s="138"/>
      <c r="I16" s="144"/>
      <c r="J16" s="144"/>
      <c r="K16" s="1"/>
      <c r="L16" s="1"/>
      <c r="M16" s="1"/>
    </row>
    <row r="17" spans="2:13" ht="24" customHeight="1" x14ac:dyDescent="0.15">
      <c r="B17" s="66"/>
      <c r="C17" s="115"/>
      <c r="D17" s="65"/>
      <c r="E17" s="65"/>
      <c r="F17" s="1"/>
      <c r="G17" s="66"/>
      <c r="H17" s="66"/>
      <c r="I17" s="65"/>
      <c r="J17" s="65"/>
      <c r="K17" s="1"/>
      <c r="L17" s="1"/>
      <c r="M17" s="1"/>
    </row>
    <row r="18" spans="2:13" ht="24" customHeight="1" x14ac:dyDescent="0.15">
      <c r="B18" s="4"/>
      <c r="D18" s="85"/>
      <c r="E18" s="85"/>
      <c r="F18" s="67"/>
      <c r="G18" s="4"/>
      <c r="H18" s="74"/>
      <c r="I18" s="74"/>
      <c r="J18" s="74"/>
      <c r="K18" s="1"/>
      <c r="L18" s="86" t="s">
        <v>158</v>
      </c>
      <c r="M18" s="84"/>
    </row>
    <row r="19" spans="2:13" ht="24" customHeight="1" x14ac:dyDescent="0.15">
      <c r="B19" s="85"/>
      <c r="C19" s="85"/>
      <c r="D19" s="85"/>
      <c r="E19" s="85"/>
      <c r="F19" s="67"/>
      <c r="G19" s="74"/>
      <c r="H19" s="74"/>
      <c r="I19" s="74"/>
      <c r="J19" s="74"/>
      <c r="K19" s="1"/>
      <c r="L19" s="1"/>
      <c r="M19" s="1"/>
    </row>
    <row r="20" spans="2:13" ht="24" customHeight="1" x14ac:dyDescent="0.15">
      <c r="B20" s="140" t="s">
        <v>138</v>
      </c>
      <c r="C20" s="140"/>
      <c r="D20" s="140"/>
      <c r="E20" s="140"/>
      <c r="F20" s="140"/>
      <c r="G20" s="140"/>
      <c r="H20" s="140"/>
      <c r="I20" s="140"/>
      <c r="J20" s="140"/>
      <c r="K20" s="140"/>
      <c r="L20" s="140"/>
      <c r="M20" s="140"/>
    </row>
    <row r="21" spans="2:13" ht="24" customHeight="1" x14ac:dyDescent="0.15">
      <c r="B21" s="138"/>
      <c r="C21" s="138"/>
      <c r="D21" s="138"/>
      <c r="E21" s="138"/>
      <c r="F21" s="138"/>
      <c r="G21" s="138"/>
      <c r="H21" s="138"/>
      <c r="I21" s="138"/>
      <c r="J21" s="138"/>
      <c r="K21" s="138"/>
      <c r="L21" s="138"/>
      <c r="M21" s="138"/>
    </row>
    <row r="22" spans="2:13" ht="24" customHeight="1" x14ac:dyDescent="0.15">
      <c r="B22" s="1"/>
      <c r="C22" s="1"/>
      <c r="D22" s="1"/>
      <c r="E22" s="1"/>
      <c r="F22" s="1"/>
      <c r="G22" s="1"/>
      <c r="H22" s="1"/>
      <c r="I22" s="1"/>
      <c r="J22" s="1"/>
      <c r="K22" s="1"/>
      <c r="L22" s="1"/>
      <c r="M22" s="1"/>
    </row>
    <row r="23" spans="2:13" ht="24" customHeight="1" x14ac:dyDescent="0.15">
      <c r="B23" s="142"/>
      <c r="C23" s="142"/>
      <c r="D23" s="65"/>
      <c r="E23" s="137"/>
      <c r="F23" s="137"/>
      <c r="G23" s="1"/>
      <c r="H23" s="1"/>
      <c r="I23" s="1"/>
      <c r="J23" s="1"/>
      <c r="K23" s="1"/>
      <c r="L23" s="1"/>
      <c r="M23" s="1"/>
    </row>
    <row r="24" spans="2:13" ht="24" customHeight="1" x14ac:dyDescent="0.15">
      <c r="B24" s="142"/>
      <c r="C24" s="142"/>
      <c r="D24" s="137"/>
      <c r="E24" s="137"/>
      <c r="F24" s="137"/>
      <c r="G24" s="137"/>
      <c r="H24" s="137"/>
      <c r="I24" s="137"/>
      <c r="J24" s="137"/>
      <c r="K24" s="137"/>
      <c r="L24" s="137"/>
      <c r="M24" s="137"/>
    </row>
    <row r="25" spans="2:13" ht="24" customHeight="1" x14ac:dyDescent="0.15">
      <c r="B25" s="68"/>
      <c r="C25" s="68"/>
      <c r="D25" s="66"/>
      <c r="E25" s="66"/>
      <c r="F25" s="66"/>
      <c r="G25" s="66"/>
      <c r="H25" s="66"/>
      <c r="I25" s="66"/>
      <c r="J25" s="66"/>
      <c r="K25" s="66"/>
      <c r="L25" s="66"/>
      <c r="M25" s="66"/>
    </row>
    <row r="26" spans="2:13" ht="24" customHeight="1" x14ac:dyDescent="0.15">
      <c r="B26" s="141"/>
      <c r="C26" s="141"/>
      <c r="D26" s="141"/>
      <c r="E26" s="141"/>
      <c r="F26" s="141"/>
      <c r="G26" s="141"/>
      <c r="H26" s="141"/>
      <c r="I26" s="141"/>
      <c r="J26" s="141"/>
      <c r="K26" s="141"/>
      <c r="L26" s="141"/>
      <c r="M26" s="141"/>
    </row>
    <row r="27" spans="2:13" ht="24" customHeight="1" x14ac:dyDescent="0.15">
      <c r="B27" s="2"/>
      <c r="C27" s="2"/>
      <c r="D27" s="2"/>
      <c r="E27" s="2"/>
      <c r="F27" s="2"/>
      <c r="G27" s="2"/>
      <c r="H27" s="2"/>
      <c r="I27" s="2"/>
      <c r="J27" s="2"/>
      <c r="K27" s="2"/>
      <c r="L27" s="2"/>
      <c r="M27" s="2"/>
    </row>
    <row r="28" spans="2:13" ht="20.100000000000001" customHeight="1" x14ac:dyDescent="0.15">
      <c r="B28" s="2"/>
      <c r="C28" s="2"/>
      <c r="D28" s="2"/>
      <c r="E28" s="2"/>
      <c r="F28" s="2"/>
      <c r="G28" s="2"/>
      <c r="H28" s="2"/>
      <c r="I28" s="2"/>
      <c r="J28" s="2"/>
      <c r="K28" s="2"/>
      <c r="L28" s="2"/>
      <c r="M28" s="2"/>
    </row>
    <row r="29" spans="2:13" ht="20.100000000000001" customHeight="1" x14ac:dyDescent="0.15">
      <c r="B29" s="2"/>
      <c r="C29" s="2"/>
      <c r="D29" s="2"/>
      <c r="E29" s="2"/>
      <c r="F29" s="2"/>
      <c r="G29" s="2"/>
      <c r="H29" s="2"/>
      <c r="I29" s="2"/>
      <c r="J29" s="2"/>
      <c r="K29" s="2"/>
      <c r="L29" s="2"/>
      <c r="M29" s="2"/>
    </row>
    <row r="30" spans="2:13" ht="20.100000000000001" customHeight="1" x14ac:dyDescent="0.15"/>
    <row r="31" spans="2:13" ht="20.100000000000001" customHeight="1" x14ac:dyDescent="0.15"/>
    <row r="32" spans="2: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13.5" x14ac:dyDescent="0.15"/>
    <row r="41" ht="13.5" x14ac:dyDescent="0.15"/>
    <row r="42" ht="13.5" x14ac:dyDescent="0.15"/>
    <row r="43" ht="13.5" x14ac:dyDescent="0.15"/>
    <row r="44" ht="13.5" x14ac:dyDescent="0.15"/>
    <row r="45" ht="13.5" x14ac:dyDescent="0.15"/>
    <row r="46" ht="13.5" x14ac:dyDescent="0.15"/>
    <row r="47" ht="13.5" x14ac:dyDescent="0.15"/>
    <row r="48" ht="13.5" x14ac:dyDescent="0.15"/>
    <row r="49" ht="13.5" x14ac:dyDescent="0.15"/>
    <row r="50" ht="13.5" x14ac:dyDescent="0.15"/>
    <row r="51" ht="13.5" x14ac:dyDescent="0.15"/>
    <row r="52" ht="13.5" x14ac:dyDescent="0.15"/>
    <row r="53" ht="13.5" x14ac:dyDescent="0.15"/>
    <row r="54" ht="13.5" x14ac:dyDescent="0.15"/>
    <row r="55" ht="13.5" x14ac:dyDescent="0.15"/>
    <row r="56" ht="13.5" x14ac:dyDescent="0.15"/>
    <row r="57" ht="13.5" x14ac:dyDescent="0.15"/>
    <row r="58" ht="13.5" x14ac:dyDescent="0.15"/>
    <row r="59" ht="13.5" x14ac:dyDescent="0.15"/>
    <row r="60" ht="13.5" x14ac:dyDescent="0.15"/>
    <row r="61" ht="13.5" x14ac:dyDescent="0.15"/>
    <row r="62" ht="13.5" x14ac:dyDescent="0.15"/>
    <row r="63" ht="13.5" x14ac:dyDescent="0.15"/>
    <row r="64" ht="13.5" x14ac:dyDescent="0.15"/>
    <row r="65" ht="13.5" x14ac:dyDescent="0.15"/>
    <row r="66" ht="13.5" x14ac:dyDescent="0.15"/>
    <row r="67" ht="13.5" x14ac:dyDescent="0.15"/>
    <row r="68" ht="13.5" x14ac:dyDescent="0.15"/>
    <row r="69" ht="13.5" x14ac:dyDescent="0.15"/>
    <row r="70" ht="13.5" x14ac:dyDescent="0.15"/>
    <row r="71" ht="13.5" x14ac:dyDescent="0.15"/>
    <row r="72" ht="13.5" x14ac:dyDescent="0.15"/>
    <row r="73" ht="13.5" x14ac:dyDescent="0.15"/>
    <row r="74" ht="13.5" x14ac:dyDescent="0.15"/>
    <row r="75" ht="13.5" x14ac:dyDescent="0.15"/>
    <row r="76" ht="13.5" x14ac:dyDescent="0.15"/>
    <row r="77" ht="13.5" x14ac:dyDescent="0.15"/>
    <row r="78" ht="13.5" x14ac:dyDescent="0.15"/>
    <row r="79" ht="13.5" x14ac:dyDescent="0.15"/>
    <row r="80" ht="13.5"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sheetData>
  <sheetProtection algorithmName="SHA-512" hashValue="K0I02xbLR5EyTho/6OQ2RHGsk2JiqqX9WfXMnXPD9eSYpJsp+qjjGXv3JJa0a/vc+uAgsPecibxSh/dRq+yE9g==" saltValue="NgCT8yrZB95FwQRVFEGXKg==" spinCount="100000" sheet="1" objects="1" scenarios="1" selectLockedCells="1"/>
  <mergeCells count="24">
    <mergeCell ref="B2:M2"/>
    <mergeCell ref="B20:M20"/>
    <mergeCell ref="B26:M26"/>
    <mergeCell ref="B21:M21"/>
    <mergeCell ref="B23:C24"/>
    <mergeCell ref="E23:F23"/>
    <mergeCell ref="D24:E24"/>
    <mergeCell ref="F24:G24"/>
    <mergeCell ref="H24:M24"/>
    <mergeCell ref="B4:M4"/>
    <mergeCell ref="B16:C16"/>
    <mergeCell ref="D16:E16"/>
    <mergeCell ref="G16:H16"/>
    <mergeCell ref="I16:J16"/>
    <mergeCell ref="B10:M10"/>
    <mergeCell ref="B12:C12"/>
    <mergeCell ref="B8:M8"/>
    <mergeCell ref="B6:M6"/>
    <mergeCell ref="D12:M12"/>
    <mergeCell ref="B13:C14"/>
    <mergeCell ref="E13:F13"/>
    <mergeCell ref="D14:E14"/>
    <mergeCell ref="F14:G14"/>
    <mergeCell ref="H14:M14"/>
  </mergeCells>
  <phoneticPr fontId="1"/>
  <pageMargins left="1.0236220472440944" right="1.0236220472440944" top="0.74803149606299213" bottom="0.74803149606299213" header="0.31496062992125984" footer="0.31496062992125984"/>
  <pageSetup paperSize="9" fitToHeight="0" orientation="landscape" r:id="rId1"/>
  <rowBreaks count="1" manualBreakCount="1">
    <brk id="29" min="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5"/>
  <sheetViews>
    <sheetView view="pageBreakPreview" zoomScaleNormal="70" zoomScaleSheetLayoutView="100" workbookViewId="0">
      <selection activeCell="D11" sqref="D11:M11"/>
    </sheetView>
  </sheetViews>
  <sheetFormatPr defaultColWidth="8.875" defaultRowHeight="13.5" zeroHeight="1" x14ac:dyDescent="0.15"/>
  <cols>
    <col min="1" max="1" width="2.125" customWidth="1"/>
    <col min="2" max="3" width="14.25" customWidth="1"/>
    <col min="4" max="4" width="13.5" customWidth="1"/>
    <col min="5" max="5" width="19.375" customWidth="1"/>
    <col min="6" max="6" width="14.25" customWidth="1"/>
    <col min="7" max="7" width="11.75" customWidth="1"/>
    <col min="8" max="9" width="8.875" customWidth="1"/>
    <col min="10" max="11" width="9.125" customWidth="1"/>
    <col min="12" max="12" width="10.5" customWidth="1"/>
    <col min="13" max="13" width="15.75" customWidth="1"/>
    <col min="14" max="14" width="1.875" customWidth="1"/>
    <col min="16" max="16" width="10.625" customWidth="1"/>
    <col min="20" max="20" width="0" hidden="1" customWidth="1"/>
    <col min="26" max="26" width="0" hidden="1" customWidth="1"/>
  </cols>
  <sheetData>
    <row r="1" spans="2:13" x14ac:dyDescent="0.15"/>
    <row r="2" spans="2:13" ht="19.7" customHeight="1" x14ac:dyDescent="0.15">
      <c r="B2" s="139" t="s">
        <v>257</v>
      </c>
      <c r="C2" s="139"/>
      <c r="D2" s="139"/>
      <c r="E2" s="139"/>
      <c r="F2" s="139"/>
      <c r="G2" s="139"/>
      <c r="H2" s="139"/>
      <c r="I2" s="139"/>
      <c r="J2" s="139"/>
      <c r="K2" s="139"/>
      <c r="L2" s="139"/>
      <c r="M2" s="139"/>
    </row>
    <row r="3" spans="2:13" ht="4.3499999999999996" customHeight="1" x14ac:dyDescent="0.15">
      <c r="B3" s="15"/>
      <c r="C3" s="15"/>
      <c r="D3" s="15"/>
      <c r="E3" s="15"/>
      <c r="F3" s="15"/>
      <c r="G3" s="15"/>
      <c r="H3" s="15"/>
      <c r="I3" s="15"/>
      <c r="J3" s="15"/>
      <c r="K3" s="15"/>
      <c r="L3" s="15"/>
      <c r="M3" s="15"/>
    </row>
    <row r="4" spans="2:13" ht="27.6" customHeight="1" x14ac:dyDescent="0.15">
      <c r="B4" s="143" t="s">
        <v>165</v>
      </c>
      <c r="C4" s="143"/>
      <c r="D4" s="143"/>
      <c r="E4" s="143"/>
      <c r="F4" s="143"/>
      <c r="G4" s="143"/>
      <c r="H4" s="143"/>
      <c r="I4" s="143"/>
      <c r="J4" s="143"/>
      <c r="K4" s="143"/>
      <c r="L4" s="143"/>
      <c r="M4" s="143"/>
    </row>
    <row r="5" spans="2:13" ht="4.3499999999999996" customHeight="1" x14ac:dyDescent="0.15">
      <c r="B5" s="15"/>
      <c r="C5" s="15"/>
      <c r="D5" s="15"/>
      <c r="E5" s="15"/>
      <c r="F5" s="15"/>
      <c r="G5" s="15"/>
      <c r="H5" s="15"/>
      <c r="I5" s="15"/>
      <c r="J5" s="15"/>
      <c r="K5" s="15"/>
      <c r="L5" s="15"/>
      <c r="M5" s="15"/>
    </row>
    <row r="6" spans="2:13" ht="30" customHeight="1" x14ac:dyDescent="0.15">
      <c r="B6" s="231" t="str">
        <f xml:space="preserve"> "-　計算方法A　-"</f>
        <v>-　計算方法A　-</v>
      </c>
      <c r="C6" s="231"/>
      <c r="D6" s="231"/>
      <c r="E6" s="231"/>
      <c r="F6" s="231"/>
      <c r="G6" s="231"/>
      <c r="H6" s="231"/>
      <c r="I6" s="231"/>
      <c r="J6" s="231"/>
      <c r="K6" s="231"/>
      <c r="L6" s="231"/>
      <c r="M6" s="231"/>
    </row>
    <row r="7" spans="2:13" ht="4.3499999999999996" customHeight="1" x14ac:dyDescent="0.15">
      <c r="B7" s="16"/>
      <c r="C7" s="16"/>
      <c r="D7" s="16"/>
      <c r="E7" s="16"/>
      <c r="F7" s="16"/>
      <c r="G7" s="16"/>
      <c r="H7" s="16"/>
      <c r="I7" s="16"/>
      <c r="J7" s="16"/>
      <c r="K7" s="16"/>
      <c r="L7" s="16"/>
      <c r="M7" s="16"/>
    </row>
    <row r="8" spans="2:13" ht="20.100000000000001" customHeight="1" x14ac:dyDescent="0.15">
      <c r="B8" s="232" t="s">
        <v>258</v>
      </c>
      <c r="C8" s="233"/>
      <c r="D8" s="233"/>
      <c r="E8" s="233"/>
      <c r="F8" s="233"/>
      <c r="G8" s="233"/>
      <c r="H8" s="233"/>
      <c r="I8" s="233"/>
      <c r="J8" s="233"/>
      <c r="K8" s="233"/>
      <c r="L8" s="233"/>
      <c r="M8" s="234"/>
    </row>
    <row r="9" spans="2:13" ht="20.100000000000001" customHeight="1" x14ac:dyDescent="0.15">
      <c r="B9" s="235"/>
      <c r="C9" s="236"/>
      <c r="D9" s="236"/>
      <c r="E9" s="236"/>
      <c r="F9" s="236"/>
      <c r="G9" s="236"/>
      <c r="H9" s="236"/>
      <c r="I9" s="236"/>
      <c r="J9" s="236"/>
      <c r="K9" s="236"/>
      <c r="L9" s="236"/>
      <c r="M9" s="237"/>
    </row>
    <row r="10" spans="2:13" ht="4.3499999999999996" customHeight="1" thickBot="1" x14ac:dyDescent="0.2">
      <c r="B10" s="15"/>
      <c r="C10" s="15"/>
      <c r="D10" s="15"/>
      <c r="E10" s="15"/>
      <c r="F10" s="15"/>
      <c r="G10" s="15"/>
      <c r="H10" s="15"/>
      <c r="I10" s="15"/>
      <c r="J10" s="15"/>
      <c r="K10" s="15"/>
      <c r="L10" s="15"/>
      <c r="M10" s="15"/>
    </row>
    <row r="11" spans="2:13" ht="20.100000000000001" customHeight="1" thickBot="1" x14ac:dyDescent="0.2">
      <c r="B11" s="249" t="s">
        <v>3</v>
      </c>
      <c r="C11" s="250"/>
      <c r="D11" s="251" t="s">
        <v>254</v>
      </c>
      <c r="E11" s="252"/>
      <c r="F11" s="252"/>
      <c r="G11" s="252"/>
      <c r="H11" s="252"/>
      <c r="I11" s="252"/>
      <c r="J11" s="252"/>
      <c r="K11" s="252"/>
      <c r="L11" s="252"/>
      <c r="M11" s="253"/>
    </row>
    <row r="12" spans="2:13" ht="10.35" customHeight="1" x14ac:dyDescent="0.15">
      <c r="B12" s="15"/>
      <c r="C12" s="15"/>
      <c r="D12" s="15"/>
      <c r="E12" s="15"/>
      <c r="F12" s="15"/>
      <c r="G12" s="15"/>
      <c r="H12" s="15"/>
      <c r="I12" s="15"/>
      <c r="J12" s="15"/>
      <c r="K12" s="15"/>
      <c r="L12" s="15"/>
      <c r="M12" s="15"/>
    </row>
    <row r="13" spans="2:13" x14ac:dyDescent="0.15">
      <c r="B13" s="160" t="s">
        <v>47</v>
      </c>
      <c r="C13" s="160"/>
      <c r="D13" s="160"/>
      <c r="E13" s="160"/>
      <c r="F13" s="160"/>
      <c r="G13" s="160"/>
      <c r="H13" s="160"/>
      <c r="I13" s="160"/>
      <c r="J13" s="160"/>
      <c r="K13" s="160"/>
      <c r="L13" s="160"/>
      <c r="M13" s="160"/>
    </row>
    <row r="14" spans="2:13" ht="4.3499999999999996" customHeight="1" thickBot="1" x14ac:dyDescent="0.2">
      <c r="B14" s="15"/>
      <c r="C14" s="15"/>
      <c r="D14" s="15"/>
      <c r="E14" s="15"/>
      <c r="F14" s="15"/>
      <c r="G14" s="15"/>
      <c r="H14" s="15"/>
      <c r="I14" s="15"/>
      <c r="J14" s="15"/>
      <c r="K14" s="15"/>
      <c r="L14" s="15"/>
      <c r="M14" s="15"/>
    </row>
    <row r="15" spans="2:13" ht="13.5" customHeight="1" x14ac:dyDescent="0.15">
      <c r="B15" s="202" t="s">
        <v>16</v>
      </c>
      <c r="C15" s="203"/>
      <c r="D15" s="90" t="s">
        <v>32</v>
      </c>
      <c r="E15" s="211" t="s">
        <v>14</v>
      </c>
      <c r="F15" s="211"/>
      <c r="G15" s="91"/>
      <c r="H15" s="91"/>
      <c r="I15" s="91"/>
      <c r="J15" s="91"/>
      <c r="K15" s="91"/>
      <c r="L15" s="91"/>
      <c r="M15" s="92"/>
    </row>
    <row r="16" spans="2:13" ht="14.25" thickBot="1" x14ac:dyDescent="0.2">
      <c r="B16" s="238"/>
      <c r="C16" s="239"/>
      <c r="D16" s="212" t="s">
        <v>17</v>
      </c>
      <c r="E16" s="213"/>
      <c r="F16" s="213" t="s">
        <v>18</v>
      </c>
      <c r="G16" s="213"/>
      <c r="H16" s="213" t="s">
        <v>19</v>
      </c>
      <c r="I16" s="213"/>
      <c r="J16" s="213"/>
      <c r="K16" s="213"/>
      <c r="L16" s="213"/>
      <c r="M16" s="258"/>
    </row>
    <row r="17" spans="1:29" ht="3.6" customHeight="1" thickBot="1" x14ac:dyDescent="0.2">
      <c r="B17" s="18"/>
      <c r="C17" s="19"/>
      <c r="D17" s="20"/>
      <c r="E17" s="21"/>
      <c r="F17" s="21"/>
      <c r="G17" s="21"/>
      <c r="H17" s="21"/>
      <c r="I17" s="21"/>
      <c r="J17" s="21"/>
      <c r="K17" s="21"/>
      <c r="L17" s="21"/>
      <c r="M17" s="21"/>
    </row>
    <row r="18" spans="1:29" ht="19.7" customHeight="1" thickBot="1" x14ac:dyDescent="0.2">
      <c r="B18" s="145" t="s">
        <v>129</v>
      </c>
      <c r="C18" s="172"/>
      <c r="D18" s="254" t="s">
        <v>56</v>
      </c>
      <c r="E18" s="255"/>
      <c r="F18" s="22"/>
      <c r="G18" s="24"/>
      <c r="H18" s="145" t="s">
        <v>156</v>
      </c>
      <c r="I18" s="146"/>
      <c r="J18" s="172"/>
      <c r="K18" s="256" t="s">
        <v>56</v>
      </c>
      <c r="L18" s="257"/>
      <c r="M18" s="22"/>
      <c r="U18" s="8"/>
    </row>
    <row r="19" spans="1:29" ht="13.7" customHeight="1" x14ac:dyDescent="0.15">
      <c r="B19" s="23"/>
      <c r="C19" s="23"/>
      <c r="D19" s="23"/>
      <c r="E19" s="23"/>
      <c r="F19" s="22"/>
      <c r="G19" s="23"/>
      <c r="H19" s="23"/>
      <c r="I19" s="23"/>
      <c r="J19" s="23"/>
      <c r="K19" s="23"/>
      <c r="L19" s="22"/>
      <c r="M19" s="22"/>
    </row>
    <row r="20" spans="1:29" ht="41.45" customHeight="1" x14ac:dyDescent="0.15">
      <c r="B20" s="173" t="s">
        <v>135</v>
      </c>
      <c r="C20" s="174"/>
      <c r="D20" s="174"/>
      <c r="E20" s="174"/>
      <c r="F20" s="175"/>
      <c r="G20" s="25"/>
      <c r="H20" s="173" t="s">
        <v>136</v>
      </c>
      <c r="I20" s="174"/>
      <c r="J20" s="174"/>
      <c r="K20" s="174"/>
      <c r="L20" s="174"/>
      <c r="M20" s="175"/>
      <c r="P20" t="s">
        <v>31</v>
      </c>
      <c r="R20" t="s">
        <v>2</v>
      </c>
      <c r="X20" t="s">
        <v>31</v>
      </c>
      <c r="Y20" t="s">
        <v>28</v>
      </c>
    </row>
    <row r="21" spans="1:29" ht="3.75" customHeight="1" thickBot="1" x14ac:dyDescent="0.2">
      <c r="B21" s="18"/>
      <c r="C21" s="19"/>
      <c r="D21" s="21"/>
      <c r="E21" s="21"/>
      <c r="F21" s="21"/>
      <c r="G21" s="21"/>
      <c r="H21" s="21"/>
      <c r="I21" s="21"/>
      <c r="J21" s="21"/>
      <c r="K21" s="21"/>
      <c r="L21" s="21"/>
      <c r="M21" s="21"/>
      <c r="N21" s="2"/>
      <c r="P21" t="s">
        <v>26</v>
      </c>
      <c r="X21" t="s">
        <v>33</v>
      </c>
      <c r="Y21">
        <f>$E$36</f>
        <v>0</v>
      </c>
      <c r="Z21" t="s">
        <v>61</v>
      </c>
      <c r="AA21" s="3">
        <v>19.55</v>
      </c>
      <c r="AB21" t="s">
        <v>211</v>
      </c>
      <c r="AC21" s="8"/>
    </row>
    <row r="22" spans="1:29" ht="30" customHeight="1" thickBot="1" x14ac:dyDescent="0.2">
      <c r="B22" s="202" t="s">
        <v>98</v>
      </c>
      <c r="C22" s="203"/>
      <c r="D22" s="216" t="str">
        <f>IF($D$18="新築","都市ガスボイラ","記載してください")</f>
        <v>記載してください</v>
      </c>
      <c r="E22" s="218"/>
      <c r="F22" s="202" t="s">
        <v>100</v>
      </c>
      <c r="G22" s="203"/>
      <c r="H22" s="216" t="s">
        <v>99</v>
      </c>
      <c r="I22" s="218"/>
      <c r="K22" s="166" t="s">
        <v>137</v>
      </c>
      <c r="L22" s="167"/>
      <c r="M22" s="168"/>
      <c r="N22" s="1"/>
      <c r="O22" s="5"/>
      <c r="P22" t="s">
        <v>35</v>
      </c>
      <c r="R22" t="s">
        <v>58</v>
      </c>
      <c r="S22" t="s">
        <v>28</v>
      </c>
      <c r="U22" t="s">
        <v>43</v>
      </c>
      <c r="X22" t="s">
        <v>26</v>
      </c>
      <c r="Y22">
        <v>2.27</v>
      </c>
      <c r="Z22" t="s">
        <v>34</v>
      </c>
      <c r="AA22" s="112">
        <f>36.44/((273/(273+25))*0.986923)</f>
        <v>40.304052430631707</v>
      </c>
      <c r="AB22" t="s">
        <v>60</v>
      </c>
    </row>
    <row r="23" spans="1:29" ht="10.35" customHeight="1" thickBot="1" x14ac:dyDescent="0.2">
      <c r="B23" s="27"/>
      <c r="C23" s="27"/>
      <c r="D23" s="27"/>
      <c r="E23" s="27"/>
      <c r="F23" s="28"/>
      <c r="G23" s="15"/>
      <c r="H23" s="15"/>
      <c r="I23" s="15"/>
      <c r="J23" s="15"/>
      <c r="K23" s="259"/>
      <c r="L23" s="260"/>
      <c r="M23" s="261"/>
      <c r="N23" s="6"/>
      <c r="P23" t="s">
        <v>10</v>
      </c>
      <c r="R23" t="s">
        <v>71</v>
      </c>
      <c r="S23" s="113">
        <v>2.99</v>
      </c>
      <c r="T23" t="s">
        <v>96</v>
      </c>
      <c r="U23">
        <v>46.44</v>
      </c>
      <c r="V23" t="s">
        <v>36</v>
      </c>
      <c r="W23" s="8"/>
      <c r="X23" t="s">
        <v>27</v>
      </c>
      <c r="Y23">
        <v>2.5</v>
      </c>
      <c r="Z23" t="s">
        <v>39</v>
      </c>
      <c r="AA23">
        <v>34.270000000000003</v>
      </c>
      <c r="AB23" t="s">
        <v>37</v>
      </c>
    </row>
    <row r="24" spans="1:29" ht="45.6" customHeight="1" thickBot="1" x14ac:dyDescent="0.2">
      <c r="B24" s="202" t="s">
        <v>105</v>
      </c>
      <c r="C24" s="203"/>
      <c r="D24" s="262" t="s">
        <v>132</v>
      </c>
      <c r="E24" s="263"/>
      <c r="F24" s="263"/>
      <c r="G24" s="263"/>
      <c r="H24" s="263"/>
      <c r="I24" s="264"/>
      <c r="J24" s="15"/>
      <c r="K24" s="169"/>
      <c r="L24" s="170"/>
      <c r="M24" s="171"/>
      <c r="P24" t="s">
        <v>27</v>
      </c>
      <c r="R24" t="s">
        <v>1</v>
      </c>
      <c r="S24" s="113">
        <v>2.75</v>
      </c>
      <c r="T24" t="s">
        <v>38</v>
      </c>
      <c r="U24">
        <v>36.729999999999997</v>
      </c>
      <c r="V24" t="s">
        <v>37</v>
      </c>
      <c r="X24" t="s">
        <v>40</v>
      </c>
      <c r="Y24">
        <f>$E$36</f>
        <v>0</v>
      </c>
      <c r="AA24">
        <v>33.229999999999997</v>
      </c>
      <c r="AB24" t="s">
        <v>59</v>
      </c>
    </row>
    <row r="25" spans="1:29" ht="4.3499999999999996" customHeight="1" thickBot="1" x14ac:dyDescent="0.2">
      <c r="B25" s="26"/>
      <c r="C25" s="26"/>
      <c r="D25" s="26"/>
      <c r="E25" s="26"/>
      <c r="F25" s="21"/>
      <c r="G25" s="15"/>
      <c r="H25" s="15"/>
      <c r="I25" s="15"/>
      <c r="J25" s="15"/>
      <c r="K25" s="15"/>
      <c r="L25" s="26"/>
      <c r="M25" s="26"/>
      <c r="R25" s="3" t="s">
        <v>0</v>
      </c>
      <c r="S25" s="113">
        <v>2.5</v>
      </c>
      <c r="T25" t="s">
        <v>39</v>
      </c>
      <c r="U25">
        <v>34.270000000000003</v>
      </c>
      <c r="V25" t="s">
        <v>37</v>
      </c>
      <c r="X25" t="s">
        <v>12</v>
      </c>
      <c r="Y25">
        <f>$E$36</f>
        <v>0</v>
      </c>
      <c r="AA25">
        <v>10.8</v>
      </c>
      <c r="AB25" t="s">
        <v>60</v>
      </c>
    </row>
    <row r="26" spans="1:29" ht="28.7" customHeight="1" thickBot="1" x14ac:dyDescent="0.2">
      <c r="B26" s="214" t="s">
        <v>48</v>
      </c>
      <c r="C26" s="215"/>
      <c r="D26" s="216" t="s">
        <v>255</v>
      </c>
      <c r="E26" s="217"/>
      <c r="F26" s="218"/>
      <c r="G26" s="15"/>
      <c r="H26" s="219" t="s">
        <v>57</v>
      </c>
      <c r="I26" s="220"/>
      <c r="J26" s="220"/>
      <c r="K26" s="220"/>
      <c r="L26" s="220"/>
      <c r="M26" s="221"/>
      <c r="R26" s="3" t="s">
        <v>106</v>
      </c>
      <c r="S26" s="113">
        <v>2.27</v>
      </c>
      <c r="T26" t="s">
        <v>34</v>
      </c>
      <c r="U26" s="111">
        <f>36.44/((273/(273+25))*0.986923)</f>
        <v>40.304052430631707</v>
      </c>
      <c r="V26" t="s">
        <v>60</v>
      </c>
      <c r="X26" t="s">
        <v>62</v>
      </c>
      <c r="Y26">
        <v>2.62</v>
      </c>
      <c r="Z26" t="s">
        <v>63</v>
      </c>
      <c r="AA26">
        <v>35.770000000000003</v>
      </c>
      <c r="AB26" t="s">
        <v>64</v>
      </c>
    </row>
    <row r="27" spans="1:29" ht="3" customHeight="1" thickBot="1" x14ac:dyDescent="0.2">
      <c r="B27" s="26"/>
      <c r="C27" s="26"/>
      <c r="D27" s="26"/>
      <c r="E27" s="26"/>
      <c r="F27" s="21"/>
      <c r="G27" s="15"/>
      <c r="H27" s="15"/>
      <c r="I27" s="15"/>
      <c r="J27" s="15"/>
      <c r="K27" s="15"/>
      <c r="L27" s="26"/>
      <c r="M27" s="26"/>
      <c r="R27" s="3" t="s">
        <v>11</v>
      </c>
      <c r="S27" s="114">
        <f>$D$95</f>
        <v>0.438</v>
      </c>
      <c r="T27" t="s">
        <v>41</v>
      </c>
      <c r="U27">
        <v>3.6</v>
      </c>
      <c r="V27" t="s">
        <v>90</v>
      </c>
      <c r="X27" t="s">
        <v>35</v>
      </c>
      <c r="Y27">
        <v>2.79</v>
      </c>
      <c r="AA27">
        <v>49.84</v>
      </c>
      <c r="AB27" t="s">
        <v>117</v>
      </c>
    </row>
    <row r="28" spans="1:29" ht="19.7" customHeight="1" thickBot="1" x14ac:dyDescent="0.2">
      <c r="B28" s="224" t="s">
        <v>91</v>
      </c>
      <c r="C28" s="148"/>
      <c r="D28" s="148"/>
      <c r="E28" s="208"/>
      <c r="F28" s="206" t="s">
        <v>56</v>
      </c>
      <c r="G28" s="207"/>
      <c r="H28" s="148" t="s">
        <v>97</v>
      </c>
      <c r="I28" s="148"/>
      <c r="J28" s="148"/>
      <c r="K28" s="208"/>
      <c r="L28" s="206" t="s">
        <v>58</v>
      </c>
      <c r="M28" s="207"/>
      <c r="X28" s="3" t="s">
        <v>11</v>
      </c>
      <c r="Y28">
        <f>D95</f>
        <v>0.438</v>
      </c>
      <c r="Z28" t="s">
        <v>41</v>
      </c>
      <c r="AA28">
        <v>3.6</v>
      </c>
      <c r="AB28" t="s">
        <v>104</v>
      </c>
    </row>
    <row r="29" spans="1:29" ht="13.7" customHeight="1" x14ac:dyDescent="0.15">
      <c r="A29" s="2"/>
      <c r="B29" s="15"/>
      <c r="C29" s="15"/>
      <c r="D29" s="15"/>
      <c r="E29" s="15"/>
      <c r="F29" s="15"/>
      <c r="G29" s="15"/>
      <c r="H29" s="15"/>
      <c r="I29" s="15"/>
      <c r="J29" s="15"/>
      <c r="K29" s="15"/>
      <c r="L29" s="15"/>
      <c r="M29" s="15"/>
      <c r="R29" s="59"/>
    </row>
    <row r="30" spans="1:29" ht="18" customHeight="1" x14ac:dyDescent="0.15">
      <c r="A30" s="2"/>
      <c r="B30" s="190" t="s">
        <v>107</v>
      </c>
      <c r="C30" s="222"/>
      <c r="D30" s="222"/>
      <c r="E30" s="222"/>
      <c r="F30" s="222"/>
      <c r="G30" s="222"/>
      <c r="H30" s="222"/>
      <c r="I30" s="222"/>
      <c r="J30" s="222"/>
      <c r="K30" s="222"/>
      <c r="L30" s="222"/>
      <c r="M30" s="223"/>
      <c r="X30" s="3"/>
    </row>
    <row r="31" spans="1:29" ht="3.6" customHeight="1" thickBot="1" x14ac:dyDescent="0.2">
      <c r="A31" s="2"/>
      <c r="B31" s="15"/>
      <c r="C31" s="15"/>
      <c r="D31" s="15"/>
      <c r="E31" s="15"/>
      <c r="F31" s="15"/>
      <c r="G31" s="15"/>
      <c r="H31" s="15"/>
      <c r="I31" s="15"/>
      <c r="J31" s="27"/>
      <c r="K31" s="17"/>
      <c r="L31" s="17"/>
      <c r="M31" s="55"/>
      <c r="X31" s="3"/>
    </row>
    <row r="32" spans="1:29" ht="19.7" customHeight="1" thickBot="1" x14ac:dyDescent="0.2">
      <c r="B32" s="148" t="s">
        <v>166</v>
      </c>
      <c r="C32" s="148"/>
      <c r="D32" s="148"/>
      <c r="E32" s="208"/>
      <c r="F32" s="209" t="s">
        <v>56</v>
      </c>
      <c r="G32" s="210"/>
      <c r="H32" s="148" t="s">
        <v>167</v>
      </c>
      <c r="I32" s="148"/>
      <c r="J32" s="148"/>
      <c r="K32" s="208"/>
      <c r="L32" s="209" t="s">
        <v>56</v>
      </c>
      <c r="M32" s="210"/>
      <c r="X32" t="s">
        <v>153</v>
      </c>
    </row>
    <row r="33" spans="1:24" ht="13.7" customHeight="1" x14ac:dyDescent="0.15">
      <c r="B33" s="19"/>
      <c r="C33" s="19"/>
      <c r="D33" s="19"/>
      <c r="E33" s="19"/>
      <c r="F33" s="19"/>
      <c r="G33" s="19"/>
      <c r="H33" s="19"/>
      <c r="I33" s="19"/>
      <c r="J33" s="19"/>
      <c r="K33" s="19"/>
      <c r="L33" s="19"/>
      <c r="M33" s="19"/>
      <c r="X33" t="s">
        <v>33</v>
      </c>
    </row>
    <row r="34" spans="1:24" ht="18" customHeight="1" x14ac:dyDescent="0.15">
      <c r="B34" s="173" t="s">
        <v>168</v>
      </c>
      <c r="C34" s="174"/>
      <c r="D34" s="174"/>
      <c r="E34" s="174"/>
      <c r="F34" s="174"/>
      <c r="G34" s="174"/>
      <c r="H34" s="174"/>
      <c r="I34" s="174"/>
      <c r="J34" s="174"/>
      <c r="K34" s="174"/>
      <c r="L34" s="174"/>
      <c r="M34" s="175"/>
      <c r="X34" t="s">
        <v>40</v>
      </c>
    </row>
    <row r="35" spans="1:24" ht="3.6" customHeight="1" thickBot="1" x14ac:dyDescent="0.2">
      <c r="B35" s="19"/>
      <c r="C35" s="19"/>
      <c r="D35" s="21"/>
      <c r="E35" s="21"/>
      <c r="F35" s="21"/>
      <c r="G35" s="21"/>
      <c r="H35" s="21"/>
      <c r="I35" s="27"/>
      <c r="J35" s="15"/>
      <c r="K35" s="26"/>
      <c r="L35" s="26"/>
      <c r="M35" s="26"/>
      <c r="X35" t="s">
        <v>12</v>
      </c>
    </row>
    <row r="36" spans="1:24" ht="19.7" customHeight="1" thickBot="1" x14ac:dyDescent="0.2">
      <c r="B36" s="265" t="s">
        <v>55</v>
      </c>
      <c r="C36" s="265"/>
      <c r="D36" s="203"/>
      <c r="E36" s="101">
        <v>0</v>
      </c>
      <c r="F36" s="266" t="str">
        <f>IF(ISERROR("["&amp;"kgCO2/"&amp;VLOOKUP($L$32,$X$21:$AB$26,5,FALSE)&amp;"]"),"[－]","["&amp;"kgCO2/"&amp;VLOOKUP($L$32,$X$21:$AB$26,5,FALSE)&amp;"]")</f>
        <v>[－]</v>
      </c>
      <c r="G36" s="159"/>
      <c r="I36" s="178" t="s">
        <v>203</v>
      </c>
      <c r="J36" s="179"/>
      <c r="K36" s="179"/>
      <c r="L36" s="179"/>
      <c r="M36" s="180"/>
      <c r="N36" s="7"/>
      <c r="X36" t="s">
        <v>10</v>
      </c>
    </row>
    <row r="37" spans="1:24" ht="11.45" customHeight="1" thickBot="1" x14ac:dyDescent="0.2">
      <c r="B37" s="41"/>
      <c r="C37" s="41"/>
      <c r="D37" s="41"/>
      <c r="E37" s="41"/>
      <c r="F37" s="41"/>
      <c r="G37" s="41"/>
      <c r="H37" s="29"/>
      <c r="I37" s="181"/>
      <c r="J37" s="182"/>
      <c r="K37" s="182"/>
      <c r="L37" s="182"/>
      <c r="M37" s="183"/>
      <c r="N37" s="7"/>
      <c r="X37" t="s">
        <v>35</v>
      </c>
    </row>
    <row r="38" spans="1:24" ht="32.450000000000003" customHeight="1" x14ac:dyDescent="0.15">
      <c r="B38" s="148" t="s">
        <v>108</v>
      </c>
      <c r="C38" s="148"/>
      <c r="D38" s="225" t="s">
        <v>114</v>
      </c>
      <c r="E38" s="226"/>
      <c r="F38" s="226"/>
      <c r="G38" s="227"/>
      <c r="H38" s="41"/>
      <c r="I38" s="181"/>
      <c r="J38" s="182"/>
      <c r="K38" s="182"/>
      <c r="L38" s="182"/>
      <c r="M38" s="183"/>
      <c r="N38" s="7"/>
      <c r="X38" s="3" t="s">
        <v>26</v>
      </c>
    </row>
    <row r="39" spans="1:24" ht="26.45" customHeight="1" thickBot="1" x14ac:dyDescent="0.2">
      <c r="B39" s="148"/>
      <c r="C39" s="148"/>
      <c r="D39" s="228"/>
      <c r="E39" s="229"/>
      <c r="F39" s="229"/>
      <c r="G39" s="230"/>
      <c r="H39" s="41"/>
      <c r="I39" s="184"/>
      <c r="J39" s="185"/>
      <c r="K39" s="185"/>
      <c r="L39" s="185"/>
      <c r="M39" s="186"/>
      <c r="N39" s="7"/>
      <c r="X39" t="s">
        <v>27</v>
      </c>
    </row>
    <row r="40" spans="1:24" ht="3.6" customHeight="1" thickBot="1" x14ac:dyDescent="0.2">
      <c r="A40" s="7"/>
      <c r="B40" s="42"/>
      <c r="C40" s="27"/>
      <c r="D40" s="27"/>
      <c r="E40" s="27"/>
      <c r="F40" s="27"/>
      <c r="G40" s="27"/>
      <c r="H40" s="27"/>
      <c r="I40" s="75"/>
      <c r="J40" s="76"/>
      <c r="K40" s="34"/>
      <c r="L40" s="34"/>
      <c r="M40" s="34"/>
    </row>
    <row r="41" spans="1:24" ht="20.100000000000001" customHeight="1" thickBot="1" x14ac:dyDescent="0.2">
      <c r="B41" s="248" t="s">
        <v>4</v>
      </c>
      <c r="C41" s="145"/>
      <c r="D41" s="267">
        <v>0</v>
      </c>
      <c r="E41" s="268"/>
      <c r="F41" s="11" t="s">
        <v>5</v>
      </c>
      <c r="G41" s="12" t="s">
        <v>13</v>
      </c>
      <c r="H41" s="15"/>
      <c r="I41" s="29"/>
      <c r="J41" s="15"/>
      <c r="K41" s="15"/>
      <c r="L41" s="15"/>
      <c r="M41" s="15"/>
    </row>
    <row r="42" spans="1:24" ht="13.7" customHeight="1" x14ac:dyDescent="0.15">
      <c r="B42" s="23"/>
      <c r="C42" s="23"/>
      <c r="D42" s="23"/>
      <c r="E42" s="23"/>
      <c r="F42" s="23"/>
      <c r="G42" s="23"/>
      <c r="H42" s="23"/>
      <c r="I42" s="15"/>
      <c r="J42" s="15"/>
      <c r="K42" s="15"/>
      <c r="L42" s="27"/>
      <c r="M42" s="15"/>
    </row>
    <row r="43" spans="1:24" ht="20.100000000000001" customHeight="1" x14ac:dyDescent="0.15">
      <c r="B43" s="173" t="s">
        <v>144</v>
      </c>
      <c r="C43" s="174"/>
      <c r="D43" s="174"/>
      <c r="E43" s="174"/>
      <c r="F43" s="174"/>
      <c r="G43" s="174"/>
      <c r="H43" s="174"/>
      <c r="I43" s="174"/>
      <c r="J43" s="174"/>
      <c r="K43" s="174"/>
      <c r="L43" s="174"/>
      <c r="M43" s="175"/>
    </row>
    <row r="44" spans="1:24" ht="4.3499999999999996" customHeight="1" thickBot="1" x14ac:dyDescent="0.2">
      <c r="B44" s="30"/>
      <c r="C44" s="30"/>
      <c r="D44" s="30"/>
      <c r="E44" s="30"/>
      <c r="F44" s="30"/>
      <c r="G44" s="30"/>
      <c r="H44" s="30"/>
      <c r="I44" s="30"/>
      <c r="J44" s="30"/>
      <c r="K44" s="30"/>
      <c r="L44" s="30"/>
      <c r="M44" s="30"/>
    </row>
    <row r="45" spans="1:24" ht="20.100000000000001" customHeight="1" thickBot="1" x14ac:dyDescent="0.2">
      <c r="B45" s="248" t="s">
        <v>6</v>
      </c>
      <c r="C45" s="145"/>
      <c r="D45" s="187">
        <v>0</v>
      </c>
      <c r="E45" s="188"/>
      <c r="F45" s="14" t="s">
        <v>9</v>
      </c>
      <c r="G45" s="246" t="s">
        <v>130</v>
      </c>
      <c r="H45" s="247"/>
      <c r="I45" s="30"/>
      <c r="J45" s="30"/>
      <c r="K45" s="30"/>
      <c r="L45" s="30"/>
      <c r="M45" s="30"/>
    </row>
    <row r="46" spans="1:24" ht="13.7" customHeight="1" x14ac:dyDescent="0.15">
      <c r="B46" s="23"/>
      <c r="C46" s="23"/>
      <c r="D46" s="23"/>
      <c r="E46" s="23"/>
      <c r="F46" s="23"/>
      <c r="G46" s="30"/>
      <c r="H46" s="30"/>
      <c r="I46" s="30"/>
      <c r="J46" s="30"/>
      <c r="K46" s="30"/>
      <c r="L46" s="30"/>
      <c r="M46" s="30"/>
    </row>
    <row r="47" spans="1:24" ht="29.45" customHeight="1" x14ac:dyDescent="0.15">
      <c r="B47" s="269" t="s">
        <v>151</v>
      </c>
      <c r="C47" s="269"/>
      <c r="D47" s="269"/>
      <c r="E47" s="269"/>
      <c r="F47" s="269"/>
      <c r="G47" s="269"/>
      <c r="H47" s="269"/>
      <c r="I47" s="269"/>
      <c r="J47" s="269"/>
      <c r="K47" s="269"/>
      <c r="L47" s="269"/>
      <c r="M47" s="269"/>
    </row>
    <row r="48" spans="1:24" ht="3.6" customHeight="1" x14ac:dyDescent="0.15">
      <c r="B48" s="22"/>
      <c r="C48" s="22"/>
      <c r="D48" s="22"/>
      <c r="E48" s="22"/>
      <c r="F48" s="22"/>
      <c r="G48" s="22"/>
      <c r="H48" s="22"/>
      <c r="I48" s="22"/>
      <c r="J48" s="22"/>
      <c r="K48" s="22"/>
      <c r="L48" s="22"/>
      <c r="M48" s="22"/>
    </row>
    <row r="49" spans="2:14" x14ac:dyDescent="0.15">
      <c r="B49" s="136" t="s">
        <v>134</v>
      </c>
      <c r="C49" s="136"/>
      <c r="D49" s="136"/>
      <c r="E49" s="136"/>
      <c r="F49" s="136"/>
      <c r="G49" s="136"/>
      <c r="H49" s="136"/>
      <c r="I49" s="136"/>
      <c r="J49" s="136"/>
      <c r="K49" s="136"/>
      <c r="L49" s="136"/>
      <c r="M49" s="136"/>
    </row>
    <row r="50" spans="2:14" ht="9" customHeight="1" x14ac:dyDescent="0.15">
      <c r="B50" s="31"/>
      <c r="C50" s="31"/>
      <c r="D50" s="31"/>
      <c r="E50" s="31"/>
      <c r="F50" s="31"/>
      <c r="G50" s="31"/>
      <c r="H50" s="31"/>
      <c r="I50" s="31"/>
      <c r="J50" s="31"/>
      <c r="K50" s="31"/>
      <c r="L50" s="31"/>
      <c r="M50" s="31"/>
    </row>
    <row r="51" spans="2:14" x14ac:dyDescent="0.15">
      <c r="B51" s="32" t="s">
        <v>51</v>
      </c>
      <c r="C51" s="33"/>
      <c r="D51" s="33"/>
      <c r="E51" s="33"/>
      <c r="F51" s="31"/>
      <c r="G51" s="31"/>
      <c r="H51" s="31"/>
      <c r="I51" s="31"/>
      <c r="J51" s="31"/>
      <c r="K51" s="31"/>
      <c r="L51" s="31"/>
      <c r="M51" s="31"/>
    </row>
    <row r="52" spans="2:14" ht="9" customHeight="1" thickBot="1" x14ac:dyDescent="0.2">
      <c r="B52" s="15"/>
      <c r="C52" s="31"/>
      <c r="D52" s="31"/>
      <c r="E52" s="31"/>
      <c r="F52" s="31"/>
      <c r="H52" s="31"/>
      <c r="I52" s="31"/>
      <c r="J52" s="31"/>
      <c r="K52" s="31"/>
      <c r="L52" s="31"/>
      <c r="M52" s="31"/>
    </row>
    <row r="53" spans="2:14" ht="19.350000000000001" customHeight="1" thickBot="1" x14ac:dyDescent="0.2">
      <c r="B53" s="204" t="s">
        <v>92</v>
      </c>
      <c r="C53" s="205"/>
      <c r="D53" s="205"/>
      <c r="E53" s="102">
        <v>120</v>
      </c>
      <c r="F53" s="52" t="s">
        <v>42</v>
      </c>
      <c r="G53" s="31"/>
      <c r="H53" s="204" t="s">
        <v>93</v>
      </c>
      <c r="I53" s="205"/>
      <c r="J53" s="205"/>
      <c r="K53" s="102">
        <v>80</v>
      </c>
      <c r="L53" s="52" t="s">
        <v>42</v>
      </c>
    </row>
    <row r="54" spans="2:14" ht="14.45" customHeight="1" x14ac:dyDescent="0.15">
      <c r="B54" s="15"/>
      <c r="C54" s="15"/>
      <c r="D54" s="15"/>
      <c r="E54" s="15"/>
      <c r="F54" s="15"/>
      <c r="G54" s="15"/>
      <c r="H54" s="15"/>
      <c r="I54" s="15"/>
      <c r="J54" s="15"/>
      <c r="K54" s="15"/>
      <c r="L54" s="15"/>
      <c r="M54" s="15"/>
    </row>
    <row r="55" spans="2:14" ht="23.45" customHeight="1" x14ac:dyDescent="0.15">
      <c r="B55" s="190" t="s">
        <v>145</v>
      </c>
      <c r="C55" s="191"/>
      <c r="D55" s="191"/>
      <c r="E55" s="191"/>
      <c r="F55" s="191"/>
      <c r="G55" s="191"/>
      <c r="H55" s="191"/>
      <c r="I55" s="191"/>
      <c r="J55" s="191"/>
      <c r="K55" s="191"/>
      <c r="L55" s="191"/>
      <c r="M55" s="192"/>
    </row>
    <row r="56" spans="2:14" ht="3" customHeight="1" x14ac:dyDescent="0.15">
      <c r="B56" s="15"/>
      <c r="C56" s="31"/>
      <c r="D56" s="31"/>
      <c r="E56" s="31"/>
      <c r="F56" s="31"/>
      <c r="G56" s="15"/>
      <c r="H56" s="15"/>
      <c r="I56" s="15"/>
      <c r="J56" s="15"/>
      <c r="K56" s="15"/>
      <c r="L56" s="15"/>
      <c r="M56" s="15"/>
    </row>
    <row r="57" spans="2:14" ht="19.350000000000001" customHeight="1" x14ac:dyDescent="0.15">
      <c r="B57" s="32" t="s">
        <v>50</v>
      </c>
      <c r="C57" s="15"/>
      <c r="D57" s="15"/>
      <c r="E57" s="15"/>
      <c r="F57" s="15"/>
      <c r="G57" s="15"/>
      <c r="H57" s="15"/>
      <c r="I57" s="23"/>
      <c r="J57" s="23"/>
      <c r="K57" s="28"/>
      <c r="L57" s="23"/>
      <c r="M57" s="15"/>
    </row>
    <row r="58" spans="2:14" ht="9" customHeight="1" thickBot="1" x14ac:dyDescent="0.2">
      <c r="B58" s="15"/>
      <c r="C58" s="15"/>
      <c r="D58" s="15"/>
      <c r="E58" s="15"/>
      <c r="F58" s="15"/>
      <c r="G58" s="15"/>
      <c r="H58" s="15"/>
      <c r="I58" s="15"/>
      <c r="J58" s="15"/>
      <c r="K58" s="15"/>
      <c r="L58" s="15"/>
      <c r="M58" s="15"/>
      <c r="N58" s="4"/>
    </row>
    <row r="59" spans="2:14" ht="27.6" customHeight="1" thickBot="1" x14ac:dyDescent="0.2">
      <c r="B59" s="145" t="s">
        <v>128</v>
      </c>
      <c r="C59" s="172"/>
      <c r="D59" s="102">
        <v>0</v>
      </c>
      <c r="E59" s="13" t="s">
        <v>42</v>
      </c>
      <c r="F59" s="15"/>
      <c r="G59" s="173" t="s">
        <v>242</v>
      </c>
      <c r="H59" s="174"/>
      <c r="I59" s="174"/>
      <c r="J59" s="174"/>
      <c r="K59" s="174"/>
      <c r="L59" s="174"/>
      <c r="M59" s="175"/>
      <c r="N59" s="10"/>
    </row>
    <row r="60" spans="2:14" ht="3.6" customHeight="1" thickBot="1" x14ac:dyDescent="0.2">
      <c r="B60" s="15"/>
      <c r="C60" s="15"/>
      <c r="D60" s="15"/>
      <c r="E60" s="15"/>
      <c r="F60" s="15"/>
      <c r="G60" s="81"/>
      <c r="H60" s="81"/>
      <c r="I60" s="81"/>
      <c r="J60" s="81"/>
      <c r="K60" s="81"/>
      <c r="L60" s="81"/>
      <c r="M60" s="81"/>
      <c r="N60" s="10"/>
    </row>
    <row r="61" spans="2:14" ht="22.7" customHeight="1" thickBot="1" x14ac:dyDescent="0.2">
      <c r="B61" s="145" t="s">
        <v>109</v>
      </c>
      <c r="C61" s="172"/>
      <c r="D61" s="102">
        <v>5</v>
      </c>
      <c r="E61" s="49" t="s">
        <v>75</v>
      </c>
      <c r="F61" s="28"/>
      <c r="G61" s="166" t="s">
        <v>241</v>
      </c>
      <c r="H61" s="167"/>
      <c r="I61" s="167"/>
      <c r="J61" s="167"/>
      <c r="K61" s="167"/>
      <c r="L61" s="167"/>
      <c r="M61" s="168"/>
      <c r="N61" s="7"/>
    </row>
    <row r="62" spans="2:14" ht="19.350000000000001" customHeight="1" x14ac:dyDescent="0.15">
      <c r="B62" s="27"/>
      <c r="C62" s="27"/>
      <c r="D62" s="27"/>
      <c r="E62" s="27"/>
      <c r="F62" s="27"/>
      <c r="G62" s="169"/>
      <c r="H62" s="170"/>
      <c r="I62" s="170"/>
      <c r="J62" s="170"/>
      <c r="K62" s="170"/>
      <c r="L62" s="170"/>
      <c r="M62" s="171"/>
      <c r="N62" s="6"/>
    </row>
    <row r="63" spans="2:14" ht="3.6" customHeight="1" x14ac:dyDescent="0.15">
      <c r="B63" s="27"/>
      <c r="C63" s="27"/>
      <c r="D63" s="27"/>
      <c r="E63" s="27"/>
      <c r="F63" s="27"/>
      <c r="G63" s="27"/>
      <c r="H63" s="27"/>
      <c r="I63" s="27"/>
      <c r="J63" s="27"/>
      <c r="K63" s="27"/>
      <c r="L63" s="27"/>
      <c r="M63" s="27"/>
      <c r="N63" s="6"/>
    </row>
    <row r="64" spans="2:14" ht="19.350000000000001" customHeight="1" x14ac:dyDescent="0.15">
      <c r="B64" s="37" t="s">
        <v>45</v>
      </c>
      <c r="C64" s="23"/>
      <c r="D64" s="28"/>
      <c r="E64" s="23"/>
      <c r="F64" s="27"/>
      <c r="G64" s="15"/>
      <c r="H64" s="15"/>
      <c r="I64" s="23"/>
      <c r="J64" s="27"/>
      <c r="K64" s="34"/>
      <c r="L64" s="34"/>
      <c r="M64" s="34"/>
      <c r="N64" s="6"/>
    </row>
    <row r="65" spans="1:14" ht="9" customHeight="1" x14ac:dyDescent="0.15">
      <c r="B65" s="79"/>
      <c r="C65" s="79"/>
      <c r="D65" s="28"/>
      <c r="E65" s="79"/>
      <c r="F65" s="27"/>
      <c r="G65" s="2"/>
      <c r="H65" s="2"/>
      <c r="I65" s="2"/>
      <c r="J65" s="2"/>
      <c r="K65" s="2"/>
      <c r="L65" s="2"/>
      <c r="M65" s="2"/>
      <c r="N65" s="6"/>
    </row>
    <row r="66" spans="1:14" ht="17.45" customHeight="1" x14ac:dyDescent="0.15">
      <c r="B66" s="173" t="s">
        <v>143</v>
      </c>
      <c r="C66" s="174"/>
      <c r="D66" s="174"/>
      <c r="E66" s="174"/>
      <c r="F66" s="174"/>
      <c r="G66" s="174"/>
      <c r="H66" s="174"/>
      <c r="I66" s="174"/>
      <c r="J66" s="174"/>
      <c r="K66" s="174"/>
      <c r="L66" s="174"/>
      <c r="M66" s="175"/>
      <c r="N66" s="6"/>
    </row>
    <row r="67" spans="1:14" ht="16.350000000000001" customHeight="1" thickBot="1" x14ac:dyDescent="0.2">
      <c r="B67" s="80"/>
      <c r="C67" s="80"/>
      <c r="D67" s="28"/>
      <c r="E67" s="80"/>
      <c r="F67" s="27"/>
      <c r="G67" s="2"/>
      <c r="H67" s="2"/>
      <c r="I67" s="2"/>
      <c r="J67" s="2"/>
      <c r="K67" s="2"/>
      <c r="L67" s="2"/>
      <c r="M67" s="2"/>
      <c r="N67" s="6"/>
    </row>
    <row r="68" spans="1:14" ht="19.7" customHeight="1" thickBot="1" x14ac:dyDescent="0.2">
      <c r="B68" s="145" t="s">
        <v>171</v>
      </c>
      <c r="C68" s="146"/>
      <c r="D68" s="151"/>
      <c r="E68" s="93">
        <v>0</v>
      </c>
      <c r="F68" s="78" t="str">
        <f>IF(ISERROR("["&amp;VLOOKUP($F$32,$X$21:$AB$28,5,FALSE)&amp;"]"),"[－]","["&amp;VLOOKUP($F$32,$X$21:$AB$28,5,FALSE)&amp;"]")</f>
        <v>[－]</v>
      </c>
      <c r="G68" s="94">
        <f>IF(ISERROR($E$68*VLOOKUP($F$32,$X$21:$AB$28,4,FALSE)),0,$E$68*VLOOKUP($F$32,$X$21:$AB$28,4,FALSE))</f>
        <v>0</v>
      </c>
      <c r="H68" s="77" t="s">
        <v>126</v>
      </c>
      <c r="I68" s="194" t="s">
        <v>152</v>
      </c>
      <c r="J68" s="194"/>
      <c r="K68" s="273">
        <f>IF(ISERROR($E$70/($E$68+$E$70)*100),0,$E$70/($E$68+$E$70)*100)</f>
        <v>0</v>
      </c>
      <c r="L68" s="270" t="s">
        <v>154</v>
      </c>
    </row>
    <row r="69" spans="1:14" s="2" customFormat="1" ht="3.6" customHeight="1" thickBot="1" x14ac:dyDescent="0.2">
      <c r="B69" s="27"/>
      <c r="C69" s="15"/>
      <c r="D69" s="15"/>
      <c r="E69" s="15"/>
      <c r="F69" s="16"/>
      <c r="I69" s="194"/>
      <c r="J69" s="194"/>
      <c r="K69" s="274"/>
      <c r="L69" s="271"/>
    </row>
    <row r="70" spans="1:14" ht="19.7" customHeight="1" thickBot="1" x14ac:dyDescent="0.2">
      <c r="B70" s="145" t="s">
        <v>172</v>
      </c>
      <c r="C70" s="146"/>
      <c r="D70" s="151"/>
      <c r="E70" s="93">
        <v>0</v>
      </c>
      <c r="F70" s="78" t="str">
        <f>IF(ISERROR("["&amp;VLOOKUP($L$32,$X$21:$AB$28,5,FALSE)&amp;"]"),"[－]","["&amp;VLOOKUP($L$32,$X$21:$AB$28,5,FALSE)&amp;"]")</f>
        <v>[－]</v>
      </c>
      <c r="G70" s="103">
        <f>IF(ISERROR($E$70*VLOOKUP($L$32,$X$21:$AB$28,4,FALSE)),0,$E$70*VLOOKUP($L$32,$X$21:$AB$28,4,FALSE))</f>
        <v>0</v>
      </c>
      <c r="H70" s="77" t="s">
        <v>126</v>
      </c>
      <c r="I70" s="194"/>
      <c r="J70" s="194"/>
      <c r="K70" s="275"/>
      <c r="L70" s="272"/>
    </row>
    <row r="71" spans="1:14" ht="3.6" customHeight="1" x14ac:dyDescent="0.15">
      <c r="B71" s="2"/>
      <c r="C71" s="2"/>
      <c r="D71" s="2"/>
      <c r="E71" s="2"/>
      <c r="F71" s="2"/>
      <c r="G71" s="2"/>
      <c r="H71" s="2"/>
      <c r="I71" s="2"/>
      <c r="J71" s="2"/>
      <c r="K71" s="2"/>
      <c r="L71" s="2"/>
      <c r="M71" s="2"/>
    </row>
    <row r="72" spans="1:14" ht="17.45" customHeight="1" x14ac:dyDescent="0.15">
      <c r="B72" s="173" t="s">
        <v>141</v>
      </c>
      <c r="C72" s="174"/>
      <c r="D72" s="174"/>
      <c r="E72" s="174"/>
      <c r="F72" s="174"/>
      <c r="G72" s="174"/>
      <c r="H72" s="174"/>
      <c r="I72" s="174"/>
      <c r="J72" s="174"/>
      <c r="K72" s="174"/>
      <c r="L72" s="174"/>
      <c r="M72" s="175"/>
      <c r="N72" s="6"/>
    </row>
    <row r="73" spans="1:14" ht="16.350000000000001" customHeight="1" thickBot="1" x14ac:dyDescent="0.2">
      <c r="B73" s="80"/>
      <c r="C73" s="80"/>
      <c r="D73" s="28"/>
      <c r="E73" s="80"/>
      <c r="F73" s="27"/>
      <c r="G73" s="2"/>
      <c r="H73" s="2"/>
      <c r="I73" s="2"/>
      <c r="J73" s="2"/>
      <c r="K73" s="2"/>
      <c r="L73" s="2"/>
      <c r="M73" s="2"/>
      <c r="N73" s="6"/>
    </row>
    <row r="74" spans="1:14" ht="19.7" customHeight="1" thickBot="1" x14ac:dyDescent="0.2">
      <c r="B74" s="145" t="s">
        <v>120</v>
      </c>
      <c r="C74" s="172"/>
      <c r="D74" s="95">
        <v>0</v>
      </c>
      <c r="E74" s="77" t="s">
        <v>121</v>
      </c>
      <c r="F74" s="145" t="s">
        <v>122</v>
      </c>
      <c r="G74" s="146"/>
      <c r="H74" s="104">
        <f>IF(ISERROR($D$74*(1-$D$61/100)*$AA$28/($G$68+$G$70)*100),0,$D$74*(1-$D$61/100)*$AA$28/($G$68+$G$70)*100)</f>
        <v>0</v>
      </c>
      <c r="I74" s="77" t="s">
        <v>123</v>
      </c>
      <c r="J74" s="145" t="s">
        <v>124</v>
      </c>
      <c r="K74" s="146"/>
      <c r="L74" s="105">
        <f>IF(ISERROR(($D$74/$D$41)/(24*365)*100),0,($D$74/$D$41)/(24*365)*100)</f>
        <v>0</v>
      </c>
      <c r="M74" s="78" t="s">
        <v>123</v>
      </c>
    </row>
    <row r="75" spans="1:14" ht="3.6" customHeight="1" x14ac:dyDescent="0.15">
      <c r="B75" s="2"/>
      <c r="C75" s="2"/>
      <c r="D75" s="2"/>
      <c r="E75" s="2"/>
      <c r="F75" s="2"/>
      <c r="G75" s="2"/>
      <c r="H75" s="83"/>
      <c r="I75" s="2"/>
      <c r="J75" s="2"/>
      <c r="K75" s="2"/>
      <c r="L75" s="2"/>
      <c r="M75" s="2"/>
    </row>
    <row r="76" spans="1:14" ht="19.7" customHeight="1" x14ac:dyDescent="0.15">
      <c r="B76" s="145" t="s">
        <v>125</v>
      </c>
      <c r="C76" s="146"/>
      <c r="D76" s="94">
        <f>IF(ISERROR(($G$68+$G$70)*($H$76/100)),"",($G$68+$G$70)*($H$76/100))</f>
        <v>0</v>
      </c>
      <c r="E76" s="78" t="s">
        <v>126</v>
      </c>
      <c r="F76" s="145" t="s">
        <v>127</v>
      </c>
      <c r="G76" s="146"/>
      <c r="H76" s="104">
        <f>IF(ISERROR($D$59-$H$74),"",$D$59-$H$74)</f>
        <v>0</v>
      </c>
      <c r="I76" s="77" t="s">
        <v>123</v>
      </c>
      <c r="J76" s="2"/>
      <c r="K76" s="2"/>
      <c r="L76" s="2"/>
      <c r="M76" s="2"/>
    </row>
    <row r="77" spans="1:14" ht="3.6" customHeight="1" thickBot="1" x14ac:dyDescent="0.2">
      <c r="A77" s="7"/>
      <c r="B77" s="39"/>
      <c r="C77" s="39"/>
      <c r="D77" s="39"/>
      <c r="E77" s="39"/>
      <c r="F77" s="39"/>
      <c r="G77" s="39"/>
      <c r="H77" s="39"/>
      <c r="I77" s="39"/>
      <c r="J77" s="39"/>
      <c r="K77" s="39"/>
      <c r="L77" s="39"/>
      <c r="M77" s="39"/>
    </row>
    <row r="78" spans="1:14" ht="38.450000000000003" customHeight="1" thickBot="1" x14ac:dyDescent="0.2">
      <c r="B78" s="145" t="s">
        <v>30</v>
      </c>
      <c r="C78" s="172"/>
      <c r="D78" s="102">
        <v>0</v>
      </c>
      <c r="E78" s="13" t="s">
        <v>42</v>
      </c>
      <c r="F78" s="28"/>
      <c r="G78" s="190" t="s">
        <v>142</v>
      </c>
      <c r="H78" s="191"/>
      <c r="I78" s="191"/>
      <c r="J78" s="191"/>
      <c r="K78" s="191"/>
      <c r="L78" s="191"/>
      <c r="M78" s="192"/>
      <c r="N78" s="7"/>
    </row>
    <row r="79" spans="1:14" ht="3.6" customHeight="1" thickBot="1" x14ac:dyDescent="0.2">
      <c r="B79" s="28"/>
      <c r="C79" s="28"/>
      <c r="D79" s="28"/>
      <c r="E79" s="23"/>
      <c r="F79" s="28"/>
      <c r="G79" s="36"/>
      <c r="H79" s="36"/>
      <c r="I79" s="36"/>
      <c r="J79" s="36"/>
      <c r="K79" s="36"/>
      <c r="L79" s="36"/>
      <c r="M79" s="36"/>
      <c r="N79" s="7"/>
    </row>
    <row r="80" spans="1:14" ht="22.35" customHeight="1" x14ac:dyDescent="0.15">
      <c r="B80" s="202" t="s">
        <v>44</v>
      </c>
      <c r="C80" s="203"/>
      <c r="D80" s="240" t="s">
        <v>73</v>
      </c>
      <c r="E80" s="241"/>
      <c r="F80" s="241"/>
      <c r="G80" s="241"/>
      <c r="H80" s="241"/>
      <c r="I80" s="241"/>
      <c r="J80" s="241"/>
      <c r="K80" s="241"/>
      <c r="L80" s="241"/>
      <c r="M80" s="242"/>
      <c r="N80" s="7"/>
    </row>
    <row r="81" spans="1:14" ht="22.35" customHeight="1" thickBot="1" x14ac:dyDescent="0.2">
      <c r="B81" s="238"/>
      <c r="C81" s="239"/>
      <c r="D81" s="243"/>
      <c r="E81" s="244"/>
      <c r="F81" s="244"/>
      <c r="G81" s="244"/>
      <c r="H81" s="244"/>
      <c r="I81" s="244"/>
      <c r="J81" s="244"/>
      <c r="K81" s="244"/>
      <c r="L81" s="244"/>
      <c r="M81" s="245"/>
      <c r="N81" s="7"/>
    </row>
    <row r="82" spans="1:14" ht="16.350000000000001" customHeight="1" x14ac:dyDescent="0.15">
      <c r="B82" s="27"/>
      <c r="C82" s="27"/>
      <c r="D82" s="27"/>
      <c r="E82" s="27"/>
      <c r="F82" s="27"/>
      <c r="G82" s="27"/>
      <c r="H82" s="27"/>
      <c r="I82" s="27"/>
      <c r="J82" s="38"/>
      <c r="K82" s="34"/>
      <c r="L82" s="34"/>
      <c r="M82" s="34"/>
    </row>
    <row r="83" spans="1:14" ht="25.7" customHeight="1" x14ac:dyDescent="0.15">
      <c r="A83" s="7"/>
      <c r="B83" s="173" t="s">
        <v>102</v>
      </c>
      <c r="C83" s="174"/>
      <c r="D83" s="174"/>
      <c r="E83" s="174"/>
      <c r="F83" s="174"/>
      <c r="G83" s="174"/>
      <c r="H83" s="174"/>
      <c r="I83" s="174"/>
      <c r="J83" s="174"/>
      <c r="K83" s="174"/>
      <c r="L83" s="174"/>
      <c r="M83" s="175"/>
    </row>
    <row r="84" spans="1:14" ht="3.6" customHeight="1" thickBot="1" x14ac:dyDescent="0.2">
      <c r="A84" s="7"/>
      <c r="B84" s="39"/>
      <c r="C84" s="39"/>
      <c r="D84" s="39"/>
      <c r="E84" s="39"/>
      <c r="F84" s="39"/>
      <c r="G84" s="39"/>
      <c r="H84" s="39"/>
      <c r="I84" s="39"/>
      <c r="J84" s="39"/>
      <c r="K84" s="39"/>
      <c r="L84" s="39"/>
      <c r="M84" s="39"/>
    </row>
    <row r="85" spans="1:14" ht="27" customHeight="1" thickBot="1" x14ac:dyDescent="0.2">
      <c r="B85" s="145" t="s">
        <v>82</v>
      </c>
      <c r="C85" s="146"/>
      <c r="D85" s="172"/>
      <c r="E85" s="102">
        <v>0</v>
      </c>
      <c r="F85" s="52" t="s">
        <v>42</v>
      </c>
      <c r="G85" s="58"/>
      <c r="H85" s="190" t="s">
        <v>146</v>
      </c>
      <c r="I85" s="191"/>
      <c r="J85" s="191"/>
      <c r="K85" s="191"/>
      <c r="L85" s="191"/>
      <c r="M85" s="192"/>
      <c r="N85" s="7"/>
    </row>
    <row r="86" spans="1:14" ht="3.6" customHeight="1" thickBot="1" x14ac:dyDescent="0.2">
      <c r="B86" s="28"/>
      <c r="C86" s="28"/>
      <c r="D86" s="28"/>
      <c r="E86" s="57"/>
      <c r="F86" s="28"/>
      <c r="G86" s="58"/>
      <c r="H86" s="58"/>
      <c r="I86" s="58"/>
      <c r="J86" s="58"/>
      <c r="K86" s="58"/>
      <c r="L86" s="58"/>
      <c r="M86" s="58"/>
      <c r="N86" s="7"/>
    </row>
    <row r="87" spans="1:14" ht="25.7" customHeight="1" thickBot="1" x14ac:dyDescent="0.2">
      <c r="A87" s="7"/>
      <c r="B87" s="248" t="s">
        <v>74</v>
      </c>
      <c r="C87" s="145"/>
      <c r="D87" s="176" t="s">
        <v>21</v>
      </c>
      <c r="E87" s="177"/>
      <c r="F87" s="11" t="s">
        <v>22</v>
      </c>
      <c r="G87" s="187" t="s">
        <v>23</v>
      </c>
      <c r="H87" s="188"/>
      <c r="I87" s="11" t="s">
        <v>5</v>
      </c>
      <c r="J87" s="176" t="s">
        <v>24</v>
      </c>
      <c r="K87" s="177"/>
      <c r="L87" s="15"/>
      <c r="M87" s="15"/>
    </row>
    <row r="88" spans="1:14" ht="25.7" customHeight="1" x14ac:dyDescent="0.15">
      <c r="A88" s="7"/>
      <c r="B88" s="40"/>
      <c r="C88" s="40"/>
      <c r="D88" s="40"/>
      <c r="E88" s="40"/>
      <c r="F88" s="40"/>
      <c r="G88" s="40"/>
      <c r="H88" s="40"/>
      <c r="I88" s="40"/>
      <c r="J88" s="15"/>
      <c r="K88" s="15"/>
      <c r="L88" s="15"/>
      <c r="M88" s="15"/>
    </row>
    <row r="89" spans="1:14" ht="25.7" customHeight="1" x14ac:dyDescent="0.15">
      <c r="A89" s="7"/>
      <c r="B89" s="40"/>
      <c r="C89" s="40"/>
      <c r="D89" s="190" t="s">
        <v>103</v>
      </c>
      <c r="E89" s="191"/>
      <c r="F89" s="191"/>
      <c r="G89" s="191"/>
      <c r="H89" s="191"/>
      <c r="I89" s="191"/>
      <c r="J89" s="191"/>
      <c r="K89" s="191"/>
      <c r="L89" s="191"/>
      <c r="M89" s="192"/>
    </row>
    <row r="90" spans="1:14" ht="4.3499999999999996" customHeight="1" x14ac:dyDescent="0.15">
      <c r="B90" s="28"/>
      <c r="C90" s="28"/>
      <c r="D90" s="28"/>
      <c r="E90" s="48"/>
      <c r="F90" s="28"/>
      <c r="G90" s="50"/>
      <c r="H90" s="50"/>
      <c r="I90" s="50"/>
      <c r="J90" s="50"/>
      <c r="K90" s="50"/>
      <c r="L90" s="50"/>
      <c r="M90" s="50"/>
      <c r="N90" s="7"/>
    </row>
    <row r="91" spans="1:14" ht="19.7" customHeight="1" x14ac:dyDescent="0.15">
      <c r="B91" s="37" t="s">
        <v>46</v>
      </c>
      <c r="C91" s="15"/>
      <c r="D91" s="15"/>
      <c r="E91" s="15"/>
      <c r="F91" s="15"/>
      <c r="G91" s="15"/>
      <c r="H91" s="15"/>
      <c r="I91" s="15"/>
      <c r="J91" s="15"/>
      <c r="K91" s="15"/>
      <c r="L91" s="15"/>
      <c r="M91" s="15"/>
    </row>
    <row r="92" spans="1:14" ht="3.6" customHeight="1" x14ac:dyDescent="0.15">
      <c r="B92" s="23"/>
      <c r="C92" s="23"/>
      <c r="D92" s="23"/>
      <c r="E92" s="23"/>
      <c r="F92" s="21"/>
      <c r="G92" s="27"/>
      <c r="H92" s="15"/>
      <c r="I92" s="15"/>
      <c r="J92" s="15"/>
      <c r="K92" s="34"/>
      <c r="L92" s="34"/>
      <c r="M92" s="34"/>
    </row>
    <row r="93" spans="1:14" ht="19.7" customHeight="1" x14ac:dyDescent="0.15">
      <c r="B93" s="145" t="s">
        <v>29</v>
      </c>
      <c r="C93" s="146"/>
      <c r="D93" s="146"/>
      <c r="E93" s="110">
        <f>IF(ISERROR($D$74*(1-$D$61/100)/$D$41),0,$D$74*(1-$D$61/100)/$D$41)</f>
        <v>0</v>
      </c>
      <c r="F93" s="49" t="s">
        <v>94</v>
      </c>
      <c r="G93" s="145" t="s">
        <v>70</v>
      </c>
      <c r="H93" s="146"/>
      <c r="I93" s="146"/>
      <c r="J93" s="151"/>
      <c r="K93" s="99">
        <f>IF(ISERROR($E$93*$Y$28),"",$E$93*$Y$28)</f>
        <v>0</v>
      </c>
      <c r="L93" s="147" t="s">
        <v>25</v>
      </c>
      <c r="M93" s="147"/>
    </row>
    <row r="94" spans="1:14" ht="3.6" customHeight="1" x14ac:dyDescent="0.15">
      <c r="B94" s="79"/>
      <c r="C94" s="79"/>
      <c r="D94" s="79"/>
      <c r="E94" s="79"/>
      <c r="F94" s="79"/>
      <c r="G94" s="79"/>
      <c r="H94" s="79"/>
      <c r="I94" s="15"/>
      <c r="J94" s="15"/>
      <c r="K94" s="15"/>
      <c r="L94" s="15"/>
      <c r="M94" s="15"/>
    </row>
    <row r="95" spans="1:14" ht="25.7" customHeight="1" x14ac:dyDescent="0.15">
      <c r="A95" s="7"/>
      <c r="B95" s="148" t="s">
        <v>204</v>
      </c>
      <c r="C95" s="148"/>
      <c r="D95" s="116">
        <v>0.438</v>
      </c>
      <c r="E95" s="189" t="s">
        <v>113</v>
      </c>
      <c r="F95" s="159"/>
      <c r="G95" s="193" t="s">
        <v>218</v>
      </c>
      <c r="H95" s="194"/>
      <c r="I95" s="195"/>
      <c r="J95" s="196"/>
      <c r="K95" s="197"/>
      <c r="L95" s="197"/>
      <c r="M95" s="198"/>
    </row>
    <row r="96" spans="1:14" ht="19.350000000000001" customHeight="1" x14ac:dyDescent="0.15">
      <c r="A96" s="7"/>
      <c r="B96" s="42"/>
      <c r="C96" s="27"/>
      <c r="D96" s="27"/>
      <c r="E96" s="27"/>
      <c r="F96" s="27"/>
      <c r="G96" s="1"/>
      <c r="H96" s="1"/>
      <c r="I96" s="2"/>
      <c r="J96" s="2"/>
      <c r="K96" s="2"/>
      <c r="L96" s="2"/>
      <c r="M96" s="2"/>
    </row>
    <row r="97" spans="2:17" ht="19.7" customHeight="1" x14ac:dyDescent="0.15">
      <c r="B97" s="145" t="s">
        <v>101</v>
      </c>
      <c r="C97" s="146"/>
      <c r="D97" s="146"/>
      <c r="E97" s="99">
        <f>IF(ISERROR($D$76*($D$78/100)/$D$41),0,$D$76*($D$78/100)/$D$41)</f>
        <v>0</v>
      </c>
      <c r="F97" s="49" t="s">
        <v>95</v>
      </c>
      <c r="G97" s="117"/>
      <c r="H97" s="190" t="s">
        <v>219</v>
      </c>
      <c r="I97" s="191"/>
      <c r="J97" s="191"/>
      <c r="K97" s="191"/>
      <c r="L97" s="191"/>
      <c r="M97" s="192"/>
      <c r="N97" s="7"/>
      <c r="O97" s="7"/>
      <c r="P97" s="7"/>
      <c r="Q97" s="7"/>
    </row>
    <row r="98" spans="2:17" ht="3.6" customHeight="1" x14ac:dyDescent="0.15">
      <c r="B98" s="23"/>
      <c r="C98" s="23"/>
      <c r="D98" s="24"/>
      <c r="E98" s="23"/>
      <c r="F98" s="23"/>
      <c r="G98" s="15"/>
      <c r="H98" s="23"/>
      <c r="I98" s="15"/>
      <c r="J98" s="15"/>
      <c r="K98" s="41"/>
      <c r="L98" s="41"/>
      <c r="M98" s="41"/>
      <c r="N98" s="7"/>
      <c r="O98" s="7"/>
      <c r="P98" s="7"/>
      <c r="Q98" s="7"/>
    </row>
    <row r="99" spans="2:17" ht="19.7" customHeight="1" x14ac:dyDescent="0.15">
      <c r="B99" s="145" t="s">
        <v>83</v>
      </c>
      <c r="C99" s="146"/>
      <c r="D99" s="146"/>
      <c r="E99" s="99">
        <f>IF(ISERROR($E$97*(1-$E$85/100)/VLOOKUP($F$28,$R$23:$V$27,4,FALSE)*(100/$K$53)),0,$E$97*(1-$E$85/100)/VLOOKUP($F$28,$R$23:$V$27,4,FALSE)*(100/$K$53))</f>
        <v>0</v>
      </c>
      <c r="F99" s="12" t="str">
        <f>IF(ISERROR("["&amp;VLOOKUP($F$28,$R$23:$V$27,5,FALSE)&amp;"/kW]"),"[－]","["&amp;VLOOKUP($F$28,$R$23:$V$27,5,FALSE)&amp;"/kW]")</f>
        <v>[－]</v>
      </c>
      <c r="G99" s="145" t="s">
        <v>70</v>
      </c>
      <c r="H99" s="146"/>
      <c r="I99" s="146"/>
      <c r="J99" s="151"/>
      <c r="K99" s="99">
        <f>IF(ISERROR($E$99*VLOOKUP($F$28,$R$23:$V$27,2,FALSE)),0,$E$99*VLOOKUP($F$28,$R$23:$V$27,2,FALSE))</f>
        <v>0</v>
      </c>
      <c r="L99" s="158" t="s">
        <v>25</v>
      </c>
      <c r="M99" s="159"/>
    </row>
    <row r="100" spans="2:17" s="2" customFormat="1" ht="3.6" customHeight="1" x14ac:dyDescent="0.15">
      <c r="B100" s="27"/>
      <c r="C100" s="15"/>
      <c r="D100" s="15"/>
      <c r="E100" s="15"/>
      <c r="F100" s="16"/>
      <c r="G100" s="15"/>
      <c r="H100" s="15"/>
      <c r="I100" s="23"/>
      <c r="J100" s="23"/>
      <c r="K100" s="28"/>
      <c r="L100" s="23"/>
      <c r="M100" s="15"/>
    </row>
    <row r="101" spans="2:17" ht="19.7" customHeight="1" x14ac:dyDescent="0.15">
      <c r="B101" s="145" t="s">
        <v>84</v>
      </c>
      <c r="C101" s="146"/>
      <c r="D101" s="146"/>
      <c r="E101" s="99">
        <f>IF(ISERROR($E$97*$E$85/100/VLOOKUP($L$28,$R$23:$V$27,4,FALSE)*(100/$E$53)),0,$E$97*$E$85/100/VLOOKUP($L$28,$R$23:$V$27,4,FALSE)*(100/$E$53))</f>
        <v>0</v>
      </c>
      <c r="F101" s="53" t="str">
        <f>IF(ISERROR("["&amp;VLOOKUP($L$28,$R$23:$V$27,5,FALSE)&amp;"/kW]"),"[－]","["&amp;VLOOKUP($F$28,$R$23:$V$27,5,FALSE)&amp;"/kW]")</f>
        <v>[－]</v>
      </c>
      <c r="G101" s="145" t="s">
        <v>70</v>
      </c>
      <c r="H101" s="146"/>
      <c r="I101" s="146"/>
      <c r="J101" s="151"/>
      <c r="K101" s="99">
        <f>IF(ISERROR($E$101*VLOOKUP($L$28,$R$23:$V$27,2,FALSE)),0,$E$101*VLOOKUP($L$28,$R$23:$V$27,2,FALSE))</f>
        <v>0</v>
      </c>
      <c r="L101" s="158" t="s">
        <v>25</v>
      </c>
      <c r="M101" s="159"/>
    </row>
    <row r="102" spans="2:17" s="2" customFormat="1" ht="3.6" customHeight="1" x14ac:dyDescent="0.15">
      <c r="B102" s="27"/>
      <c r="C102" s="15"/>
      <c r="D102" s="15"/>
      <c r="E102" s="15"/>
      <c r="F102" s="16"/>
      <c r="G102" s="15"/>
      <c r="H102" s="15"/>
      <c r="I102" s="54"/>
      <c r="J102" s="54"/>
      <c r="K102" s="28"/>
      <c r="L102" s="54"/>
      <c r="M102" s="15"/>
    </row>
    <row r="103" spans="2:17" ht="19.7" customHeight="1" x14ac:dyDescent="0.15">
      <c r="B103" s="145" t="s">
        <v>171</v>
      </c>
      <c r="C103" s="146"/>
      <c r="D103" s="151"/>
      <c r="E103" s="99">
        <f>IF(ISERROR($E$68/$D$41),0,$E$68/$D$41)</f>
        <v>0</v>
      </c>
      <c r="F103" s="12" t="str">
        <f>IF(ISERROR("["&amp;VLOOKUP($F$32,$X$21:$AB$28,5,FALSE)&amp;"/kW]"),"[－]","["&amp;VLOOKUP($F$32,$X$21:$AB$28,5,FALSE)&amp;"/kW]")</f>
        <v>[－]</v>
      </c>
      <c r="G103" s="145" t="s">
        <v>69</v>
      </c>
      <c r="H103" s="146"/>
      <c r="I103" s="146"/>
      <c r="J103" s="146"/>
      <c r="K103" s="99">
        <f>IF(ISERROR(E103*VLOOKUP($F$32,$X$21:$AB$28,2,FALSE)),0,E103*VLOOKUP($F$32,$X$21:$AB$28,2,FALSE))</f>
        <v>0</v>
      </c>
      <c r="L103" s="147" t="s">
        <v>25</v>
      </c>
      <c r="M103" s="147"/>
    </row>
    <row r="104" spans="2:17" ht="3.6" customHeight="1" x14ac:dyDescent="0.15">
      <c r="B104" s="27"/>
      <c r="C104" s="15"/>
      <c r="D104" s="15"/>
      <c r="E104" s="15"/>
      <c r="F104" s="15"/>
      <c r="G104" s="15"/>
      <c r="H104" s="15"/>
      <c r="I104" s="15"/>
      <c r="J104" s="15"/>
      <c r="K104" s="15"/>
      <c r="L104" s="15"/>
      <c r="M104" s="15"/>
    </row>
    <row r="105" spans="2:17" ht="19.7" customHeight="1" x14ac:dyDescent="0.15">
      <c r="B105" s="145" t="s">
        <v>172</v>
      </c>
      <c r="C105" s="146"/>
      <c r="D105" s="151"/>
      <c r="E105" s="99">
        <f>IF(ISERROR($E$70/$D$41),0,$E$70/$D$41)</f>
        <v>0</v>
      </c>
      <c r="F105" s="12" t="str">
        <f>IF(ISERROR("["&amp;VLOOKUP($L$32,$X$21:$AB$28,5,FALSE)&amp;"/kW]"),"[－]","["&amp;VLOOKUP($L$32,$X$21:$AB$28,5,FALSE)&amp;"/kW]")</f>
        <v>[－]</v>
      </c>
      <c r="G105" s="145" t="s">
        <v>68</v>
      </c>
      <c r="H105" s="146"/>
      <c r="I105" s="146"/>
      <c r="J105" s="146"/>
      <c r="K105" s="99">
        <f>IF(ISERROR(E105*VLOOKUP($L$32,$X$21:$AB$28,2,FALSE)),0,E105*VLOOKUP($L$32,$X$21:$AB$28,2,FALSE))</f>
        <v>0</v>
      </c>
      <c r="L105" s="147" t="s">
        <v>25</v>
      </c>
      <c r="M105" s="147"/>
      <c r="P105" s="9"/>
    </row>
    <row r="106" spans="2:17" ht="3.6" customHeight="1" x14ac:dyDescent="0.15">
      <c r="B106" s="27"/>
      <c r="C106" s="15"/>
      <c r="D106" s="15"/>
      <c r="E106" s="15"/>
      <c r="F106" s="15"/>
      <c r="G106" s="15"/>
      <c r="H106" s="15"/>
      <c r="I106" s="15"/>
      <c r="J106" s="15"/>
      <c r="K106" s="15"/>
      <c r="L106" s="15"/>
      <c r="M106" s="15"/>
      <c r="P106" s="9"/>
    </row>
    <row r="107" spans="2:17" ht="20.100000000000001" customHeight="1" x14ac:dyDescent="0.15">
      <c r="B107" s="201" t="str">
        <f>"削減原単位[kgCO2/年/"&amp;$G$41&amp;"]"</f>
        <v>削減原単位[kgCO2/年/kW]</v>
      </c>
      <c r="C107" s="201"/>
      <c r="D107" s="201"/>
      <c r="E107" s="201"/>
      <c r="F107" s="201"/>
      <c r="G107" s="201"/>
      <c r="H107" s="201"/>
      <c r="I107" s="201"/>
      <c r="J107" s="201"/>
      <c r="K107" s="99">
        <f>IF(ISERROR($K$93+$K$99+$K$101-$K$103-$K$105),0,$K$93+$K$99+$K$101-$K$103-$K$105)</f>
        <v>0</v>
      </c>
      <c r="L107" s="147" t="s">
        <v>25</v>
      </c>
      <c r="M107" s="147"/>
    </row>
    <row r="108" spans="2:17" ht="10.35" customHeight="1" x14ac:dyDescent="0.15">
      <c r="B108" s="15"/>
      <c r="C108" s="15"/>
      <c r="D108" s="15"/>
      <c r="E108" s="15"/>
      <c r="F108" s="15"/>
      <c r="G108" s="15"/>
      <c r="H108" s="15"/>
      <c r="I108" s="15"/>
      <c r="J108" s="15"/>
      <c r="K108" s="15"/>
      <c r="L108" s="15"/>
      <c r="M108" s="15"/>
    </row>
    <row r="109" spans="2:17" x14ac:dyDescent="0.15">
      <c r="B109" s="136" t="s">
        <v>8</v>
      </c>
      <c r="C109" s="136"/>
      <c r="D109" s="136"/>
      <c r="E109" s="136"/>
      <c r="F109" s="136"/>
      <c r="G109" s="136"/>
      <c r="H109" s="136"/>
      <c r="I109" s="136"/>
      <c r="J109" s="136"/>
      <c r="K109" s="136"/>
      <c r="L109" s="136"/>
      <c r="M109" s="136"/>
    </row>
    <row r="110" spans="2:17" ht="4.3499999999999996" customHeight="1" x14ac:dyDescent="0.15">
      <c r="B110" s="15"/>
      <c r="C110" s="15"/>
      <c r="D110" s="15"/>
      <c r="E110" s="15"/>
      <c r="F110" s="15"/>
      <c r="G110" s="15"/>
      <c r="H110" s="15"/>
      <c r="I110" s="15"/>
      <c r="J110" s="15"/>
      <c r="K110" s="15"/>
      <c r="L110" s="15"/>
      <c r="M110" s="15"/>
    </row>
    <row r="111" spans="2:17" ht="39.6" customHeight="1" x14ac:dyDescent="0.15">
      <c r="B111" s="164" t="s">
        <v>7</v>
      </c>
      <c r="C111" s="165"/>
      <c r="D111" s="199">
        <f>IF(ISERROR($K$107*$D$41),0,$K$107*$D$41)</f>
        <v>0</v>
      </c>
      <c r="E111" s="200"/>
      <c r="F111" s="89" t="s">
        <v>159</v>
      </c>
      <c r="G111" s="152" t="s">
        <v>111</v>
      </c>
      <c r="H111" s="153"/>
      <c r="I111" s="164" t="s">
        <v>7</v>
      </c>
      <c r="J111" s="165"/>
      <c r="K111" s="149">
        <f>IF(ISERROR($D$111/1000),"",$D$111/1000)</f>
        <v>0</v>
      </c>
      <c r="L111" s="150"/>
      <c r="M111" s="89" t="s">
        <v>160</v>
      </c>
    </row>
    <row r="112" spans="2:17" ht="12" customHeight="1" x14ac:dyDescent="0.15">
      <c r="B112" s="2"/>
      <c r="C112" s="2"/>
      <c r="D112" s="2"/>
      <c r="E112" s="2"/>
      <c r="F112" s="2"/>
      <c r="G112" s="2"/>
      <c r="H112" s="2"/>
      <c r="I112" s="2"/>
      <c r="J112" s="2"/>
      <c r="K112" s="2"/>
      <c r="L112" s="2"/>
      <c r="M112" s="2"/>
    </row>
    <row r="113" spans="2:14" ht="39.6" customHeight="1" x14ac:dyDescent="0.15">
      <c r="B113" s="154" t="s">
        <v>161</v>
      </c>
      <c r="C113" s="155"/>
      <c r="D113" s="199">
        <f>$D$111*$D$45</f>
        <v>0</v>
      </c>
      <c r="E113" s="200"/>
      <c r="F113" s="89" t="s">
        <v>162</v>
      </c>
      <c r="G113" s="152" t="s">
        <v>163</v>
      </c>
      <c r="H113" s="153"/>
      <c r="I113" s="154" t="s">
        <v>161</v>
      </c>
      <c r="J113" s="155"/>
      <c r="K113" s="149">
        <f>$K$111*$D$45</f>
        <v>0</v>
      </c>
      <c r="L113" s="150"/>
      <c r="M113" s="89" t="s">
        <v>164</v>
      </c>
    </row>
    <row r="114" spans="2:14" ht="12" customHeight="1" x14ac:dyDescent="0.15">
      <c r="B114" s="2"/>
      <c r="C114" s="2"/>
      <c r="D114" s="2"/>
      <c r="E114" s="2"/>
      <c r="F114" s="2"/>
      <c r="G114" s="2"/>
      <c r="H114" s="2"/>
      <c r="I114" s="2"/>
      <c r="J114" s="2"/>
      <c r="K114" s="2"/>
      <c r="L114" s="2"/>
      <c r="M114" s="2"/>
    </row>
    <row r="115" spans="2:14" ht="13.35" customHeight="1" x14ac:dyDescent="0.15">
      <c r="B115" s="160" t="s">
        <v>116</v>
      </c>
      <c r="C115" s="160"/>
      <c r="D115" s="160"/>
      <c r="E115" s="160"/>
      <c r="F115" s="160"/>
      <c r="G115" s="160"/>
      <c r="H115" s="160"/>
      <c r="I115" s="160"/>
      <c r="J115" s="160"/>
      <c r="K115" s="160"/>
      <c r="L115" s="160"/>
      <c r="M115" s="160"/>
    </row>
    <row r="116" spans="2:14" ht="3.6" customHeight="1" x14ac:dyDescent="0.15">
      <c r="B116" s="72"/>
      <c r="C116" s="72"/>
      <c r="D116" s="72"/>
      <c r="E116" s="72"/>
      <c r="F116" s="72"/>
      <c r="G116" s="72"/>
      <c r="H116" s="72"/>
      <c r="I116" s="72"/>
      <c r="J116" s="72"/>
      <c r="K116" s="72"/>
      <c r="L116" s="72"/>
      <c r="M116" s="72"/>
    </row>
    <row r="117" spans="2:14" ht="20.100000000000001" customHeight="1" x14ac:dyDescent="0.15">
      <c r="B117" s="145" t="s">
        <v>52</v>
      </c>
      <c r="C117" s="146"/>
      <c r="D117" s="147" t="str">
        <f>$D$18</f>
        <v>選択してください</v>
      </c>
      <c r="E117" s="147"/>
      <c r="F117" s="55"/>
      <c r="G117" s="24"/>
      <c r="H117" s="145" t="s">
        <v>53</v>
      </c>
      <c r="I117" s="146"/>
      <c r="J117" s="151"/>
      <c r="K117" s="158" t="str">
        <f>$K$18</f>
        <v>選択してください</v>
      </c>
      <c r="L117" s="159"/>
      <c r="M117" s="2"/>
    </row>
    <row r="118" spans="2:14" ht="3.6" customHeight="1" x14ac:dyDescent="0.15">
      <c r="B118" s="15"/>
      <c r="C118" s="15"/>
      <c r="D118" s="15"/>
      <c r="E118" s="15"/>
      <c r="F118" s="15"/>
      <c r="G118" s="15"/>
      <c r="H118" s="15"/>
      <c r="I118" s="15"/>
      <c r="J118" s="69"/>
      <c r="K118" s="34"/>
      <c r="L118" s="34"/>
      <c r="M118" s="34"/>
      <c r="N118" s="7"/>
    </row>
    <row r="119" spans="2:14" ht="25.7" customHeight="1" x14ac:dyDescent="0.15">
      <c r="B119" s="148" t="s">
        <v>118</v>
      </c>
      <c r="C119" s="148"/>
      <c r="D119" s="148"/>
      <c r="E119" s="161" t="str">
        <f>$D$38</f>
        <v>例）BDFの生産に0.5kgCO2/kL、運搬に0.3kgCO2/kLかかるため、再生可能燃料のCO2排出係数は0.8kgCO2/kLである。</v>
      </c>
      <c r="F119" s="162"/>
      <c r="G119" s="162"/>
      <c r="H119" s="162"/>
      <c r="I119" s="162"/>
      <c r="J119" s="162"/>
      <c r="K119" s="162"/>
      <c r="L119" s="162"/>
      <c r="M119" s="163"/>
      <c r="N119" s="7"/>
    </row>
    <row r="120" spans="2:14" ht="3.6" customHeight="1" x14ac:dyDescent="0.15">
      <c r="B120" s="2"/>
      <c r="C120" s="2"/>
      <c r="D120" s="2"/>
      <c r="E120" s="2"/>
      <c r="F120" s="2"/>
      <c r="G120" s="2"/>
      <c r="H120" s="29"/>
      <c r="I120" s="73"/>
      <c r="J120" s="73"/>
      <c r="K120" s="73"/>
      <c r="L120" s="73"/>
      <c r="M120" s="73"/>
      <c r="N120" s="7"/>
    </row>
    <row r="121" spans="2:14" ht="19.7" customHeight="1" x14ac:dyDescent="0.15">
      <c r="B121" s="148" t="s">
        <v>112</v>
      </c>
      <c r="C121" s="148"/>
      <c r="D121" s="148"/>
      <c r="E121" s="106">
        <f>$D$95</f>
        <v>0.438</v>
      </c>
      <c r="F121" s="15"/>
      <c r="G121" s="145" t="s">
        <v>133</v>
      </c>
      <c r="H121" s="146"/>
      <c r="I121" s="109" t="str">
        <f>$D$45&amp;"年"</f>
        <v>0年</v>
      </c>
      <c r="J121" s="147" t="str">
        <f>$G$45</f>
        <v>法定耐用年数を記入</v>
      </c>
      <c r="K121" s="147"/>
      <c r="L121" s="156" t="s">
        <v>140</v>
      </c>
      <c r="M121" s="157"/>
      <c r="N121" s="4"/>
    </row>
    <row r="122" spans="2:14" ht="3.6" customHeight="1" x14ac:dyDescent="0.15">
      <c r="B122" s="2"/>
      <c r="C122" s="2"/>
      <c r="D122" s="2"/>
      <c r="E122" s="2"/>
      <c r="F122" s="2"/>
      <c r="G122" s="2"/>
      <c r="H122" s="2"/>
      <c r="I122" s="2"/>
      <c r="J122" s="2"/>
      <c r="K122" s="2"/>
      <c r="L122" s="2"/>
      <c r="M122" s="2"/>
    </row>
    <row r="123" spans="2:14" ht="20.100000000000001" customHeight="1" x14ac:dyDescent="0.15">
      <c r="B123" s="2"/>
      <c r="C123" s="2"/>
      <c r="D123" s="2"/>
      <c r="E123" s="2"/>
      <c r="F123" s="2"/>
      <c r="G123" s="2"/>
      <c r="H123" s="2"/>
      <c r="I123" s="2"/>
      <c r="J123" s="2"/>
      <c r="K123" s="2"/>
      <c r="L123" s="2"/>
      <c r="M123" s="2"/>
    </row>
    <row r="124" spans="2:14" ht="20.100000000000001" customHeight="1" x14ac:dyDescent="0.15">
      <c r="B124" s="2"/>
      <c r="C124" s="2"/>
      <c r="D124" s="2"/>
      <c r="E124" s="2"/>
      <c r="H124" s="2"/>
      <c r="I124" s="2"/>
      <c r="J124" s="2"/>
      <c r="K124" s="2"/>
      <c r="L124" s="2"/>
      <c r="M124" s="2"/>
    </row>
    <row r="125" spans="2:14" ht="20.100000000000001" customHeight="1" x14ac:dyDescent="0.15">
      <c r="B125" s="2"/>
      <c r="C125" s="2"/>
      <c r="D125" s="2"/>
      <c r="E125" s="2"/>
      <c r="F125" s="2"/>
      <c r="G125" s="2"/>
      <c r="H125" s="2"/>
      <c r="I125" s="2"/>
      <c r="J125" s="2"/>
      <c r="K125" s="2"/>
      <c r="L125" s="2"/>
      <c r="M125" s="2"/>
    </row>
    <row r="126" spans="2:14" ht="20.100000000000001" customHeight="1" x14ac:dyDescent="0.15">
      <c r="B126" s="2"/>
      <c r="C126" s="2"/>
      <c r="D126" s="2"/>
      <c r="E126" s="2"/>
      <c r="F126" s="2"/>
      <c r="G126" s="2"/>
      <c r="H126" s="2"/>
      <c r="I126" s="2"/>
      <c r="J126" s="2"/>
      <c r="K126" s="2"/>
      <c r="L126" s="2"/>
      <c r="M126" s="2"/>
    </row>
    <row r="127" spans="2:14" ht="20.100000000000001" customHeight="1" x14ac:dyDescent="0.15">
      <c r="B127" s="2"/>
      <c r="C127" s="2"/>
      <c r="D127" s="2"/>
      <c r="E127" s="2"/>
      <c r="F127" s="2"/>
      <c r="G127" s="2"/>
      <c r="H127" s="2"/>
      <c r="I127" s="2"/>
      <c r="J127" s="2"/>
      <c r="K127" s="2"/>
      <c r="L127" s="2"/>
      <c r="M127" s="2"/>
    </row>
    <row r="128" spans="2:14" ht="20.100000000000001" customHeight="1" x14ac:dyDescent="0.15">
      <c r="B128" s="2"/>
      <c r="C128" s="2"/>
      <c r="D128" s="2"/>
      <c r="E128" s="2"/>
      <c r="F128" s="2"/>
      <c r="G128" s="2"/>
      <c r="H128" s="2"/>
      <c r="I128" s="2"/>
      <c r="J128" s="2"/>
      <c r="K128" s="2"/>
      <c r="L128" s="2"/>
      <c r="M128" s="2"/>
    </row>
    <row r="129" spans="2:13" ht="20.100000000000001" customHeight="1" x14ac:dyDescent="0.15">
      <c r="B129" s="2"/>
      <c r="C129" s="2"/>
      <c r="D129" s="2"/>
      <c r="E129" s="2"/>
      <c r="F129" s="2"/>
      <c r="G129" s="2"/>
      <c r="H129" s="2"/>
      <c r="I129" s="2"/>
      <c r="J129" s="2"/>
      <c r="K129" s="2"/>
      <c r="L129" s="2"/>
      <c r="M129" s="2"/>
    </row>
    <row r="130" spans="2:13" x14ac:dyDescent="0.15"/>
    <row r="131" spans="2:13" x14ac:dyDescent="0.15"/>
    <row r="132" spans="2:13" x14ac:dyDescent="0.15"/>
    <row r="133" spans="2:13" x14ac:dyDescent="0.15"/>
    <row r="134" spans="2:13" x14ac:dyDescent="0.15"/>
    <row r="135" spans="2:13" x14ac:dyDescent="0.15"/>
    <row r="136" spans="2:13" x14ac:dyDescent="0.15"/>
    <row r="137" spans="2:13" x14ac:dyDescent="0.15"/>
    <row r="138" spans="2:13" x14ac:dyDescent="0.15"/>
    <row r="139" spans="2:13" x14ac:dyDescent="0.15"/>
    <row r="140" spans="2:13" x14ac:dyDescent="0.15"/>
    <row r="141" spans="2:13" x14ac:dyDescent="0.15"/>
    <row r="142" spans="2:13" x14ac:dyDescent="0.15"/>
    <row r="143" spans="2:13" x14ac:dyDescent="0.15"/>
    <row r="144" spans="2:13" x14ac:dyDescent="0.15"/>
    <row r="145" x14ac:dyDescent="0.15"/>
    <row r="146" x14ac:dyDescent="0.15"/>
    <row r="147" x14ac:dyDescent="0.15"/>
    <row r="148" x14ac:dyDescent="0.15"/>
    <row r="149" x14ac:dyDescent="0.15"/>
    <row r="150" x14ac:dyDescent="0.15"/>
    <row r="151" x14ac:dyDescent="0.15"/>
    <row r="152" x14ac:dyDescent="0.15"/>
    <row r="153" x14ac:dyDescent="0.15"/>
    <row r="154" x14ac:dyDescent="0.15"/>
    <row r="155" x14ac:dyDescent="0.15"/>
    <row r="156" x14ac:dyDescent="0.15"/>
    <row r="157" x14ac:dyDescent="0.15"/>
    <row r="158" x14ac:dyDescent="0.15"/>
    <row r="159" x14ac:dyDescent="0.15"/>
    <row r="160" x14ac:dyDescent="0.15"/>
    <row r="161" x14ac:dyDescent="0.15"/>
    <row r="162" x14ac:dyDescent="0.15"/>
    <row r="163" x14ac:dyDescent="0.15"/>
    <row r="164" x14ac:dyDescent="0.15"/>
    <row r="165" x14ac:dyDescent="0.15"/>
    <row r="166" x14ac:dyDescent="0.15"/>
    <row r="167" x14ac:dyDescent="0.15"/>
    <row r="168" x14ac:dyDescent="0.15"/>
    <row r="169" x14ac:dyDescent="0.15"/>
    <row r="170" x14ac:dyDescent="0.15"/>
    <row r="171" x14ac:dyDescent="0.15"/>
    <row r="172" x14ac:dyDescent="0.15"/>
    <row r="173" x14ac:dyDescent="0.15"/>
    <row r="174" x14ac:dyDescent="0.15"/>
    <row r="175" x14ac:dyDescent="0.15"/>
    <row r="176" x14ac:dyDescent="0.15"/>
    <row r="177" x14ac:dyDescent="0.15"/>
    <row r="178" x14ac:dyDescent="0.15"/>
    <row r="179" x14ac:dyDescent="0.15"/>
    <row r="180" x14ac:dyDescent="0.15"/>
    <row r="181" x14ac:dyDescent="0.15"/>
    <row r="182" x14ac:dyDescent="0.15"/>
    <row r="183" x14ac:dyDescent="0.15"/>
    <row r="184" x14ac:dyDescent="0.15"/>
    <row r="185" x14ac:dyDescent="0.15"/>
    <row r="186" x14ac:dyDescent="0.15"/>
    <row r="187" x14ac:dyDescent="0.15"/>
    <row r="188" x14ac:dyDescent="0.15"/>
    <row r="189" x14ac:dyDescent="0.15"/>
    <row r="190" x14ac:dyDescent="0.15"/>
    <row r="191" x14ac:dyDescent="0.15"/>
    <row r="192" x14ac:dyDescent="0.15"/>
    <row r="193" x14ac:dyDescent="0.15"/>
    <row r="194" x14ac:dyDescent="0.15"/>
    <row r="195" x14ac:dyDescent="0.15"/>
    <row r="196" x14ac:dyDescent="0.15"/>
    <row r="197" x14ac:dyDescent="0.15"/>
    <row r="198" x14ac:dyDescent="0.15"/>
    <row r="199" x14ac:dyDescent="0.15"/>
    <row r="200" x14ac:dyDescent="0.15"/>
    <row r="201" x14ac:dyDescent="0.15"/>
    <row r="202" x14ac:dyDescent="0.15"/>
    <row r="203" x14ac:dyDescent="0.15"/>
    <row r="204" x14ac:dyDescent="0.15"/>
    <row r="205" x14ac:dyDescent="0.15"/>
    <row r="206" x14ac:dyDescent="0.15"/>
    <row r="207" x14ac:dyDescent="0.15"/>
    <row r="208" x14ac:dyDescent="0.15"/>
    <row r="209" x14ac:dyDescent="0.15"/>
    <row r="210" x14ac:dyDescent="0.15"/>
    <row r="211" x14ac:dyDescent="0.15"/>
    <row r="212" x14ac:dyDescent="0.15"/>
    <row r="213" x14ac:dyDescent="0.15"/>
    <row r="214" x14ac:dyDescent="0.15"/>
    <row r="215" x14ac:dyDescent="0.15"/>
    <row r="216" x14ac:dyDescent="0.15"/>
    <row r="217" x14ac:dyDescent="0.15"/>
    <row r="218" x14ac:dyDescent="0.15"/>
    <row r="219" x14ac:dyDescent="0.15"/>
    <row r="220" x14ac:dyDescent="0.15"/>
    <row r="221" x14ac:dyDescent="0.15"/>
    <row r="222" x14ac:dyDescent="0.15"/>
    <row r="223" x14ac:dyDescent="0.15"/>
    <row r="224" x14ac:dyDescent="0.15"/>
    <row r="225" x14ac:dyDescent="0.15"/>
    <row r="226" x14ac:dyDescent="0.15"/>
    <row r="227" x14ac:dyDescent="0.15"/>
    <row r="228" x14ac:dyDescent="0.15"/>
    <row r="229" x14ac:dyDescent="0.15"/>
    <row r="230" x14ac:dyDescent="0.15"/>
    <row r="231" x14ac:dyDescent="0.15"/>
    <row r="232" x14ac:dyDescent="0.15"/>
    <row r="233" x14ac:dyDescent="0.15"/>
    <row r="234" x14ac:dyDescent="0.15"/>
    <row r="235" x14ac:dyDescent="0.15"/>
    <row r="236" x14ac:dyDescent="0.15"/>
    <row r="237" x14ac:dyDescent="0.15"/>
    <row r="238" x14ac:dyDescent="0.15"/>
    <row r="239" x14ac:dyDescent="0.15"/>
    <row r="240" x14ac:dyDescent="0.15"/>
    <row r="241" x14ac:dyDescent="0.15"/>
    <row r="242" x14ac:dyDescent="0.15"/>
    <row r="243" x14ac:dyDescent="0.15"/>
    <row r="244" x14ac:dyDescent="0.15"/>
    <row r="245" x14ac:dyDescent="0.15"/>
    <row r="246" x14ac:dyDescent="0.15"/>
    <row r="247" x14ac:dyDescent="0.15"/>
    <row r="248" x14ac:dyDescent="0.15"/>
    <row r="249" x14ac:dyDescent="0.15"/>
    <row r="250" x14ac:dyDescent="0.15"/>
    <row r="251" x14ac:dyDescent="0.15"/>
    <row r="252" x14ac:dyDescent="0.15"/>
    <row r="253" x14ac:dyDescent="0.15"/>
    <row r="254" x14ac:dyDescent="0.15"/>
    <row r="255" x14ac:dyDescent="0.15"/>
    <row r="256" x14ac:dyDescent="0.15"/>
    <row r="257" x14ac:dyDescent="0.15"/>
    <row r="258" x14ac:dyDescent="0.15"/>
    <row r="259" x14ac:dyDescent="0.15"/>
    <row r="260" x14ac:dyDescent="0.15"/>
    <row r="261" x14ac:dyDescent="0.15"/>
    <row r="262" x14ac:dyDescent="0.15"/>
    <row r="263" x14ac:dyDescent="0.15"/>
    <row r="264" x14ac:dyDescent="0.15"/>
    <row r="265" x14ac:dyDescent="0.15"/>
    <row r="266" x14ac:dyDescent="0.15"/>
    <row r="267" x14ac:dyDescent="0.15"/>
    <row r="268" x14ac:dyDescent="0.15"/>
    <row r="269" x14ac:dyDescent="0.15"/>
    <row r="270" x14ac:dyDescent="0.15"/>
    <row r="271" x14ac:dyDescent="0.15"/>
    <row r="272" x14ac:dyDescent="0.15"/>
    <row r="273" x14ac:dyDescent="0.15"/>
    <row r="274" x14ac:dyDescent="0.15"/>
    <row r="275" x14ac:dyDescent="0.15"/>
    <row r="276" x14ac:dyDescent="0.15"/>
    <row r="277" x14ac:dyDescent="0.15"/>
    <row r="278" x14ac:dyDescent="0.15"/>
    <row r="279" x14ac:dyDescent="0.15"/>
    <row r="280" x14ac:dyDescent="0.15"/>
    <row r="281" x14ac:dyDescent="0.15"/>
    <row r="282" x14ac:dyDescent="0.15"/>
    <row r="283" x14ac:dyDescent="0.15"/>
    <row r="284" x14ac:dyDescent="0.15"/>
    <row r="285" x14ac:dyDescent="0.15"/>
    <row r="286" x14ac:dyDescent="0.15"/>
    <row r="287" x14ac:dyDescent="0.15"/>
    <row r="288" x14ac:dyDescent="0.15"/>
    <row r="289" x14ac:dyDescent="0.15"/>
    <row r="290" x14ac:dyDescent="0.15"/>
    <row r="291" x14ac:dyDescent="0.15"/>
    <row r="292" x14ac:dyDescent="0.15"/>
    <row r="293" x14ac:dyDescent="0.15"/>
    <row r="294" x14ac:dyDescent="0.15"/>
    <row r="295" x14ac:dyDescent="0.15"/>
  </sheetData>
  <sheetProtection algorithmName="SHA-512" hashValue="99omgzKWyevl9h9VGQXNhWYZUUQ5KiM5h5veGk0q5dLx61MdM1t/sUlg4h7ZOmOWo8d1sYffUf1Eop8YJ1QOoA==" saltValue="WwOBekH92VOySn9qPAuYlw==" spinCount="100000" sheet="1" objects="1" scenarios="1" selectLockedCells="1"/>
  <mergeCells count="127">
    <mergeCell ref="D113:E113"/>
    <mergeCell ref="L107:M107"/>
    <mergeCell ref="K22:M24"/>
    <mergeCell ref="B24:C24"/>
    <mergeCell ref="D24:I24"/>
    <mergeCell ref="B36:D36"/>
    <mergeCell ref="F36:G36"/>
    <mergeCell ref="D41:E41"/>
    <mergeCell ref="F22:G22"/>
    <mergeCell ref="D22:E22"/>
    <mergeCell ref="B87:C87"/>
    <mergeCell ref="B83:M83"/>
    <mergeCell ref="H85:M85"/>
    <mergeCell ref="H32:K32"/>
    <mergeCell ref="F32:G32"/>
    <mergeCell ref="B34:M34"/>
    <mergeCell ref="B47:M47"/>
    <mergeCell ref="B68:D68"/>
    <mergeCell ref="B59:C59"/>
    <mergeCell ref="B61:C61"/>
    <mergeCell ref="L68:L70"/>
    <mergeCell ref="K68:K70"/>
    <mergeCell ref="I68:J70"/>
    <mergeCell ref="K111:L111"/>
    <mergeCell ref="B6:M6"/>
    <mergeCell ref="B8:M9"/>
    <mergeCell ref="F74:G74"/>
    <mergeCell ref="J74:K74"/>
    <mergeCell ref="H22:I22"/>
    <mergeCell ref="F76:G76"/>
    <mergeCell ref="B80:C81"/>
    <mergeCell ref="D80:M81"/>
    <mergeCell ref="G45:H45"/>
    <mergeCell ref="B45:C45"/>
    <mergeCell ref="B53:D53"/>
    <mergeCell ref="G78:M78"/>
    <mergeCell ref="B11:C11"/>
    <mergeCell ref="D11:M11"/>
    <mergeCell ref="D18:E18"/>
    <mergeCell ref="H18:J18"/>
    <mergeCell ref="K18:L18"/>
    <mergeCell ref="B41:C41"/>
    <mergeCell ref="B78:C78"/>
    <mergeCell ref="B13:M13"/>
    <mergeCell ref="B15:C16"/>
    <mergeCell ref="F16:G16"/>
    <mergeCell ref="H16:M16"/>
    <mergeCell ref="G59:M59"/>
    <mergeCell ref="B20:F20"/>
    <mergeCell ref="H20:M20"/>
    <mergeCell ref="B22:C22"/>
    <mergeCell ref="B55:M55"/>
    <mergeCell ref="H53:J53"/>
    <mergeCell ref="B2:M2"/>
    <mergeCell ref="B4:M4"/>
    <mergeCell ref="L28:M28"/>
    <mergeCell ref="B32:E32"/>
    <mergeCell ref="L32:M32"/>
    <mergeCell ref="E15:F15"/>
    <mergeCell ref="D16:E16"/>
    <mergeCell ref="B49:M49"/>
    <mergeCell ref="H28:K28"/>
    <mergeCell ref="B26:C26"/>
    <mergeCell ref="D26:F26"/>
    <mergeCell ref="H26:M26"/>
    <mergeCell ref="B30:M30"/>
    <mergeCell ref="B28:E28"/>
    <mergeCell ref="F28:G28"/>
    <mergeCell ref="D45:E45"/>
    <mergeCell ref="B38:C39"/>
    <mergeCell ref="D38:G39"/>
    <mergeCell ref="B18:C18"/>
    <mergeCell ref="B109:M109"/>
    <mergeCell ref="B111:C111"/>
    <mergeCell ref="D111:E111"/>
    <mergeCell ref="B99:D99"/>
    <mergeCell ref="G99:J99"/>
    <mergeCell ref="L99:M99"/>
    <mergeCell ref="G111:H111"/>
    <mergeCell ref="G105:J105"/>
    <mergeCell ref="B66:M66"/>
    <mergeCell ref="B107:J107"/>
    <mergeCell ref="G61:M62"/>
    <mergeCell ref="B70:D70"/>
    <mergeCell ref="B74:C74"/>
    <mergeCell ref="B72:M72"/>
    <mergeCell ref="J87:K87"/>
    <mergeCell ref="B105:D105"/>
    <mergeCell ref="I36:M39"/>
    <mergeCell ref="B43:M43"/>
    <mergeCell ref="B85:D85"/>
    <mergeCell ref="B101:D101"/>
    <mergeCell ref="L101:M101"/>
    <mergeCell ref="B95:C95"/>
    <mergeCell ref="L93:M93"/>
    <mergeCell ref="D87:E87"/>
    <mergeCell ref="G87:H87"/>
    <mergeCell ref="E95:F95"/>
    <mergeCell ref="B76:C76"/>
    <mergeCell ref="D89:M89"/>
    <mergeCell ref="G95:I95"/>
    <mergeCell ref="J95:M95"/>
    <mergeCell ref="H97:M97"/>
    <mergeCell ref="G121:H121"/>
    <mergeCell ref="J121:K121"/>
    <mergeCell ref="B117:C117"/>
    <mergeCell ref="B121:D121"/>
    <mergeCell ref="K113:L113"/>
    <mergeCell ref="G93:J93"/>
    <mergeCell ref="G113:H113"/>
    <mergeCell ref="I113:J113"/>
    <mergeCell ref="L121:M121"/>
    <mergeCell ref="H117:J117"/>
    <mergeCell ref="K117:L117"/>
    <mergeCell ref="B119:D119"/>
    <mergeCell ref="B115:M115"/>
    <mergeCell ref="E119:M119"/>
    <mergeCell ref="B97:D97"/>
    <mergeCell ref="B113:C113"/>
    <mergeCell ref="G101:J101"/>
    <mergeCell ref="L105:M105"/>
    <mergeCell ref="D117:E117"/>
    <mergeCell ref="G103:J103"/>
    <mergeCell ref="L103:M103"/>
    <mergeCell ref="B93:D93"/>
    <mergeCell ref="B103:D103"/>
    <mergeCell ref="I111:J111"/>
  </mergeCells>
  <phoneticPr fontId="1"/>
  <conditionalFormatting sqref="B36:M39 B70:H70 I68:L70 B105:M105">
    <cfRule type="expression" dxfId="4" priority="146" stopIfTrue="1">
      <formula>$L$32="選択してください"</formula>
    </cfRule>
  </conditionalFormatting>
  <conditionalFormatting sqref="B85:M85 B101:M101">
    <cfRule type="expression" dxfId="3" priority="1" stopIfTrue="1">
      <formula>$L$28="選択してください"</formula>
    </cfRule>
  </conditionalFormatting>
  <dataValidations count="8">
    <dataValidation type="list" allowBlank="1" showInputMessage="1" showErrorMessage="1" sqref="D19:E19 J19" xr:uid="{00000000-0002-0000-0100-000000000000}">
      <formula1>"はい,いいえ"</formula1>
    </dataValidation>
    <dataValidation type="list" allowBlank="1" showInputMessage="1" showErrorMessage="1" sqref="D35:H35 F25 F27" xr:uid="{00000000-0002-0000-0100-000001000000}">
      <formula1>"選択してください,太陽光発電,風力発電（陸上）,風力発電（洋上）,地熱発電,バイオマス発電,海洋エネルギー発電,その他"</formula1>
    </dataValidation>
    <dataValidation type="list" allowBlank="1" showInputMessage="1" showErrorMessage="1" sqref="D18:E18" xr:uid="{00000000-0002-0000-0100-000002000000}">
      <formula1>"選択してください,新築,既存"</formula1>
    </dataValidation>
    <dataValidation type="list" allowBlank="1" showInputMessage="1" showErrorMessage="1" sqref="K18:L18" xr:uid="{00000000-0002-0000-0100-000003000000}">
      <formula1>"選択してください,有,無"</formula1>
    </dataValidation>
    <dataValidation type="list" allowBlank="1" showInputMessage="1" showErrorMessage="1" sqref="L28:M28 F28:G28" xr:uid="{00000000-0002-0000-0100-000004000000}">
      <formula1>"選択してください,LPG,A重油,灯油,都市ガス,電力"</formula1>
    </dataValidation>
    <dataValidation type="list" allowBlank="1" showInputMessage="1" showErrorMessage="1" sqref="G45:H45" xr:uid="{00000000-0002-0000-0100-000005000000}">
      <formula1>"法定耐用年数を記入,想定使用年数を記入"</formula1>
    </dataValidation>
    <dataValidation type="list" allowBlank="1" showInputMessage="1" showErrorMessage="1" sqref="L32:M32" xr:uid="{00000000-0002-0000-0100-000006000000}">
      <formula1>"選択してください,バイオガス,バイオディーゼル,水素"</formula1>
    </dataValidation>
    <dataValidation type="list" allowBlank="1" showInputMessage="1" showErrorMessage="1" sqref="F32:G32" xr:uid="{00000000-0002-0000-0100-000008000000}">
      <formula1>"選択してください,都市ガス,LNG,軽油,灯油"</formula1>
    </dataValidation>
  </dataValidations>
  <pageMargins left="1.0236220472440944" right="1.0236220472440944" top="0.74803149606299213" bottom="0.74803149606299213" header="0.31496062992125984" footer="0.31496062992125984"/>
  <pageSetup paperSize="9" scale="83" fitToHeight="0" orientation="landscape" r:id="rId1"/>
  <rowBreaks count="1" manualBreakCount="1">
    <brk id="48"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274"/>
  <sheetViews>
    <sheetView view="pageBreakPreview" zoomScaleNormal="70" zoomScaleSheetLayoutView="100" workbookViewId="0">
      <selection activeCell="D11" sqref="D11:M11"/>
    </sheetView>
  </sheetViews>
  <sheetFormatPr defaultColWidth="8.875" defaultRowHeight="13.35" customHeight="1" zeroHeight="1" x14ac:dyDescent="0.15"/>
  <cols>
    <col min="1" max="1" width="2.125" customWidth="1"/>
    <col min="2" max="2" width="15" customWidth="1"/>
    <col min="3" max="3" width="13.875" customWidth="1"/>
    <col min="4" max="4" width="14.375" customWidth="1"/>
    <col min="5" max="5" width="15.625" customWidth="1"/>
    <col min="6" max="6" width="17" customWidth="1"/>
    <col min="7" max="7" width="12" customWidth="1"/>
    <col min="8" max="8" width="8.875" customWidth="1"/>
    <col min="9" max="12" width="9.625" customWidth="1"/>
    <col min="13" max="13" width="14.375" customWidth="1"/>
    <col min="14" max="14" width="1.875" customWidth="1"/>
    <col min="16" max="16" width="10.625" customWidth="1"/>
    <col min="26" max="26" width="0" hidden="1" customWidth="1"/>
  </cols>
  <sheetData>
    <row r="1" spans="2:13" ht="13.5" x14ac:dyDescent="0.15"/>
    <row r="2" spans="2:13" ht="19.7" customHeight="1" x14ac:dyDescent="0.15">
      <c r="B2" s="139" t="s">
        <v>259</v>
      </c>
      <c r="C2" s="139"/>
      <c r="D2" s="139"/>
      <c r="E2" s="139"/>
      <c r="F2" s="139"/>
      <c r="G2" s="139"/>
      <c r="H2" s="139"/>
      <c r="I2" s="139"/>
      <c r="J2" s="139"/>
      <c r="K2" s="139"/>
      <c r="L2" s="139"/>
      <c r="M2" s="139"/>
    </row>
    <row r="3" spans="2:13" ht="4.3499999999999996" customHeight="1" x14ac:dyDescent="0.15">
      <c r="B3" s="15"/>
      <c r="C3" s="15"/>
      <c r="D3" s="15"/>
      <c r="E3" s="15"/>
      <c r="F3" s="15"/>
      <c r="G3" s="15"/>
      <c r="H3" s="15"/>
      <c r="I3" s="15"/>
      <c r="J3" s="15"/>
      <c r="K3" s="15"/>
      <c r="L3" s="15"/>
      <c r="M3" s="15"/>
    </row>
    <row r="4" spans="2:13" ht="27.6" customHeight="1" x14ac:dyDescent="0.15">
      <c r="B4" s="143" t="s">
        <v>165</v>
      </c>
      <c r="C4" s="143"/>
      <c r="D4" s="143"/>
      <c r="E4" s="143"/>
      <c r="F4" s="143"/>
      <c r="G4" s="143"/>
      <c r="H4" s="143"/>
      <c r="I4" s="143"/>
      <c r="J4" s="143"/>
      <c r="K4" s="143"/>
      <c r="L4" s="143"/>
      <c r="M4" s="143"/>
    </row>
    <row r="5" spans="2:13" ht="4.3499999999999996" customHeight="1" x14ac:dyDescent="0.15">
      <c r="B5" s="15"/>
      <c r="C5" s="15"/>
      <c r="D5" s="15"/>
      <c r="E5" s="15"/>
      <c r="F5" s="15"/>
      <c r="G5" s="15"/>
      <c r="H5" s="15"/>
      <c r="I5" s="15"/>
      <c r="J5" s="15"/>
      <c r="K5" s="15"/>
      <c r="L5" s="15"/>
      <c r="M5" s="15"/>
    </row>
    <row r="6" spans="2:13" ht="30" customHeight="1" x14ac:dyDescent="0.15">
      <c r="B6" s="231" t="str">
        <f xml:space="preserve"> "-　計算方法B　-"</f>
        <v>-　計算方法B　-</v>
      </c>
      <c r="C6" s="231"/>
      <c r="D6" s="231"/>
      <c r="E6" s="231"/>
      <c r="F6" s="231"/>
      <c r="G6" s="231"/>
      <c r="H6" s="231"/>
      <c r="I6" s="231"/>
      <c r="J6" s="231"/>
      <c r="K6" s="231"/>
      <c r="L6" s="231"/>
      <c r="M6" s="231"/>
    </row>
    <row r="7" spans="2:13" ht="4.3499999999999996" customHeight="1" x14ac:dyDescent="0.15">
      <c r="B7" s="16"/>
      <c r="C7" s="16"/>
      <c r="D7" s="16"/>
      <c r="E7" s="16"/>
      <c r="F7" s="16"/>
      <c r="G7" s="16"/>
      <c r="H7" s="16"/>
      <c r="I7" s="16"/>
      <c r="J7" s="16"/>
      <c r="K7" s="16"/>
      <c r="L7" s="16"/>
      <c r="M7" s="16"/>
    </row>
    <row r="8" spans="2:13" ht="20.100000000000001" customHeight="1" x14ac:dyDescent="0.15">
      <c r="B8" s="232" t="s">
        <v>260</v>
      </c>
      <c r="C8" s="233"/>
      <c r="D8" s="233"/>
      <c r="E8" s="233"/>
      <c r="F8" s="233"/>
      <c r="G8" s="233"/>
      <c r="H8" s="233"/>
      <c r="I8" s="233"/>
      <c r="J8" s="233"/>
      <c r="K8" s="233"/>
      <c r="L8" s="233"/>
      <c r="M8" s="234"/>
    </row>
    <row r="9" spans="2:13" ht="20.100000000000001" customHeight="1" x14ac:dyDescent="0.15">
      <c r="B9" s="235"/>
      <c r="C9" s="236"/>
      <c r="D9" s="236"/>
      <c r="E9" s="236"/>
      <c r="F9" s="236"/>
      <c r="G9" s="236"/>
      <c r="H9" s="236"/>
      <c r="I9" s="236"/>
      <c r="J9" s="236"/>
      <c r="K9" s="236"/>
      <c r="L9" s="236"/>
      <c r="M9" s="237"/>
    </row>
    <row r="10" spans="2:13" ht="4.3499999999999996" customHeight="1" thickBot="1" x14ac:dyDescent="0.2">
      <c r="B10" s="2"/>
      <c r="C10" s="2"/>
      <c r="D10" s="2"/>
      <c r="E10" s="2"/>
      <c r="F10" s="2"/>
      <c r="G10" s="2"/>
      <c r="H10" s="2"/>
      <c r="I10" s="2"/>
      <c r="J10" s="2"/>
      <c r="K10" s="2"/>
      <c r="L10" s="2"/>
      <c r="M10" s="2"/>
    </row>
    <row r="11" spans="2:13" ht="20.100000000000001" customHeight="1" thickBot="1" x14ac:dyDescent="0.2">
      <c r="B11" s="249" t="s">
        <v>3</v>
      </c>
      <c r="C11" s="250"/>
      <c r="D11" s="251" t="s">
        <v>15</v>
      </c>
      <c r="E11" s="252"/>
      <c r="F11" s="252"/>
      <c r="G11" s="252"/>
      <c r="H11" s="252"/>
      <c r="I11" s="252"/>
      <c r="J11" s="252"/>
      <c r="K11" s="252"/>
      <c r="L11" s="252"/>
      <c r="M11" s="253"/>
    </row>
    <row r="12" spans="2:13" ht="10.35" customHeight="1" x14ac:dyDescent="0.15">
      <c r="B12" s="15"/>
      <c r="C12" s="15"/>
      <c r="D12" s="15"/>
      <c r="E12" s="15"/>
      <c r="F12" s="15"/>
      <c r="G12" s="15"/>
      <c r="H12" s="15"/>
      <c r="I12" s="15"/>
      <c r="J12" s="15"/>
      <c r="K12" s="15"/>
      <c r="L12" s="15"/>
      <c r="M12" s="15"/>
    </row>
    <row r="13" spans="2:13" ht="13.5" x14ac:dyDescent="0.15">
      <c r="B13" s="160" t="s">
        <v>47</v>
      </c>
      <c r="C13" s="160"/>
      <c r="D13" s="160"/>
      <c r="E13" s="160"/>
      <c r="F13" s="160"/>
      <c r="G13" s="160"/>
      <c r="H13" s="160"/>
      <c r="I13" s="160"/>
      <c r="J13" s="160"/>
      <c r="K13" s="160"/>
      <c r="L13" s="160"/>
      <c r="M13" s="160"/>
    </row>
    <row r="14" spans="2:13" ht="4.3499999999999996" customHeight="1" thickBot="1" x14ac:dyDescent="0.2">
      <c r="B14" s="15"/>
      <c r="C14" s="15"/>
      <c r="D14" s="15"/>
      <c r="E14" s="15"/>
      <c r="F14" s="15"/>
      <c r="G14" s="15"/>
      <c r="H14" s="15"/>
      <c r="I14" s="15"/>
      <c r="J14" s="15"/>
      <c r="K14" s="15"/>
      <c r="L14" s="15"/>
      <c r="M14" s="15"/>
    </row>
    <row r="15" spans="2:13" ht="13.5" customHeight="1" x14ac:dyDescent="0.15">
      <c r="B15" s="202" t="s">
        <v>16</v>
      </c>
      <c r="C15" s="203"/>
      <c r="D15" s="90" t="s">
        <v>32</v>
      </c>
      <c r="E15" s="211" t="s">
        <v>14</v>
      </c>
      <c r="F15" s="211"/>
      <c r="G15" s="91"/>
      <c r="H15" s="91"/>
      <c r="I15" s="91"/>
      <c r="J15" s="91"/>
      <c r="K15" s="91"/>
      <c r="L15" s="91"/>
      <c r="M15" s="92"/>
    </row>
    <row r="16" spans="2:13" ht="14.25" thickBot="1" x14ac:dyDescent="0.2">
      <c r="B16" s="238"/>
      <c r="C16" s="239"/>
      <c r="D16" s="212" t="s">
        <v>17</v>
      </c>
      <c r="E16" s="213"/>
      <c r="F16" s="213" t="s">
        <v>18</v>
      </c>
      <c r="G16" s="213"/>
      <c r="H16" s="213" t="s">
        <v>19</v>
      </c>
      <c r="I16" s="213"/>
      <c r="J16" s="213"/>
      <c r="K16" s="213"/>
      <c r="L16" s="213"/>
      <c r="M16" s="258"/>
    </row>
    <row r="17" spans="1:29" ht="3.6" customHeight="1" thickBot="1" x14ac:dyDescent="0.2">
      <c r="B17" s="18"/>
      <c r="C17" s="19"/>
      <c r="D17" s="20"/>
      <c r="E17" s="21"/>
      <c r="F17" s="21"/>
      <c r="G17" s="21"/>
      <c r="H17" s="21"/>
      <c r="I17" s="21"/>
      <c r="J17" s="21"/>
      <c r="K17" s="21"/>
      <c r="L17" s="21"/>
      <c r="M17" s="21"/>
    </row>
    <row r="18" spans="1:29" ht="19.7" customHeight="1" thickBot="1" x14ac:dyDescent="0.2">
      <c r="B18" s="145" t="s">
        <v>129</v>
      </c>
      <c r="C18" s="172"/>
      <c r="D18" s="254" t="s">
        <v>56</v>
      </c>
      <c r="E18" s="255"/>
      <c r="F18" s="55"/>
      <c r="G18" s="24"/>
      <c r="H18" s="145" t="s">
        <v>156</v>
      </c>
      <c r="I18" s="146"/>
      <c r="J18" s="172"/>
      <c r="K18" s="256" t="s">
        <v>56</v>
      </c>
      <c r="L18" s="257"/>
      <c r="M18" s="55"/>
      <c r="U18" s="8"/>
    </row>
    <row r="19" spans="1:29" ht="13.7" customHeight="1" x14ac:dyDescent="0.15">
      <c r="B19" s="64"/>
      <c r="C19" s="64"/>
      <c r="D19" s="64"/>
      <c r="E19" s="64"/>
      <c r="F19" s="55"/>
      <c r="G19" s="64"/>
      <c r="H19" s="64"/>
      <c r="I19" s="64"/>
      <c r="J19" s="64"/>
      <c r="K19" s="64"/>
      <c r="L19" s="55"/>
      <c r="M19" s="55"/>
    </row>
    <row r="20" spans="1:29" ht="41.45" customHeight="1" x14ac:dyDescent="0.15">
      <c r="B20" s="173" t="s">
        <v>135</v>
      </c>
      <c r="C20" s="174"/>
      <c r="D20" s="174"/>
      <c r="E20" s="174"/>
      <c r="F20" s="175"/>
      <c r="G20" s="25"/>
      <c r="H20" s="173" t="s">
        <v>136</v>
      </c>
      <c r="I20" s="174"/>
      <c r="J20" s="174"/>
      <c r="K20" s="174"/>
      <c r="L20" s="174"/>
      <c r="M20" s="175"/>
      <c r="R20" t="s">
        <v>2</v>
      </c>
      <c r="X20" t="s">
        <v>31</v>
      </c>
      <c r="Y20" t="s">
        <v>28</v>
      </c>
    </row>
    <row r="21" spans="1:29" ht="3.75" customHeight="1" thickBot="1" x14ac:dyDescent="0.2">
      <c r="B21" s="18"/>
      <c r="C21" s="19"/>
      <c r="D21" s="21"/>
      <c r="E21" s="21"/>
      <c r="F21" s="21"/>
      <c r="G21" s="21"/>
      <c r="H21" s="21"/>
      <c r="I21" s="21"/>
      <c r="J21" s="21"/>
      <c r="K21" s="21"/>
      <c r="L21" s="21"/>
      <c r="M21" s="21"/>
      <c r="N21" s="2"/>
      <c r="X21" t="s">
        <v>33</v>
      </c>
      <c r="Y21">
        <f>$E$38</f>
        <v>0</v>
      </c>
      <c r="Z21" t="s">
        <v>61</v>
      </c>
      <c r="AA21" s="3">
        <v>19.55</v>
      </c>
      <c r="AB21" t="s">
        <v>211</v>
      </c>
      <c r="AC21" s="8"/>
    </row>
    <row r="22" spans="1:29" ht="30" customHeight="1" thickBot="1" x14ac:dyDescent="0.2">
      <c r="B22" s="202" t="s">
        <v>98</v>
      </c>
      <c r="C22" s="203"/>
      <c r="D22" s="216" t="str">
        <f>IF($D$18="新築","都市ガスボイラ","記載してください")</f>
        <v>記載してください</v>
      </c>
      <c r="E22" s="218"/>
      <c r="F22" s="202" t="s">
        <v>100</v>
      </c>
      <c r="G22" s="203"/>
      <c r="H22" s="216" t="s">
        <v>99</v>
      </c>
      <c r="I22" s="218"/>
      <c r="K22" s="166" t="s">
        <v>137</v>
      </c>
      <c r="L22" s="167"/>
      <c r="M22" s="168"/>
      <c r="N22" s="1"/>
      <c r="O22" s="5"/>
      <c r="Q22" t="s">
        <v>58</v>
      </c>
      <c r="R22" t="s">
        <v>58</v>
      </c>
      <c r="S22" t="s">
        <v>28</v>
      </c>
      <c r="U22" t="s">
        <v>43</v>
      </c>
      <c r="X22" t="s">
        <v>26</v>
      </c>
      <c r="Y22">
        <v>2.27</v>
      </c>
      <c r="Z22" t="s">
        <v>34</v>
      </c>
      <c r="AA22" s="111">
        <f>36.44/((273/(273+25))*0.986923)</f>
        <v>40.304052430631707</v>
      </c>
      <c r="AB22" t="s">
        <v>60</v>
      </c>
    </row>
    <row r="23" spans="1:29" ht="10.35" customHeight="1" thickBot="1" x14ac:dyDescent="0.2">
      <c r="B23" s="27"/>
      <c r="C23" s="27"/>
      <c r="D23" s="27"/>
      <c r="E23" s="27"/>
      <c r="F23" s="28"/>
      <c r="G23" s="15"/>
      <c r="H23" s="15"/>
      <c r="I23" s="15"/>
      <c r="J23" s="15"/>
      <c r="K23" s="259"/>
      <c r="L23" s="260"/>
      <c r="M23" s="261"/>
      <c r="N23" s="6"/>
      <c r="Q23" t="s">
        <v>179</v>
      </c>
      <c r="R23" t="s">
        <v>71</v>
      </c>
      <c r="S23">
        <v>2.99</v>
      </c>
      <c r="T23" t="s">
        <v>96</v>
      </c>
      <c r="U23">
        <v>46.44</v>
      </c>
      <c r="V23" t="s">
        <v>36</v>
      </c>
      <c r="W23" s="8"/>
      <c r="X23" t="s">
        <v>27</v>
      </c>
      <c r="Y23">
        <v>2.5</v>
      </c>
      <c r="Z23" t="s">
        <v>39</v>
      </c>
      <c r="AA23">
        <v>34.270000000000003</v>
      </c>
      <c r="AB23" t="s">
        <v>37</v>
      </c>
    </row>
    <row r="24" spans="1:29" ht="45.6" customHeight="1" thickBot="1" x14ac:dyDescent="0.2">
      <c r="B24" s="202" t="s">
        <v>105</v>
      </c>
      <c r="C24" s="203"/>
      <c r="D24" s="262" t="s">
        <v>132</v>
      </c>
      <c r="E24" s="263"/>
      <c r="F24" s="263"/>
      <c r="G24" s="263"/>
      <c r="H24" s="263"/>
      <c r="I24" s="264"/>
      <c r="J24" s="15"/>
      <c r="K24" s="169"/>
      <c r="L24" s="170"/>
      <c r="M24" s="171"/>
      <c r="Q24" t="s">
        <v>1</v>
      </c>
      <c r="R24" t="s">
        <v>1</v>
      </c>
      <c r="S24">
        <v>2.75</v>
      </c>
      <c r="T24" t="s">
        <v>38</v>
      </c>
      <c r="U24">
        <v>36.729999999999997</v>
      </c>
      <c r="V24" t="s">
        <v>37</v>
      </c>
      <c r="X24" t="s">
        <v>40</v>
      </c>
      <c r="Y24" s="132">
        <f>$E$38</f>
        <v>0</v>
      </c>
      <c r="AA24">
        <v>33.229999999999997</v>
      </c>
      <c r="AB24" t="s">
        <v>59</v>
      </c>
    </row>
    <row r="25" spans="1:29" ht="4.3499999999999996" customHeight="1" thickBot="1" x14ac:dyDescent="0.2">
      <c r="B25" s="26"/>
      <c r="C25" s="26"/>
      <c r="D25" s="26"/>
      <c r="E25" s="26"/>
      <c r="F25" s="21"/>
      <c r="G25" s="15"/>
      <c r="H25" s="15"/>
      <c r="I25" s="15"/>
      <c r="J25" s="15"/>
      <c r="K25" s="15"/>
      <c r="L25" s="26"/>
      <c r="M25" s="26"/>
      <c r="Q25" t="s">
        <v>0</v>
      </c>
      <c r="R25" s="3" t="s">
        <v>0</v>
      </c>
      <c r="S25">
        <v>2.5</v>
      </c>
      <c r="T25" t="s">
        <v>39</v>
      </c>
      <c r="U25">
        <v>34.270000000000003</v>
      </c>
      <c r="V25" t="s">
        <v>37</v>
      </c>
      <c r="X25" t="s">
        <v>12</v>
      </c>
      <c r="Y25">
        <f>$E$38</f>
        <v>0</v>
      </c>
      <c r="AA25">
        <v>10.8</v>
      </c>
      <c r="AB25" t="s">
        <v>60</v>
      </c>
    </row>
    <row r="26" spans="1:29" ht="28.7" customHeight="1" thickBot="1" x14ac:dyDescent="0.2">
      <c r="B26" s="214" t="s">
        <v>48</v>
      </c>
      <c r="C26" s="215"/>
      <c r="D26" s="216" t="s">
        <v>54</v>
      </c>
      <c r="E26" s="217"/>
      <c r="F26" s="218"/>
      <c r="G26" s="15"/>
      <c r="H26" s="219" t="s">
        <v>57</v>
      </c>
      <c r="I26" s="220"/>
      <c r="J26" s="220"/>
      <c r="K26" s="220"/>
      <c r="L26" s="220"/>
      <c r="M26" s="221"/>
      <c r="Q26" t="s">
        <v>26</v>
      </c>
      <c r="R26" s="3" t="s">
        <v>26</v>
      </c>
      <c r="S26">
        <v>2.27</v>
      </c>
      <c r="T26" t="s">
        <v>34</v>
      </c>
      <c r="U26" s="111">
        <f>36.44/((273/(273+25))*0.986923)</f>
        <v>40.304052430631707</v>
      </c>
      <c r="V26" t="s">
        <v>60</v>
      </c>
      <c r="X26" t="s">
        <v>10</v>
      </c>
      <c r="Y26">
        <v>2.62</v>
      </c>
      <c r="Z26" t="s">
        <v>63</v>
      </c>
      <c r="AA26">
        <v>35.770000000000003</v>
      </c>
      <c r="AB26" t="s">
        <v>59</v>
      </c>
    </row>
    <row r="27" spans="1:29" ht="3.6" customHeight="1" thickBot="1" x14ac:dyDescent="0.2">
      <c r="B27" s="26"/>
      <c r="C27" s="26"/>
      <c r="D27" s="26"/>
      <c r="E27" s="26"/>
      <c r="F27" s="21"/>
      <c r="G27" s="15"/>
      <c r="H27" s="15"/>
      <c r="I27" s="15"/>
      <c r="J27" s="15"/>
      <c r="K27" s="15"/>
      <c r="L27" s="26"/>
      <c r="M27" s="26"/>
      <c r="Q27" t="s">
        <v>11</v>
      </c>
      <c r="R27" s="3" t="s">
        <v>11</v>
      </c>
      <c r="S27" s="87">
        <f>$D$102</f>
        <v>0.438</v>
      </c>
      <c r="T27" t="s">
        <v>41</v>
      </c>
      <c r="U27">
        <v>3.6</v>
      </c>
      <c r="V27" t="s">
        <v>90</v>
      </c>
      <c r="X27" t="s">
        <v>35</v>
      </c>
      <c r="Y27">
        <v>2.79</v>
      </c>
      <c r="AA27">
        <v>49.84</v>
      </c>
      <c r="AB27" t="s">
        <v>117</v>
      </c>
    </row>
    <row r="28" spans="1:29" ht="19.7" customHeight="1" thickBot="1" x14ac:dyDescent="0.2">
      <c r="B28" s="224" t="s">
        <v>91</v>
      </c>
      <c r="C28" s="148"/>
      <c r="D28" s="148"/>
      <c r="E28" s="208"/>
      <c r="F28" s="206" t="s">
        <v>56</v>
      </c>
      <c r="G28" s="207"/>
      <c r="H28" s="148" t="s">
        <v>97</v>
      </c>
      <c r="I28" s="148"/>
      <c r="J28" s="148"/>
      <c r="K28" s="208"/>
      <c r="L28" s="206" t="s">
        <v>56</v>
      </c>
      <c r="M28" s="207"/>
      <c r="X28" s="3" t="s">
        <v>11</v>
      </c>
      <c r="Y28" s="87">
        <f>$D$102</f>
        <v>0.438</v>
      </c>
      <c r="Z28" t="s">
        <v>41</v>
      </c>
      <c r="AA28">
        <v>3.6</v>
      </c>
      <c r="AB28" t="s">
        <v>90</v>
      </c>
    </row>
    <row r="29" spans="1:29" ht="13.7" customHeight="1" x14ac:dyDescent="0.15">
      <c r="A29" s="2"/>
      <c r="B29" s="15"/>
      <c r="C29" s="15"/>
      <c r="D29" s="15"/>
      <c r="E29" s="15"/>
      <c r="F29" s="15"/>
      <c r="G29" s="15"/>
      <c r="H29" s="15"/>
      <c r="I29" s="15"/>
      <c r="J29" s="15"/>
      <c r="K29" s="15"/>
      <c r="L29" s="15"/>
      <c r="M29" s="15"/>
      <c r="R29" s="59"/>
    </row>
    <row r="30" spans="1:29" ht="18" customHeight="1" x14ac:dyDescent="0.15">
      <c r="A30" s="2"/>
      <c r="B30" s="190" t="s">
        <v>107</v>
      </c>
      <c r="C30" s="222"/>
      <c r="D30" s="222"/>
      <c r="E30" s="222"/>
      <c r="F30" s="222"/>
      <c r="G30" s="222"/>
      <c r="H30" s="222"/>
      <c r="I30" s="222"/>
      <c r="J30" s="222"/>
      <c r="K30" s="222"/>
      <c r="L30" s="222"/>
      <c r="M30" s="223"/>
      <c r="T30" t="s">
        <v>175</v>
      </c>
      <c r="U30" t="s">
        <v>58</v>
      </c>
      <c r="X30" s="3" t="s">
        <v>56</v>
      </c>
    </row>
    <row r="31" spans="1:29" ht="3.6" customHeight="1" thickBot="1" x14ac:dyDescent="0.2">
      <c r="A31" s="2"/>
      <c r="B31" s="15"/>
      <c r="C31" s="15"/>
      <c r="D31" s="15"/>
      <c r="E31" s="15"/>
      <c r="F31" s="15"/>
      <c r="G31" s="15"/>
      <c r="H31" s="15"/>
      <c r="I31" s="15"/>
      <c r="J31" s="27"/>
      <c r="K31" s="17"/>
      <c r="L31" s="17"/>
      <c r="M31" s="55"/>
      <c r="Q31" t="s">
        <v>56</v>
      </c>
      <c r="R31" t="s">
        <v>31</v>
      </c>
      <c r="T31" t="s">
        <v>33</v>
      </c>
      <c r="U31" t="s">
        <v>177</v>
      </c>
      <c r="X31" s="3" t="s">
        <v>177</v>
      </c>
    </row>
    <row r="32" spans="1:29" ht="19.7" customHeight="1" thickBot="1" x14ac:dyDescent="0.2">
      <c r="B32" s="148" t="s">
        <v>173</v>
      </c>
      <c r="C32" s="148"/>
      <c r="D32" s="148"/>
      <c r="E32" s="208"/>
      <c r="F32" s="209" t="s">
        <v>210</v>
      </c>
      <c r="G32" s="210"/>
      <c r="H32" s="148" t="s">
        <v>174</v>
      </c>
      <c r="I32" s="148"/>
      <c r="J32" s="148"/>
      <c r="K32" s="208"/>
      <c r="L32" s="209" t="s">
        <v>56</v>
      </c>
      <c r="M32" s="210"/>
      <c r="Q32" t="s">
        <v>26</v>
      </c>
      <c r="R32" t="s">
        <v>26</v>
      </c>
      <c r="T32" t="s">
        <v>40</v>
      </c>
      <c r="U32" t="s">
        <v>178</v>
      </c>
      <c r="X32" t="s">
        <v>26</v>
      </c>
    </row>
    <row r="33" spans="1:24" ht="13.7" customHeight="1" x14ac:dyDescent="0.15">
      <c r="B33" s="19"/>
      <c r="C33" s="19"/>
      <c r="D33" s="19"/>
      <c r="E33" s="19"/>
      <c r="F33" s="19"/>
      <c r="G33" s="19"/>
      <c r="H33" s="19"/>
      <c r="I33" s="19"/>
      <c r="J33" s="19"/>
      <c r="K33" s="19"/>
      <c r="L33" s="19"/>
      <c r="M33" s="19"/>
      <c r="Q33" t="s">
        <v>176</v>
      </c>
      <c r="R33" t="s">
        <v>35</v>
      </c>
      <c r="T33" t="s">
        <v>12</v>
      </c>
      <c r="U33" t="s">
        <v>12</v>
      </c>
      <c r="X33" t="s">
        <v>27</v>
      </c>
    </row>
    <row r="34" spans="1:24" ht="16.350000000000001" customHeight="1" x14ac:dyDescent="0.15">
      <c r="B34" s="173" t="s">
        <v>168</v>
      </c>
      <c r="C34" s="174"/>
      <c r="D34" s="174"/>
      <c r="E34" s="174"/>
      <c r="F34" s="174"/>
      <c r="G34" s="174"/>
      <c r="H34" s="174"/>
      <c r="I34" s="174"/>
      <c r="J34" s="174"/>
      <c r="K34" s="174"/>
      <c r="L34" s="174"/>
      <c r="M34" s="175"/>
      <c r="Q34" t="s">
        <v>10</v>
      </c>
      <c r="R34" t="s">
        <v>10</v>
      </c>
      <c r="T34" t="s">
        <v>10</v>
      </c>
      <c r="U34" t="s">
        <v>10</v>
      </c>
      <c r="X34" t="s">
        <v>178</v>
      </c>
    </row>
    <row r="35" spans="1:24" ht="3.6" customHeight="1" thickBot="1" x14ac:dyDescent="0.2">
      <c r="B35" s="18"/>
      <c r="C35" s="19"/>
      <c r="D35" s="20"/>
      <c r="E35" s="21"/>
      <c r="F35" s="21"/>
      <c r="G35" s="21"/>
      <c r="H35" s="21"/>
      <c r="I35" s="27"/>
      <c r="J35" s="15"/>
      <c r="K35" s="26"/>
      <c r="L35" s="26"/>
      <c r="M35" s="26"/>
      <c r="Q35" t="s">
        <v>27</v>
      </c>
      <c r="R35" t="s">
        <v>27</v>
      </c>
      <c r="T35" t="s">
        <v>35</v>
      </c>
      <c r="U35" t="s">
        <v>176</v>
      </c>
      <c r="X35" t="s">
        <v>12</v>
      </c>
    </row>
    <row r="36" spans="1:24" ht="36.6" customHeight="1" thickBot="1" x14ac:dyDescent="0.2">
      <c r="B36" s="289" t="s">
        <v>155</v>
      </c>
      <c r="C36" s="290"/>
      <c r="D36" s="96">
        <v>0</v>
      </c>
      <c r="E36" s="60" t="s">
        <v>42</v>
      </c>
      <c r="F36" s="28"/>
      <c r="G36" s="173" t="s">
        <v>157</v>
      </c>
      <c r="H36" s="174"/>
      <c r="I36" s="174"/>
      <c r="J36" s="174"/>
      <c r="K36" s="174"/>
      <c r="L36" s="174"/>
      <c r="M36" s="175"/>
      <c r="N36" s="7"/>
      <c r="T36" t="s">
        <v>26</v>
      </c>
      <c r="U36" t="s">
        <v>26</v>
      </c>
      <c r="X36" t="s">
        <v>10</v>
      </c>
    </row>
    <row r="37" spans="1:24" ht="3.6" customHeight="1" thickBot="1" x14ac:dyDescent="0.2">
      <c r="B37" s="15"/>
      <c r="C37" s="15"/>
      <c r="D37" s="15"/>
      <c r="E37" s="15"/>
      <c r="F37" s="15"/>
      <c r="G37" s="15"/>
      <c r="H37" s="15"/>
      <c r="I37" s="15"/>
      <c r="J37" s="64"/>
      <c r="K37" s="34"/>
      <c r="L37" s="34"/>
      <c r="M37" s="34"/>
      <c r="N37" s="7"/>
      <c r="T37" t="s">
        <v>27</v>
      </c>
      <c r="U37" t="s">
        <v>27</v>
      </c>
      <c r="X37" t="s">
        <v>176</v>
      </c>
    </row>
    <row r="38" spans="1:24" ht="19.7" customHeight="1" thickBot="1" x14ac:dyDescent="0.2">
      <c r="B38" s="148" t="s">
        <v>55</v>
      </c>
      <c r="C38" s="148"/>
      <c r="D38" s="148"/>
      <c r="E38" s="107">
        <v>0</v>
      </c>
      <c r="F38" s="266" t="str">
        <f>IF(ISERROR("["&amp;"kgCO2/"&amp;VLOOKUP($L$32,$X$21:$AB$26,5,FALSE)&amp;"]"),"[－]","["&amp;"kgCO2/"&amp;VLOOKUP($L$32,$X$21:$AB$26,5,FALSE)&amp;"]")</f>
        <v>[－]</v>
      </c>
      <c r="G38" s="159"/>
      <c r="I38" s="178" t="s">
        <v>203</v>
      </c>
      <c r="J38" s="179"/>
      <c r="K38" s="179"/>
      <c r="L38" s="179"/>
      <c r="M38" s="180"/>
      <c r="N38" s="7"/>
      <c r="X38" t="s">
        <v>11</v>
      </c>
    </row>
    <row r="39" spans="1:24" ht="6" customHeight="1" thickBot="1" x14ac:dyDescent="0.2">
      <c r="B39" s="41"/>
      <c r="C39" s="41"/>
      <c r="D39" s="41"/>
      <c r="E39" s="41"/>
      <c r="F39" s="41"/>
      <c r="G39" s="41"/>
      <c r="H39" s="29"/>
      <c r="I39" s="181"/>
      <c r="J39" s="182"/>
      <c r="K39" s="182"/>
      <c r="L39" s="182"/>
      <c r="M39" s="183"/>
      <c r="N39" s="7"/>
    </row>
    <row r="40" spans="1:24" ht="28.7" customHeight="1" x14ac:dyDescent="0.15">
      <c r="B40" s="148" t="s">
        <v>108</v>
      </c>
      <c r="C40" s="148"/>
      <c r="D40" s="225" t="s">
        <v>119</v>
      </c>
      <c r="E40" s="226"/>
      <c r="F40" s="226"/>
      <c r="G40" s="227"/>
      <c r="H40" s="41"/>
      <c r="I40" s="181"/>
      <c r="J40" s="182"/>
      <c r="K40" s="182"/>
      <c r="L40" s="182"/>
      <c r="M40" s="183"/>
      <c r="N40" s="7"/>
    </row>
    <row r="41" spans="1:24" ht="33" customHeight="1" thickBot="1" x14ac:dyDescent="0.2">
      <c r="B41" s="148"/>
      <c r="C41" s="148"/>
      <c r="D41" s="228"/>
      <c r="E41" s="229"/>
      <c r="F41" s="229"/>
      <c r="G41" s="230"/>
      <c r="H41" s="41"/>
      <c r="I41" s="184"/>
      <c r="J41" s="185"/>
      <c r="K41" s="185"/>
      <c r="L41" s="185"/>
      <c r="M41" s="186"/>
      <c r="N41" s="7"/>
    </row>
    <row r="42" spans="1:24" ht="3.6" customHeight="1" thickBot="1" x14ac:dyDescent="0.2">
      <c r="A42" s="7"/>
      <c r="B42" s="42"/>
      <c r="C42" s="27"/>
      <c r="D42" s="27"/>
      <c r="E42" s="27"/>
      <c r="F42" s="27"/>
      <c r="G42" s="27"/>
      <c r="H42" s="27"/>
      <c r="I42" s="75"/>
      <c r="J42" s="76"/>
      <c r="K42" s="34"/>
      <c r="L42" s="34"/>
      <c r="M42" s="34"/>
    </row>
    <row r="43" spans="1:24" ht="20.100000000000001" customHeight="1" thickBot="1" x14ac:dyDescent="0.2">
      <c r="B43" s="248" t="s">
        <v>4</v>
      </c>
      <c r="C43" s="145"/>
      <c r="D43" s="287">
        <v>0</v>
      </c>
      <c r="E43" s="288"/>
      <c r="F43" s="62" t="s">
        <v>5</v>
      </c>
      <c r="G43" s="63" t="s">
        <v>13</v>
      </c>
      <c r="H43" s="15"/>
      <c r="I43" s="29"/>
      <c r="J43" s="15"/>
      <c r="K43" s="15"/>
      <c r="L43" s="15"/>
      <c r="M43" s="15"/>
    </row>
    <row r="44" spans="1:24" ht="13.7" customHeight="1" x14ac:dyDescent="0.15">
      <c r="B44" s="64"/>
      <c r="C44" s="64"/>
      <c r="D44" s="64"/>
      <c r="E44" s="64"/>
      <c r="F44" s="64"/>
      <c r="G44" s="64"/>
      <c r="H44" s="64"/>
      <c r="I44" s="15"/>
      <c r="J44" s="15"/>
      <c r="K44" s="15"/>
      <c r="L44" s="27"/>
      <c r="M44" s="15"/>
    </row>
    <row r="45" spans="1:24" ht="20.100000000000001" customHeight="1" x14ac:dyDescent="0.15">
      <c r="B45" s="173" t="s">
        <v>144</v>
      </c>
      <c r="C45" s="174"/>
      <c r="D45" s="174"/>
      <c r="E45" s="174"/>
      <c r="F45" s="174"/>
      <c r="G45" s="174"/>
      <c r="H45" s="174"/>
      <c r="I45" s="174"/>
      <c r="J45" s="174"/>
      <c r="K45" s="174"/>
      <c r="L45" s="174"/>
      <c r="M45" s="175"/>
    </row>
    <row r="46" spans="1:24" ht="4.3499999999999996" customHeight="1" thickBot="1" x14ac:dyDescent="0.2">
      <c r="B46" s="30"/>
      <c r="C46" s="30"/>
      <c r="D46" s="30"/>
      <c r="E46" s="30"/>
      <c r="F46" s="30"/>
      <c r="G46" s="30"/>
      <c r="H46" s="30"/>
      <c r="I46" s="30"/>
      <c r="J46" s="30"/>
      <c r="K46" s="30"/>
      <c r="L46" s="30"/>
      <c r="M46" s="30"/>
    </row>
    <row r="47" spans="1:24" ht="20.100000000000001" customHeight="1" thickBot="1" x14ac:dyDescent="0.2">
      <c r="B47" s="248" t="s">
        <v>6</v>
      </c>
      <c r="C47" s="145"/>
      <c r="D47" s="187">
        <v>0</v>
      </c>
      <c r="E47" s="188"/>
      <c r="F47" s="14" t="s">
        <v>9</v>
      </c>
      <c r="G47" s="246" t="s">
        <v>130</v>
      </c>
      <c r="H47" s="247"/>
      <c r="I47" s="30"/>
      <c r="J47" s="30"/>
      <c r="K47" s="30"/>
      <c r="L47" s="30"/>
      <c r="M47" s="30"/>
      <c r="S47" s="88"/>
    </row>
    <row r="48" spans="1:24" ht="13.7" customHeight="1" x14ac:dyDescent="0.15">
      <c r="B48" s="82"/>
      <c r="C48" s="82"/>
      <c r="D48" s="82"/>
      <c r="E48" s="82"/>
      <c r="F48" s="82"/>
      <c r="G48" s="30"/>
      <c r="H48" s="30"/>
      <c r="I48" s="30"/>
      <c r="J48" s="30"/>
      <c r="K48" s="30"/>
      <c r="L48" s="30"/>
      <c r="M48" s="30"/>
    </row>
    <row r="49" spans="1:14" ht="28.7" customHeight="1" x14ac:dyDescent="0.15">
      <c r="B49" s="269" t="s">
        <v>151</v>
      </c>
      <c r="C49" s="269"/>
      <c r="D49" s="269"/>
      <c r="E49" s="269"/>
      <c r="F49" s="269"/>
      <c r="G49" s="269"/>
      <c r="H49" s="269"/>
      <c r="I49" s="269"/>
      <c r="J49" s="269"/>
      <c r="K49" s="269"/>
      <c r="L49" s="269"/>
      <c r="M49" s="269"/>
    </row>
    <row r="50" spans="1:14" ht="3.6" customHeight="1" x14ac:dyDescent="0.15">
      <c r="B50" s="55"/>
      <c r="C50" s="55"/>
      <c r="D50" s="55"/>
      <c r="E50" s="55"/>
      <c r="F50" s="55"/>
      <c r="G50" s="55"/>
      <c r="H50" s="55"/>
      <c r="I50" s="55"/>
      <c r="J50" s="55"/>
      <c r="K50" s="55"/>
      <c r="L50" s="55"/>
      <c r="M50" s="55"/>
    </row>
    <row r="51" spans="1:14" ht="13.5" x14ac:dyDescent="0.15">
      <c r="B51" s="136" t="s">
        <v>134</v>
      </c>
      <c r="C51" s="136"/>
      <c r="D51" s="136"/>
      <c r="E51" s="136"/>
      <c r="F51" s="136"/>
      <c r="G51" s="136"/>
      <c r="H51" s="136"/>
      <c r="I51" s="136"/>
      <c r="J51" s="136"/>
      <c r="K51" s="136"/>
      <c r="L51" s="136"/>
      <c r="M51" s="136"/>
    </row>
    <row r="52" spans="1:14" ht="9" customHeight="1" x14ac:dyDescent="0.15">
      <c r="B52" s="15"/>
      <c r="C52" s="15"/>
      <c r="D52" s="15"/>
      <c r="E52" s="15"/>
      <c r="F52" s="15"/>
      <c r="G52" s="15"/>
      <c r="H52" s="15"/>
      <c r="I52" s="15"/>
      <c r="J52" s="15"/>
      <c r="K52" s="15"/>
      <c r="L52" s="15"/>
      <c r="M52" s="15"/>
    </row>
    <row r="53" spans="1:14" ht="19.7" customHeight="1" x14ac:dyDescent="0.15">
      <c r="B53" s="32" t="s">
        <v>49</v>
      </c>
      <c r="C53" s="15"/>
      <c r="D53" s="15"/>
      <c r="E53" s="15"/>
      <c r="F53" s="15"/>
      <c r="G53" s="15"/>
      <c r="H53" s="15"/>
      <c r="I53" s="15"/>
      <c r="J53" s="15"/>
      <c r="K53" s="15"/>
      <c r="L53" s="15"/>
      <c r="M53" s="15"/>
    </row>
    <row r="54" spans="1:14" ht="3.6" customHeight="1" thickBot="1" x14ac:dyDescent="0.2">
      <c r="B54" s="15"/>
      <c r="C54" s="15"/>
      <c r="D54" s="15"/>
      <c r="E54" s="15"/>
      <c r="F54" s="15"/>
      <c r="G54" s="15"/>
      <c r="H54" s="15"/>
      <c r="I54" s="15"/>
      <c r="J54" s="15"/>
      <c r="K54" s="15"/>
      <c r="L54" s="15"/>
      <c r="M54" s="15"/>
    </row>
    <row r="55" spans="1:14" ht="19.7" customHeight="1" thickBot="1" x14ac:dyDescent="0.2">
      <c r="B55" s="204" t="s">
        <v>80</v>
      </c>
      <c r="C55" s="205"/>
      <c r="D55" s="205"/>
      <c r="E55" s="102">
        <v>120</v>
      </c>
      <c r="F55" s="61" t="s">
        <v>42</v>
      </c>
      <c r="G55" s="15"/>
      <c r="H55" s="204" t="s">
        <v>81</v>
      </c>
      <c r="I55" s="205"/>
      <c r="J55" s="205"/>
      <c r="K55" s="102">
        <v>80</v>
      </c>
      <c r="L55" s="61" t="s">
        <v>42</v>
      </c>
      <c r="M55" s="15"/>
    </row>
    <row r="56" spans="1:14" ht="16.350000000000001" customHeight="1" x14ac:dyDescent="0.15">
      <c r="B56" s="15"/>
      <c r="C56" s="15"/>
      <c r="D56" s="15"/>
      <c r="E56" s="15"/>
      <c r="F56" s="15"/>
      <c r="G56" s="15"/>
      <c r="H56" s="15"/>
      <c r="I56" s="15"/>
      <c r="J56" s="15"/>
      <c r="K56" s="15"/>
      <c r="L56" s="15"/>
      <c r="M56" s="15"/>
    </row>
    <row r="57" spans="1:14" ht="21.6" customHeight="1" x14ac:dyDescent="0.15">
      <c r="B57" s="190" t="s">
        <v>147</v>
      </c>
      <c r="C57" s="191"/>
      <c r="D57" s="191"/>
      <c r="E57" s="191"/>
      <c r="F57" s="191"/>
      <c r="G57" s="191"/>
      <c r="H57" s="191"/>
      <c r="I57" s="191"/>
      <c r="J57" s="191"/>
      <c r="K57" s="191"/>
      <c r="L57" s="191"/>
      <c r="M57" s="192"/>
    </row>
    <row r="58" spans="1:14" ht="3" customHeight="1" x14ac:dyDescent="0.15">
      <c r="B58" s="15"/>
      <c r="C58" s="15"/>
      <c r="D58" s="15"/>
      <c r="E58" s="15"/>
      <c r="F58" s="15"/>
      <c r="G58" s="15"/>
      <c r="H58" s="15"/>
      <c r="I58" s="15"/>
      <c r="J58" s="15"/>
      <c r="K58" s="15"/>
      <c r="L58" s="15"/>
      <c r="M58" s="15"/>
    </row>
    <row r="59" spans="1:14" ht="19.350000000000001" customHeight="1" x14ac:dyDescent="0.15">
      <c r="B59" s="32" t="s">
        <v>50</v>
      </c>
      <c r="C59" s="15"/>
      <c r="D59" s="15"/>
      <c r="E59" s="15"/>
      <c r="F59" s="15"/>
      <c r="G59" s="15"/>
      <c r="H59" s="15"/>
      <c r="I59" s="64"/>
      <c r="J59" s="64"/>
      <c r="K59" s="28"/>
      <c r="L59" s="64"/>
      <c r="M59" s="15"/>
    </row>
    <row r="60" spans="1:14" ht="9" customHeight="1" thickBot="1" x14ac:dyDescent="0.2">
      <c r="B60" s="15"/>
      <c r="C60" s="15"/>
      <c r="D60" s="15"/>
      <c r="E60" s="15"/>
      <c r="F60" s="15"/>
      <c r="H60" s="15"/>
      <c r="I60" s="15"/>
      <c r="J60" s="15"/>
      <c r="K60" s="15"/>
      <c r="L60" s="15"/>
      <c r="M60" s="15"/>
      <c r="N60" s="4"/>
    </row>
    <row r="61" spans="1:14" ht="19.7" customHeight="1" thickBot="1" x14ac:dyDescent="0.2">
      <c r="B61" s="248" t="s">
        <v>110</v>
      </c>
      <c r="C61" s="145"/>
      <c r="D61" s="102">
        <v>0</v>
      </c>
      <c r="E61" s="61" t="s">
        <v>42</v>
      </c>
      <c r="F61" s="15"/>
      <c r="G61" s="166" t="s">
        <v>234</v>
      </c>
      <c r="H61" s="167"/>
      <c r="I61" s="167"/>
      <c r="J61" s="167"/>
      <c r="K61" s="167"/>
      <c r="L61" s="167"/>
      <c r="M61" s="168"/>
    </row>
    <row r="62" spans="1:14" ht="3.6" customHeight="1" thickBot="1" x14ac:dyDescent="0.2">
      <c r="B62" s="15"/>
      <c r="C62" s="15"/>
      <c r="D62" s="15"/>
      <c r="E62" s="15"/>
      <c r="F62" s="15"/>
      <c r="G62" s="259"/>
      <c r="H62" s="260"/>
      <c r="I62" s="260"/>
      <c r="J62" s="260"/>
      <c r="K62" s="260"/>
      <c r="L62" s="260"/>
      <c r="M62" s="261"/>
    </row>
    <row r="63" spans="1:14" s="6" customFormat="1" ht="19.7" customHeight="1" thickBot="1" x14ac:dyDescent="0.2">
      <c r="A63"/>
      <c r="B63" s="248" t="s">
        <v>233</v>
      </c>
      <c r="C63" s="145"/>
      <c r="D63" s="102">
        <v>0</v>
      </c>
      <c r="E63" s="61" t="s">
        <v>42</v>
      </c>
      <c r="F63" s="27"/>
      <c r="G63" s="169"/>
      <c r="H63" s="170"/>
      <c r="I63" s="170"/>
      <c r="J63" s="170"/>
      <c r="K63" s="170"/>
      <c r="L63" s="170"/>
      <c r="M63" s="171"/>
    </row>
    <row r="64" spans="1:14" ht="3.6" customHeight="1" thickBot="1" x14ac:dyDescent="0.2">
      <c r="B64" s="15"/>
      <c r="C64" s="64"/>
      <c r="D64" s="28"/>
      <c r="E64" s="64"/>
      <c r="F64" s="27"/>
      <c r="G64" s="15"/>
      <c r="H64" s="15"/>
      <c r="I64" s="15"/>
      <c r="J64" s="15"/>
      <c r="K64" s="15"/>
      <c r="L64" s="15"/>
      <c r="M64" s="15"/>
      <c r="N64" s="6"/>
    </row>
    <row r="65" spans="1:14" ht="22.7" customHeight="1" thickBot="1" x14ac:dyDescent="0.2">
      <c r="B65" s="145" t="s">
        <v>109</v>
      </c>
      <c r="C65" s="172"/>
      <c r="D65" s="102">
        <v>5</v>
      </c>
      <c r="E65" s="61" t="s">
        <v>75</v>
      </c>
      <c r="F65" s="28"/>
      <c r="G65" s="166" t="s">
        <v>243</v>
      </c>
      <c r="H65" s="167"/>
      <c r="I65" s="167"/>
      <c r="J65" s="167"/>
      <c r="K65" s="167"/>
      <c r="L65" s="167"/>
      <c r="M65" s="168"/>
      <c r="N65" s="7"/>
    </row>
    <row r="66" spans="1:14" ht="19.350000000000001" customHeight="1" x14ac:dyDescent="0.15">
      <c r="B66" s="27"/>
      <c r="C66" s="27"/>
      <c r="D66" s="27"/>
      <c r="E66" s="27"/>
      <c r="F66" s="27"/>
      <c r="G66" s="169"/>
      <c r="H66" s="170"/>
      <c r="I66" s="170"/>
      <c r="J66" s="170"/>
      <c r="K66" s="170"/>
      <c r="L66" s="170"/>
      <c r="M66" s="171"/>
      <c r="N66" s="6"/>
    </row>
    <row r="67" spans="1:14" ht="9" customHeight="1" x14ac:dyDescent="0.15">
      <c r="B67" s="15"/>
      <c r="C67" s="64"/>
      <c r="D67" s="28"/>
      <c r="E67" s="64"/>
      <c r="F67" s="27"/>
      <c r="G67" s="15"/>
      <c r="H67" s="15"/>
      <c r="I67" s="15"/>
      <c r="J67" s="15"/>
      <c r="K67" s="15"/>
      <c r="L67" s="15"/>
      <c r="M67" s="15"/>
      <c r="N67" s="6"/>
    </row>
    <row r="68" spans="1:14" ht="19.7" customHeight="1" x14ac:dyDescent="0.15">
      <c r="B68" s="37" t="s">
        <v>45</v>
      </c>
      <c r="C68" s="64"/>
      <c r="D68" s="28"/>
      <c r="E68" s="64"/>
      <c r="F68" s="27"/>
      <c r="G68" s="15"/>
      <c r="H68" s="15"/>
      <c r="I68" s="64"/>
      <c r="J68" s="15"/>
      <c r="K68" s="34"/>
      <c r="L68" s="34"/>
      <c r="M68" s="34"/>
      <c r="N68" s="6"/>
    </row>
    <row r="69" spans="1:14" s="6" customFormat="1" ht="9" customHeight="1" thickBot="1" x14ac:dyDescent="0.2">
      <c r="A69"/>
      <c r="B69" s="15"/>
      <c r="C69" s="15"/>
      <c r="D69" s="15"/>
      <c r="E69" s="15"/>
      <c r="F69" s="15"/>
      <c r="G69" s="15"/>
      <c r="H69" s="15"/>
      <c r="I69" s="15"/>
      <c r="J69" s="15"/>
      <c r="K69" s="15"/>
      <c r="L69" s="15"/>
      <c r="M69" s="15"/>
    </row>
    <row r="70" spans="1:14" s="6" customFormat="1" ht="26.45" customHeight="1" thickBot="1" x14ac:dyDescent="0.2">
      <c r="A70"/>
      <c r="B70" s="248" t="s">
        <v>30</v>
      </c>
      <c r="C70" s="145"/>
      <c r="D70" s="102">
        <v>0</v>
      </c>
      <c r="E70" s="61" t="s">
        <v>42</v>
      </c>
      <c r="F70" s="15"/>
      <c r="G70" s="190" t="s">
        <v>148</v>
      </c>
      <c r="H70" s="191"/>
      <c r="I70" s="191"/>
      <c r="J70" s="191"/>
      <c r="K70" s="191"/>
      <c r="L70" s="191"/>
      <c r="M70" s="192"/>
    </row>
    <row r="71" spans="1:14" s="6" customFormat="1" ht="4.3499999999999996" customHeight="1" thickBot="1" x14ac:dyDescent="0.2">
      <c r="A71"/>
      <c r="B71" s="64"/>
      <c r="C71" s="64"/>
      <c r="D71" s="28"/>
      <c r="E71" s="64"/>
      <c r="F71" s="15"/>
      <c r="G71" s="15"/>
      <c r="H71" s="15"/>
      <c r="I71" s="15"/>
      <c r="J71" s="15"/>
      <c r="K71" s="15"/>
      <c r="L71" s="15"/>
      <c r="M71" s="15"/>
    </row>
    <row r="72" spans="1:14" ht="22.35" customHeight="1" x14ac:dyDescent="0.15">
      <c r="B72" s="202" t="s">
        <v>44</v>
      </c>
      <c r="C72" s="203"/>
      <c r="D72" s="240" t="s">
        <v>72</v>
      </c>
      <c r="E72" s="241"/>
      <c r="F72" s="241"/>
      <c r="G72" s="241"/>
      <c r="H72" s="241"/>
      <c r="I72" s="241"/>
      <c r="J72" s="241"/>
      <c r="K72" s="241"/>
      <c r="L72" s="241"/>
      <c r="M72" s="242"/>
      <c r="N72" s="7"/>
    </row>
    <row r="73" spans="1:14" ht="22.35" customHeight="1" thickBot="1" x14ac:dyDescent="0.2">
      <c r="B73" s="238"/>
      <c r="C73" s="239"/>
      <c r="D73" s="243"/>
      <c r="E73" s="244"/>
      <c r="F73" s="244"/>
      <c r="G73" s="244"/>
      <c r="H73" s="244"/>
      <c r="I73" s="244"/>
      <c r="J73" s="244"/>
      <c r="K73" s="244"/>
      <c r="L73" s="244"/>
      <c r="M73" s="245"/>
      <c r="N73" s="7"/>
    </row>
    <row r="74" spans="1:14" ht="20.100000000000001" customHeight="1" x14ac:dyDescent="0.15">
      <c r="B74" s="27"/>
      <c r="C74" s="27"/>
      <c r="D74" s="27"/>
      <c r="E74" s="27"/>
      <c r="F74" s="27"/>
      <c r="G74" s="27"/>
      <c r="H74" s="27"/>
      <c r="I74" s="27"/>
      <c r="J74" s="38"/>
      <c r="K74" s="34"/>
      <c r="L74" s="34"/>
      <c r="M74" s="34"/>
    </row>
    <row r="75" spans="1:14" ht="25.7" customHeight="1" x14ac:dyDescent="0.15">
      <c r="A75" s="7"/>
      <c r="B75" s="173" t="s">
        <v>102</v>
      </c>
      <c r="C75" s="174"/>
      <c r="D75" s="174"/>
      <c r="E75" s="174"/>
      <c r="F75" s="174"/>
      <c r="G75" s="174"/>
      <c r="H75" s="174"/>
      <c r="I75" s="174"/>
      <c r="J75" s="174"/>
      <c r="K75" s="174"/>
      <c r="L75" s="174"/>
      <c r="M75" s="175"/>
    </row>
    <row r="76" spans="1:14" ht="3.6" customHeight="1" thickBot="1" x14ac:dyDescent="0.2">
      <c r="A76" s="7"/>
      <c r="B76" s="39"/>
      <c r="C76" s="39"/>
      <c r="D76" s="39"/>
      <c r="E76" s="39"/>
      <c r="F76" s="39"/>
      <c r="G76" s="35"/>
      <c r="H76" s="35"/>
      <c r="I76" s="35"/>
      <c r="J76" s="35"/>
      <c r="K76" s="35"/>
      <c r="L76" s="35"/>
      <c r="M76" s="44"/>
    </row>
    <row r="77" spans="1:14" s="6" customFormat="1" ht="27.6" customHeight="1" thickBot="1" x14ac:dyDescent="0.2">
      <c r="A77"/>
      <c r="B77" s="145" t="s">
        <v>82</v>
      </c>
      <c r="C77" s="146"/>
      <c r="D77" s="172"/>
      <c r="E77" s="102">
        <v>0</v>
      </c>
      <c r="F77" s="61" t="s">
        <v>42</v>
      </c>
      <c r="G77" s="15"/>
      <c r="H77" s="190" t="s">
        <v>149</v>
      </c>
      <c r="I77" s="191"/>
      <c r="J77" s="191"/>
      <c r="K77" s="191"/>
      <c r="L77" s="191"/>
      <c r="M77" s="192"/>
    </row>
    <row r="78" spans="1:14" s="6" customFormat="1" ht="3.6" customHeight="1" thickBot="1" x14ac:dyDescent="0.2">
      <c r="A78"/>
      <c r="B78" s="64"/>
      <c r="C78" s="64"/>
      <c r="D78" s="28"/>
      <c r="E78" s="15"/>
      <c r="F78" s="15"/>
      <c r="G78" s="15"/>
      <c r="H78" s="15"/>
      <c r="I78" s="15"/>
      <c r="J78" s="15"/>
      <c r="K78" s="15"/>
      <c r="L78" s="15"/>
      <c r="M78" s="15"/>
    </row>
    <row r="79" spans="1:14" ht="20.100000000000001" customHeight="1" thickBot="1" x14ac:dyDescent="0.2">
      <c r="B79" s="248" t="s">
        <v>74</v>
      </c>
      <c r="C79" s="145"/>
      <c r="D79" s="176" t="s">
        <v>21</v>
      </c>
      <c r="E79" s="177"/>
      <c r="F79" s="62" t="s">
        <v>22</v>
      </c>
      <c r="G79" s="187" t="s">
        <v>23</v>
      </c>
      <c r="H79" s="188"/>
      <c r="I79" s="62" t="s">
        <v>5</v>
      </c>
      <c r="J79" s="176" t="s">
        <v>24</v>
      </c>
      <c r="K79" s="177"/>
      <c r="L79" s="15"/>
      <c r="M79" s="15"/>
    </row>
    <row r="80" spans="1:14" ht="19.7" customHeight="1" x14ac:dyDescent="0.15">
      <c r="B80" s="40"/>
      <c r="C80" s="40"/>
      <c r="D80" s="40"/>
      <c r="E80" s="40"/>
      <c r="F80" s="40"/>
      <c r="G80" s="40"/>
      <c r="H80" s="40"/>
      <c r="I80" s="40"/>
      <c r="J80" s="15"/>
      <c r="K80" s="15"/>
      <c r="L80" s="15"/>
      <c r="M80" s="15"/>
    </row>
    <row r="81" spans="2:18" ht="12.6" customHeight="1" x14ac:dyDescent="0.15">
      <c r="B81" s="40"/>
      <c r="C81" s="40"/>
      <c r="D81" s="178" t="s">
        <v>103</v>
      </c>
      <c r="E81" s="179"/>
      <c r="F81" s="179"/>
      <c r="G81" s="179"/>
      <c r="H81" s="179"/>
      <c r="I81" s="179"/>
      <c r="J81" s="179"/>
      <c r="K81" s="179"/>
      <c r="L81" s="179"/>
      <c r="M81" s="180"/>
    </row>
    <row r="82" spans="2:18" ht="12.6" customHeight="1" x14ac:dyDescent="0.15">
      <c r="B82" s="40"/>
      <c r="C82" s="40"/>
      <c r="D82" s="184"/>
      <c r="E82" s="185"/>
      <c r="F82" s="185"/>
      <c r="G82" s="185"/>
      <c r="H82" s="185"/>
      <c r="I82" s="185"/>
      <c r="J82" s="185"/>
      <c r="K82" s="185"/>
      <c r="L82" s="185"/>
      <c r="M82" s="186"/>
    </row>
    <row r="83" spans="2:18" ht="3.6" customHeight="1" x14ac:dyDescent="0.15">
      <c r="B83" s="40"/>
      <c r="C83" s="40"/>
      <c r="D83" s="42"/>
      <c r="E83" s="42"/>
      <c r="F83" s="42"/>
      <c r="G83" s="42"/>
      <c r="H83" s="40"/>
      <c r="I83" s="40"/>
      <c r="J83" s="42"/>
      <c r="K83" s="42"/>
      <c r="L83" s="42"/>
      <c r="M83" s="42"/>
    </row>
    <row r="84" spans="2:18" ht="19.7" customHeight="1" x14ac:dyDescent="0.15">
      <c r="B84" s="37" t="s">
        <v>46</v>
      </c>
      <c r="C84" s="15"/>
      <c r="D84" s="15"/>
      <c r="E84" s="15"/>
      <c r="F84" s="15"/>
      <c r="G84" s="15"/>
      <c r="H84" s="15"/>
      <c r="I84" s="15"/>
      <c r="J84" s="15"/>
      <c r="K84" s="15"/>
      <c r="L84" s="15"/>
      <c r="M84" s="15"/>
    </row>
    <row r="85" spans="2:18" ht="3.6" customHeight="1" thickBot="1" x14ac:dyDescent="0.2">
      <c r="B85" s="37"/>
      <c r="C85" s="15"/>
      <c r="D85" s="15"/>
      <c r="E85" s="15"/>
      <c r="F85" s="15"/>
      <c r="G85" s="15"/>
      <c r="H85" s="15"/>
      <c r="I85" s="15"/>
      <c r="J85" s="15"/>
      <c r="K85" s="15"/>
      <c r="L85" s="15"/>
      <c r="M85" s="15"/>
    </row>
    <row r="86" spans="2:18" ht="19.7" customHeight="1" thickBot="1" x14ac:dyDescent="0.2">
      <c r="B86" s="145" t="s">
        <v>131</v>
      </c>
      <c r="C86" s="146"/>
      <c r="D86" s="146"/>
      <c r="E86" s="209" t="s">
        <v>210</v>
      </c>
      <c r="F86" s="286"/>
      <c r="G86" s="210"/>
      <c r="I86" s="178" t="s">
        <v>227</v>
      </c>
      <c r="J86" s="179"/>
      <c r="K86" s="179"/>
      <c r="L86" s="179"/>
      <c r="M86" s="180"/>
    </row>
    <row r="87" spans="2:18" ht="3.6" customHeight="1" thickBot="1" x14ac:dyDescent="0.2">
      <c r="B87" s="15"/>
      <c r="C87" s="15"/>
      <c r="D87" s="15"/>
      <c r="E87" s="15"/>
      <c r="F87" s="15"/>
      <c r="G87" s="15"/>
      <c r="H87" s="15"/>
      <c r="I87" s="181"/>
      <c r="J87" s="182"/>
      <c r="K87" s="182"/>
      <c r="L87" s="182"/>
      <c r="M87" s="183"/>
    </row>
    <row r="88" spans="2:18" ht="19.7" customHeight="1" thickBot="1" x14ac:dyDescent="0.2">
      <c r="B88" s="145" t="s">
        <v>226</v>
      </c>
      <c r="C88" s="146"/>
      <c r="D88" s="146"/>
      <c r="E88" s="172"/>
      <c r="F88" s="97">
        <v>0</v>
      </c>
      <c r="G88" s="63" t="s">
        <v>85</v>
      </c>
      <c r="I88" s="181"/>
      <c r="J88" s="182"/>
      <c r="K88" s="182"/>
      <c r="L88" s="182"/>
      <c r="M88" s="183"/>
      <c r="R88" t="e">
        <f>F88*F94/100/D43</f>
        <v>#DIV/0!</v>
      </c>
    </row>
    <row r="89" spans="2:18" ht="3.6" customHeight="1" thickBot="1" x14ac:dyDescent="0.2">
      <c r="B89" s="45"/>
      <c r="C89" s="45"/>
      <c r="D89" s="45"/>
      <c r="F89" s="15"/>
      <c r="G89" s="15"/>
      <c r="H89" s="15"/>
      <c r="I89" s="181"/>
      <c r="J89" s="182"/>
      <c r="K89" s="182"/>
      <c r="L89" s="182"/>
      <c r="M89" s="183"/>
    </row>
    <row r="90" spans="2:18" ht="19.7" customHeight="1" thickBot="1" x14ac:dyDescent="0.2">
      <c r="B90" s="145" t="s">
        <v>88</v>
      </c>
      <c r="C90" s="146"/>
      <c r="D90" s="146"/>
      <c r="E90" s="172"/>
      <c r="F90" s="97">
        <v>0</v>
      </c>
      <c r="G90" s="63" t="str">
        <f>IF(ISERROR("["&amp;VLOOKUP($F$28,$R$23:$V$27,5,FALSE)&amp;"]"),"[－]","["&amp;VLOOKUP($F$28,$R$23:$V$27,5,FALSE)&amp;"]")</f>
        <v>[－]</v>
      </c>
      <c r="H90" s="15"/>
      <c r="I90" s="181"/>
      <c r="J90" s="182"/>
      <c r="K90" s="182"/>
      <c r="L90" s="182"/>
      <c r="M90" s="183"/>
    </row>
    <row r="91" spans="2:18" ht="4.7" customHeight="1" thickBot="1" x14ac:dyDescent="0.2">
      <c r="B91" s="15"/>
      <c r="C91" s="15"/>
      <c r="D91" s="15"/>
      <c r="E91" s="15"/>
      <c r="F91" s="15"/>
      <c r="G91" s="15"/>
      <c r="H91" s="15"/>
      <c r="I91" s="181"/>
      <c r="J91" s="182"/>
      <c r="K91" s="182"/>
      <c r="L91" s="182"/>
      <c r="M91" s="183"/>
    </row>
    <row r="92" spans="2:18" ht="19.350000000000001" customHeight="1" thickBot="1" x14ac:dyDescent="0.2">
      <c r="B92" s="145" t="s">
        <v>89</v>
      </c>
      <c r="C92" s="146"/>
      <c r="D92" s="146"/>
      <c r="E92" s="172"/>
      <c r="F92" s="97">
        <v>0</v>
      </c>
      <c r="G92" s="63" t="str">
        <f>IF(ISERROR("["&amp;VLOOKUP($L$28,$R$23:$V$27,5,FALSE)&amp;"/kW]"),"[－]","["&amp;VLOOKUP($L$28,$R$23:$V$27,5,FALSE)&amp;"]")</f>
        <v>[－]</v>
      </c>
      <c r="H92" s="15"/>
      <c r="I92" s="184"/>
      <c r="J92" s="185"/>
      <c r="K92" s="185"/>
      <c r="L92" s="185"/>
      <c r="M92" s="186"/>
    </row>
    <row r="93" spans="2:18" ht="3.6" customHeight="1" thickBot="1" x14ac:dyDescent="0.2">
      <c r="B93" s="15"/>
      <c r="C93" s="15"/>
      <c r="D93" s="15"/>
      <c r="E93" s="15"/>
      <c r="F93" s="15"/>
      <c r="G93" s="15"/>
      <c r="H93" s="15"/>
      <c r="I93" s="15"/>
      <c r="J93" s="15"/>
      <c r="K93" s="15"/>
      <c r="L93" s="15"/>
      <c r="M93" s="15"/>
    </row>
    <row r="94" spans="2:18" ht="38.450000000000003" customHeight="1" thickBot="1" x14ac:dyDescent="0.2">
      <c r="B94" s="145" t="s">
        <v>79</v>
      </c>
      <c r="C94" s="146"/>
      <c r="D94" s="146"/>
      <c r="E94" s="172"/>
      <c r="F94" s="98">
        <v>0</v>
      </c>
      <c r="G94" s="63" t="s">
        <v>76</v>
      </c>
      <c r="I94" s="190" t="s">
        <v>150</v>
      </c>
      <c r="J94" s="191"/>
      <c r="K94" s="191"/>
      <c r="L94" s="191"/>
      <c r="M94" s="192"/>
    </row>
    <row r="95" spans="2:18" ht="3.6" customHeight="1" x14ac:dyDescent="0.15">
      <c r="B95" s="45"/>
      <c r="C95" s="45"/>
      <c r="D95" s="45"/>
      <c r="F95" s="15"/>
      <c r="G95" s="15"/>
      <c r="H95" s="15"/>
      <c r="I95" s="15"/>
      <c r="J95" s="15"/>
      <c r="K95" s="15"/>
      <c r="L95" s="15"/>
      <c r="M95" s="15"/>
    </row>
    <row r="96" spans="2:18" ht="19.350000000000001" customHeight="1" x14ac:dyDescent="0.15">
      <c r="B96" s="145" t="s">
        <v>86</v>
      </c>
      <c r="C96" s="146"/>
      <c r="D96" s="146"/>
      <c r="E96" s="146"/>
      <c r="F96" s="99">
        <f>IF(ISERROR(IF($E$86="年間燃料消費量",$F$90*($F$94/100)/$D$43,$F$88*($F$94/100)*(1-$E$77/100)/VLOOKUP($F$28,$R$23:$U$27,4,FALSE)*(100/$K$55)/$D$43)),0,IF($E$86="年間燃料消費量",$F$90*($F$94/100)/$D$43,$F$88*($F$94/100)*(1-$E$77/100)/VLOOKUP($F$28,$R$23:$U$27,4,FALSE)*(100/$K$55)/$D$43))</f>
        <v>0</v>
      </c>
      <c r="G96" s="61" t="str">
        <f>IF(ISERROR("["&amp;VLOOKUP($F$28,$R$23:$V$27,5,FALSE)&amp;"/kW]"),"[－]","["&amp;VLOOKUP($F$28,$R$23:$V$27,5,FALSE)&amp;"/kW]")</f>
        <v>[－]</v>
      </c>
      <c r="H96" s="164" t="s">
        <v>67</v>
      </c>
      <c r="I96" s="276"/>
      <c r="J96" s="165"/>
      <c r="K96" s="99">
        <f>IF(ISERROR(F96*VLOOKUP($F$28,$R$23:$V$27,2,FALSE)),0,F96*VLOOKUP($F$28,$R$23:$V$27,2,FALSE))</f>
        <v>0</v>
      </c>
      <c r="L96" s="147" t="s">
        <v>25</v>
      </c>
      <c r="M96" s="147"/>
      <c r="P96" t="s">
        <v>237</v>
      </c>
      <c r="Q96" t="e">
        <f>$F$96*VLOOKUP($F$28,$R$22:$V$27,4,FALSE)*$K$55/100</f>
        <v>#VALUE!</v>
      </c>
    </row>
    <row r="97" spans="1:18" ht="3.6" customHeight="1" x14ac:dyDescent="0.15">
      <c r="B97" s="45"/>
      <c r="C97" s="45"/>
      <c r="D97" s="45"/>
      <c r="F97" s="56"/>
      <c r="G97" s="15"/>
      <c r="H97" s="64"/>
      <c r="I97" s="15"/>
      <c r="J97" s="15"/>
      <c r="K97" s="43"/>
      <c r="L97" s="64"/>
      <c r="M97" s="64"/>
    </row>
    <row r="98" spans="1:18" ht="19.350000000000001" customHeight="1" x14ac:dyDescent="0.15">
      <c r="B98" s="145" t="s">
        <v>87</v>
      </c>
      <c r="C98" s="146"/>
      <c r="D98" s="146"/>
      <c r="E98" s="146"/>
      <c r="F98" s="99">
        <f>IF(ISERROR(IF($E$86="年間燃料消費量",$F$92*$F$94/100/$D$43,$F$88*($F$94/100)*($E$77/100)/VLOOKUP($L$28,$R$23:$U$27,4,FALSE)*(100/$E$55)/$D$43)),0,IF($E$86="年間燃料消費量",$F$92*$F$94/100/$D$43,$F$88*($F$94/100)*($E$77/100)/VLOOKUP($L$28,$R$23:$U$27,4,FALSE)*(100/$E$55)/$D$43))</f>
        <v>0</v>
      </c>
      <c r="G98" s="61" t="str">
        <f>IF(ISERROR("["&amp;VLOOKUP($L$28,$R$23:$V$27,5,FALSE)&amp;"/kW]"),"[－]","["&amp;VLOOKUP($L$28,$R$23:$V$27,5,FALSE)&amp;"/kW]")</f>
        <v>[－]</v>
      </c>
      <c r="H98" s="164" t="s">
        <v>67</v>
      </c>
      <c r="I98" s="276"/>
      <c r="J98" s="165"/>
      <c r="K98" s="99">
        <f>IF(ISERROR(F98*VLOOKUP($L$28,$R$23:$V$27,2,FALSE)),0,F98*VLOOKUP($L$28,$R$23:$V$27,2,FALSE))</f>
        <v>0</v>
      </c>
      <c r="L98" s="147" t="s">
        <v>25</v>
      </c>
      <c r="M98" s="147"/>
      <c r="P98" t="s">
        <v>238</v>
      </c>
      <c r="Q98" t="e">
        <f>$F$98*VLOOKUP($L$28,$R$22:$V$27,4,FALSE)*E55/100</f>
        <v>#VALUE!</v>
      </c>
      <c r="R98">
        <f>IF(ISERROR(Q96),0,Q96)+IF(ISERROR(Q98),0,Q98)</f>
        <v>0</v>
      </c>
    </row>
    <row r="99" spans="1:18" ht="3.6" customHeight="1" x14ac:dyDescent="0.15">
      <c r="B99" s="45"/>
      <c r="C99" s="45"/>
      <c r="D99" s="45"/>
      <c r="F99" s="15"/>
      <c r="G99" s="15"/>
      <c r="H99" s="64"/>
      <c r="I99" s="15"/>
      <c r="J99" s="15"/>
      <c r="K99" s="43"/>
      <c r="L99" s="64"/>
      <c r="M99" s="64"/>
    </row>
    <row r="100" spans="1:18" ht="19.350000000000001" customHeight="1" x14ac:dyDescent="0.15">
      <c r="B100" s="145" t="s">
        <v>29</v>
      </c>
      <c r="C100" s="146"/>
      <c r="D100" s="146"/>
      <c r="E100" s="146"/>
      <c r="F100" s="99">
        <f>IF(ISERROR($F$104*100/$D$63*100/$D$70/$AA$28*($D$61*(1-$D$65/100))/100),0,$F$104*100/$D$63*100/$D$70/$AA$28*($D$61*(1-$D$65/100))/100)</f>
        <v>0</v>
      </c>
      <c r="G100" s="61" t="s">
        <v>94</v>
      </c>
      <c r="H100" s="164" t="s">
        <v>66</v>
      </c>
      <c r="I100" s="276"/>
      <c r="J100" s="165"/>
      <c r="K100" s="99">
        <f>IF(ISERROR($F$100*$Y$28),"",$F$100*$Y$28)</f>
        <v>0</v>
      </c>
      <c r="L100" s="147" t="s">
        <v>25</v>
      </c>
      <c r="M100" s="147"/>
      <c r="O100" s="9"/>
    </row>
    <row r="101" spans="1:18" ht="3.6" customHeight="1" x14ac:dyDescent="0.15">
      <c r="B101" s="45"/>
      <c r="C101" s="45"/>
      <c r="D101" s="45"/>
      <c r="F101" s="51"/>
      <c r="G101" s="15"/>
      <c r="H101" s="64"/>
      <c r="I101" s="15"/>
      <c r="J101" s="15"/>
      <c r="K101" s="41"/>
      <c r="L101" s="41"/>
      <c r="M101" s="41"/>
    </row>
    <row r="102" spans="1:18" ht="25.7" customHeight="1" x14ac:dyDescent="0.15">
      <c r="A102" s="7"/>
      <c r="B102" s="148" t="s">
        <v>204</v>
      </c>
      <c r="C102" s="148"/>
      <c r="D102" s="116">
        <v>0.438</v>
      </c>
      <c r="E102" s="189" t="s">
        <v>113</v>
      </c>
      <c r="F102" s="159"/>
      <c r="G102" s="193" t="s">
        <v>218</v>
      </c>
      <c r="H102" s="194"/>
      <c r="I102" s="194"/>
      <c r="J102" s="196"/>
      <c r="K102" s="197"/>
      <c r="L102" s="197"/>
      <c r="M102" s="198"/>
    </row>
    <row r="103" spans="1:18" ht="18.600000000000001" customHeight="1" x14ac:dyDescent="0.15">
      <c r="A103" s="7"/>
      <c r="B103" s="42"/>
      <c r="C103" s="27"/>
      <c r="D103" s="27"/>
      <c r="E103" s="27"/>
      <c r="F103" s="27"/>
      <c r="G103" s="1"/>
      <c r="H103" s="1"/>
      <c r="I103" s="1"/>
      <c r="J103" s="1"/>
      <c r="K103" s="1"/>
      <c r="L103" s="1"/>
      <c r="M103" s="1"/>
    </row>
    <row r="104" spans="1:18" ht="19.350000000000001" customHeight="1" x14ac:dyDescent="0.15">
      <c r="B104" s="145" t="s">
        <v>101</v>
      </c>
      <c r="C104" s="146"/>
      <c r="D104" s="146"/>
      <c r="E104" s="146"/>
      <c r="F104" s="100">
        <f>IF(ISERROR(IF($E$86="年間燃料消費量",$R$98,$R$88)),0,IF($E$86="年間燃料消費量",$R$98,$R$88))</f>
        <v>0</v>
      </c>
      <c r="G104" s="63" t="s">
        <v>95</v>
      </c>
      <c r="H104" s="2"/>
      <c r="I104" s="190" t="s">
        <v>219</v>
      </c>
      <c r="J104" s="191"/>
      <c r="K104" s="191"/>
      <c r="L104" s="191"/>
      <c r="M104" s="192"/>
      <c r="O104" s="3"/>
    </row>
    <row r="105" spans="1:18" ht="3.6" customHeight="1" x14ac:dyDescent="0.15">
      <c r="B105" s="45"/>
      <c r="C105" s="45"/>
      <c r="D105" s="45"/>
      <c r="F105" s="15"/>
      <c r="G105" s="15"/>
      <c r="H105" s="15"/>
      <c r="I105" s="64"/>
      <c r="J105" s="64"/>
      <c r="K105" s="28"/>
      <c r="L105" s="64"/>
      <c r="M105" s="15"/>
    </row>
    <row r="106" spans="1:18" ht="19.350000000000001" customHeight="1" x14ac:dyDescent="0.15">
      <c r="B106" s="145" t="s">
        <v>169</v>
      </c>
      <c r="C106" s="146"/>
      <c r="D106" s="146"/>
      <c r="E106" s="146"/>
      <c r="F106" s="100">
        <f>IF(ISERROR($F$100*$AA$28*(100/($D$61*(1-$D$65/100)))/VLOOKUP($F$32,$X$21:$AA$28,4,FALSE)*(1-$D$36/100)),0,$F$100*$AA$28*(100/($D$61*(1-$D$65/100)))/VLOOKUP($F$32,$X$21:$AA$28,4,FALSE)*(1-$D$36/100))</f>
        <v>0</v>
      </c>
      <c r="G106" s="63" t="str">
        <f>IF(ISERROR("["&amp;VLOOKUP($F$32,$X$21:$AB$26,5,FALSE)&amp;"/kW]"),"[－]","["&amp;VLOOKUP($F$32,$X$21:$AB$26,5,FALSE)&amp;"/kW]")</f>
        <v>[－]</v>
      </c>
      <c r="H106" s="164" t="s">
        <v>65</v>
      </c>
      <c r="I106" s="276"/>
      <c r="J106" s="165"/>
      <c r="K106" s="99">
        <f>IF(ISERROR($F$106*VLOOKUP($F$32,$X$21:$AB$28,2,FALSE)),0,$F$106*VLOOKUP($F$32,$X$21:$AB$28,2,FALSE))</f>
        <v>0</v>
      </c>
      <c r="L106" s="147" t="s">
        <v>25</v>
      </c>
      <c r="M106" s="147"/>
      <c r="P106" s="9"/>
    </row>
    <row r="107" spans="1:18" ht="3.6" customHeight="1" x14ac:dyDescent="0.15">
      <c r="B107" s="15"/>
      <c r="C107" s="15"/>
      <c r="D107" s="15"/>
      <c r="F107" s="15"/>
      <c r="G107" s="15"/>
      <c r="H107" s="15"/>
      <c r="I107" s="15"/>
      <c r="J107" s="15"/>
      <c r="K107" s="15"/>
      <c r="L107" s="15"/>
      <c r="M107" s="15"/>
    </row>
    <row r="108" spans="1:18" ht="19.7" customHeight="1" x14ac:dyDescent="0.15">
      <c r="B108" s="145" t="s">
        <v>170</v>
      </c>
      <c r="C108" s="146"/>
      <c r="D108" s="146"/>
      <c r="E108" s="146"/>
      <c r="F108" s="100">
        <f>IF(ISERROR($F$100*$AA$28*(100/($D$61*(1-$D$65/100)))/VLOOKUP($L$32,$X$21:$AA$28,4,FALSE)*($D$36/100)),0,$F$100*$AA$28*(100/($D$61*(1-$D$65/100)))/VLOOKUP($L$32,$X$21:$AA$28,4,FALSE)*($D$36/100))</f>
        <v>0</v>
      </c>
      <c r="G108" s="63" t="str">
        <f>IF(ISERROR("["&amp;VLOOKUP($L$32,$X$21:$AB$26,5,FALSE)&amp;"/kW]"),"[－]","["&amp;VLOOKUP($L$32,$X$21:$AB$26,5,FALSE)&amp;"/kW]")</f>
        <v>[－]</v>
      </c>
      <c r="H108" s="164" t="s">
        <v>65</v>
      </c>
      <c r="I108" s="276"/>
      <c r="J108" s="165"/>
      <c r="K108" s="99">
        <f>IF(ISERROR($F$108*VLOOKUP($L$32,$X$21:$AB$28,2,FALSE)),0,$F$108*VLOOKUP($L$32,$X$21:$AB$28,2,FALSE))</f>
        <v>0</v>
      </c>
      <c r="L108" s="147" t="s">
        <v>25</v>
      </c>
      <c r="M108" s="147"/>
      <c r="P108" s="9"/>
    </row>
    <row r="109" spans="1:18" ht="3.6" customHeight="1" x14ac:dyDescent="0.15">
      <c r="B109" s="15"/>
      <c r="C109" s="15"/>
      <c r="D109" s="15"/>
      <c r="E109" s="15"/>
      <c r="F109" s="15"/>
      <c r="G109" s="15"/>
      <c r="H109" s="15"/>
      <c r="I109" s="15"/>
      <c r="J109" s="15"/>
      <c r="K109" s="15"/>
      <c r="L109" s="15"/>
      <c r="M109" s="15"/>
    </row>
    <row r="110" spans="1:18" ht="20.100000000000001" customHeight="1" x14ac:dyDescent="0.15">
      <c r="B110" s="201" t="str">
        <f>"削減原単位[kgCO2/年/"&amp;G43&amp;"]"</f>
        <v>削減原単位[kgCO2/年/kW]</v>
      </c>
      <c r="C110" s="201"/>
      <c r="D110" s="201"/>
      <c r="E110" s="201"/>
      <c r="F110" s="201"/>
      <c r="G110" s="201"/>
      <c r="H110" s="201"/>
      <c r="I110" s="201"/>
      <c r="J110" s="201"/>
      <c r="K110" s="99">
        <f>IF(ISERROR($K$96+$K$98+$K$100-$K$106-$K$108),0,$K$96+$K$98+$K$100-$K$106-$K$108)</f>
        <v>0</v>
      </c>
      <c r="L110" s="147" t="s">
        <v>25</v>
      </c>
      <c r="M110" s="147"/>
    </row>
    <row r="111" spans="1:18" ht="3.6" customHeight="1" thickBot="1" x14ac:dyDescent="0.2">
      <c r="B111" s="40"/>
      <c r="C111" s="40"/>
      <c r="D111" s="40"/>
      <c r="E111" s="40"/>
      <c r="F111" s="40"/>
      <c r="G111" s="40"/>
      <c r="H111" s="40"/>
      <c r="I111" s="40"/>
      <c r="J111" s="40"/>
      <c r="K111" s="46"/>
      <c r="L111" s="47"/>
      <c r="M111" s="47"/>
    </row>
    <row r="112" spans="1:18" ht="16.350000000000001" customHeight="1" x14ac:dyDescent="0.15">
      <c r="B112" s="202" t="s">
        <v>77</v>
      </c>
      <c r="C112" s="265"/>
      <c r="D112" s="278" t="s">
        <v>20</v>
      </c>
      <c r="E112" s="279"/>
      <c r="F112" s="279"/>
      <c r="G112" s="279"/>
      <c r="H112" s="279"/>
      <c r="I112" s="279"/>
      <c r="J112" s="279"/>
      <c r="K112" s="279"/>
      <c r="L112" s="279"/>
      <c r="M112" s="280"/>
    </row>
    <row r="113" spans="2:14" ht="16.350000000000001" customHeight="1" thickBot="1" x14ac:dyDescent="0.2">
      <c r="B113" s="238"/>
      <c r="C113" s="277"/>
      <c r="D113" s="281"/>
      <c r="E113" s="282"/>
      <c r="F113" s="282"/>
      <c r="G113" s="282"/>
      <c r="H113" s="282"/>
      <c r="I113" s="282"/>
      <c r="J113" s="282"/>
      <c r="K113" s="282"/>
      <c r="L113" s="282"/>
      <c r="M113" s="283"/>
    </row>
    <row r="114" spans="2:14" ht="20.100000000000001" customHeight="1" x14ac:dyDescent="0.15">
      <c r="B114" s="15"/>
      <c r="C114" s="15"/>
      <c r="D114" s="15"/>
      <c r="E114" s="15"/>
      <c r="F114" s="15"/>
      <c r="G114" s="15"/>
      <c r="H114" s="15"/>
      <c r="I114" s="15"/>
      <c r="J114" s="15"/>
      <c r="K114" s="15"/>
      <c r="L114" s="15"/>
      <c r="M114" s="15"/>
    </row>
    <row r="115" spans="2:14" ht="16.7" customHeight="1" x14ac:dyDescent="0.15">
      <c r="B115" s="173" t="s">
        <v>78</v>
      </c>
      <c r="C115" s="284"/>
      <c r="D115" s="284"/>
      <c r="E115" s="284"/>
      <c r="F115" s="284"/>
      <c r="G115" s="284"/>
      <c r="H115" s="284"/>
      <c r="I115" s="284"/>
      <c r="J115" s="284"/>
      <c r="K115" s="284"/>
      <c r="L115" s="284"/>
      <c r="M115" s="285"/>
    </row>
    <row r="116" spans="2:14" ht="10.35" customHeight="1" x14ac:dyDescent="0.15">
      <c r="B116" s="15"/>
      <c r="C116" s="15"/>
      <c r="D116" s="15"/>
      <c r="E116" s="15"/>
      <c r="F116" s="15"/>
      <c r="G116" s="15"/>
      <c r="H116" s="15"/>
      <c r="I116" s="15"/>
      <c r="J116" s="15"/>
      <c r="K116" s="15"/>
      <c r="L116" s="15"/>
      <c r="M116" s="15"/>
    </row>
    <row r="117" spans="2:14" ht="13.5" x14ac:dyDescent="0.15">
      <c r="B117" s="136" t="s">
        <v>8</v>
      </c>
      <c r="C117" s="136"/>
      <c r="D117" s="136"/>
      <c r="E117" s="136"/>
      <c r="F117" s="136"/>
      <c r="G117" s="136"/>
      <c r="H117" s="136"/>
      <c r="I117" s="136"/>
      <c r="J117" s="136"/>
      <c r="K117" s="136"/>
      <c r="L117" s="136"/>
      <c r="M117" s="136"/>
    </row>
    <row r="118" spans="2:14" ht="4.3499999999999996" customHeight="1" x14ac:dyDescent="0.15">
      <c r="B118" s="15"/>
      <c r="C118" s="15"/>
      <c r="D118" s="15"/>
      <c r="E118" s="15"/>
      <c r="F118" s="15"/>
      <c r="G118" s="15"/>
      <c r="H118" s="15"/>
      <c r="I118" s="15"/>
      <c r="J118" s="15"/>
      <c r="K118" s="15"/>
      <c r="L118" s="15"/>
      <c r="M118" s="15"/>
    </row>
    <row r="119" spans="2:14" ht="39.6" customHeight="1" x14ac:dyDescent="0.15">
      <c r="B119" s="164" t="s">
        <v>7</v>
      </c>
      <c r="C119" s="165"/>
      <c r="D119" s="200">
        <f>IF(ISERROR($K$110*$D$43),0,$K$110*$D$43)</f>
        <v>0</v>
      </c>
      <c r="E119" s="200"/>
      <c r="F119" s="89" t="s">
        <v>159</v>
      </c>
      <c r="G119" s="152" t="s">
        <v>111</v>
      </c>
      <c r="H119" s="153"/>
      <c r="I119" s="164" t="s">
        <v>7</v>
      </c>
      <c r="J119" s="165"/>
      <c r="K119" s="149">
        <f>IF(ISERROR($D$119/1000),"",$D$119/1000)</f>
        <v>0</v>
      </c>
      <c r="L119" s="150"/>
      <c r="M119" s="89" t="s">
        <v>160</v>
      </c>
    </row>
    <row r="120" spans="2:14" ht="12" customHeight="1" x14ac:dyDescent="0.15">
      <c r="B120" s="2"/>
      <c r="C120" s="2"/>
      <c r="D120" s="2"/>
      <c r="E120" s="2"/>
      <c r="F120" s="2"/>
      <c r="G120" s="2"/>
      <c r="H120" s="2"/>
      <c r="I120" s="2"/>
      <c r="J120" s="2"/>
      <c r="K120" s="2"/>
      <c r="L120" s="2"/>
      <c r="M120" s="2"/>
    </row>
    <row r="121" spans="2:14" ht="39.6" customHeight="1" x14ac:dyDescent="0.15">
      <c r="B121" s="154" t="s">
        <v>161</v>
      </c>
      <c r="C121" s="155"/>
      <c r="D121" s="199">
        <f>$D$119*$D$47</f>
        <v>0</v>
      </c>
      <c r="E121" s="200"/>
      <c r="F121" s="89" t="s">
        <v>162</v>
      </c>
      <c r="G121" s="152" t="s">
        <v>163</v>
      </c>
      <c r="H121" s="153"/>
      <c r="I121" s="154" t="s">
        <v>161</v>
      </c>
      <c r="J121" s="155"/>
      <c r="K121" s="149">
        <f>$K$119*$D$47</f>
        <v>0</v>
      </c>
      <c r="L121" s="150"/>
      <c r="M121" s="89" t="s">
        <v>164</v>
      </c>
    </row>
    <row r="122" spans="2:14" ht="12" customHeight="1" x14ac:dyDescent="0.15">
      <c r="B122" s="2"/>
      <c r="C122" s="2"/>
      <c r="D122" s="2"/>
      <c r="E122" s="2"/>
      <c r="F122" s="2"/>
      <c r="G122" s="2"/>
      <c r="H122" s="2"/>
      <c r="I122" s="2"/>
      <c r="J122" s="2"/>
      <c r="K122" s="2"/>
      <c r="L122" s="2"/>
      <c r="M122" s="2"/>
    </row>
    <row r="123" spans="2:14" ht="13.35" customHeight="1" x14ac:dyDescent="0.15">
      <c r="B123" s="160" t="s">
        <v>116</v>
      </c>
      <c r="C123" s="160"/>
      <c r="D123" s="160"/>
      <c r="E123" s="160"/>
      <c r="F123" s="160"/>
      <c r="G123" s="160"/>
      <c r="H123" s="160"/>
      <c r="I123" s="160"/>
      <c r="J123" s="160"/>
      <c r="K123" s="160"/>
      <c r="L123" s="160"/>
      <c r="M123" s="160"/>
    </row>
    <row r="124" spans="2:14" ht="3.6" customHeight="1" x14ac:dyDescent="0.15">
      <c r="B124" s="72"/>
      <c r="C124" s="72"/>
      <c r="D124" s="72"/>
      <c r="E124" s="72"/>
      <c r="F124" s="72"/>
      <c r="G124" s="72"/>
      <c r="H124" s="72"/>
      <c r="I124" s="72"/>
      <c r="J124" s="72"/>
      <c r="K124" s="72"/>
      <c r="L124" s="72"/>
      <c r="M124" s="72"/>
    </row>
    <row r="125" spans="2:14" ht="20.100000000000001" customHeight="1" x14ac:dyDescent="0.15">
      <c r="B125" s="145" t="s">
        <v>52</v>
      </c>
      <c r="C125" s="146"/>
      <c r="D125" s="147" t="str">
        <f>$D$18</f>
        <v>選択してください</v>
      </c>
      <c r="E125" s="147"/>
      <c r="F125" s="55"/>
      <c r="G125" s="24"/>
      <c r="H125" s="145" t="s">
        <v>53</v>
      </c>
      <c r="I125" s="146"/>
      <c r="J125" s="151"/>
      <c r="K125" s="158" t="str">
        <f>$K$18</f>
        <v>選択してください</v>
      </c>
      <c r="L125" s="159"/>
      <c r="M125" s="2"/>
    </row>
    <row r="126" spans="2:14" ht="3.6" customHeight="1" x14ac:dyDescent="0.15">
      <c r="B126" s="15"/>
      <c r="C126" s="15"/>
      <c r="D126" s="15"/>
      <c r="E126" s="15"/>
      <c r="F126" s="15"/>
      <c r="G126" s="15"/>
      <c r="H126" s="15"/>
      <c r="I126" s="15"/>
      <c r="J126" s="70"/>
      <c r="K126" s="34"/>
      <c r="L126" s="34"/>
      <c r="M126" s="34"/>
      <c r="N126" s="7"/>
    </row>
    <row r="127" spans="2:14" ht="27" customHeight="1" x14ac:dyDescent="0.15">
      <c r="B127" s="148" t="s">
        <v>118</v>
      </c>
      <c r="C127" s="148"/>
      <c r="D127" s="148"/>
      <c r="E127" s="161" t="str">
        <f>$D$40</f>
        <v>例）1kLのBDFを生産するために0.5kg、運搬に0.3kgのCO2を排出するため、再生可能燃料のCO2排出係数は0.8kgCO2/kLである。</v>
      </c>
      <c r="F127" s="162"/>
      <c r="G127" s="162"/>
      <c r="H127" s="162"/>
      <c r="I127" s="162"/>
      <c r="J127" s="162"/>
      <c r="K127" s="162"/>
      <c r="L127" s="162"/>
      <c r="M127" s="163"/>
      <c r="N127" s="7"/>
    </row>
    <row r="128" spans="2:14" ht="3.6" customHeight="1" x14ac:dyDescent="0.15">
      <c r="B128" s="2"/>
      <c r="C128" s="2"/>
      <c r="D128" s="2"/>
      <c r="E128" s="2"/>
      <c r="F128" s="2"/>
      <c r="G128" s="2"/>
      <c r="H128" s="29"/>
      <c r="I128" s="73"/>
      <c r="J128" s="73"/>
      <c r="K128" s="73"/>
      <c r="L128" s="73"/>
      <c r="M128" s="73"/>
      <c r="N128" s="7"/>
    </row>
    <row r="129" spans="2:14" ht="19.7" customHeight="1" x14ac:dyDescent="0.15">
      <c r="B129" s="148" t="s">
        <v>112</v>
      </c>
      <c r="C129" s="148"/>
      <c r="D129" s="148"/>
      <c r="E129" s="108">
        <f>$D$102</f>
        <v>0.438</v>
      </c>
      <c r="F129" s="15"/>
      <c r="G129" s="145" t="s">
        <v>133</v>
      </c>
      <c r="H129" s="146"/>
      <c r="I129" s="109" t="str">
        <f>$D$47&amp;"年"</f>
        <v>0年</v>
      </c>
      <c r="J129" s="147" t="str">
        <f>$G$47</f>
        <v>法定耐用年数を記入</v>
      </c>
      <c r="K129" s="147"/>
      <c r="L129" s="156" t="s">
        <v>139</v>
      </c>
      <c r="M129" s="157"/>
      <c r="N129" s="4"/>
    </row>
    <row r="130" spans="2:14" ht="20.100000000000001" customHeight="1" x14ac:dyDescent="0.15"/>
    <row r="131" spans="2:14" ht="20.100000000000001" customHeight="1" x14ac:dyDescent="0.15"/>
    <row r="132" spans="2:14" ht="20.100000000000001" customHeight="1" x14ac:dyDescent="0.15"/>
    <row r="133" spans="2:14" ht="20.100000000000001" customHeight="1" x14ac:dyDescent="0.15"/>
    <row r="134" spans="2:14" ht="20.100000000000001" customHeight="1" x14ac:dyDescent="0.15"/>
    <row r="135" spans="2:14" ht="20.100000000000001" customHeight="1" x14ac:dyDescent="0.15"/>
    <row r="136" spans="2:14" ht="20.100000000000001" customHeight="1" x14ac:dyDescent="0.15"/>
    <row r="137" spans="2:14" ht="20.100000000000001" customHeight="1" x14ac:dyDescent="0.15"/>
    <row r="138" spans="2:14" ht="20.100000000000001" customHeight="1" x14ac:dyDescent="0.15"/>
    <row r="139" spans="2:14" ht="13.5" x14ac:dyDescent="0.15"/>
    <row r="140" spans="2:14" ht="13.5" x14ac:dyDescent="0.15"/>
    <row r="141" spans="2:14" ht="13.5" x14ac:dyDescent="0.15"/>
    <row r="142" spans="2:14" ht="13.5" x14ac:dyDescent="0.15"/>
    <row r="143" spans="2:14" ht="13.5" x14ac:dyDescent="0.15"/>
    <row r="144" spans="2:14" ht="13.5" x14ac:dyDescent="0.15"/>
    <row r="145" ht="13.5" x14ac:dyDescent="0.15"/>
    <row r="146" ht="13.5" x14ac:dyDescent="0.15"/>
    <row r="147" ht="13.5" x14ac:dyDescent="0.15"/>
    <row r="148" ht="13.5" x14ac:dyDescent="0.15"/>
    <row r="149" ht="13.5" x14ac:dyDescent="0.15"/>
    <row r="150" ht="13.5" x14ac:dyDescent="0.15"/>
    <row r="151" ht="13.5" x14ac:dyDescent="0.15"/>
    <row r="152" ht="13.5" x14ac:dyDescent="0.15"/>
    <row r="153" ht="13.5" x14ac:dyDescent="0.15"/>
    <row r="154" ht="13.5" x14ac:dyDescent="0.15"/>
    <row r="155" ht="13.5" x14ac:dyDescent="0.15"/>
    <row r="156" ht="13.5" x14ac:dyDescent="0.15"/>
    <row r="157" ht="13.5" x14ac:dyDescent="0.15"/>
    <row r="158" ht="13.5" x14ac:dyDescent="0.15"/>
    <row r="159" ht="13.5" x14ac:dyDescent="0.15"/>
    <row r="160" ht="13.5" x14ac:dyDescent="0.15"/>
    <row r="161" ht="13.5" x14ac:dyDescent="0.15"/>
    <row r="162" ht="13.5" x14ac:dyDescent="0.15"/>
    <row r="163" ht="13.5" x14ac:dyDescent="0.15"/>
    <row r="164" ht="13.5" x14ac:dyDescent="0.15"/>
    <row r="165" ht="13.5" x14ac:dyDescent="0.15"/>
    <row r="166" ht="13.5" x14ac:dyDescent="0.15"/>
    <row r="167" ht="13.5" x14ac:dyDescent="0.15"/>
    <row r="168" ht="13.5" x14ac:dyDescent="0.15"/>
    <row r="169" ht="13.5" x14ac:dyDescent="0.15"/>
    <row r="170" ht="13.5" x14ac:dyDescent="0.15"/>
    <row r="171" ht="13.5" x14ac:dyDescent="0.15"/>
    <row r="172" ht="13.5" x14ac:dyDescent="0.15"/>
    <row r="173" ht="13.5" x14ac:dyDescent="0.15"/>
    <row r="174" ht="13.5" x14ac:dyDescent="0.15"/>
    <row r="175" ht="13.5" x14ac:dyDescent="0.15"/>
    <row r="176" ht="13.5" x14ac:dyDescent="0.15"/>
    <row r="177" ht="13.5" x14ac:dyDescent="0.15"/>
    <row r="178" ht="13.5" x14ac:dyDescent="0.15"/>
    <row r="179" ht="13.5" x14ac:dyDescent="0.15"/>
    <row r="180" ht="13.5" x14ac:dyDescent="0.15"/>
    <row r="181" ht="13.5" x14ac:dyDescent="0.15"/>
    <row r="182" ht="13.5" x14ac:dyDescent="0.15"/>
    <row r="183" ht="13.5" x14ac:dyDescent="0.15"/>
    <row r="184" ht="13.5" x14ac:dyDescent="0.15"/>
    <row r="185" ht="13.5" x14ac:dyDescent="0.15"/>
    <row r="186" ht="13.5" x14ac:dyDescent="0.15"/>
    <row r="187" ht="13.5" x14ac:dyDescent="0.15"/>
    <row r="188" ht="13.5" x14ac:dyDescent="0.15"/>
    <row r="189" ht="13.5" x14ac:dyDescent="0.15"/>
    <row r="190" ht="13.5" x14ac:dyDescent="0.15"/>
    <row r="191" ht="13.5" x14ac:dyDescent="0.15"/>
    <row r="192" ht="13.5" x14ac:dyDescent="0.15"/>
    <row r="193" ht="13.35" customHeight="1" x14ac:dyDescent="0.15"/>
    <row r="194" ht="13.35" customHeight="1" x14ac:dyDescent="0.15"/>
    <row r="195" ht="13.35" customHeight="1" x14ac:dyDescent="0.15"/>
    <row r="196" ht="13.35" customHeight="1" x14ac:dyDescent="0.15"/>
    <row r="197" ht="13.35" customHeight="1" x14ac:dyDescent="0.15"/>
    <row r="198" ht="13.35" customHeight="1" x14ac:dyDescent="0.15"/>
    <row r="199" ht="13.35" customHeight="1" x14ac:dyDescent="0.15"/>
    <row r="200" ht="13.35" customHeight="1" x14ac:dyDescent="0.15"/>
    <row r="201" ht="13.35" customHeight="1" x14ac:dyDescent="0.15"/>
    <row r="202" ht="13.35" customHeight="1" x14ac:dyDescent="0.15"/>
    <row r="203" ht="13.35" customHeight="1" x14ac:dyDescent="0.15"/>
    <row r="204" ht="13.35" customHeight="1" x14ac:dyDescent="0.15"/>
    <row r="205" ht="13.35" customHeight="1" x14ac:dyDescent="0.15"/>
    <row r="206" ht="13.35" customHeight="1" x14ac:dyDescent="0.15"/>
    <row r="207" ht="13.35" customHeight="1" x14ac:dyDescent="0.15"/>
    <row r="208" ht="13.35" customHeight="1" x14ac:dyDescent="0.15"/>
    <row r="209" ht="13.35" customHeight="1" x14ac:dyDescent="0.15"/>
    <row r="210" ht="13.35" customHeight="1" x14ac:dyDescent="0.15"/>
    <row r="211" ht="13.35" customHeight="1" x14ac:dyDescent="0.15"/>
    <row r="212" ht="13.35" customHeight="1" x14ac:dyDescent="0.15"/>
    <row r="213" ht="13.35" customHeight="1" x14ac:dyDescent="0.15"/>
    <row r="214" ht="13.35" customHeight="1" x14ac:dyDescent="0.15"/>
    <row r="215" ht="13.35" customHeight="1" x14ac:dyDescent="0.15"/>
    <row r="216" ht="13.35" customHeight="1" x14ac:dyDescent="0.15"/>
    <row r="217" ht="13.35" customHeight="1" x14ac:dyDescent="0.15"/>
    <row r="218" ht="13.35" customHeight="1" x14ac:dyDescent="0.15"/>
    <row r="219" ht="13.35" customHeight="1" x14ac:dyDescent="0.15"/>
    <row r="220" ht="13.35" customHeight="1" x14ac:dyDescent="0.15"/>
    <row r="221" ht="13.35" customHeight="1" x14ac:dyDescent="0.15"/>
    <row r="222" ht="13.35" customHeight="1" x14ac:dyDescent="0.15"/>
    <row r="223" ht="13.35" customHeight="1" x14ac:dyDescent="0.15"/>
    <row r="224" ht="13.35" customHeight="1" x14ac:dyDescent="0.15"/>
    <row r="225" ht="13.35" customHeight="1" x14ac:dyDescent="0.15"/>
    <row r="226" ht="13.35" customHeight="1" x14ac:dyDescent="0.15"/>
    <row r="227" ht="13.35" customHeight="1" x14ac:dyDescent="0.15"/>
    <row r="228" ht="13.35" customHeight="1" x14ac:dyDescent="0.15"/>
    <row r="229" ht="13.35" customHeight="1" x14ac:dyDescent="0.15"/>
    <row r="230" ht="13.35" customHeight="1" x14ac:dyDescent="0.15"/>
    <row r="231" ht="13.35" customHeight="1" x14ac:dyDescent="0.15"/>
    <row r="232" ht="13.35" customHeight="1" x14ac:dyDescent="0.15"/>
    <row r="233" ht="13.35" customHeight="1" x14ac:dyDescent="0.15"/>
    <row r="234" ht="13.35" customHeight="1" x14ac:dyDescent="0.15"/>
    <row r="235" ht="13.35" customHeight="1" x14ac:dyDescent="0.15"/>
    <row r="236" ht="13.35" customHeight="1" x14ac:dyDescent="0.15"/>
    <row r="237" ht="13.35" customHeight="1" x14ac:dyDescent="0.15"/>
    <row r="238" ht="13.35" customHeight="1" x14ac:dyDescent="0.15"/>
    <row r="239" ht="13.35" customHeight="1" x14ac:dyDescent="0.15"/>
    <row r="240" ht="13.35" customHeight="1" x14ac:dyDescent="0.15"/>
    <row r="241" ht="13.35" customHeight="1" x14ac:dyDescent="0.15"/>
    <row r="242" ht="13.35" customHeight="1" x14ac:dyDescent="0.15"/>
    <row r="243" ht="13.35" customHeight="1" x14ac:dyDescent="0.15"/>
    <row r="244" ht="13.35" customHeight="1" x14ac:dyDescent="0.15"/>
    <row r="245" ht="13.35" customHeight="1" x14ac:dyDescent="0.15"/>
    <row r="246" ht="13.35" customHeight="1" x14ac:dyDescent="0.15"/>
    <row r="247" ht="13.35" customHeight="1" x14ac:dyDescent="0.15"/>
    <row r="248" ht="13.35" customHeight="1" x14ac:dyDescent="0.15"/>
    <row r="249" ht="13.35" customHeight="1" x14ac:dyDescent="0.15"/>
    <row r="250" ht="13.35" customHeight="1" x14ac:dyDescent="0.15"/>
    <row r="251" ht="13.35" customHeight="1" x14ac:dyDescent="0.15"/>
    <row r="252" ht="13.35" customHeight="1" x14ac:dyDescent="0.15"/>
    <row r="253" ht="13.35" customHeight="1" x14ac:dyDescent="0.15"/>
    <row r="254" ht="13.35" customHeight="1" x14ac:dyDescent="0.15"/>
    <row r="255" ht="13.35" customHeight="1" x14ac:dyDescent="0.15"/>
    <row r="256" ht="13.35" customHeight="1" x14ac:dyDescent="0.15"/>
    <row r="257" ht="13.35" customHeight="1" x14ac:dyDescent="0.15"/>
    <row r="258" ht="13.35" customHeight="1" x14ac:dyDescent="0.15"/>
    <row r="259" ht="13.35" customHeight="1" x14ac:dyDescent="0.15"/>
    <row r="260" ht="13.35" customHeight="1" x14ac:dyDescent="0.15"/>
    <row r="261" ht="13.35" customHeight="1" x14ac:dyDescent="0.15"/>
    <row r="262" ht="13.35" customHeight="1" x14ac:dyDescent="0.15"/>
    <row r="263" ht="13.35" customHeight="1" x14ac:dyDescent="0.15"/>
    <row r="264" ht="13.35" customHeight="1" x14ac:dyDescent="0.15"/>
    <row r="265" ht="13.35" customHeight="1" x14ac:dyDescent="0.15"/>
    <row r="266" ht="13.35" customHeight="1" x14ac:dyDescent="0.15"/>
    <row r="267" ht="13.35" customHeight="1" x14ac:dyDescent="0.15"/>
    <row r="268" ht="13.35" customHeight="1" x14ac:dyDescent="0.15"/>
    <row r="269" ht="13.35" customHeight="1" x14ac:dyDescent="0.15"/>
    <row r="270" ht="13.35" customHeight="1" x14ac:dyDescent="0.15"/>
    <row r="271" ht="13.35" customHeight="1" x14ac:dyDescent="0.15"/>
    <row r="272" ht="13.35" customHeight="1" x14ac:dyDescent="0.15"/>
    <row r="273" ht="13.35" customHeight="1" x14ac:dyDescent="0.15"/>
    <row r="274" ht="13.35" customHeight="1" x14ac:dyDescent="0.15"/>
  </sheetData>
  <sheetProtection algorithmName="SHA-512" hashValue="EgLOx9GOPSwecq6ZLIzp8kDV0NxzSKpmCNKwco2f/hlP1DYEaK/MgyqHCcxiuxR1r8zND8HRvw1oclGMDV9m5A==" saltValue="8VSc/lIRdSnPFtAohVc30g==" spinCount="100000" sheet="1" objects="1" scenarios="1" selectLockedCells="1"/>
  <mergeCells count="129">
    <mergeCell ref="H28:K28"/>
    <mergeCell ref="B32:E32"/>
    <mergeCell ref="L32:M32"/>
    <mergeCell ref="B77:D77"/>
    <mergeCell ref="B63:C63"/>
    <mergeCell ref="B65:C65"/>
    <mergeCell ref="G65:M66"/>
    <mergeCell ref="B70:C70"/>
    <mergeCell ref="G70:M70"/>
    <mergeCell ref="B72:C73"/>
    <mergeCell ref="D72:M73"/>
    <mergeCell ref="H77:M77"/>
    <mergeCell ref="G36:M36"/>
    <mergeCell ref="B38:D38"/>
    <mergeCell ref="F38:G38"/>
    <mergeCell ref="I38:M41"/>
    <mergeCell ref="B40:C41"/>
    <mergeCell ref="D40:G41"/>
    <mergeCell ref="G61:M63"/>
    <mergeCell ref="B55:D55"/>
    <mergeCell ref="H55:J55"/>
    <mergeCell ref="B57:M57"/>
    <mergeCell ref="B75:M75"/>
    <mergeCell ref="B22:C22"/>
    <mergeCell ref="B34:M34"/>
    <mergeCell ref="B26:C26"/>
    <mergeCell ref="D26:F26"/>
    <mergeCell ref="H26:M26"/>
    <mergeCell ref="B28:E28"/>
    <mergeCell ref="L28:M28"/>
    <mergeCell ref="D22:E22"/>
    <mergeCell ref="B6:M6"/>
    <mergeCell ref="B8:M9"/>
    <mergeCell ref="H20:M20"/>
    <mergeCell ref="B13:M13"/>
    <mergeCell ref="F16:G16"/>
    <mergeCell ref="H16:M16"/>
    <mergeCell ref="E15:F15"/>
    <mergeCell ref="D16:E16"/>
    <mergeCell ref="B11:C11"/>
    <mergeCell ref="D11:M11"/>
    <mergeCell ref="B18:C18"/>
    <mergeCell ref="D18:E18"/>
    <mergeCell ref="H18:J18"/>
    <mergeCell ref="K18:L18"/>
    <mergeCell ref="B30:M30"/>
    <mergeCell ref="F28:G28"/>
    <mergeCell ref="B15:C16"/>
    <mergeCell ref="I94:M94"/>
    <mergeCell ref="B45:M45"/>
    <mergeCell ref="B47:C47"/>
    <mergeCell ref="D47:E47"/>
    <mergeCell ref="B49:M49"/>
    <mergeCell ref="G47:H47"/>
    <mergeCell ref="B43:C43"/>
    <mergeCell ref="D43:E43"/>
    <mergeCell ref="B36:C36"/>
    <mergeCell ref="F22:G22"/>
    <mergeCell ref="H22:I22"/>
    <mergeCell ref="K22:M24"/>
    <mergeCell ref="B24:C24"/>
    <mergeCell ref="D24:I24"/>
    <mergeCell ref="B20:F20"/>
    <mergeCell ref="H32:K32"/>
    <mergeCell ref="F32:G32"/>
    <mergeCell ref="B79:C79"/>
    <mergeCell ref="D79:E79"/>
    <mergeCell ref="G79:H79"/>
    <mergeCell ref="J79:K79"/>
    <mergeCell ref="B51:M51"/>
    <mergeCell ref="B61:C61"/>
    <mergeCell ref="B2:M2"/>
    <mergeCell ref="B4:M4"/>
    <mergeCell ref="B117:M117"/>
    <mergeCell ref="B119:C119"/>
    <mergeCell ref="D119:E119"/>
    <mergeCell ref="G119:H119"/>
    <mergeCell ref="I119:J119"/>
    <mergeCell ref="H96:J96"/>
    <mergeCell ref="G129:H129"/>
    <mergeCell ref="J129:K129"/>
    <mergeCell ref="B123:M123"/>
    <mergeCell ref="B125:C125"/>
    <mergeCell ref="D125:E125"/>
    <mergeCell ref="B115:M115"/>
    <mergeCell ref="H125:J125"/>
    <mergeCell ref="K125:L125"/>
    <mergeCell ref="B127:D127"/>
    <mergeCell ref="B129:D129"/>
    <mergeCell ref="B86:D86"/>
    <mergeCell ref="E86:G86"/>
    <mergeCell ref="I86:M92"/>
    <mergeCell ref="B100:E100"/>
    <mergeCell ref="H100:J100"/>
    <mergeCell ref="L100:M100"/>
    <mergeCell ref="B112:C113"/>
    <mergeCell ref="D112:M113"/>
    <mergeCell ref="B102:C102"/>
    <mergeCell ref="E102:F102"/>
    <mergeCell ref="L110:M110"/>
    <mergeCell ref="G102:I102"/>
    <mergeCell ref="J102:M102"/>
    <mergeCell ref="I104:M104"/>
    <mergeCell ref="L129:M129"/>
    <mergeCell ref="E127:M127"/>
    <mergeCell ref="B121:C121"/>
    <mergeCell ref="D121:E121"/>
    <mergeCell ref="G121:H121"/>
    <mergeCell ref="I121:J121"/>
    <mergeCell ref="K121:L121"/>
    <mergeCell ref="H106:J106"/>
    <mergeCell ref="L106:M106"/>
    <mergeCell ref="K119:L119"/>
    <mergeCell ref="B108:E108"/>
    <mergeCell ref="H108:J108"/>
    <mergeCell ref="H98:J98"/>
    <mergeCell ref="B104:E104"/>
    <mergeCell ref="B106:E106"/>
    <mergeCell ref="B110:J110"/>
    <mergeCell ref="D81:M82"/>
    <mergeCell ref="B90:E90"/>
    <mergeCell ref="B92:E92"/>
    <mergeCell ref="B94:E94"/>
    <mergeCell ref="B88:E88"/>
    <mergeCell ref="L108:M108"/>
    <mergeCell ref="B96:E96"/>
    <mergeCell ref="L98:M98"/>
    <mergeCell ref="L96:M96"/>
    <mergeCell ref="B98:E98"/>
  </mergeCells>
  <phoneticPr fontId="1"/>
  <conditionalFormatting sqref="B88:G88">
    <cfRule type="expression" dxfId="2" priority="3" stopIfTrue="1">
      <formula>$E$86="年間燃料消費量"</formula>
    </cfRule>
  </conditionalFormatting>
  <conditionalFormatting sqref="B90:G92">
    <cfRule type="expression" dxfId="1" priority="2" stopIfTrue="1">
      <formula>$E$86="年間熱利用量"</formula>
    </cfRule>
  </conditionalFormatting>
  <conditionalFormatting sqref="B36:M41">
    <cfRule type="expression" dxfId="0" priority="139" stopIfTrue="1">
      <formula>$L$32="選択してください"</formula>
    </cfRule>
  </conditionalFormatting>
  <dataValidations count="9">
    <dataValidation type="list" allowBlank="1" showInputMessage="1" showErrorMessage="1" sqref="L28:M28 F28:G28" xr:uid="{00000000-0002-0000-0200-000000000000}">
      <formula1>"選択してください,LPG,A重油,灯油,都市ガス,電力"</formula1>
    </dataValidation>
    <dataValidation type="list" allowBlank="1" showInputMessage="1" showErrorMessage="1" sqref="K18:L18" xr:uid="{00000000-0002-0000-0200-000001000000}">
      <formula1>"選択してください,有,無"</formula1>
    </dataValidation>
    <dataValidation type="list" allowBlank="1" showInputMessage="1" showErrorMessage="1" sqref="D18:E18" xr:uid="{00000000-0002-0000-0200-000002000000}">
      <formula1>"選択してください,新築,既存"</formula1>
    </dataValidation>
    <dataValidation type="list" allowBlank="1" showInputMessage="1" showErrorMessage="1" sqref="D35:H35 F25 F27" xr:uid="{00000000-0002-0000-0200-000003000000}">
      <formula1>"選択してください,太陽光発電,風力発電（陸上）,風力発電（洋上）,地熱発電,バイオマス発電,海洋エネルギー発電,その他"</formula1>
    </dataValidation>
    <dataValidation type="list" allowBlank="1" showInputMessage="1" showErrorMessage="1" sqref="D19:E19 J19" xr:uid="{00000000-0002-0000-0200-000004000000}">
      <formula1>"はい,いいえ"</formula1>
    </dataValidation>
    <dataValidation type="list" allowBlank="1" showInputMessage="1" showErrorMessage="1" sqref="E86:G86" xr:uid="{00000000-0002-0000-0200-000005000000}">
      <formula1>"選択してください,年間熱利用量,年間燃料消費量"</formula1>
    </dataValidation>
    <dataValidation type="list" allowBlank="1" showInputMessage="1" showErrorMessage="1" sqref="G47:H47" xr:uid="{00000000-0002-0000-0200-000006000000}">
      <formula1>"法定耐用年数を記入,想定使用年数を記入"</formula1>
    </dataValidation>
    <dataValidation type="list" allowBlank="1" showInputMessage="1" showErrorMessage="1" sqref="L32:M32" xr:uid="{00000000-0002-0000-0200-000007000000}">
      <formula1>"選択してください,バイオガス,バイオディーゼル,水素"</formula1>
    </dataValidation>
    <dataValidation type="list" allowBlank="1" showInputMessage="1" showErrorMessage="1" sqref="F32:G32" xr:uid="{00000000-0002-0000-0200-000008000000}">
      <formula1>"選択してください,都市ガス,LNG,軽油,灯油"</formula1>
    </dataValidation>
  </dataValidations>
  <pageMargins left="1.0236220472440944" right="1.0236220472440944" top="0.74803149606299213" bottom="0.74803149606299213" header="0.31496062992125984" footer="0.31496062992125984"/>
  <pageSetup paperSize="9" scale="83" fitToHeight="0" orientation="landscape" r:id="rId1"/>
  <rowBreaks count="2" manualBreakCount="2">
    <brk id="50" min="1" max="12" man="1"/>
    <brk id="95"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30"/>
  <sheetViews>
    <sheetView zoomScaleNormal="100" zoomScaleSheetLayoutView="100" workbookViewId="0"/>
  </sheetViews>
  <sheetFormatPr defaultColWidth="0" defaultRowHeight="13.5" x14ac:dyDescent="0.15"/>
  <cols>
    <col min="1" max="1" width="2" style="118" customWidth="1"/>
    <col min="2" max="2" width="11.5" style="118" customWidth="1"/>
    <col min="3" max="3" width="20.125" style="118" customWidth="1"/>
    <col min="4" max="4" width="48.375" style="118" customWidth="1"/>
    <col min="5" max="5" width="52" style="118" customWidth="1"/>
    <col min="6" max="6" width="2" style="118" customWidth="1"/>
    <col min="7" max="16384" width="0" style="118" hidden="1"/>
  </cols>
  <sheetData>
    <row r="2" spans="2:5" ht="17.25" x14ac:dyDescent="0.15">
      <c r="B2" s="291" t="s">
        <v>184</v>
      </c>
      <c r="C2" s="291"/>
      <c r="D2" s="291"/>
      <c r="E2" s="291"/>
    </row>
    <row r="4" spans="2:5" x14ac:dyDescent="0.15">
      <c r="B4" s="119" t="s">
        <v>183</v>
      </c>
      <c r="C4" s="120" t="s">
        <v>182</v>
      </c>
      <c r="D4" s="120" t="s">
        <v>181</v>
      </c>
      <c r="E4" s="121" t="s">
        <v>180</v>
      </c>
    </row>
    <row r="5" spans="2:5" ht="27" x14ac:dyDescent="0.15">
      <c r="B5" s="122">
        <v>42888</v>
      </c>
      <c r="C5" s="123" t="s">
        <v>185</v>
      </c>
      <c r="D5" s="124" t="s">
        <v>191</v>
      </c>
      <c r="E5" s="124" t="s">
        <v>190</v>
      </c>
    </row>
    <row r="6" spans="2:5" ht="27" x14ac:dyDescent="0.15">
      <c r="B6" s="122">
        <v>42888</v>
      </c>
      <c r="C6" s="123" t="s">
        <v>188</v>
      </c>
      <c r="D6" s="124" t="s">
        <v>192</v>
      </c>
      <c r="E6" s="124" t="s">
        <v>190</v>
      </c>
    </row>
    <row r="7" spans="2:5" x14ac:dyDescent="0.15">
      <c r="B7" s="122">
        <v>42888</v>
      </c>
      <c r="C7" s="123" t="s">
        <v>193</v>
      </c>
      <c r="D7" s="124" t="s">
        <v>194</v>
      </c>
      <c r="E7" s="124" t="s">
        <v>195</v>
      </c>
    </row>
    <row r="8" spans="2:5" x14ac:dyDescent="0.15">
      <c r="B8" s="122">
        <v>42888</v>
      </c>
      <c r="C8" s="123" t="s">
        <v>186</v>
      </c>
      <c r="D8" s="125" t="s">
        <v>187</v>
      </c>
      <c r="E8" s="124" t="s">
        <v>189</v>
      </c>
    </row>
    <row r="9" spans="2:5" ht="229.5" x14ac:dyDescent="0.15">
      <c r="B9" s="122">
        <v>43490</v>
      </c>
      <c r="C9" s="123" t="s">
        <v>196</v>
      </c>
      <c r="D9" s="124" t="s">
        <v>199</v>
      </c>
      <c r="E9" s="124" t="s">
        <v>200</v>
      </c>
    </row>
    <row r="10" spans="2:5" ht="243" x14ac:dyDescent="0.15">
      <c r="B10" s="122">
        <v>43490</v>
      </c>
      <c r="C10" s="123" t="s">
        <v>197</v>
      </c>
      <c r="D10" s="124" t="s">
        <v>198</v>
      </c>
      <c r="E10" s="124" t="s">
        <v>200</v>
      </c>
    </row>
    <row r="11" spans="2:5" ht="81" x14ac:dyDescent="0.15">
      <c r="B11" s="122">
        <v>44340</v>
      </c>
      <c r="C11" s="123" t="s">
        <v>201</v>
      </c>
      <c r="D11" s="124" t="s">
        <v>225</v>
      </c>
      <c r="E11" s="124" t="s">
        <v>202</v>
      </c>
    </row>
    <row r="12" spans="2:5" ht="27" x14ac:dyDescent="0.15">
      <c r="B12" s="126">
        <v>45387</v>
      </c>
      <c r="C12" s="127" t="s">
        <v>205</v>
      </c>
      <c r="D12" s="128" t="s">
        <v>206</v>
      </c>
      <c r="E12" s="129" t="s">
        <v>214</v>
      </c>
    </row>
    <row r="13" spans="2:5" x14ac:dyDescent="0.15">
      <c r="B13" s="126">
        <v>45387</v>
      </c>
      <c r="C13" s="130" t="s">
        <v>244</v>
      </c>
      <c r="D13" s="128" t="s">
        <v>247</v>
      </c>
      <c r="E13" s="129" t="s">
        <v>215</v>
      </c>
    </row>
    <row r="14" spans="2:5" x14ac:dyDescent="0.15">
      <c r="B14" s="126">
        <v>45387</v>
      </c>
      <c r="C14" s="130" t="s">
        <v>245</v>
      </c>
      <c r="D14" s="128" t="s">
        <v>247</v>
      </c>
      <c r="E14" s="129" t="s">
        <v>215</v>
      </c>
    </row>
    <row r="15" spans="2:5" x14ac:dyDescent="0.15">
      <c r="B15" s="126">
        <v>45387</v>
      </c>
      <c r="C15" s="130" t="s">
        <v>246</v>
      </c>
      <c r="D15" s="128" t="s">
        <v>247</v>
      </c>
      <c r="E15" s="129" t="s">
        <v>215</v>
      </c>
    </row>
    <row r="16" spans="2:5" x14ac:dyDescent="0.15">
      <c r="B16" s="126">
        <v>45387</v>
      </c>
      <c r="C16" s="130" t="s">
        <v>207</v>
      </c>
      <c r="D16" s="128" t="s">
        <v>208</v>
      </c>
      <c r="E16" s="129" t="s">
        <v>215</v>
      </c>
    </row>
    <row r="17" spans="2:5" x14ac:dyDescent="0.15">
      <c r="B17" s="126">
        <v>45387</v>
      </c>
      <c r="C17" s="130" t="s">
        <v>209</v>
      </c>
      <c r="D17" s="128" t="s">
        <v>208</v>
      </c>
      <c r="E17" s="129" t="s">
        <v>215</v>
      </c>
    </row>
    <row r="18" spans="2:5" x14ac:dyDescent="0.15">
      <c r="B18" s="126">
        <v>45387</v>
      </c>
      <c r="C18" s="130" t="s">
        <v>212</v>
      </c>
      <c r="D18" s="128" t="s">
        <v>213</v>
      </c>
      <c r="E18" s="129" t="s">
        <v>216</v>
      </c>
    </row>
    <row r="19" spans="2:5" x14ac:dyDescent="0.15">
      <c r="B19" s="126">
        <v>45387</v>
      </c>
      <c r="C19" s="130" t="s">
        <v>220</v>
      </c>
      <c r="D19" s="128" t="s">
        <v>223</v>
      </c>
      <c r="E19" s="129" t="s">
        <v>215</v>
      </c>
    </row>
    <row r="20" spans="2:5" x14ac:dyDescent="0.15">
      <c r="B20" s="126">
        <v>45387</v>
      </c>
      <c r="C20" s="130" t="s">
        <v>221</v>
      </c>
      <c r="D20" s="128" t="s">
        <v>222</v>
      </c>
      <c r="E20" s="129" t="s">
        <v>215</v>
      </c>
    </row>
    <row r="21" spans="2:5" x14ac:dyDescent="0.15">
      <c r="B21" s="126">
        <v>45387</v>
      </c>
      <c r="C21" s="130" t="s">
        <v>230</v>
      </c>
      <c r="D21" s="128" t="s">
        <v>231</v>
      </c>
      <c r="E21" s="129" t="s">
        <v>215</v>
      </c>
    </row>
    <row r="22" spans="2:5" x14ac:dyDescent="0.15">
      <c r="B22" s="126">
        <v>45387</v>
      </c>
      <c r="C22" s="130" t="s">
        <v>232</v>
      </c>
      <c r="D22" s="128" t="s">
        <v>239</v>
      </c>
      <c r="E22" s="129" t="s">
        <v>215</v>
      </c>
    </row>
    <row r="23" spans="2:5" x14ac:dyDescent="0.15">
      <c r="B23" s="126">
        <v>45387</v>
      </c>
      <c r="C23" s="130" t="s">
        <v>228</v>
      </c>
      <c r="D23" s="128" t="s">
        <v>229</v>
      </c>
      <c r="E23" s="129" t="s">
        <v>215</v>
      </c>
    </row>
    <row r="24" spans="2:5" x14ac:dyDescent="0.15">
      <c r="B24" s="126">
        <v>45387</v>
      </c>
      <c r="C24" s="130" t="s">
        <v>209</v>
      </c>
      <c r="D24" s="128" t="s">
        <v>223</v>
      </c>
      <c r="E24" s="129" t="s">
        <v>215</v>
      </c>
    </row>
    <row r="25" spans="2:5" x14ac:dyDescent="0.15">
      <c r="B25" s="126">
        <v>45387</v>
      </c>
      <c r="C25" s="130" t="s">
        <v>224</v>
      </c>
      <c r="D25" s="128" t="s">
        <v>222</v>
      </c>
      <c r="E25" s="129" t="s">
        <v>215</v>
      </c>
    </row>
    <row r="26" spans="2:5" x14ac:dyDescent="0.15">
      <c r="B26" s="126">
        <v>45387</v>
      </c>
      <c r="C26" s="130" t="s">
        <v>236</v>
      </c>
      <c r="D26" s="131" t="s">
        <v>235</v>
      </c>
      <c r="E26" s="129" t="s">
        <v>215</v>
      </c>
    </row>
    <row r="27" spans="2:5" x14ac:dyDescent="0.15">
      <c r="B27" s="122">
        <v>45673</v>
      </c>
      <c r="C27" s="130" t="s">
        <v>248</v>
      </c>
      <c r="D27" s="131" t="s">
        <v>249</v>
      </c>
      <c r="E27" s="129" t="s">
        <v>215</v>
      </c>
    </row>
    <row r="28" spans="2:5" x14ac:dyDescent="0.15">
      <c r="B28" s="122">
        <v>45673</v>
      </c>
      <c r="C28" s="130" t="s">
        <v>250</v>
      </c>
      <c r="D28" s="131" t="s">
        <v>251</v>
      </c>
      <c r="E28" s="129" t="s">
        <v>215</v>
      </c>
    </row>
    <row r="29" spans="2:5" x14ac:dyDescent="0.15">
      <c r="B29" s="122">
        <v>45673</v>
      </c>
      <c r="C29" s="130" t="s">
        <v>252</v>
      </c>
      <c r="D29" s="131" t="s">
        <v>249</v>
      </c>
      <c r="E29" s="129" t="s">
        <v>215</v>
      </c>
    </row>
    <row r="30" spans="2:5" x14ac:dyDescent="0.15">
      <c r="B30" s="122">
        <v>45673</v>
      </c>
      <c r="C30" s="130" t="s">
        <v>253</v>
      </c>
      <c r="D30" s="131" t="s">
        <v>251</v>
      </c>
      <c r="E30" s="129" t="s">
        <v>215</v>
      </c>
    </row>
  </sheetData>
  <sheetProtection algorithmName="SHA-512" hashValue="gz6J2dCvji1h5aQksvE8YjGApoR+YHBtr8xw2WjSbMjDseuw5mrRvzme9qBLyh0gbQA/r/Rk86vNjpvoIquI+g==" saltValue="OhuLHkMTM4kTLDCvgsLp1Q==" spinCount="100000" sheet="1" objects="1" scenarios="1" selectLockedCells="1"/>
  <mergeCells count="1">
    <mergeCell ref="B2:E2"/>
  </mergeCells>
  <phoneticPr fontId="6"/>
  <pageMargins left="0.7" right="0.7" top="0.75" bottom="0.75" header="0.3" footer="0.3"/>
  <pageSetup paperSize="9" scale="66" orientation="landscape"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計算ファイルの考え方</vt:lpstr>
      <vt:lpstr>計算方法A</vt:lpstr>
      <vt:lpstr>計算方法B</vt:lpstr>
      <vt:lpstr>更新履歴</vt:lpstr>
      <vt:lpstr>計算ファイルの考え方!Print_Area</vt:lpstr>
      <vt:lpstr>計算方法A!Print_Area</vt:lpstr>
      <vt:lpstr>計算方法B!Print_Area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2023-11-09T04:22:33Z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e222fbec-489a-4802-b422-434ac75a0dd6</vt:lpwstr>
  </property>
  <property fmtid="{D5CDD505-2E9C-101B-9397-08002B2CF9AE}" pid="8" name="MSIP_Label_ea60d57e-af5b-4752-ac57-3e4f28ca11dc_ContentBits">
    <vt:lpwstr>0</vt:lpwstr>
  </property>
</Properties>
</file>