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107E387E-DAEE-4584-8980-6ABB65362786}" xr6:coauthVersionLast="47" xr6:coauthVersionMax="47" xr10:uidLastSave="{00000000-0000-0000-0000-000000000000}"/>
  <bookViews>
    <workbookView xWindow="-120" yWindow="-120" windowWidth="29040" windowHeight="1584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（該当なし）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ｼｰﾄ5!$B$1:$I$40</definedName>
    <definedName name="_xlnm.Print_Area" localSheetId="8">ｼｰﾄ6!$A$1:$S$73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57" l="1"/>
  <c r="H25" i="57"/>
  <c r="H28" i="57" l="1"/>
  <c r="A3" i="126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37" i="57"/>
  <c r="F37" i="57"/>
  <c r="E37" i="57"/>
  <c r="H36" i="57" s="1"/>
  <c r="H35" i="57"/>
  <c r="H34" i="57"/>
  <c r="H33" i="57"/>
  <c r="G28" i="57"/>
  <c r="AC11" i="128" s="1"/>
  <c r="F28" i="57"/>
  <c r="AB11" i="128" s="1"/>
  <c r="E28" i="57"/>
  <c r="AA11" i="128" s="1"/>
  <c r="C24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E68" i="221" l="1"/>
  <c r="S11" i="128" s="1"/>
  <c r="H68" i="221"/>
  <c r="V11" i="128" s="1"/>
  <c r="G68" i="221"/>
  <c r="U11" i="128" s="1"/>
  <c r="F68" i="221"/>
  <c r="T11" i="128" s="1"/>
  <c r="H37" i="57"/>
  <c r="I80" i="221"/>
  <c r="I68" i="221" l="1"/>
  <c r="Y11" i="128" s="1"/>
</calcChain>
</file>

<file path=xl/sharedStrings.xml><?xml version="1.0" encoding="utf-8"?>
<sst xmlns="http://schemas.openxmlformats.org/spreadsheetml/2006/main" count="853" uniqueCount="534">
  <si>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</si>
  <si>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</si>
  <si>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</si>
  <si>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</si>
  <si>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</si>
  <si>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</si>
  <si>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</si>
  <si>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</si>
  <si>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</si>
  <si>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</si>
  <si>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</si>
  <si>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</si>
  <si>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</si>
  <si>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</si>
  <si>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</si>
  <si>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</si>
  <si>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</si>
  <si>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</si>
  <si>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</si>
  <si>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</si>
  <si>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</si>
  <si>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</si>
  <si>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</si>
  <si>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</si>
  <si>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</si>
  <si>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</si>
  <si>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</si>
  <si>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</si>
  <si>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</si>
  <si>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</si>
  <si>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</si>
  <si>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</si>
  <si>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</si>
  <si>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</si>
  <si>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</si>
  <si>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</si>
  <si>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</si>
  <si>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</si>
  <si>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</si>
  <si>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</si>
  <si>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</si>
  <si>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</si>
  <si>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</si>
  <si>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</si>
  <si>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</si>
  <si>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</si>
  <si>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</si>
  <si>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</si>
  <si>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</si>
  <si>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</si>
  <si>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</si>
  <si>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</si>
  <si>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</si>
  <si>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</si>
  <si>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</si>
  <si>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</si>
  <si>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</si>
  <si>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</si>
  <si>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</si>
  <si>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</si>
  <si>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</si>
  <si>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</si>
  <si>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</si>
  <si>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</si>
  <si>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</si>
  <si>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</si>
  <si>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</si>
  <si>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</si>
  <si>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</si>
  <si>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</si>
  <si>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</si>
  <si>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</si>
  <si>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</si>
  <si>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</si>
  <si>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</si>
  <si>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</si>
  <si>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</si>
  <si>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</si>
  <si>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</si>
  <si>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</si>
  <si>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</si>
  <si>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</si>
  <si>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</si>
  <si>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</si>
  <si>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</si>
  <si>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</si>
  <si>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</si>
  <si>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</si>
  <si>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</si>
  <si>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</si>
  <si>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</si>
  <si>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</si>
  <si>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</si>
  <si>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</si>
  <si>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</si>
  <si>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</si>
  <si>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</si>
  <si>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</si>
  <si>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</si>
  <si>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</si>
  <si>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</si>
  <si>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</si>
  <si>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</si>
  <si>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</si>
  <si>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</si>
  <si>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</si>
  <si>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</si>
  <si>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</si>
  <si>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</si>
  <si>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</si>
  <si>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</si>
  <si>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</si>
  <si>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</si>
  <si>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</si>
  <si>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</si>
  <si>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</si>
  <si>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</si>
  <si>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</si>
  <si>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</si>
  <si>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</si>
  <si>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</si>
  <si>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</si>
  <si>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</si>
  <si>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</si>
  <si>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</si>
  <si>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</si>
  <si>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</si>
  <si>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</si>
  <si>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</si>
  <si>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</si>
  <si>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</si>
  <si>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</si>
  <si>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</si>
  <si>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</si>
  <si>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</si>
  <si>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</si>
  <si>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</si>
  <si>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</si>
  <si>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</si>
  <si>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</si>
  <si>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</si>
  <si>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</si>
  <si>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</si>
  <si>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</si>
  <si>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</si>
  <si>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</si>
  <si>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</si>
  <si>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</si>
  <si>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</si>
  <si>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</si>
  <si>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</si>
  <si>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</si>
  <si>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</si>
  <si>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</si>
  <si>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</si>
  <si>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</si>
  <si>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</si>
  <si>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</si>
  <si>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</si>
  <si>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</si>
  <si>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</si>
  <si>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</si>
  <si>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</si>
  <si>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</si>
  <si>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</si>
  <si>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</si>
  <si>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</si>
  <si>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</si>
  <si>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</si>
  <si>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</si>
  <si>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</si>
  <si>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</si>
  <si>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</si>
  <si>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</si>
  <si>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</si>
  <si>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</si>
  <si>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</si>
  <si>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</si>
  <si>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</si>
  <si>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</si>
  <si>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</si>
  <si>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</si>
  <si>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</si>
  <si>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</si>
  <si>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</si>
  <si>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</si>
  <si>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</si>
  <si>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</si>
  <si>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</si>
  <si>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</si>
  <si>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</si>
  <si>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</si>
  <si>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</si>
  <si>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</si>
  <si>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</si>
  <si>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</si>
  <si>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</si>
  <si>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</si>
  <si>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</si>
  <si>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</si>
  <si>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</si>
  <si>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</si>
  <si>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</si>
  <si>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</si>
  <si>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</si>
  <si>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</si>
  <si>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</si>
  <si>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</si>
  <si>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</si>
  <si>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</si>
  <si>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</si>
  <si>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</si>
  <si>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</si>
  <si>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</si>
  <si>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</si>
  <si>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</si>
  <si>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</si>
  <si>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</si>
  <si>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</si>
  <si>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</si>
  <si>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</si>
  <si>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</si>
  <si>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</si>
  <si>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</si>
  <si>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</si>
  <si>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</si>
  <si>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</si>
  <si>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</si>
  <si>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</si>
  <si>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</si>
  <si>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</si>
  <si>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</si>
  <si>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</si>
  <si>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</si>
  <si>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</si>
  <si>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</si>
  <si>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</si>
  <si>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</si>
  <si>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</si>
  <si>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</si>
  <si>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</si>
  <si>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</si>
  <si>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</si>
  <si>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</si>
  <si>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</si>
  <si>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</si>
  <si>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</si>
  <si>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</si>
  <si>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</si>
  <si>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</si>
  <si>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</si>
  <si>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</si>
  <si>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</si>
  <si>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</si>
  <si>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</si>
  <si>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</si>
  <si>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</si>
  <si>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</si>
  <si>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</si>
  <si>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</si>
  <si>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</si>
  <si>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</si>
  <si>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</si>
  <si>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</si>
  <si>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</si>
  <si>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</si>
  <si>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</si>
  <si>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</si>
  <si>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</si>
  <si>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</si>
  <si>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</si>
  <si>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</si>
  <si>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</si>
  <si>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</si>
  <si>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</si>
  <si>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</si>
  <si>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</si>
  <si>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</si>
  <si>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</si>
  <si>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</si>
  <si>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</si>
  <si>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</si>
  <si>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</si>
  <si>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</si>
  <si>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</si>
  <si>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</si>
  <si>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</si>
  <si>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</si>
  <si>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</si>
  <si>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</si>
  <si>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</si>
  <si>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</si>
  <si>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</si>
  <si>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</si>
  <si>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</si>
  <si>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</si>
  <si>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</si>
  <si>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</si>
  <si>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</si>
  <si>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</si>
  <si>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</si>
  <si>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</si>
  <si>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</si>
  <si>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</si>
  <si>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</si>
  <si>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</si>
  <si>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</si>
  <si>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</si>
  <si>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</si>
  <si>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</si>
  <si>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</si>
  <si>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</si>
  <si>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</si>
  <si>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</si>
  <si>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</si>
  <si>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</si>
  <si>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</si>
  <si>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</si>
  <si>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</si>
  <si>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</si>
  <si>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</si>
  <si>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</si>
  <si>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</si>
  <si>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</si>
  <si>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</si>
  <si>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</si>
  <si>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</si>
  <si>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</si>
  <si>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</si>
  <si>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</si>
  <si>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</si>
  <si>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</si>
  <si>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</si>
  <si>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</si>
  <si>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調査対象地域以外の地域名</t>
    <rPh sb="0" eb="4">
      <t>チョウサタイショウ</t>
    </rPh>
    <rPh sb="4" eb="6">
      <t>チイキ</t>
    </rPh>
    <rPh sb="6" eb="8">
      <t>イガイ</t>
    </rPh>
    <rPh sb="9" eb="12">
      <t>チイキメイ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</si>
  <si>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</si>
  <si>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</si>
  <si>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</si>
  <si>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</si>
  <si>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</si>
  <si>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</si>
  <si>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</si>
  <si>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</si>
  <si>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</si>
  <si>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</si>
  <si>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</si>
  <si>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</si>
  <si>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</si>
  <si>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</si>
  <si>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</si>
  <si>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</si>
  <si>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</si>
  <si>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</si>
  <si>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</si>
  <si>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</si>
  <si>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</si>
  <si>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</si>
  <si>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</si>
  <si>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</si>
  <si>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</si>
  <si>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</si>
  <si>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</si>
  <si>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</si>
  <si>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</si>
  <si>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</si>
  <si>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</si>
  <si>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</si>
  <si>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</si>
  <si>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</si>
  <si>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</si>
  <si>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</si>
  <si>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</si>
  <si>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</si>
  <si>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</si>
  <si>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</si>
  <si>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</si>
  <si>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</si>
  <si>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</si>
  <si>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</si>
  <si>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</si>
  <si>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</si>
  <si>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</si>
  <si>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</si>
  <si>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</si>
  <si>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</si>
  <si>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</si>
  <si>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</si>
  <si>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</si>
  <si>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</si>
  <si>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</si>
  <si>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</si>
  <si>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</si>
  <si>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</si>
  <si>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</si>
  <si>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</si>
  <si>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</si>
  <si>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</si>
  <si>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</si>
  <si>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</si>
  <si>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</si>
  <si>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</si>
  <si>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</si>
  <si>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</si>
  <si>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</si>
  <si>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</si>
  <si>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</si>
  <si>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</si>
  <si>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</si>
  <si>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</si>
  <si>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</si>
  <si>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</si>
  <si>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</si>
  <si>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</si>
  <si>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</si>
  <si>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</si>
  <si>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</si>
  <si>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</si>
  <si>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</si>
  <si>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</si>
  <si>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</si>
  <si>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</si>
  <si>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</si>
  <si>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</si>
  <si>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</si>
  <si>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</si>
  <si>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</si>
  <si>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</si>
  <si>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</si>
  <si>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</si>
  <si>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</si>
  <si>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</si>
  <si>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</si>
  <si>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</si>
  <si>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</si>
  <si>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</si>
  <si>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</si>
  <si>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</si>
  <si>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</si>
  <si>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</si>
  <si>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</si>
  <si>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</si>
  <si>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</si>
  <si>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</si>
  <si>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</si>
  <si>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</si>
  <si>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</si>
  <si>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</si>
  <si>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</si>
  <si>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</si>
  <si>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</si>
  <si>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</si>
  <si>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</si>
  <si>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</si>
  <si>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</si>
  <si>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</si>
  <si>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</si>
  <si>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</si>
  <si>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茂原市</t>
  </si>
  <si>
    <t>東金市</t>
  </si>
  <si>
    <t>旭市</t>
  </si>
  <si>
    <t>勝浦市</t>
  </si>
  <si>
    <t>九十九里町</t>
  </si>
  <si>
    <t>一宮町</t>
  </si>
  <si>
    <t>睦沢町</t>
  </si>
  <si>
    <t>長生村</t>
  </si>
  <si>
    <t>白子町</t>
  </si>
  <si>
    <t>長南町</t>
  </si>
  <si>
    <t>大多喜町</t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</si>
  <si>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</si>
  <si>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</si>
  <si>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</si>
  <si>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</si>
  <si>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</si>
  <si>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</si>
  <si>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</si>
  <si>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※令和５年度末時点の調査対象地域以外の観測井戸数を記入して下さい</t>
    <rPh sb="6" eb="7">
      <t>マツ</t>
    </rPh>
    <rPh sb="7" eb="9">
      <t>ジテン</t>
    </rPh>
    <rPh sb="19" eb="21">
      <t>カンソク</t>
    </rPh>
    <rPh sb="21" eb="23">
      <t>イド</t>
    </rPh>
    <rPh sb="23" eb="24">
      <t>スウ</t>
    </rPh>
    <phoneticPr fontId="5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</si>
  <si>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</si>
  <si>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</si>
  <si>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</si>
  <si>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</si>
  <si>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</si>
  <si>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</si>
  <si>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</si>
  <si>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</si>
  <si>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</si>
  <si>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</si>
  <si>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</si>
  <si>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</si>
  <si>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</si>
  <si>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九十九里－1</t>
  </si>
  <si>
    <t>九十九里－2</t>
  </si>
  <si>
    <t>長生村金田</t>
  </si>
  <si>
    <t>大網白里町南今泉</t>
    <rPh sb="5" eb="6">
      <t>ミナミ</t>
    </rPh>
    <rPh sb="6" eb="8">
      <t>イマイズミ</t>
    </rPh>
    <phoneticPr fontId="9"/>
  </si>
  <si>
    <t>9.5～15.0</t>
  </si>
  <si>
    <t>10.8～16.3</t>
  </si>
  <si>
    <t>千葉県</t>
    <rPh sb="0" eb="3">
      <t>チバケン</t>
    </rPh>
    <phoneticPr fontId="5"/>
  </si>
  <si>
    <t>S47.4</t>
  </si>
  <si>
    <t>多古町</t>
    <rPh sb="0" eb="3">
      <t>タコマチ</t>
    </rPh>
    <phoneticPr fontId="5"/>
  </si>
  <si>
    <t>銚子市</t>
    <rPh sb="0" eb="3">
      <t>チョウシシ</t>
    </rPh>
    <phoneticPr fontId="5"/>
  </si>
  <si>
    <t>匝瑳市</t>
    <rPh sb="0" eb="2">
      <t>ソウサ</t>
    </rPh>
    <rPh sb="2" eb="3">
      <t>シ</t>
    </rPh>
    <phoneticPr fontId="5"/>
  </si>
  <si>
    <t>横芝光町</t>
    <rPh sb="0" eb="2">
      <t>ヨコシバ</t>
    </rPh>
    <rPh sb="2" eb="4">
      <t>ヒカリマチ</t>
    </rPh>
    <phoneticPr fontId="5"/>
  </si>
  <si>
    <t>山武市</t>
    <rPh sb="0" eb="2">
      <t>サンブ</t>
    </rPh>
    <rPh sb="2" eb="3">
      <t>シ</t>
    </rPh>
    <phoneticPr fontId="5"/>
  </si>
  <si>
    <t>大網白里市</t>
    <rPh sb="4" eb="5">
      <t>シ</t>
    </rPh>
    <phoneticPr fontId="5"/>
  </si>
  <si>
    <t>いすみ市</t>
    <rPh sb="3" eb="4">
      <t>シ</t>
    </rPh>
    <phoneticPr fontId="5"/>
  </si>
  <si>
    <t>御宿町</t>
  </si>
  <si>
    <t>◇　</t>
  </si>
  <si>
    <t>九十九里地域（山武市のうち旧山武町の地区）</t>
    <phoneticPr fontId="4"/>
  </si>
  <si>
    <t>地下水位は各年平均値（T.P.）</t>
    <phoneticPr fontId="4"/>
  </si>
  <si>
    <t>-</t>
  </si>
  <si>
    <t>４８</t>
  </si>
  <si>
    <t>T-15</t>
  </si>
  <si>
    <t>茂原市萱場</t>
    <rPh sb="0" eb="3">
      <t>モバラシ</t>
    </rPh>
    <rPh sb="3" eb="5">
      <t>カヤバ</t>
    </rPh>
    <phoneticPr fontId="4"/>
  </si>
  <si>
    <t>茂原市下太田</t>
    <rPh sb="0" eb="3">
      <t>モバラシ</t>
    </rPh>
    <rPh sb="3" eb="4">
      <t>シモ</t>
    </rPh>
    <rPh sb="4" eb="6">
      <t>オオタ</t>
    </rPh>
    <phoneticPr fontId="4"/>
  </si>
  <si>
    <t>（千）174</t>
    <rPh sb="1" eb="2">
      <t>セン</t>
    </rPh>
    <phoneticPr fontId="4"/>
  </si>
  <si>
    <t>S44～R5</t>
    <phoneticPr fontId="4"/>
  </si>
  <si>
    <t>千葉県</t>
    <rPh sb="0" eb="3">
      <t>チバケン</t>
    </rPh>
    <phoneticPr fontId="4"/>
  </si>
  <si>
    <t>１．沈下量の基準点は、日本水準原点（所在地：東京都）</t>
    <rPh sb="6" eb="8">
      <t>キジュン</t>
    </rPh>
    <rPh sb="8" eb="9">
      <t>テン</t>
    </rPh>
    <phoneticPr fontId="4"/>
  </si>
  <si>
    <t>２．測量の基準日：1月1日</t>
  </si>
  <si>
    <t>３．T-15及びT-11（累計沈下量）：未観測期間あり</t>
    <rPh sb="6" eb="7">
      <t>オヨ</t>
    </rPh>
    <rPh sb="13" eb="18">
      <t>ルイケイチンカリョウ</t>
    </rPh>
    <rPh sb="20" eb="25">
      <t>ミカンソクキカン</t>
    </rPh>
    <phoneticPr fontId="4"/>
  </si>
  <si>
    <t>S55～R5</t>
    <phoneticPr fontId="4"/>
  </si>
  <si>
    <t>R5</t>
    <phoneticPr fontId="4"/>
  </si>
  <si>
    <t>東金市堀上</t>
    <rPh sb="0" eb="3">
      <t>トウガネシ</t>
    </rPh>
    <rPh sb="3" eb="5">
      <t>ホリカミ</t>
    </rPh>
    <phoneticPr fontId="4"/>
  </si>
  <si>
    <t>工業用水法による井戸使用状況報告、県条例による地下水採取量報告</t>
    <rPh sb="0" eb="2">
      <t>コウギョウ</t>
    </rPh>
    <rPh sb="2" eb="4">
      <t>ヨウスイ</t>
    </rPh>
    <rPh sb="4" eb="5">
      <t>ホウ</t>
    </rPh>
    <rPh sb="8" eb="10">
      <t>イド</t>
    </rPh>
    <rPh sb="10" eb="12">
      <t>シヨウ</t>
    </rPh>
    <rPh sb="12" eb="14">
      <t>ジョウキョウ</t>
    </rPh>
    <rPh sb="14" eb="16">
      <t>ホウコク</t>
    </rPh>
    <rPh sb="17" eb="18">
      <t>ケン</t>
    </rPh>
    <rPh sb="18" eb="20">
      <t>ジョウレイ</t>
    </rPh>
    <rPh sb="23" eb="26">
      <t>チカスイ</t>
    </rPh>
    <rPh sb="26" eb="28">
      <t>サイシュ</t>
    </rPh>
    <rPh sb="28" eb="29">
      <t>リョウ</t>
    </rPh>
    <rPh sb="29" eb="31">
      <t>ホウコク</t>
    </rPh>
    <phoneticPr fontId="4"/>
  </si>
  <si>
    <t>ビル用水法による地下水採取量報告、県条例による地下水採取量報告</t>
    <rPh sb="2" eb="4">
      <t>ヨウスイ</t>
    </rPh>
    <rPh sb="4" eb="5">
      <t>ホウ</t>
    </rPh>
    <rPh sb="8" eb="11">
      <t>チカスイ</t>
    </rPh>
    <rPh sb="11" eb="13">
      <t>サイシュ</t>
    </rPh>
    <rPh sb="13" eb="14">
      <t>リョウ</t>
    </rPh>
    <rPh sb="14" eb="16">
      <t>ホウコク</t>
    </rPh>
    <rPh sb="17" eb="18">
      <t>ケン</t>
    </rPh>
    <rPh sb="18" eb="20">
      <t>ジョウレイ</t>
    </rPh>
    <rPh sb="23" eb="26">
      <t>チカスイ</t>
    </rPh>
    <rPh sb="26" eb="28">
      <t>サイシュ</t>
    </rPh>
    <rPh sb="28" eb="29">
      <t>リョウ</t>
    </rPh>
    <rPh sb="29" eb="31">
      <t>ホウコク</t>
    </rPh>
    <phoneticPr fontId="4"/>
  </si>
  <si>
    <t>県条例による地下水採取量報告</t>
    <rPh sb="0" eb="1">
      <t>ケン</t>
    </rPh>
    <rPh sb="1" eb="3">
      <t>ジョウレイ</t>
    </rPh>
    <rPh sb="6" eb="9">
      <t>チカスイ</t>
    </rPh>
    <rPh sb="9" eb="11">
      <t>サイシュ</t>
    </rPh>
    <rPh sb="11" eb="12">
      <t>リョウ</t>
    </rPh>
    <rPh sb="12" eb="14">
      <t>ホウコク</t>
    </rPh>
    <phoneticPr fontId="4"/>
  </si>
  <si>
    <t>千葉県環境保全条例では、地下水採取者に対し、年度ではなく年単位で地下水採取量の報告</t>
    <rPh sb="0" eb="3">
      <t>チバケン</t>
    </rPh>
    <rPh sb="3" eb="5">
      <t>カンキョウ</t>
    </rPh>
    <rPh sb="5" eb="7">
      <t>ホゼン</t>
    </rPh>
    <rPh sb="7" eb="9">
      <t>ジョウレイ</t>
    </rPh>
    <rPh sb="12" eb="15">
      <t>チカスイ</t>
    </rPh>
    <rPh sb="15" eb="17">
      <t>サイシュ</t>
    </rPh>
    <rPh sb="17" eb="18">
      <t>シャ</t>
    </rPh>
    <rPh sb="19" eb="20">
      <t>タイ</t>
    </rPh>
    <rPh sb="22" eb="23">
      <t>ネン</t>
    </rPh>
    <rPh sb="23" eb="24">
      <t>ド</t>
    </rPh>
    <rPh sb="28" eb="31">
      <t>ネンタンイ</t>
    </rPh>
    <rPh sb="32" eb="35">
      <t>チカスイ</t>
    </rPh>
    <rPh sb="35" eb="37">
      <t>サイシュ</t>
    </rPh>
    <rPh sb="37" eb="38">
      <t>リョウ</t>
    </rPh>
    <rPh sb="39" eb="41">
      <t>ホウコク</t>
    </rPh>
    <phoneticPr fontId="4"/>
  </si>
  <si>
    <t>を求めた上で集計をしているため、本調査票については年単位の集計結果を記載しています。</t>
    <rPh sb="1" eb="2">
      <t>モト</t>
    </rPh>
    <rPh sb="4" eb="5">
      <t>ウエ</t>
    </rPh>
    <rPh sb="6" eb="8">
      <t>シュウケイ</t>
    </rPh>
    <rPh sb="16" eb="17">
      <t>ホン</t>
    </rPh>
    <rPh sb="17" eb="20">
      <t>チョウサヒョウ</t>
    </rPh>
    <rPh sb="25" eb="28">
      <t>ネンタンイ</t>
    </rPh>
    <rPh sb="29" eb="31">
      <t>シュウケイ</t>
    </rPh>
    <rPh sb="31" eb="33">
      <t>ケッカ</t>
    </rPh>
    <rPh sb="34" eb="36">
      <t>キサイ</t>
    </rPh>
    <phoneticPr fontId="4"/>
  </si>
  <si>
    <t>S52～R5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</si>
  <si>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</si>
  <si>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</si>
  <si>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</si>
  <si>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</si>
  <si>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H25</t>
    <phoneticPr fontId="4"/>
  </si>
  <si>
    <t>R1~R5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</si>
</sst>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49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</cellStyleXfs>
  <cellXfs count="428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38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1" fillId="0" borderId="5" xfId="0" applyFont="1" applyBorder="1" applyAlignment="1">
      <alignment horizontal="justify" vertical="center" wrapText="1"/>
    </xf>
    <xf numFmtId="0" fontId="41" fillId="34" borderId="6" xfId="0" applyFont="1" applyFill="1" applyBorder="1">
      <alignment vertical="center"/>
    </xf>
    <xf numFmtId="0" fontId="41" fillId="34" borderId="5" xfId="0" applyFont="1" applyFill="1" applyBorder="1">
      <alignment vertical="center"/>
    </xf>
    <xf numFmtId="0" fontId="41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1" fillId="0" borderId="0" xfId="0" applyFont="1" applyAlignment="1">
      <alignment horizontal="justify" vertical="center" wrapText="1"/>
    </xf>
    <xf numFmtId="0" fontId="4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1" fillId="34" borderId="1" xfId="0" applyFont="1" applyFill="1" applyBorder="1">
      <alignment vertical="center"/>
    </xf>
    <xf numFmtId="0" fontId="41" fillId="34" borderId="8" xfId="0" applyFont="1" applyFill="1" applyBorder="1">
      <alignment vertical="center"/>
    </xf>
    <xf numFmtId="0" fontId="41" fillId="0" borderId="6" xfId="0" applyFont="1" applyBorder="1">
      <alignment vertical="center"/>
    </xf>
    <xf numFmtId="0" fontId="41" fillId="0" borderId="8" xfId="0" applyFont="1" applyBorder="1" applyAlignment="1">
      <alignment horizontal="left" vertical="center"/>
    </xf>
    <xf numFmtId="0" fontId="41" fillId="34" borderId="8" xfId="0" applyFont="1" applyFill="1" applyBorder="1" applyAlignment="1">
      <alignment horizontal="left" vertical="center"/>
    </xf>
    <xf numFmtId="0" fontId="41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1" fillId="35" borderId="0" xfId="0" applyFont="1" applyFill="1" applyAlignment="1">
      <alignment horizontal="left" vertical="center"/>
    </xf>
    <xf numFmtId="0" fontId="41" fillId="37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3" fillId="0" borderId="0" xfId="55" applyFont="1" applyAlignment="1" applyProtection="1">
      <alignment horizontal="left" vertical="center"/>
      <protection locked="0"/>
    </xf>
    <xf numFmtId="0" fontId="43" fillId="0" borderId="0" xfId="55" applyFont="1" applyAlignment="1" applyProtection="1">
      <alignment horizontal="center" vertical="center"/>
      <protection locked="0"/>
    </xf>
    <xf numFmtId="0" fontId="43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8" fillId="0" borderId="0" xfId="0" applyFont="1" applyAlignment="1" applyProtection="1">
      <alignment horizontal="left" vertical="center"/>
      <protection locked="0" hidden="1"/>
    </xf>
    <xf numFmtId="0" fontId="48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54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40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8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4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8" fillId="0" borderId="0" xfId="0" applyFont="1" applyAlignment="1" applyProtection="1">
      <alignment horizontal="left" vertical="center"/>
      <protection locked="0"/>
    </xf>
    <xf numFmtId="0" fontId="38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right" vertical="top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8" fontId="26" fillId="0" borderId="3" xfId="60" applyNumberFormat="1" applyFont="1" applyBorder="1" applyAlignment="1" applyProtection="1">
      <alignment horizontal="center"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181" fontId="26" fillId="0" borderId="1" xfId="60" applyNumberFormat="1" applyFont="1" applyBorder="1" applyAlignment="1" applyProtection="1">
      <alignment horizontal="center" vertical="center" wrapText="1"/>
      <protection locked="0"/>
    </xf>
    <xf numFmtId="180" fontId="26" fillId="0" borderId="1" xfId="60" applyNumberFormat="1" applyFont="1" applyBorder="1" applyAlignment="1" applyProtection="1">
      <alignment horizontal="center" vertical="center" wrapText="1"/>
      <protection locked="0"/>
    </xf>
    <xf numFmtId="180" fontId="26" fillId="0" borderId="59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0" fontId="26" fillId="0" borderId="59" xfId="61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0" fontId="26" fillId="0" borderId="51" xfId="57" applyFont="1" applyBorder="1" applyProtection="1">
      <alignment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182" fontId="26" fillId="0" borderId="1" xfId="33" applyNumberFormat="1" applyFont="1" applyFill="1" applyBorder="1" applyAlignment="1" applyProtection="1">
      <alignment horizontal="right" vertical="center"/>
      <protection locked="0"/>
    </xf>
    <xf numFmtId="0" fontId="26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26" fillId="0" borderId="59" xfId="33" applyNumberFormat="1" applyFont="1" applyFill="1" applyBorder="1" applyAlignment="1" applyProtection="1">
      <alignment horizontal="center" vertical="center"/>
      <protection locked="0"/>
    </xf>
    <xf numFmtId="176" fontId="26" fillId="0" borderId="1" xfId="33" applyNumberFormat="1" applyFont="1" applyFill="1" applyBorder="1" applyAlignment="1" applyProtection="1">
      <alignment horizontal="center" vertical="center"/>
      <protection locked="0"/>
    </xf>
    <xf numFmtId="3" fontId="26" fillId="0" borderId="1" xfId="33" applyNumberFormat="1" applyFont="1" applyFill="1" applyBorder="1" applyAlignment="1" applyProtection="1">
      <alignment horizontal="center" vertical="center"/>
      <protection locked="0"/>
    </xf>
    <xf numFmtId="184" fontId="26" fillId="0" borderId="1" xfId="0" applyNumberFormat="1" applyFont="1" applyBorder="1" applyAlignment="1" applyProtection="1">
      <alignment horizontal="right" vertical="center" wrapText="1"/>
      <protection hidden="1"/>
    </xf>
    <xf numFmtId="183" fontId="26" fillId="0" borderId="1" xfId="0" applyNumberFormat="1" applyFont="1" applyBorder="1" applyAlignment="1" applyProtection="1">
      <alignment horizontal="right" vertical="center" wrapText="1"/>
      <protection hidden="1"/>
    </xf>
    <xf numFmtId="0" fontId="1" fillId="0" borderId="0" xfId="0" applyFont="1">
      <alignment vertical="center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185" fontId="26" fillId="0" borderId="1" xfId="0" applyNumberFormat="1" applyFont="1" applyBorder="1" applyAlignment="1" applyProtection="1">
      <alignment horizontal="center" vertical="center" wrapText="1"/>
      <protection locked="0"/>
    </xf>
    <xf numFmtId="187" fontId="26" fillId="0" borderId="1" xfId="0" applyNumberFormat="1" applyFont="1" applyBorder="1" applyAlignment="1" applyProtection="1">
      <alignment horizontal="center" vertical="center" wrapText="1"/>
      <protection locked="0"/>
    </xf>
    <xf numFmtId="179" fontId="26" fillId="0" borderId="1" xfId="0" applyNumberFormat="1" applyFont="1" applyBorder="1" applyAlignment="1">
      <alignment horizontal="center" vertical="center" wrapText="1"/>
    </xf>
    <xf numFmtId="181" fontId="26" fillId="0" borderId="1" xfId="0" applyNumberFormat="1" applyFont="1" applyBorder="1" applyAlignment="1">
      <alignment horizontal="center" vertical="center" wrapText="1"/>
    </xf>
    <xf numFmtId="186" fontId="26" fillId="0" borderId="1" xfId="0" applyNumberFormat="1" applyFont="1" applyBorder="1" applyAlignment="1">
      <alignment horizontal="center" vertical="center" wrapText="1"/>
    </xf>
    <xf numFmtId="179" fontId="26" fillId="0" borderId="1" xfId="0" applyNumberFormat="1" applyFont="1" applyBorder="1" applyAlignment="1" applyProtection="1">
      <alignment horizontal="center" vertical="center" wrapText="1"/>
      <protection locked="0"/>
    </xf>
    <xf numFmtId="181" fontId="26" fillId="0" borderId="1" xfId="0" applyNumberFormat="1" applyFont="1" applyBorder="1" applyAlignment="1" applyProtection="1">
      <alignment horizontal="center" vertical="center" wrapText="1"/>
      <protection locked="0"/>
    </xf>
    <xf numFmtId="186" fontId="26" fillId="0" borderId="1" xfId="0" applyNumberFormat="1" applyFont="1" applyBorder="1" applyAlignment="1" applyProtection="1">
      <alignment horizontal="center" vertical="center" wrapText="1"/>
      <protection locked="0"/>
    </xf>
    <xf numFmtId="181" fontId="26" fillId="0" borderId="3" xfId="0" applyNumberFormat="1" applyFont="1" applyBorder="1" applyAlignment="1" applyProtection="1">
      <alignment horizontal="center" vertical="center" wrapText="1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right" vertical="center" wrapText="1"/>
      <protection locked="0"/>
    </xf>
    <xf numFmtId="49" fontId="34" fillId="0" borderId="1" xfId="60" applyNumberFormat="1" applyFont="1" applyBorder="1" applyAlignment="1" applyProtection="1">
      <alignment horizontal="center" vertical="center" wrapText="1"/>
      <protection locked="0"/>
    </xf>
    <xf numFmtId="181" fontId="34" fillId="0" borderId="1" xfId="60" applyNumberFormat="1" applyFont="1" applyBorder="1" applyAlignment="1" applyProtection="1">
      <alignment horizontal="center" vertical="center" wrapText="1"/>
      <protection locked="0"/>
    </xf>
    <xf numFmtId="180" fontId="34" fillId="0" borderId="1" xfId="60" applyNumberFormat="1" applyFont="1" applyBorder="1" applyAlignment="1" applyProtection="1">
      <alignment horizontal="center" vertical="center" wrapText="1"/>
      <protection locked="0"/>
    </xf>
    <xf numFmtId="0" fontId="34" fillId="0" borderId="1" xfId="61" applyFont="1" applyBorder="1" applyAlignment="1" applyProtection="1">
      <alignment horizontal="center" vertical="center"/>
      <protection locked="0"/>
    </xf>
    <xf numFmtId="0" fontId="34" fillId="0" borderId="1" xfId="61" applyFont="1" applyBorder="1" applyAlignment="1" applyProtection="1">
      <alignment horizontal="center" vertical="center" wrapText="1"/>
      <protection locked="0"/>
    </xf>
    <xf numFmtId="0" fontId="37" fillId="0" borderId="1" xfId="59" applyFont="1" applyBorder="1" applyAlignment="1">
      <alignment horizontal="center" vertical="center"/>
    </xf>
    <xf numFmtId="180" fontId="46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35" fillId="0" borderId="6" xfId="55" applyFont="1" applyBorder="1" applyAlignment="1">
      <alignment horizontal="center" vertical="center"/>
    </xf>
    <xf numFmtId="0" fontId="35" fillId="0" borderId="8" xfId="55" applyFont="1" applyBorder="1" applyAlignment="1">
      <alignment horizontal="center" vertical="center"/>
    </xf>
    <xf numFmtId="0" fontId="44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35" fillId="0" borderId="5" xfId="55" applyFont="1" applyBorder="1" applyAlignment="1">
      <alignment horizontal="center" vertical="center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180" fontId="47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7" fillId="0" borderId="48" xfId="57" applyFont="1" applyBorder="1" applyAlignment="1">
      <alignment horizontal="left" vertical="center" wrapText="1"/>
    </xf>
    <xf numFmtId="0" fontId="57" fillId="0" borderId="49" xfId="57" applyFont="1" applyBorder="1" applyAlignment="1">
      <alignment horizontal="left" vertical="center" wrapText="1"/>
    </xf>
    <xf numFmtId="0" fontId="57" fillId="0" borderId="50" xfId="57" applyFont="1" applyBorder="1" applyAlignment="1">
      <alignment horizontal="left" vertical="center" wrapText="1"/>
    </xf>
    <xf numFmtId="0" fontId="57" fillId="0" borderId="26" xfId="57" applyFont="1" applyBorder="1" applyAlignment="1">
      <alignment horizontal="center" vertical="top" wrapText="1"/>
    </xf>
    <xf numFmtId="0" fontId="57" fillId="0" borderId="11" xfId="57" applyFont="1" applyBorder="1" applyAlignment="1">
      <alignment horizontal="center" vertical="top" wrapText="1"/>
    </xf>
    <xf numFmtId="0" fontId="57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1" xfId="61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8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2" xfId="56" applyFont="1" applyBorder="1" applyAlignment="1" applyProtection="1">
      <alignment horizontal="center" vertical="center"/>
      <protection locked="0"/>
    </xf>
    <xf numFmtId="0" fontId="26" fillId="0" borderId="4" xfId="56" applyFont="1" applyBorder="1" applyAlignment="1" applyProtection="1">
      <alignment horizontal="center" vertical="center"/>
      <protection locked="0"/>
    </xf>
    <xf numFmtId="0" fontId="26" fillId="0" borderId="3" xfId="56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4</xdr:row>
      <xdr:rowOff>325438</xdr:rowOff>
    </xdr:from>
    <xdr:to>
      <xdr:col>18</xdr:col>
      <xdr:colOff>468312</xdr:colOff>
      <xdr:row>7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E2C472-7D1C-49F5-9126-151723BFC2B3}"/>
            </a:ext>
          </a:extLst>
        </xdr:cNvPr>
        <xdr:cNvSpPr txBox="1"/>
      </xdr:nvSpPr>
      <xdr:spPr>
        <a:xfrm>
          <a:off x="8628063" y="1103313"/>
          <a:ext cx="4183062" cy="1135063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・</a:t>
          </a:r>
          <a:r>
            <a:rPr kumimoji="1" lang="en-US" altLang="ja-JP" sz="1100" b="1">
              <a:solidFill>
                <a:srgbClr val="FF0000"/>
              </a:solidFill>
            </a:rPr>
            <a:t>E</a:t>
          </a:r>
          <a:r>
            <a:rPr kumimoji="1" lang="ja-JP" altLang="en-US" sz="1100" b="1">
              <a:solidFill>
                <a:srgbClr val="FF0000"/>
              </a:solidFill>
            </a:rPr>
            <a:t>列～</a:t>
          </a:r>
          <a:r>
            <a:rPr kumimoji="1" lang="en-US" altLang="ja-JP" sz="1100" b="1">
              <a:solidFill>
                <a:srgbClr val="FF0000"/>
              </a:solidFill>
            </a:rPr>
            <a:t>H</a:t>
          </a:r>
          <a:r>
            <a:rPr kumimoji="1" lang="ja-JP" altLang="en-US" sz="1100" b="1">
              <a:solidFill>
                <a:srgbClr val="FF0000"/>
              </a:solidFill>
            </a:rPr>
            <a:t>列の注意点：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１．沈下面積は小数点第二位を切り捨ててください。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２</a:t>
          </a:r>
          <a:r>
            <a:rPr kumimoji="1" lang="en-US" altLang="ja-JP" sz="1100" b="1">
              <a:solidFill>
                <a:schemeClr val="tx1"/>
              </a:solidFill>
            </a:rPr>
            <a:t>.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３</a:t>
          </a:r>
          <a:r>
            <a:rPr kumimoji="1" lang="en-US" altLang="ja-JP" sz="1100" b="1">
              <a:solidFill>
                <a:schemeClr val="tx1"/>
              </a:solidFill>
            </a:rPr>
            <a:t>.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４</a:t>
          </a:r>
          <a:r>
            <a:rPr kumimoji="1" lang="en-US" altLang="ja-JP" sz="1100" b="1">
              <a:solidFill>
                <a:schemeClr val="tx1"/>
              </a:solidFill>
            </a:rPr>
            <a:t>.</a:t>
          </a:r>
          <a:r>
            <a:rPr kumimoji="1" lang="ja-JP" altLang="en-US" sz="1100" b="1">
              <a:solidFill>
                <a:schemeClr val="tx1"/>
              </a:solidFill>
            </a:rPr>
            <a:t>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8480425" y="269875"/>
          <a:ext cx="1571625" cy="3810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8.75" x14ac:dyDescent="0.15"/>
  <cols>
    <col min="1" max="1" width="8.625" style="60" customWidth="1"/>
    <col min="2" max="3" width="9" style="60"/>
    <col min="4" max="4" width="9.875" style="68" customWidth="1"/>
    <col min="5" max="5" width="10.875" style="60" customWidth="1"/>
    <col min="6" max="6" width="8.875" style="60" customWidth="1"/>
    <col min="7" max="21" width="8.125" style="60" customWidth="1"/>
    <col min="22" max="22" width="8.125" style="64" customWidth="1"/>
    <col min="23" max="23" width="12.125" style="64" customWidth="1"/>
    <col min="24" max="24" width="11" style="64" customWidth="1"/>
    <col min="25" max="25" width="15.25" style="64" customWidth="1"/>
    <col min="26" max="26" width="13.375" style="60" customWidth="1"/>
    <col min="27" max="29" width="8.875" style="60" customWidth="1"/>
    <col min="30" max="39" width="10.625" style="60" customWidth="1"/>
    <col min="40" max="41" width="11" style="60" customWidth="1"/>
    <col min="42" max="16384" width="9" style="60"/>
  </cols>
  <sheetData>
    <row r="1" spans="1:43" ht="22.5" x14ac:dyDescent="0.15">
      <c r="B1" s="102" t="s">
        <v>355</v>
      </c>
      <c r="C1" s="61"/>
      <c r="D1" s="62"/>
      <c r="E1" s="61"/>
      <c r="F1" s="61"/>
      <c r="G1" s="61"/>
      <c r="H1" s="61"/>
      <c r="I1" s="61"/>
      <c r="J1" s="61" t="s">
        <v>57</v>
      </c>
      <c r="L1" s="63"/>
      <c r="M1" s="63"/>
      <c r="N1" s="63"/>
      <c r="O1" s="243"/>
      <c r="P1" s="244"/>
      <c r="Q1" s="239"/>
      <c r="R1" s="240"/>
      <c r="S1" s="240"/>
      <c r="T1" s="240"/>
      <c r="U1" s="240"/>
    </row>
    <row r="2" spans="1:43" ht="51.6" customHeight="1" x14ac:dyDescent="0.15">
      <c r="A2" s="274" t="s">
        <v>181</v>
      </c>
      <c r="B2" s="260" t="s">
        <v>0</v>
      </c>
      <c r="C2" s="260" t="s">
        <v>30</v>
      </c>
      <c r="D2" s="247" t="s">
        <v>478</v>
      </c>
      <c r="E2" s="241" t="s">
        <v>1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76" t="s">
        <v>345</v>
      </c>
      <c r="X2" s="77"/>
      <c r="Y2" s="78" t="s">
        <v>310</v>
      </c>
      <c r="Z2" s="241" t="s">
        <v>167</v>
      </c>
      <c r="AA2" s="242"/>
      <c r="AB2" s="242"/>
      <c r="AC2" s="273"/>
      <c r="AD2" s="271" t="s">
        <v>343</v>
      </c>
      <c r="AE2" s="242"/>
      <c r="AF2" s="242"/>
      <c r="AG2" s="242"/>
      <c r="AH2" s="242"/>
      <c r="AI2" s="242"/>
      <c r="AJ2" s="242"/>
      <c r="AK2" s="242"/>
      <c r="AL2" s="242"/>
      <c r="AM2" s="242"/>
      <c r="AN2" s="260" t="s">
        <v>30</v>
      </c>
      <c r="AO2" s="260" t="s">
        <v>0</v>
      </c>
    </row>
    <row r="3" spans="1:43" ht="14.25" customHeight="1" x14ac:dyDescent="0.15">
      <c r="A3" s="275"/>
      <c r="B3" s="261"/>
      <c r="C3" s="261"/>
      <c r="D3" s="277"/>
      <c r="E3" s="245" t="s">
        <v>2</v>
      </c>
      <c r="F3" s="79"/>
      <c r="G3" s="245" t="s">
        <v>63</v>
      </c>
      <c r="H3" s="256"/>
      <c r="I3" s="256"/>
      <c r="J3" s="256"/>
      <c r="K3" s="245" t="s">
        <v>450</v>
      </c>
      <c r="L3" s="256"/>
      <c r="M3" s="256"/>
      <c r="N3" s="256"/>
      <c r="O3" s="245" t="s">
        <v>45</v>
      </c>
      <c r="P3" s="256"/>
      <c r="Q3" s="256"/>
      <c r="R3" s="256"/>
      <c r="S3" s="245" t="s">
        <v>477</v>
      </c>
      <c r="T3" s="256"/>
      <c r="U3" s="256"/>
      <c r="V3" s="256"/>
      <c r="W3" s="297" t="s">
        <v>346</v>
      </c>
      <c r="X3" s="297" t="s">
        <v>347</v>
      </c>
      <c r="Y3" s="80" t="s">
        <v>210</v>
      </c>
      <c r="Z3" s="279" t="s">
        <v>168</v>
      </c>
      <c r="AA3" s="282" t="s">
        <v>169</v>
      </c>
      <c r="AB3" s="283"/>
      <c r="AC3" s="284"/>
      <c r="AD3" s="271" t="s">
        <v>42</v>
      </c>
      <c r="AE3" s="272"/>
      <c r="AF3" s="272"/>
      <c r="AG3" s="272"/>
      <c r="AH3" s="272"/>
      <c r="AI3" s="272"/>
      <c r="AJ3" s="272"/>
      <c r="AK3" s="271" t="s">
        <v>31</v>
      </c>
      <c r="AL3" s="272"/>
      <c r="AM3" s="266" t="s">
        <v>3</v>
      </c>
      <c r="AN3" s="261"/>
      <c r="AO3" s="261"/>
    </row>
    <row r="4" spans="1:43" ht="35.450000000000003" customHeight="1" x14ac:dyDescent="0.15">
      <c r="A4" s="275"/>
      <c r="B4" s="261"/>
      <c r="C4" s="261"/>
      <c r="D4" s="277"/>
      <c r="E4" s="246"/>
      <c r="F4" s="81"/>
      <c r="G4" s="257"/>
      <c r="H4" s="258"/>
      <c r="I4" s="258"/>
      <c r="J4" s="258"/>
      <c r="K4" s="257"/>
      <c r="L4" s="258"/>
      <c r="M4" s="258"/>
      <c r="N4" s="258"/>
      <c r="O4" s="257"/>
      <c r="P4" s="258"/>
      <c r="Q4" s="258"/>
      <c r="R4" s="258"/>
      <c r="S4" s="257"/>
      <c r="T4" s="258"/>
      <c r="U4" s="258"/>
      <c r="V4" s="258"/>
      <c r="W4" s="298"/>
      <c r="X4" s="298"/>
      <c r="Y4" s="82" t="s">
        <v>211</v>
      </c>
      <c r="Z4" s="280"/>
      <c r="AA4" s="285"/>
      <c r="AB4" s="286"/>
      <c r="AC4" s="287"/>
      <c r="AD4" s="262" t="s">
        <v>33</v>
      </c>
      <c r="AE4" s="263"/>
      <c r="AF4" s="262" t="s">
        <v>4</v>
      </c>
      <c r="AG4" s="263"/>
      <c r="AH4" s="263"/>
      <c r="AI4" s="263"/>
      <c r="AJ4" s="263"/>
      <c r="AK4" s="266" t="s">
        <v>58</v>
      </c>
      <c r="AL4" s="266" t="s">
        <v>59</v>
      </c>
      <c r="AM4" s="267"/>
      <c r="AN4" s="261"/>
      <c r="AO4" s="261"/>
    </row>
    <row r="5" spans="1:43" ht="11.45" customHeight="1" x14ac:dyDescent="0.15">
      <c r="A5" s="275"/>
      <c r="B5" s="261"/>
      <c r="C5" s="261"/>
      <c r="D5" s="277"/>
      <c r="E5" s="246"/>
      <c r="F5" s="250" t="s">
        <v>60</v>
      </c>
      <c r="G5" s="247" t="s">
        <v>170</v>
      </c>
      <c r="H5" s="247" t="s">
        <v>165</v>
      </c>
      <c r="I5" s="253" t="s">
        <v>164</v>
      </c>
      <c r="J5" s="247" t="s">
        <v>5</v>
      </c>
      <c r="K5" s="247" t="s">
        <v>170</v>
      </c>
      <c r="L5" s="247" t="s">
        <v>165</v>
      </c>
      <c r="M5" s="253" t="s">
        <v>164</v>
      </c>
      <c r="N5" s="247" t="s">
        <v>5</v>
      </c>
      <c r="O5" s="247" t="s">
        <v>170</v>
      </c>
      <c r="P5" s="247" t="s">
        <v>252</v>
      </c>
      <c r="Q5" s="253" t="s">
        <v>164</v>
      </c>
      <c r="R5" s="247" t="s">
        <v>5</v>
      </c>
      <c r="S5" s="245" t="s">
        <v>6</v>
      </c>
      <c r="T5" s="245" t="s">
        <v>7</v>
      </c>
      <c r="U5" s="245" t="s">
        <v>8</v>
      </c>
      <c r="V5" s="301" t="s">
        <v>29</v>
      </c>
      <c r="W5" s="83"/>
      <c r="X5" s="84"/>
      <c r="Y5" s="85"/>
      <c r="Z5" s="281"/>
      <c r="AA5" s="288"/>
      <c r="AB5" s="289"/>
      <c r="AC5" s="290"/>
      <c r="AD5" s="264"/>
      <c r="AE5" s="265"/>
      <c r="AF5" s="264"/>
      <c r="AG5" s="265"/>
      <c r="AH5" s="265"/>
      <c r="AI5" s="265"/>
      <c r="AJ5" s="265"/>
      <c r="AK5" s="267"/>
      <c r="AL5" s="267"/>
      <c r="AM5" s="267"/>
      <c r="AN5" s="261"/>
      <c r="AO5" s="261"/>
    </row>
    <row r="6" spans="1:43" ht="19.5" customHeight="1" x14ac:dyDescent="0.15">
      <c r="A6" s="275"/>
      <c r="B6" s="261"/>
      <c r="C6" s="261"/>
      <c r="D6" s="277"/>
      <c r="E6" s="246"/>
      <c r="F6" s="251"/>
      <c r="G6" s="248"/>
      <c r="H6" s="248"/>
      <c r="I6" s="254"/>
      <c r="J6" s="248"/>
      <c r="K6" s="248"/>
      <c r="L6" s="248"/>
      <c r="M6" s="254"/>
      <c r="N6" s="248"/>
      <c r="O6" s="248"/>
      <c r="P6" s="259"/>
      <c r="Q6" s="254"/>
      <c r="R6" s="248"/>
      <c r="S6" s="246"/>
      <c r="T6" s="246"/>
      <c r="U6" s="246"/>
      <c r="V6" s="302"/>
      <c r="W6" s="299" t="s">
        <v>348</v>
      </c>
      <c r="X6" s="299" t="s">
        <v>348</v>
      </c>
      <c r="Y6" s="86" t="s">
        <v>14</v>
      </c>
      <c r="Z6" s="294" t="s">
        <v>171</v>
      </c>
      <c r="AA6" s="268" t="s">
        <v>172</v>
      </c>
      <c r="AB6" s="253" t="s">
        <v>173</v>
      </c>
      <c r="AC6" s="291" t="s">
        <v>174</v>
      </c>
      <c r="AD6" s="266" t="s">
        <v>9</v>
      </c>
      <c r="AE6" s="266" t="s">
        <v>10</v>
      </c>
      <c r="AF6" s="266" t="s">
        <v>11</v>
      </c>
      <c r="AG6" s="266" t="s">
        <v>12</v>
      </c>
      <c r="AH6" s="266" t="s">
        <v>34</v>
      </c>
      <c r="AI6" s="266" t="s">
        <v>35</v>
      </c>
      <c r="AJ6" s="266" t="s">
        <v>13</v>
      </c>
      <c r="AK6" s="267"/>
      <c r="AL6" s="267"/>
      <c r="AM6" s="267"/>
      <c r="AN6" s="261"/>
      <c r="AO6" s="261"/>
    </row>
    <row r="7" spans="1:43" ht="13.5" customHeight="1" x14ac:dyDescent="0.15">
      <c r="A7" s="275"/>
      <c r="B7" s="261"/>
      <c r="C7" s="261"/>
      <c r="D7" s="277"/>
      <c r="E7" s="246"/>
      <c r="F7" s="251"/>
      <c r="G7" s="248"/>
      <c r="H7" s="248"/>
      <c r="I7" s="254"/>
      <c r="J7" s="248"/>
      <c r="K7" s="248"/>
      <c r="L7" s="248"/>
      <c r="M7" s="254"/>
      <c r="N7" s="248"/>
      <c r="O7" s="248"/>
      <c r="P7" s="259"/>
      <c r="Q7" s="254"/>
      <c r="R7" s="248"/>
      <c r="S7" s="246"/>
      <c r="T7" s="246"/>
      <c r="U7" s="246"/>
      <c r="V7" s="302"/>
      <c r="W7" s="299"/>
      <c r="X7" s="299"/>
      <c r="Y7" s="87" t="s">
        <v>182</v>
      </c>
      <c r="Z7" s="295"/>
      <c r="AA7" s="269"/>
      <c r="AB7" s="254"/>
      <c r="AC7" s="292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1"/>
      <c r="AO7" s="261"/>
    </row>
    <row r="8" spans="1:43" ht="18" customHeight="1" x14ac:dyDescent="0.15">
      <c r="A8" s="275"/>
      <c r="B8" s="261"/>
      <c r="C8" s="261"/>
      <c r="D8" s="277"/>
      <c r="E8" s="246"/>
      <c r="F8" s="251"/>
      <c r="G8" s="248"/>
      <c r="H8" s="248"/>
      <c r="I8" s="254"/>
      <c r="J8" s="248"/>
      <c r="K8" s="248"/>
      <c r="L8" s="248"/>
      <c r="M8" s="254"/>
      <c r="N8" s="248"/>
      <c r="O8" s="248"/>
      <c r="P8" s="248" t="s">
        <v>344</v>
      </c>
      <c r="Q8" s="254"/>
      <c r="R8" s="248"/>
      <c r="S8" s="246"/>
      <c r="T8" s="246"/>
      <c r="U8" s="246"/>
      <c r="V8" s="302"/>
      <c r="W8" s="299"/>
      <c r="X8" s="299"/>
      <c r="Y8" s="87" t="s">
        <v>183</v>
      </c>
      <c r="Z8" s="295"/>
      <c r="AA8" s="269"/>
      <c r="AB8" s="254"/>
      <c r="AC8" s="292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1"/>
      <c r="AO8" s="261"/>
    </row>
    <row r="9" spans="1:43" ht="15.6" customHeight="1" x14ac:dyDescent="0.15">
      <c r="A9" s="275"/>
      <c r="B9" s="261"/>
      <c r="C9" s="261"/>
      <c r="D9" s="278"/>
      <c r="E9" s="246"/>
      <c r="F9" s="252"/>
      <c r="G9" s="249"/>
      <c r="H9" s="249"/>
      <c r="I9" s="255"/>
      <c r="J9" s="249"/>
      <c r="K9" s="249"/>
      <c r="L9" s="249"/>
      <c r="M9" s="255"/>
      <c r="N9" s="249"/>
      <c r="O9" s="249"/>
      <c r="P9" s="249"/>
      <c r="Q9" s="255"/>
      <c r="R9" s="249"/>
      <c r="S9" s="246"/>
      <c r="T9" s="246"/>
      <c r="U9" s="246"/>
      <c r="V9" s="303"/>
      <c r="W9" s="300"/>
      <c r="X9" s="300"/>
      <c r="Y9" s="88"/>
      <c r="Z9" s="296"/>
      <c r="AA9" s="270"/>
      <c r="AB9" s="255"/>
      <c r="AC9" s="293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1"/>
      <c r="AO9" s="261"/>
    </row>
    <row r="10" spans="1:43" ht="63" customHeight="1" x14ac:dyDescent="0.15">
      <c r="A10" s="276"/>
      <c r="B10" s="89"/>
      <c r="C10" s="89"/>
      <c r="D10" s="90"/>
      <c r="E10" s="90"/>
      <c r="F10" s="89"/>
      <c r="G10" s="91" t="s">
        <v>352</v>
      </c>
      <c r="H10" s="92"/>
      <c r="I10" s="92"/>
      <c r="J10" s="93"/>
      <c r="K10" s="91" t="s">
        <v>352</v>
      </c>
      <c r="L10" s="92"/>
      <c r="M10" s="92"/>
      <c r="N10" s="93"/>
      <c r="O10" s="94" t="s">
        <v>352</v>
      </c>
      <c r="P10" s="95"/>
      <c r="Q10" s="95"/>
      <c r="R10" s="95"/>
      <c r="S10" s="94" t="s">
        <v>351</v>
      </c>
      <c r="T10" s="95"/>
      <c r="U10" s="95"/>
      <c r="V10" s="95"/>
      <c r="W10" s="96"/>
      <c r="X10" s="96"/>
      <c r="Y10" s="97"/>
      <c r="Z10" s="98"/>
      <c r="AA10" s="98"/>
      <c r="AB10" s="98"/>
      <c r="AC10" s="98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</row>
    <row r="11" spans="1:43" s="68" customFormat="1" ht="44.45" customHeight="1" x14ac:dyDescent="0.15">
      <c r="A11" s="111"/>
      <c r="B11" s="1" t="str">
        <f>IF(ｼｰﾄ0!C3="","",ｼｰﾄ0!C3)</f>
        <v>千葉県</v>
      </c>
      <c r="C11" s="1" t="str">
        <f>IF(ｼｰﾄ0!C4="","",ｼｰﾄ0!C4)</f>
        <v>九十九里平野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1071.0999999999999</v>
      </c>
      <c r="F11" s="2">
        <f>IF(ｼｰﾄ3!D68&lt;&gt;"",ｼｰﾄ3!D68,"")</f>
        <v>8</v>
      </c>
      <c r="G11" s="3">
        <f>IF(ｼｰﾄ1!D11&lt;&gt;"",ｼｰﾄ1!D11,"")</f>
        <v>122.69</v>
      </c>
      <c r="H11" s="4" t="str">
        <f>IF(ｼｰﾄ1!D9&lt;&gt;"",ｼｰﾄ1!D9,"")</f>
        <v>S44～R5</v>
      </c>
      <c r="I11" s="4" t="str">
        <f>IF(ｼｰﾄ1!D5&lt;&gt;"",ｼｰﾄ1!D5,"")</f>
        <v>４８</v>
      </c>
      <c r="J11" s="4" t="str">
        <f>IF(ｼｰﾄ1!D6&lt;&gt;"",ｼｰﾄ1!D6,"")</f>
        <v>茂原市萱場</v>
      </c>
      <c r="K11" s="3">
        <f>IF(ｼｰﾄ1!E12&lt;&gt;"",ｼｰﾄ1!E12,"")</f>
        <v>9.83</v>
      </c>
      <c r="L11" s="4" t="str">
        <f>IF(ｼｰﾄ1!E9&lt;&gt;"",ｼｰﾄ1!E9,"")</f>
        <v>R1~R5</v>
      </c>
      <c r="M11" s="4" t="str">
        <f>IF(ｼｰﾄ1!E5&lt;&gt;"",ｼｰﾄ1!E5,"")</f>
        <v>T-15</v>
      </c>
      <c r="N11" s="4" t="str">
        <f>IF(ｼｰﾄ1!E6&lt;&gt;"",ｼｰﾄ1!E6,"")</f>
        <v>茂原市下太田</v>
      </c>
      <c r="O11" s="3">
        <f>IF(ｼｰﾄ1!F13&lt;&gt;"",ｼｰﾄ1!F13,"")</f>
        <v>3</v>
      </c>
      <c r="P11" s="4" t="str">
        <f>IF(ｼｰﾄ1!F9&lt;&gt;"",ｼｰﾄ1!F9,"")</f>
        <v>R5</v>
      </c>
      <c r="Q11" s="4" t="str">
        <f>IF(ｼｰﾄ1!F5&lt;&gt;"",ｼｰﾄ1!F5,"")</f>
        <v>（千）174</v>
      </c>
      <c r="R11" s="4" t="str">
        <f>IF(ｼｰﾄ1!F6&lt;&gt;"",ｼｰﾄ1!F6,"")</f>
        <v>東金市堀上</v>
      </c>
      <c r="S11" s="4">
        <f>IF(ｼｰﾄ3!E68&lt;&gt;"",ｼｰﾄ3!E68,"")</f>
        <v>512.49999999999989</v>
      </c>
      <c r="T11" s="4">
        <f>IF(ｼｰﾄ3!F68&lt;&gt;"",ｼｰﾄ3!F68,"")</f>
        <v>153</v>
      </c>
      <c r="U11" s="4" t="str">
        <f>IF(ｼｰﾄ3!G68&lt;&gt;"",ｼｰﾄ3!G68,"")</f>
        <v>-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□ ◇</v>
      </c>
      <c r="Z11" s="6">
        <f>IF(ｼｰﾄ5!E15&lt;&gt;"",ｼｰﾄ5!E15,"")</f>
        <v>588</v>
      </c>
      <c r="AA11" s="7">
        <f>IF(ｼｰﾄ5!E28="","",ｼｰﾄ5!E28)</f>
        <v>9</v>
      </c>
      <c r="AB11" s="7" t="str">
        <f>IF(ｼｰﾄ5!F28="","",ｼｰﾄ5!F28)</f>
        <v/>
      </c>
      <c r="AC11" s="7">
        <f>IF(ｼｰﾄ5!G28="","",ｼｰﾄ5!G28)</f>
        <v>4</v>
      </c>
      <c r="AD11" s="1" t="str">
        <f>IF('ｼｰﾄ4（該当なし）'!C8="","",'ｼｰﾄ4（該当なし）'!C8)</f>
        <v/>
      </c>
      <c r="AE11" s="1" t="str">
        <f>IF('ｼｰﾄ4（該当なし）'!D8="","",'ｼｰﾄ4（該当なし）'!D8)</f>
        <v/>
      </c>
      <c r="AF11" s="1" t="str">
        <f>IF('ｼｰﾄ4（該当なし）'!E8="","",'ｼｰﾄ4（該当なし）'!E8)</f>
        <v/>
      </c>
      <c r="AG11" s="1" t="str">
        <f>IF('ｼｰﾄ4（該当なし）'!F8="","",'ｼｰﾄ4（該当なし）'!F8)</f>
        <v/>
      </c>
      <c r="AH11" s="1" t="str">
        <f>IF('ｼｰﾄ4（該当なし）'!G8="","",'ｼｰﾄ4（該当なし）'!G8)</f>
        <v/>
      </c>
      <c r="AI11" s="1" t="str">
        <f>IF('ｼｰﾄ4（該当なし）'!H8="","",'ｼｰﾄ4（該当なし）'!H8)</f>
        <v/>
      </c>
      <c r="AJ11" s="1" t="str">
        <f>IF('ｼｰﾄ4（該当なし）'!I8="","",'ｼｰﾄ4（該当なし）'!I8)</f>
        <v/>
      </c>
      <c r="AK11" s="1" t="str">
        <f>IF('ｼｰﾄ4（該当なし）'!J8="","",'ｼｰﾄ4（該当なし）'!J8)</f>
        <v/>
      </c>
      <c r="AL11" s="1" t="str">
        <f>IF('ｼｰﾄ4（該当なし）'!K8="","",'ｼｰﾄ4（該当なし）'!K8)</f>
        <v/>
      </c>
      <c r="AM11" s="1" t="str">
        <f>IF('ｼｰﾄ4（該当なし）'!L8="","",'ｼｰﾄ4（該当なし）'!L8)</f>
        <v/>
      </c>
      <c r="AN11" s="1" t="str">
        <f>IF(ｼｰﾄ0!C4="","",ｼｰﾄ0!C4)</f>
        <v>九十九里平野</v>
      </c>
      <c r="AO11" s="1" t="str">
        <f>IF(ｼｰﾄ0!C3="","",ｼｰﾄ0!C3)</f>
        <v>千葉県</v>
      </c>
      <c r="AP11" s="67"/>
      <c r="AQ11" s="67"/>
    </row>
    <row r="12" spans="1:43" x14ac:dyDescent="0.15"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03"/>
      <c r="T12" s="103"/>
      <c r="U12" s="103"/>
      <c r="V12" s="103"/>
      <c r="W12" s="103"/>
      <c r="X12" s="103"/>
      <c r="Y12" s="103"/>
    </row>
    <row r="13" spans="1:43" ht="19.5" x14ac:dyDescent="0.15">
      <c r="B13" s="6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66"/>
      <c r="U13" s="66"/>
      <c r="V13" s="120"/>
      <c r="W13" s="120"/>
      <c r="X13" s="120"/>
      <c r="Y13" s="120"/>
    </row>
    <row r="14" spans="1:43" s="70" customFormat="1" ht="19.5" x14ac:dyDescent="0.15">
      <c r="D14" s="68"/>
      <c r="K14" s="69"/>
      <c r="L14" s="69"/>
      <c r="M14" s="69"/>
      <c r="N14" s="69"/>
      <c r="O14" s="69"/>
      <c r="P14" s="69"/>
      <c r="Q14" s="69"/>
      <c r="R14" s="71"/>
      <c r="S14" s="71"/>
      <c r="V14" s="72"/>
      <c r="W14" s="72"/>
      <c r="X14" s="72"/>
      <c r="Y14" s="72"/>
      <c r="AE14" s="71"/>
      <c r="AF14" s="71"/>
    </row>
    <row r="15" spans="1:43" s="70" customFormat="1" ht="33" x14ac:dyDescent="0.15">
      <c r="D15" s="68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V15" s="72"/>
      <c r="W15" s="72"/>
      <c r="X15" s="72"/>
      <c r="Y15" s="72"/>
      <c r="AE15" s="73" t="s">
        <v>15</v>
      </c>
      <c r="AF15" s="71"/>
    </row>
    <row r="16" spans="1:43" s="70" customFormat="1" x14ac:dyDescent="0.15">
      <c r="D16" s="68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V16" s="72"/>
      <c r="W16" s="72"/>
      <c r="X16" s="72"/>
      <c r="Y16" s="72"/>
    </row>
    <row r="17" spans="4:25" s="70" customFormat="1" x14ac:dyDescent="0.15">
      <c r="D17" s="68"/>
      <c r="V17" s="72"/>
      <c r="W17" s="72"/>
      <c r="X17" s="72"/>
      <c r="Y17" s="72"/>
    </row>
    <row r="18" spans="4:25" s="70" customFormat="1" x14ac:dyDescent="0.15">
      <c r="D18" s="68"/>
      <c r="V18" s="72"/>
      <c r="W18" s="72"/>
      <c r="X18" s="72"/>
      <c r="Y18" s="72"/>
    </row>
    <row r="19" spans="4:25" s="70" customFormat="1" x14ac:dyDescent="0.15">
      <c r="D19" s="68"/>
      <c r="V19" s="72"/>
      <c r="W19" s="72"/>
      <c r="X19" s="72"/>
      <c r="Y19" s="72"/>
    </row>
    <row r="20" spans="4:25" s="70" customFormat="1" ht="32.450000000000003" customHeight="1" x14ac:dyDescent="0.15">
      <c r="D20" s="68"/>
      <c r="V20" s="72"/>
      <c r="W20" s="72"/>
      <c r="X20" s="72"/>
      <c r="Y20" s="72"/>
    </row>
    <row r="21" spans="4:25" s="70" customFormat="1" x14ac:dyDescent="0.15">
      <c r="D21" s="68"/>
      <c r="V21" s="72"/>
      <c r="W21" s="72"/>
      <c r="X21" s="72"/>
      <c r="Y21" s="72"/>
    </row>
    <row r="22" spans="4:25" s="70" customFormat="1" x14ac:dyDescent="0.15">
      <c r="D22" s="68"/>
      <c r="V22" s="72"/>
      <c r="W22" s="72"/>
      <c r="X22" s="72"/>
      <c r="Y22" s="72"/>
    </row>
    <row r="23" spans="4:25" s="70" customFormat="1" x14ac:dyDescent="0.15">
      <c r="D23" s="68"/>
      <c r="V23" s="72"/>
      <c r="W23" s="72"/>
      <c r="X23" s="72"/>
      <c r="Y23" s="72"/>
    </row>
    <row r="24" spans="4:25" s="70" customFormat="1" x14ac:dyDescent="0.15">
      <c r="D24" s="68"/>
      <c r="V24" s="72"/>
      <c r="W24" s="72"/>
      <c r="X24" s="72"/>
      <c r="Y24" s="72"/>
    </row>
    <row r="25" spans="4:25" s="70" customFormat="1" x14ac:dyDescent="0.15">
      <c r="D25" s="68"/>
      <c r="V25" s="72"/>
      <c r="W25" s="72"/>
      <c r="X25" s="72"/>
      <c r="Y25" s="72"/>
    </row>
    <row r="26" spans="4:25" s="70" customFormat="1" x14ac:dyDescent="0.15">
      <c r="D26" s="68"/>
      <c r="V26" s="72"/>
      <c r="W26" s="72"/>
      <c r="X26" s="72"/>
      <c r="Y26" s="72"/>
    </row>
    <row r="27" spans="4:25" s="70" customFormat="1" x14ac:dyDescent="0.15">
      <c r="D27" s="68"/>
      <c r="V27" s="72"/>
      <c r="W27" s="72"/>
      <c r="X27" s="72"/>
      <c r="Y27" s="72"/>
    </row>
    <row r="32" spans="4:25" ht="19.5" x14ac:dyDescent="0.15">
      <c r="F32" s="65"/>
      <c r="G32" s="65"/>
      <c r="H32" s="65"/>
      <c r="I32" s="65"/>
      <c r="J32" s="65"/>
      <c r="K32" s="66"/>
      <c r="L32" s="66"/>
      <c r="M32" s="66"/>
      <c r="N32" s="66"/>
      <c r="O32" s="66"/>
      <c r="P32" s="66"/>
      <c r="Q32" s="66"/>
      <c r="R32" s="66"/>
      <c r="S32" s="66"/>
    </row>
    <row r="33" spans="6:19" ht="19.5" x14ac:dyDescent="0.15"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66"/>
    </row>
    <row r="34" spans="6:19" ht="19.5" x14ac:dyDescent="0.15"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66"/>
    </row>
    <row r="35" spans="6:19" ht="19.5" x14ac:dyDescent="0.15"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66"/>
    </row>
    <row r="36" spans="6:19" ht="19.5" x14ac:dyDescent="0.15"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66"/>
    </row>
    <row r="37" spans="6:19" ht="19.5" x14ac:dyDescent="0.15"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52" spans="29:29" x14ac:dyDescent="0.15">
      <c r="AC52" s="60" t="s">
        <v>318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.5" x14ac:dyDescent="0.15"/>
  <cols>
    <col min="1" max="1" width="8.6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28" sqref="B28"/>
    </sheetView>
  </sheetViews>
  <sheetFormatPr defaultColWidth="8.75" defaultRowHeight="16.5" outlineLevelRow="1" outlineLevelCol="1" x14ac:dyDescent="0.15"/>
  <cols>
    <col min="1" max="1" width="8.625" style="49" customWidth="1"/>
    <col min="2" max="2" width="66.25" style="49" customWidth="1"/>
    <col min="3" max="3" width="5.875" style="49" customWidth="1"/>
    <col min="4" max="4" width="7" style="47" hidden="1" customWidth="1" outlineLevel="1"/>
    <col min="5" max="5" width="7.875" style="59" hidden="1" customWidth="1" outlineLevel="1"/>
    <col min="6" max="6" width="53.875" style="47" hidden="1" customWidth="1" outlineLevel="1"/>
    <col min="7" max="7" width="8.875" style="49" collapsed="1"/>
    <col min="8" max="16384" width="8.75" style="49"/>
  </cols>
  <sheetData>
    <row r="1" spans="1:6" ht="24.75" customHeight="1" x14ac:dyDescent="0.15">
      <c r="A1" s="304" t="s">
        <v>468</v>
      </c>
      <c r="B1" s="304"/>
      <c r="C1" s="48"/>
      <c r="D1" s="305" t="s">
        <v>269</v>
      </c>
      <c r="E1" s="306"/>
      <c r="F1" s="307"/>
    </row>
    <row r="2" spans="1:6" ht="15" customHeight="1" x14ac:dyDescent="0.15">
      <c r="A2" s="308" t="s">
        <v>280</v>
      </c>
      <c r="B2" s="309"/>
      <c r="D2" s="50" t="s">
        <v>159</v>
      </c>
      <c r="E2" s="43"/>
      <c r="F2" s="43"/>
    </row>
    <row r="3" spans="1:6" ht="15" customHeight="1" x14ac:dyDescent="0.15">
      <c r="A3" s="38" t="s">
        <v>320</v>
      </c>
      <c r="B3" s="39" t="s">
        <v>327</v>
      </c>
      <c r="D3" s="42"/>
      <c r="E3" s="51"/>
      <c r="F3" s="43"/>
    </row>
    <row r="4" spans="1:6" x14ac:dyDescent="0.15">
      <c r="A4" s="38" t="s">
        <v>321</v>
      </c>
      <c r="B4" s="40" t="s">
        <v>319</v>
      </c>
      <c r="D4" s="52"/>
      <c r="E4" s="53" t="s">
        <v>81</v>
      </c>
      <c r="F4" s="41" t="s">
        <v>218</v>
      </c>
    </row>
    <row r="5" spans="1:6" x14ac:dyDescent="0.15">
      <c r="A5" s="38" t="s">
        <v>322</v>
      </c>
      <c r="B5" s="40" t="s">
        <v>241</v>
      </c>
      <c r="D5" s="52"/>
      <c r="E5" s="53" t="s">
        <v>82</v>
      </c>
      <c r="F5" s="41" t="s">
        <v>83</v>
      </c>
    </row>
    <row r="6" spans="1:6" x14ac:dyDescent="0.15">
      <c r="A6" s="38" t="s">
        <v>323</v>
      </c>
      <c r="B6" s="40" t="s">
        <v>297</v>
      </c>
      <c r="D6" s="52"/>
      <c r="E6" s="53" t="s">
        <v>84</v>
      </c>
      <c r="F6" s="41" t="s">
        <v>85</v>
      </c>
    </row>
    <row r="7" spans="1:6" x14ac:dyDescent="0.15">
      <c r="A7" s="38" t="s">
        <v>324</v>
      </c>
      <c r="B7" s="40" t="s">
        <v>85</v>
      </c>
      <c r="D7" s="52"/>
      <c r="E7" s="53" t="s">
        <v>86</v>
      </c>
      <c r="F7" s="41" t="s">
        <v>87</v>
      </c>
    </row>
    <row r="8" spans="1:6" x14ac:dyDescent="0.15">
      <c r="A8" s="38" t="s">
        <v>325</v>
      </c>
      <c r="B8" s="40" t="s">
        <v>488</v>
      </c>
      <c r="D8" s="52"/>
      <c r="E8" s="53" t="s">
        <v>118</v>
      </c>
      <c r="F8" s="41" t="s">
        <v>119</v>
      </c>
    </row>
    <row r="9" spans="1:6" x14ac:dyDescent="0.15">
      <c r="A9" s="38" t="s">
        <v>326</v>
      </c>
      <c r="B9" s="40" t="s">
        <v>136</v>
      </c>
      <c r="D9" s="52"/>
      <c r="E9" s="53"/>
      <c r="F9" s="41"/>
    </row>
    <row r="10" spans="1:6" x14ac:dyDescent="0.15">
      <c r="D10" s="52"/>
      <c r="E10" s="53" t="s">
        <v>122</v>
      </c>
      <c r="F10" s="41" t="s">
        <v>214</v>
      </c>
    </row>
    <row r="11" spans="1:6" hidden="1" outlineLevel="1" x14ac:dyDescent="0.15">
      <c r="A11" s="42" t="s">
        <v>279</v>
      </c>
      <c r="B11" s="43"/>
      <c r="D11" s="42" t="s">
        <v>160</v>
      </c>
      <c r="E11" s="54"/>
      <c r="F11" s="43"/>
    </row>
    <row r="12" spans="1:6" hidden="1" outlineLevel="1" x14ac:dyDescent="0.15">
      <c r="A12" s="38" t="s">
        <v>281</v>
      </c>
      <c r="B12" s="40" t="s">
        <v>117</v>
      </c>
      <c r="D12" s="52"/>
      <c r="E12" s="55" t="s">
        <v>88</v>
      </c>
      <c r="F12" s="44" t="s">
        <v>89</v>
      </c>
    </row>
    <row r="13" spans="1:6" hidden="1" outlineLevel="1" x14ac:dyDescent="0.15">
      <c r="A13" s="38" t="s">
        <v>282</v>
      </c>
      <c r="B13" s="40" t="s">
        <v>119</v>
      </c>
      <c r="D13" s="52"/>
      <c r="E13" s="55" t="s">
        <v>90</v>
      </c>
      <c r="F13" s="44" t="s">
        <v>91</v>
      </c>
    </row>
    <row r="14" spans="1:6" hidden="1" outlineLevel="1" x14ac:dyDescent="0.15">
      <c r="A14" s="38" t="s">
        <v>283</v>
      </c>
      <c r="B14" s="40" t="s">
        <v>120</v>
      </c>
      <c r="D14" s="52"/>
      <c r="E14" s="55" t="s">
        <v>92</v>
      </c>
      <c r="F14" s="44" t="s">
        <v>93</v>
      </c>
    </row>
    <row r="15" spans="1:6" hidden="1" outlineLevel="1" x14ac:dyDescent="0.15">
      <c r="A15" s="38" t="s">
        <v>284</v>
      </c>
      <c r="B15" s="40" t="s">
        <v>121</v>
      </c>
      <c r="D15" s="52"/>
      <c r="E15" s="55" t="s">
        <v>94</v>
      </c>
      <c r="F15" s="44" t="s">
        <v>95</v>
      </c>
    </row>
    <row r="16" spans="1:6" hidden="1" outlineLevel="1" x14ac:dyDescent="0.15">
      <c r="A16" s="38" t="s">
        <v>285</v>
      </c>
      <c r="B16" s="40" t="s">
        <v>242</v>
      </c>
      <c r="D16" s="52"/>
      <c r="E16" s="55" t="s">
        <v>96</v>
      </c>
      <c r="F16" s="44" t="s">
        <v>97</v>
      </c>
    </row>
    <row r="17" spans="1:6" hidden="1" outlineLevel="1" x14ac:dyDescent="0.15">
      <c r="A17" s="38" t="s">
        <v>286</v>
      </c>
      <c r="B17" s="40" t="s">
        <v>243</v>
      </c>
      <c r="D17" s="52"/>
      <c r="E17" s="55" t="s">
        <v>98</v>
      </c>
      <c r="F17" s="44" t="s">
        <v>99</v>
      </c>
    </row>
    <row r="18" spans="1:6" hidden="1" outlineLevel="1" x14ac:dyDescent="0.15">
      <c r="A18" s="38" t="s">
        <v>287</v>
      </c>
      <c r="B18" s="40" t="s">
        <v>244</v>
      </c>
      <c r="D18" s="42" t="s">
        <v>161</v>
      </c>
      <c r="E18" s="54"/>
      <c r="F18" s="43"/>
    </row>
    <row r="19" spans="1:6" hidden="1" outlineLevel="1" x14ac:dyDescent="0.15">
      <c r="A19" s="38" t="s">
        <v>288</v>
      </c>
      <c r="B19" s="40" t="s">
        <v>245</v>
      </c>
      <c r="D19" s="52"/>
      <c r="E19" s="55" t="s">
        <v>100</v>
      </c>
      <c r="F19" s="44" t="s">
        <v>101</v>
      </c>
    </row>
    <row r="20" spans="1:6" hidden="1" outlineLevel="1" x14ac:dyDescent="0.15">
      <c r="A20" s="38" t="s">
        <v>289</v>
      </c>
      <c r="B20" s="40" t="s">
        <v>219</v>
      </c>
      <c r="D20" s="52"/>
      <c r="E20" s="55" t="s">
        <v>102</v>
      </c>
      <c r="F20" s="44" t="s">
        <v>103</v>
      </c>
    </row>
    <row r="21" spans="1:6" hidden="1" outlineLevel="1" x14ac:dyDescent="0.15">
      <c r="A21" s="38" t="s">
        <v>290</v>
      </c>
      <c r="B21" s="40" t="s">
        <v>220</v>
      </c>
      <c r="D21" s="52"/>
      <c r="E21" s="55" t="s">
        <v>104</v>
      </c>
      <c r="F21" s="44" t="s">
        <v>105</v>
      </c>
    </row>
    <row r="22" spans="1:6" hidden="1" outlineLevel="1" x14ac:dyDescent="0.15">
      <c r="A22" s="38" t="s">
        <v>291</v>
      </c>
      <c r="B22" s="40" t="s">
        <v>246</v>
      </c>
      <c r="D22" s="52"/>
      <c r="E22" s="55" t="s">
        <v>106</v>
      </c>
      <c r="F22" s="44" t="s">
        <v>107</v>
      </c>
    </row>
    <row r="23" spans="1:6" hidden="1" outlineLevel="1" x14ac:dyDescent="0.15">
      <c r="A23" s="38" t="s">
        <v>292</v>
      </c>
      <c r="B23" s="40" t="s">
        <v>247</v>
      </c>
      <c r="D23" s="52"/>
      <c r="E23" s="55" t="s">
        <v>108</v>
      </c>
      <c r="F23" s="44" t="s">
        <v>109</v>
      </c>
    </row>
    <row r="24" spans="1:6" hidden="1" outlineLevel="1" x14ac:dyDescent="0.15">
      <c r="A24" s="38" t="s">
        <v>293</v>
      </c>
      <c r="B24" s="40" t="s">
        <v>248</v>
      </c>
      <c r="D24" s="52"/>
      <c r="E24" s="55" t="s">
        <v>110</v>
      </c>
      <c r="F24" s="44" t="s">
        <v>111</v>
      </c>
    </row>
    <row r="25" spans="1:6" hidden="1" outlineLevel="1" x14ac:dyDescent="0.15">
      <c r="A25" s="38" t="s">
        <v>294</v>
      </c>
      <c r="B25" s="40" t="s">
        <v>249</v>
      </c>
      <c r="D25" s="52"/>
      <c r="E25" s="55" t="s">
        <v>112</v>
      </c>
      <c r="F25" s="44" t="s">
        <v>113</v>
      </c>
    </row>
    <row r="26" spans="1:6" hidden="1" outlineLevel="1" x14ac:dyDescent="0.15">
      <c r="A26" s="38" t="s">
        <v>295</v>
      </c>
      <c r="B26" s="40" t="s">
        <v>250</v>
      </c>
      <c r="D26" s="52"/>
      <c r="E26" s="55" t="s">
        <v>114</v>
      </c>
      <c r="F26" s="44" t="s">
        <v>115</v>
      </c>
    </row>
    <row r="27" spans="1:6" hidden="1" outlineLevel="1" x14ac:dyDescent="0.15">
      <c r="A27" s="38" t="s">
        <v>296</v>
      </c>
      <c r="B27" s="40" t="s">
        <v>251</v>
      </c>
      <c r="D27" s="42" t="s">
        <v>116</v>
      </c>
      <c r="E27" s="54"/>
      <c r="F27" s="43"/>
    </row>
    <row r="28" spans="1:6" collapsed="1" x14ac:dyDescent="0.15">
      <c r="B28" s="56"/>
      <c r="D28" s="52"/>
      <c r="E28" s="53" t="s">
        <v>123</v>
      </c>
      <c r="F28" s="41" t="s">
        <v>215</v>
      </c>
    </row>
    <row r="29" spans="1:6" collapsed="1" x14ac:dyDescent="0.15">
      <c r="A29" s="45"/>
      <c r="D29" s="52"/>
      <c r="E29" s="53" t="s">
        <v>124</v>
      </c>
      <c r="F29" s="41" t="s">
        <v>216</v>
      </c>
    </row>
    <row r="30" spans="1:6" x14ac:dyDescent="0.15">
      <c r="D30" s="52"/>
      <c r="E30" s="53" t="s">
        <v>125</v>
      </c>
      <c r="F30" s="41" t="s">
        <v>217</v>
      </c>
    </row>
    <row r="31" spans="1:6" x14ac:dyDescent="0.15">
      <c r="D31" s="52"/>
      <c r="E31" s="53" t="s">
        <v>126</v>
      </c>
      <c r="F31" s="41" t="s">
        <v>219</v>
      </c>
    </row>
    <row r="32" spans="1:6" x14ac:dyDescent="0.15">
      <c r="D32" s="52"/>
      <c r="E32" s="53" t="s">
        <v>127</v>
      </c>
      <c r="F32" s="41" t="s">
        <v>220</v>
      </c>
    </row>
    <row r="33" spans="4:6" x14ac:dyDescent="0.15">
      <c r="D33" s="52"/>
      <c r="E33" s="53" t="s">
        <v>128</v>
      </c>
      <c r="F33" s="41" t="s">
        <v>221</v>
      </c>
    </row>
    <row r="34" spans="4:6" x14ac:dyDescent="0.15">
      <c r="D34" s="52"/>
      <c r="E34" s="53" t="s">
        <v>129</v>
      </c>
      <c r="F34" s="41" t="s">
        <v>222</v>
      </c>
    </row>
    <row r="35" spans="4:6" x14ac:dyDescent="0.15">
      <c r="D35" s="52"/>
      <c r="E35" s="53" t="s">
        <v>130</v>
      </c>
      <c r="F35" s="41" t="s">
        <v>223</v>
      </c>
    </row>
    <row r="36" spans="4:6" x14ac:dyDescent="0.15">
      <c r="D36" s="52"/>
      <c r="E36" s="53" t="s">
        <v>131</v>
      </c>
      <c r="F36" s="41" t="s">
        <v>224</v>
      </c>
    </row>
    <row r="37" spans="4:6" x14ac:dyDescent="0.15">
      <c r="D37" s="52"/>
      <c r="E37" s="53" t="s">
        <v>132</v>
      </c>
      <c r="F37" s="41" t="s">
        <v>225</v>
      </c>
    </row>
    <row r="38" spans="4:6" x14ac:dyDescent="0.15">
      <c r="D38" s="52"/>
      <c r="E38" s="53" t="s">
        <v>133</v>
      </c>
      <c r="F38" s="41" t="s">
        <v>226</v>
      </c>
    </row>
    <row r="39" spans="4:6" x14ac:dyDescent="0.15">
      <c r="D39" s="42" t="s">
        <v>134</v>
      </c>
      <c r="E39" s="54"/>
      <c r="F39" s="43"/>
    </row>
    <row r="40" spans="4:6" x14ac:dyDescent="0.15">
      <c r="D40" s="52"/>
      <c r="E40" s="53" t="s">
        <v>135</v>
      </c>
      <c r="F40" s="41" t="s">
        <v>136</v>
      </c>
    </row>
    <row r="41" spans="4:6" x14ac:dyDescent="0.15">
      <c r="D41" s="52"/>
      <c r="E41" s="55" t="s">
        <v>137</v>
      </c>
      <c r="F41" s="44" t="s">
        <v>138</v>
      </c>
    </row>
    <row r="42" spans="4:6" x14ac:dyDescent="0.15">
      <c r="D42" s="52"/>
      <c r="E42" s="55" t="s">
        <v>139</v>
      </c>
      <c r="F42" s="44" t="s">
        <v>140</v>
      </c>
    </row>
    <row r="43" spans="4:6" x14ac:dyDescent="0.15">
      <c r="D43" s="52"/>
      <c r="E43" s="55" t="s">
        <v>141</v>
      </c>
      <c r="F43" s="44" t="s">
        <v>142</v>
      </c>
    </row>
    <row r="44" spans="4:6" x14ac:dyDescent="0.15">
      <c r="D44" s="52"/>
      <c r="E44" s="55" t="s">
        <v>143</v>
      </c>
      <c r="F44" s="44" t="s">
        <v>144</v>
      </c>
    </row>
    <row r="45" spans="4:6" x14ac:dyDescent="0.15">
      <c r="D45" s="52"/>
      <c r="E45" s="55" t="s">
        <v>145</v>
      </c>
      <c r="F45" s="44" t="s">
        <v>146</v>
      </c>
    </row>
    <row r="46" spans="4:6" x14ac:dyDescent="0.15">
      <c r="D46" s="52"/>
      <c r="E46" s="55" t="s">
        <v>147</v>
      </c>
      <c r="F46" s="44" t="s">
        <v>148</v>
      </c>
    </row>
    <row r="47" spans="4:6" x14ac:dyDescent="0.15">
      <c r="D47" s="42" t="s">
        <v>149</v>
      </c>
      <c r="E47" s="54"/>
      <c r="F47" s="43"/>
    </row>
    <row r="48" spans="4:6" ht="26.25" customHeight="1" x14ac:dyDescent="0.15">
      <c r="D48" s="52"/>
      <c r="E48" s="55" t="s">
        <v>150</v>
      </c>
      <c r="F48" s="44" t="s">
        <v>151</v>
      </c>
    </row>
    <row r="49" spans="4:6" x14ac:dyDescent="0.15">
      <c r="D49" s="52"/>
      <c r="E49" s="55" t="s">
        <v>152</v>
      </c>
      <c r="F49" s="44" t="s">
        <v>153</v>
      </c>
    </row>
    <row r="50" spans="4:6" x14ac:dyDescent="0.15">
      <c r="D50" s="52"/>
      <c r="E50" s="55" t="s">
        <v>154</v>
      </c>
      <c r="F50" s="44" t="s">
        <v>155</v>
      </c>
    </row>
    <row r="51" spans="4:6" x14ac:dyDescent="0.15">
      <c r="D51" s="52"/>
      <c r="E51" s="53" t="s">
        <v>162</v>
      </c>
      <c r="F51" s="41" t="s">
        <v>163</v>
      </c>
    </row>
    <row r="52" spans="4:6" x14ac:dyDescent="0.15">
      <c r="E52" s="57"/>
      <c r="F52" s="46"/>
    </row>
    <row r="53" spans="4:6" x14ac:dyDescent="0.15">
      <c r="E53" s="58"/>
      <c r="F53" s="47" t="s">
        <v>272</v>
      </c>
    </row>
    <row r="55" spans="4:6" x14ac:dyDescent="0.15">
      <c r="D55" s="47" t="s">
        <v>156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D8" sqref="D8"/>
    </sheetView>
  </sheetViews>
  <sheetFormatPr defaultColWidth="9" defaultRowHeight="18.75" x14ac:dyDescent="0.15"/>
  <cols>
    <col min="1" max="1" width="2.875" style="37" customWidth="1"/>
    <col min="2" max="2" width="11.875" style="37" bestFit="1" customWidth="1"/>
    <col min="3" max="3" width="39.125" style="37" customWidth="1"/>
    <col min="4" max="4" width="9" style="37" customWidth="1"/>
    <col min="5" max="6" width="12.75" style="37" customWidth="1"/>
    <col min="7" max="7" width="9" style="37" customWidth="1"/>
    <col min="8" max="9" width="9" style="37"/>
    <col min="10" max="10" width="9.75" style="37" bestFit="1" customWidth="1"/>
    <col min="11" max="14" width="9" style="37"/>
    <col min="15" max="15" width="11" style="37" customWidth="1"/>
    <col min="16" max="17" width="14.125" style="37" bestFit="1" customWidth="1"/>
    <col min="18" max="30" width="9" style="37"/>
    <col min="31" max="31" width="11" style="37" customWidth="1"/>
    <col min="32" max="44" width="9" style="37"/>
    <col min="45" max="45" width="10.125" style="37" customWidth="1"/>
    <col min="46" max="46" width="9" style="37"/>
    <col min="47" max="47" width="11" style="37" customWidth="1"/>
    <col min="48" max="16384" width="9" style="37"/>
  </cols>
  <sheetData>
    <row r="1" spans="2:48" s="105" customFormat="1" ht="19.5" customHeight="1" x14ac:dyDescent="0.15">
      <c r="B1" s="104"/>
      <c r="C1" s="116" t="s">
        <v>469</v>
      </c>
    </row>
    <row r="2" spans="2:48" s="105" customFormat="1" ht="16.5" customHeight="1" x14ac:dyDescent="0.15">
      <c r="B2" s="106"/>
      <c r="C2" s="107"/>
    </row>
    <row r="3" spans="2:48" s="105" customFormat="1" ht="33" customHeight="1" x14ac:dyDescent="0.15">
      <c r="B3" s="108" t="s">
        <v>354</v>
      </c>
      <c r="C3" s="126" t="s">
        <v>378</v>
      </c>
    </row>
    <row r="4" spans="2:48" s="105" customFormat="1" ht="35.1" customHeight="1" x14ac:dyDescent="0.15">
      <c r="B4" s="108" t="s">
        <v>43</v>
      </c>
      <c r="C4" s="127" t="s">
        <v>380</v>
      </c>
    </row>
    <row r="8" spans="2:48" ht="19.5" customHeight="1" x14ac:dyDescent="0.15"/>
    <row r="9" spans="2:48" hidden="1" x14ac:dyDescent="0.15"/>
    <row r="10" spans="2:48" hidden="1" x14ac:dyDescent="0.15">
      <c r="B10" s="37" t="s">
        <v>446</v>
      </c>
      <c r="C10" s="37" t="s">
        <v>448</v>
      </c>
      <c r="D10" s="37" t="s">
        <v>432</v>
      </c>
      <c r="E10" s="37" t="s">
        <v>361</v>
      </c>
      <c r="F10" s="37" t="s">
        <v>365</v>
      </c>
      <c r="G10" s="37" t="s">
        <v>298</v>
      </c>
      <c r="H10" s="37" t="s">
        <v>369</v>
      </c>
      <c r="I10" s="37" t="s">
        <v>373</v>
      </c>
      <c r="J10" s="37" t="s">
        <v>375</v>
      </c>
      <c r="K10" s="37" t="s">
        <v>376</v>
      </c>
      <c r="L10" s="37" t="s">
        <v>377</v>
      </c>
      <c r="M10" s="37" t="s">
        <v>378</v>
      </c>
      <c r="N10" s="37" t="s">
        <v>381</v>
      </c>
      <c r="O10" s="37" t="s">
        <v>299</v>
      </c>
      <c r="P10" s="37" t="s">
        <v>383</v>
      </c>
      <c r="Q10" s="37" t="s">
        <v>389</v>
      </c>
      <c r="R10" s="37" t="s">
        <v>391</v>
      </c>
      <c r="S10" s="37" t="s">
        <v>300</v>
      </c>
      <c r="T10" s="37" t="s">
        <v>395</v>
      </c>
      <c r="U10" s="37" t="s">
        <v>397</v>
      </c>
      <c r="V10" s="37" t="s">
        <v>399</v>
      </c>
      <c r="W10" s="37" t="s">
        <v>301</v>
      </c>
      <c r="X10" s="37" t="s">
        <v>302</v>
      </c>
      <c r="Y10" s="37" t="s">
        <v>303</v>
      </c>
      <c r="Z10" s="37" t="s">
        <v>433</v>
      </c>
      <c r="AA10" s="37" t="s">
        <v>405</v>
      </c>
      <c r="AB10" s="37" t="s">
        <v>304</v>
      </c>
      <c r="AC10" s="37" t="s">
        <v>408</v>
      </c>
      <c r="AD10" s="37" t="s">
        <v>434</v>
      </c>
      <c r="AE10" s="37" t="s">
        <v>435</v>
      </c>
      <c r="AF10" s="37" t="s">
        <v>305</v>
      </c>
      <c r="AG10" s="37" t="s">
        <v>436</v>
      </c>
      <c r="AH10" s="37" t="s">
        <v>306</v>
      </c>
      <c r="AI10" s="37" t="s">
        <v>413</v>
      </c>
      <c r="AJ10" s="37" t="s">
        <v>437</v>
      </c>
      <c r="AK10" s="37" t="s">
        <v>307</v>
      </c>
      <c r="AL10" s="37" t="s">
        <v>415</v>
      </c>
      <c r="AM10" s="37" t="s">
        <v>438</v>
      </c>
      <c r="AN10" s="37" t="s">
        <v>418</v>
      </c>
      <c r="AO10" s="37" t="s">
        <v>419</v>
      </c>
      <c r="AP10" s="37" t="s">
        <v>308</v>
      </c>
      <c r="AQ10" s="37" t="s">
        <v>421</v>
      </c>
      <c r="AR10" s="37" t="s">
        <v>309</v>
      </c>
      <c r="AS10" s="37" t="s">
        <v>424</v>
      </c>
      <c r="AT10" s="37" t="s">
        <v>426</v>
      </c>
      <c r="AU10" s="37" t="s">
        <v>428</v>
      </c>
      <c r="AV10" s="37" t="s">
        <v>430</v>
      </c>
    </row>
    <row r="11" spans="2:48" hidden="1" x14ac:dyDescent="0.15">
      <c r="B11" s="37" t="s">
        <v>356</v>
      </c>
      <c r="C11" s="37" t="s">
        <v>449</v>
      </c>
      <c r="D11" s="37" t="s">
        <v>444</v>
      </c>
      <c r="E11" s="37" t="s">
        <v>362</v>
      </c>
      <c r="F11" s="37" t="s">
        <v>366</v>
      </c>
      <c r="G11" s="37" t="s">
        <v>367</v>
      </c>
      <c r="H11" s="37" t="s">
        <v>370</v>
      </c>
      <c r="I11" s="37" t="s">
        <v>374</v>
      </c>
      <c r="J11" s="37" t="s">
        <v>374</v>
      </c>
      <c r="K11" s="37" t="s">
        <v>374</v>
      </c>
      <c r="L11" s="37" t="s">
        <v>374</v>
      </c>
      <c r="M11" s="37" t="s">
        <v>379</v>
      </c>
      <c r="N11" s="37" t="s">
        <v>379</v>
      </c>
      <c r="O11" s="37" t="s">
        <v>379</v>
      </c>
      <c r="P11" s="37" t="s">
        <v>384</v>
      </c>
      <c r="Q11" s="37" t="s">
        <v>390</v>
      </c>
      <c r="R11" s="37" t="s">
        <v>392</v>
      </c>
      <c r="S11" s="37" t="s">
        <v>394</v>
      </c>
      <c r="T11" s="37" t="s">
        <v>396</v>
      </c>
      <c r="U11" s="37" t="s">
        <v>398</v>
      </c>
      <c r="V11" s="37" t="s">
        <v>400</v>
      </c>
      <c r="W11" s="37" t="s">
        <v>401</v>
      </c>
      <c r="X11" s="37" t="s">
        <v>400</v>
      </c>
      <c r="Y11" s="37" t="s">
        <v>404</v>
      </c>
      <c r="Z11" s="37" t="s">
        <v>443</v>
      </c>
      <c r="AA11" s="37" t="s">
        <v>406</v>
      </c>
      <c r="AB11" s="37" t="s">
        <v>407</v>
      </c>
      <c r="AC11" s="37" t="s">
        <v>409</v>
      </c>
      <c r="AD11" s="37" t="s">
        <v>439</v>
      </c>
      <c r="AE11" s="37" t="s">
        <v>445</v>
      </c>
      <c r="AF11" s="37" t="s">
        <v>453</v>
      </c>
      <c r="AG11" s="37" t="s">
        <v>440</v>
      </c>
      <c r="AH11" s="37" t="s">
        <v>412</v>
      </c>
      <c r="AI11" s="37" t="s">
        <v>454</v>
      </c>
      <c r="AJ11" s="37" t="s">
        <v>441</v>
      </c>
      <c r="AK11" s="37" t="s">
        <v>414</v>
      </c>
      <c r="AL11" s="37" t="s">
        <v>416</v>
      </c>
      <c r="AM11" s="37" t="s">
        <v>442</v>
      </c>
      <c r="AN11" s="37" t="s">
        <v>451</v>
      </c>
      <c r="AO11" s="37" t="s">
        <v>420</v>
      </c>
      <c r="AP11" s="37" t="s">
        <v>420</v>
      </c>
      <c r="AQ11" s="37" t="s">
        <v>422</v>
      </c>
      <c r="AR11" s="37" t="s">
        <v>423</v>
      </c>
      <c r="AS11" s="37" t="s">
        <v>425</v>
      </c>
      <c r="AT11" s="37" t="s">
        <v>427</v>
      </c>
      <c r="AU11" s="37" t="s">
        <v>429</v>
      </c>
      <c r="AV11" s="37" t="s">
        <v>431</v>
      </c>
    </row>
    <row r="12" spans="2:48" hidden="1" x14ac:dyDescent="0.15">
      <c r="B12" s="37" t="s">
        <v>357</v>
      </c>
      <c r="C12" s="37" t="s">
        <v>359</v>
      </c>
      <c r="E12" s="37" t="s">
        <v>363</v>
      </c>
      <c r="G12" s="37" t="s">
        <v>368</v>
      </c>
      <c r="H12" s="37" t="s">
        <v>371</v>
      </c>
      <c r="M12" s="37" t="s">
        <v>380</v>
      </c>
      <c r="O12" s="37" t="s">
        <v>382</v>
      </c>
      <c r="P12" s="37" t="s">
        <v>385</v>
      </c>
      <c r="R12" s="37" t="s">
        <v>393</v>
      </c>
      <c r="W12" s="37" t="s">
        <v>402</v>
      </c>
      <c r="X12" s="37" t="s">
        <v>455</v>
      </c>
      <c r="AC12" s="37" t="s">
        <v>410</v>
      </c>
      <c r="AL12" s="37" t="s">
        <v>417</v>
      </c>
    </row>
    <row r="13" spans="2:48" hidden="1" x14ac:dyDescent="0.15">
      <c r="B13" s="37" t="s">
        <v>358</v>
      </c>
      <c r="C13" s="37" t="s">
        <v>360</v>
      </c>
      <c r="E13" s="37" t="s">
        <v>452</v>
      </c>
      <c r="H13" s="37" t="s">
        <v>372</v>
      </c>
      <c r="O13" s="37" t="s">
        <v>447</v>
      </c>
      <c r="P13" s="37" t="s">
        <v>386</v>
      </c>
      <c r="W13" s="37" t="s">
        <v>403</v>
      </c>
      <c r="X13" s="37" t="s">
        <v>456</v>
      </c>
      <c r="AC13" s="37" t="s">
        <v>411</v>
      </c>
    </row>
    <row r="14" spans="2:48" hidden="1" x14ac:dyDescent="0.15">
      <c r="E14" s="37" t="s">
        <v>364</v>
      </c>
      <c r="P14" s="37" t="s">
        <v>387</v>
      </c>
      <c r="AC14" s="37" t="s">
        <v>407</v>
      </c>
    </row>
    <row r="15" spans="2:48" hidden="1" x14ac:dyDescent="0.15">
      <c r="P15" s="37" t="s">
        <v>388</v>
      </c>
    </row>
    <row r="16" spans="2:48" hidden="1" x14ac:dyDescent="0.15"/>
    <row r="17" spans="2:49" hidden="1" x14ac:dyDescent="0.15">
      <c r="B17" s="37" t="s">
        <v>446</v>
      </c>
      <c r="D17" s="37" t="s">
        <v>448</v>
      </c>
      <c r="E17" s="37" t="s">
        <v>432</v>
      </c>
      <c r="F17" s="37" t="s">
        <v>361</v>
      </c>
      <c r="G17" s="37" t="s">
        <v>365</v>
      </c>
      <c r="H17" s="37" t="s">
        <v>298</v>
      </c>
      <c r="I17" s="37" t="s">
        <v>369</v>
      </c>
      <c r="J17" s="37" t="s">
        <v>373</v>
      </c>
      <c r="K17" s="37" t="s">
        <v>375</v>
      </c>
      <c r="L17" s="37" t="s">
        <v>376</v>
      </c>
      <c r="M17" s="37" t="s">
        <v>377</v>
      </c>
      <c r="N17" s="37" t="s">
        <v>378</v>
      </c>
      <c r="O17" s="37" t="s">
        <v>381</v>
      </c>
      <c r="P17" s="37" t="s">
        <v>299</v>
      </c>
      <c r="Q17" s="37" t="s">
        <v>383</v>
      </c>
      <c r="R17" s="37" t="s">
        <v>389</v>
      </c>
      <c r="S17" s="37" t="s">
        <v>391</v>
      </c>
      <c r="T17" s="37" t="s">
        <v>300</v>
      </c>
      <c r="U17" s="37" t="s">
        <v>395</v>
      </c>
      <c r="V17" s="37" t="s">
        <v>397</v>
      </c>
      <c r="W17" s="37" t="s">
        <v>399</v>
      </c>
      <c r="X17" s="37" t="s">
        <v>301</v>
      </c>
      <c r="Y17" s="37" t="s">
        <v>302</v>
      </c>
      <c r="Z17" s="37" t="s">
        <v>303</v>
      </c>
      <c r="AA17" s="37" t="s">
        <v>433</v>
      </c>
      <c r="AB17" s="37" t="s">
        <v>405</v>
      </c>
      <c r="AC17" s="37" t="s">
        <v>304</v>
      </c>
      <c r="AD17" s="37" t="s">
        <v>408</v>
      </c>
      <c r="AE17" s="37" t="s">
        <v>434</v>
      </c>
      <c r="AF17" s="37" t="s">
        <v>435</v>
      </c>
      <c r="AG17" s="37" t="s">
        <v>305</v>
      </c>
      <c r="AH17" s="37" t="s">
        <v>436</v>
      </c>
      <c r="AI17" s="37" t="s">
        <v>306</v>
      </c>
      <c r="AJ17" s="37" t="s">
        <v>413</v>
      </c>
      <c r="AK17" s="37" t="s">
        <v>437</v>
      </c>
      <c r="AL17" s="37" t="s">
        <v>307</v>
      </c>
      <c r="AM17" s="37" t="s">
        <v>415</v>
      </c>
      <c r="AN17" s="37" t="s">
        <v>438</v>
      </c>
      <c r="AO17" s="37" t="s">
        <v>418</v>
      </c>
      <c r="AP17" s="37" t="s">
        <v>419</v>
      </c>
      <c r="AQ17" s="37" t="s">
        <v>308</v>
      </c>
      <c r="AR17" s="37" t="s">
        <v>421</v>
      </c>
      <c r="AS17" s="37" t="s">
        <v>309</v>
      </c>
      <c r="AT17" s="37" t="s">
        <v>424</v>
      </c>
      <c r="AU17" s="37" t="s">
        <v>426</v>
      </c>
      <c r="AV17" s="37" t="s">
        <v>428</v>
      </c>
      <c r="AW17" s="37" t="s">
        <v>430</v>
      </c>
    </row>
    <row r="18" spans="2:49" hidden="1" x14ac:dyDescent="0.15">
      <c r="B18" s="37" t="s">
        <v>356</v>
      </c>
      <c r="D18" s="37" t="s">
        <v>449</v>
      </c>
      <c r="E18" s="37" t="s">
        <v>444</v>
      </c>
      <c r="F18" s="37" t="s">
        <v>362</v>
      </c>
      <c r="G18" s="37" t="s">
        <v>366</v>
      </c>
      <c r="H18" s="37" t="s">
        <v>367</v>
      </c>
      <c r="I18" s="37" t="s">
        <v>370</v>
      </c>
      <c r="J18" s="119" t="s">
        <v>374</v>
      </c>
      <c r="K18" s="119" t="s">
        <v>374</v>
      </c>
      <c r="L18" s="119" t="s">
        <v>374</v>
      </c>
      <c r="M18" s="119" t="s">
        <v>374</v>
      </c>
      <c r="N18" s="119" t="s">
        <v>379</v>
      </c>
      <c r="O18" s="119" t="s">
        <v>379</v>
      </c>
      <c r="P18" s="119" t="s">
        <v>379</v>
      </c>
      <c r="Q18" s="37" t="s">
        <v>384</v>
      </c>
      <c r="R18" s="37" t="s">
        <v>390</v>
      </c>
      <c r="S18" s="37" t="s">
        <v>392</v>
      </c>
      <c r="T18" s="37" t="s">
        <v>394</v>
      </c>
      <c r="U18" s="37" t="s">
        <v>396</v>
      </c>
      <c r="V18" s="37" t="s">
        <v>398</v>
      </c>
      <c r="W18" s="119" t="s">
        <v>400</v>
      </c>
      <c r="X18" s="37" t="s">
        <v>401</v>
      </c>
      <c r="Y18" s="119" t="s">
        <v>400</v>
      </c>
      <c r="Z18" s="119" t="s">
        <v>404</v>
      </c>
      <c r="AA18" s="37" t="s">
        <v>443</v>
      </c>
      <c r="AB18" s="37" t="s">
        <v>406</v>
      </c>
      <c r="AC18" s="37" t="s">
        <v>407</v>
      </c>
      <c r="AD18" s="37" t="s">
        <v>409</v>
      </c>
      <c r="AE18" s="37" t="s">
        <v>439</v>
      </c>
      <c r="AF18" s="37" t="s">
        <v>445</v>
      </c>
      <c r="AG18" s="37" t="s">
        <v>453</v>
      </c>
      <c r="AH18" s="37" t="s">
        <v>440</v>
      </c>
      <c r="AI18" s="37" t="s">
        <v>412</v>
      </c>
      <c r="AJ18" s="37" t="s">
        <v>454</v>
      </c>
      <c r="AK18" s="37" t="s">
        <v>441</v>
      </c>
      <c r="AL18" s="37" t="s">
        <v>414</v>
      </c>
      <c r="AM18" s="37" t="s">
        <v>416</v>
      </c>
      <c r="AN18" s="37" t="s">
        <v>442</v>
      </c>
      <c r="AO18" s="37" t="s">
        <v>451</v>
      </c>
      <c r="AP18" s="119" t="s">
        <v>420</v>
      </c>
      <c r="AQ18" s="119" t="s">
        <v>420</v>
      </c>
      <c r="AR18" s="37" t="s">
        <v>422</v>
      </c>
      <c r="AS18" s="37" t="s">
        <v>423</v>
      </c>
      <c r="AT18" s="37" t="s">
        <v>425</v>
      </c>
      <c r="AU18" s="37" t="s">
        <v>427</v>
      </c>
      <c r="AV18" s="37" t="s">
        <v>429</v>
      </c>
      <c r="AW18" s="37" t="s">
        <v>431</v>
      </c>
    </row>
    <row r="19" spans="2:49" hidden="1" x14ac:dyDescent="0.15">
      <c r="B19" s="37" t="s">
        <v>357</v>
      </c>
      <c r="D19" s="37" t="s">
        <v>359</v>
      </c>
      <c r="F19" s="37" t="s">
        <v>363</v>
      </c>
      <c r="H19" s="37" t="s">
        <v>368</v>
      </c>
      <c r="I19" s="37" t="s">
        <v>371</v>
      </c>
      <c r="N19" s="37" t="s">
        <v>380</v>
      </c>
      <c r="P19" s="37" t="s">
        <v>382</v>
      </c>
      <c r="Q19" s="37" t="s">
        <v>385</v>
      </c>
      <c r="S19" s="37" t="s">
        <v>393</v>
      </c>
      <c r="X19" s="37" t="s">
        <v>402</v>
      </c>
      <c r="Y19" s="37" t="s">
        <v>455</v>
      </c>
      <c r="AD19" s="37" t="s">
        <v>410</v>
      </c>
      <c r="AM19" s="37" t="s">
        <v>417</v>
      </c>
    </row>
    <row r="20" spans="2:49" hidden="1" x14ac:dyDescent="0.15">
      <c r="B20" s="37" t="s">
        <v>358</v>
      </c>
      <c r="D20" s="37" t="s">
        <v>360</v>
      </c>
      <c r="F20" s="37" t="s">
        <v>452</v>
      </c>
      <c r="I20" s="37" t="s">
        <v>372</v>
      </c>
      <c r="P20" s="37" t="s">
        <v>447</v>
      </c>
      <c r="Q20" s="37" t="s">
        <v>386</v>
      </c>
      <c r="X20" s="37" t="s">
        <v>403</v>
      </c>
      <c r="Y20" s="37" t="s">
        <v>456</v>
      </c>
      <c r="AD20" s="37" t="s">
        <v>411</v>
      </c>
    </row>
    <row r="21" spans="2:49" hidden="1" x14ac:dyDescent="0.15">
      <c r="F21" s="37" t="s">
        <v>364</v>
      </c>
      <c r="Q21" s="37" t="s">
        <v>387</v>
      </c>
      <c r="AD21" s="37" t="s">
        <v>407</v>
      </c>
    </row>
    <row r="22" spans="2:49" ht="22.5" hidden="1" customHeight="1" x14ac:dyDescent="0.15">
      <c r="Q22" s="37" t="s">
        <v>388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3" zoomScale="70" zoomScaleNormal="70" zoomScaleSheetLayoutView="85" workbookViewId="0">
      <selection activeCell="E10" sqref="E10"/>
    </sheetView>
  </sheetViews>
  <sheetFormatPr defaultColWidth="9" defaultRowHeight="15" x14ac:dyDescent="0.15"/>
  <cols>
    <col min="1" max="1" width="2.25" style="114" hidden="1" customWidth="1"/>
    <col min="2" max="2" width="7.375" style="21" customWidth="1"/>
    <col min="3" max="3" width="21.375" style="21" customWidth="1"/>
    <col min="4" max="4" width="28.875" style="21" customWidth="1"/>
    <col min="5" max="5" width="30.875" style="21" customWidth="1"/>
    <col min="6" max="6" width="22.75" style="21" customWidth="1"/>
    <col min="7" max="16384" width="9" style="21"/>
  </cols>
  <sheetData>
    <row r="1" spans="1:248" ht="18.75" x14ac:dyDescent="0.15">
      <c r="B1" s="101" t="s">
        <v>328</v>
      </c>
    </row>
    <row r="2" spans="1:248" s="24" customFormat="1" x14ac:dyDescent="0.15">
      <c r="A2" s="114"/>
      <c r="B2" s="22"/>
      <c r="C2" s="23"/>
      <c r="D2" s="23"/>
    </row>
    <row r="3" spans="1:248" ht="16.5" customHeight="1" x14ac:dyDescent="0.15">
      <c r="B3" s="328" t="s">
        <v>43</v>
      </c>
      <c r="C3" s="329"/>
      <c r="D3" s="330" t="str">
        <f>IF(ｼｰﾄ0!C4="","",ｼｰﾄ0!C3 &amp; (ｼｰﾄ0!C4))</f>
        <v>千葉県九十九里平野</v>
      </c>
      <c r="E3" s="330"/>
      <c r="F3" s="330"/>
      <c r="IN3" s="24">
        <v>1</v>
      </c>
    </row>
    <row r="4" spans="1:248" ht="54" customHeight="1" x14ac:dyDescent="0.15">
      <c r="B4" s="328" t="s">
        <v>44</v>
      </c>
      <c r="C4" s="329"/>
      <c r="D4" s="130" t="s">
        <v>331</v>
      </c>
      <c r="E4" s="131" t="s">
        <v>474</v>
      </c>
      <c r="F4" s="132" t="s">
        <v>332</v>
      </c>
    </row>
    <row r="5" spans="1:248" ht="26.1" customHeight="1" x14ac:dyDescent="0.15">
      <c r="B5" s="331" t="s">
        <v>66</v>
      </c>
      <c r="C5" s="331"/>
      <c r="D5" s="138" t="s">
        <v>509</v>
      </c>
      <c r="E5" s="138" t="s">
        <v>510</v>
      </c>
      <c r="F5" s="139" t="s">
        <v>513</v>
      </c>
    </row>
    <row r="6" spans="1:248" ht="26.1" customHeight="1" x14ac:dyDescent="0.15">
      <c r="B6" s="332" t="s">
        <v>204</v>
      </c>
      <c r="C6" s="332"/>
      <c r="D6" s="140" t="s">
        <v>511</v>
      </c>
      <c r="E6" s="140" t="s">
        <v>512</v>
      </c>
      <c r="F6" s="141" t="s">
        <v>521</v>
      </c>
    </row>
    <row r="7" spans="1:248" ht="24.95" customHeight="1" x14ac:dyDescent="0.15">
      <c r="B7" s="313" t="s">
        <v>47</v>
      </c>
      <c r="C7" s="313"/>
      <c r="D7" s="140" t="s">
        <v>378</v>
      </c>
      <c r="E7" s="140" t="s">
        <v>515</v>
      </c>
      <c r="F7" s="140" t="s">
        <v>515</v>
      </c>
    </row>
    <row r="8" spans="1:248" ht="27" customHeight="1" x14ac:dyDescent="0.15">
      <c r="B8" s="314" t="s">
        <v>184</v>
      </c>
      <c r="C8" s="315"/>
      <c r="D8" s="140" t="s">
        <v>514</v>
      </c>
      <c r="E8" s="140" t="s">
        <v>519</v>
      </c>
      <c r="F8" s="141" t="s">
        <v>527</v>
      </c>
    </row>
    <row r="9" spans="1:248" ht="26.25" customHeight="1" x14ac:dyDescent="0.15">
      <c r="B9" s="316" t="s">
        <v>338</v>
      </c>
      <c r="C9" s="317"/>
      <c r="D9" s="140" t="s">
        <v>514</v>
      </c>
      <c r="E9" s="142" t="s">
        <v>533</v>
      </c>
      <c r="F9" s="141" t="s">
        <v>520</v>
      </c>
    </row>
    <row r="10" spans="1:248" ht="30" customHeight="1" x14ac:dyDescent="0.15">
      <c r="B10" s="316" t="s">
        <v>528</v>
      </c>
      <c r="C10" s="318"/>
      <c r="D10" s="133"/>
      <c r="E10" s="143" t="s">
        <v>532</v>
      </c>
      <c r="F10" s="133"/>
    </row>
    <row r="11" spans="1:248" ht="29.25" customHeight="1" x14ac:dyDescent="0.15">
      <c r="B11" s="319" t="s">
        <v>67</v>
      </c>
      <c r="C11" s="134" t="s">
        <v>186</v>
      </c>
      <c r="D11" s="144">
        <v>122.69</v>
      </c>
      <c r="E11" s="144">
        <v>36.03</v>
      </c>
      <c r="F11" s="145">
        <v>62.16</v>
      </c>
    </row>
    <row r="12" spans="1:248" ht="30" customHeight="1" x14ac:dyDescent="0.15">
      <c r="B12" s="319"/>
      <c r="C12" s="135" t="s">
        <v>185</v>
      </c>
      <c r="D12" s="136"/>
      <c r="E12" s="144">
        <v>9.83</v>
      </c>
      <c r="F12" s="136"/>
    </row>
    <row r="13" spans="1:248" ht="30.75" customHeight="1" x14ac:dyDescent="0.15">
      <c r="B13" s="319"/>
      <c r="C13" s="134" t="s">
        <v>339</v>
      </c>
      <c r="D13" s="136"/>
      <c r="E13" s="136"/>
      <c r="F13" s="145">
        <v>3</v>
      </c>
    </row>
    <row r="14" spans="1:248" ht="19.5" customHeight="1" x14ac:dyDescent="0.15">
      <c r="B14" s="320"/>
      <c r="C14" s="20" t="s">
        <v>234</v>
      </c>
      <c r="D14" s="146">
        <v>1.77</v>
      </c>
      <c r="E14" s="146">
        <v>0.63</v>
      </c>
      <c r="F14" s="146">
        <v>1.05</v>
      </c>
    </row>
    <row r="15" spans="1:248" ht="19.5" customHeight="1" x14ac:dyDescent="0.15">
      <c r="B15" s="320"/>
      <c r="C15" s="20" t="s">
        <v>69</v>
      </c>
      <c r="D15" s="146">
        <v>2.41</v>
      </c>
      <c r="E15" s="146">
        <v>1.74</v>
      </c>
      <c r="F15" s="146">
        <v>1.37</v>
      </c>
    </row>
    <row r="16" spans="1:248" ht="19.5" customHeight="1" x14ac:dyDescent="0.15">
      <c r="B16" s="320"/>
      <c r="C16" s="20" t="s">
        <v>71</v>
      </c>
      <c r="D16" s="146">
        <v>1.48</v>
      </c>
      <c r="E16" s="146">
        <v>0.93</v>
      </c>
      <c r="F16" s="146">
        <v>0.56000000000000005</v>
      </c>
    </row>
    <row r="17" spans="1:6" ht="19.5" customHeight="1" x14ac:dyDescent="0.15">
      <c r="B17" s="320"/>
      <c r="C17" s="20" t="s">
        <v>70</v>
      </c>
      <c r="D17" s="146">
        <v>1.03</v>
      </c>
      <c r="E17" s="146">
        <v>0.5</v>
      </c>
      <c r="F17" s="146">
        <v>0.03</v>
      </c>
    </row>
    <row r="18" spans="1:6" ht="19.5" customHeight="1" x14ac:dyDescent="0.15">
      <c r="B18" s="320"/>
      <c r="C18" s="20" t="s">
        <v>166</v>
      </c>
      <c r="D18" s="146">
        <v>2.35</v>
      </c>
      <c r="E18" s="146">
        <v>2.08</v>
      </c>
      <c r="F18" s="146">
        <v>1.96</v>
      </c>
    </row>
    <row r="19" spans="1:6" ht="19.5" customHeight="1" x14ac:dyDescent="0.15">
      <c r="B19" s="320"/>
      <c r="C19" s="147" t="s">
        <v>235</v>
      </c>
      <c r="D19" s="146">
        <v>1.59</v>
      </c>
      <c r="E19" s="146">
        <v>1.31</v>
      </c>
      <c r="F19" s="146">
        <v>0.51</v>
      </c>
    </row>
    <row r="20" spans="1:6" ht="19.5" customHeight="1" x14ac:dyDescent="0.15">
      <c r="B20" s="320"/>
      <c r="C20" s="147" t="s">
        <v>253</v>
      </c>
      <c r="D20" s="146">
        <v>2.0299999999999998</v>
      </c>
      <c r="E20" s="146">
        <v>2.4300000000000002</v>
      </c>
      <c r="F20" s="146">
        <v>1.74</v>
      </c>
    </row>
    <row r="21" spans="1:6" ht="19.5" customHeight="1" x14ac:dyDescent="0.15">
      <c r="B21" s="320"/>
      <c r="C21" s="147" t="s">
        <v>341</v>
      </c>
      <c r="D21" s="146">
        <v>1.1499999999999999</v>
      </c>
      <c r="E21" s="146">
        <v>1.71</v>
      </c>
      <c r="F21" s="146">
        <v>0.48</v>
      </c>
    </row>
    <row r="22" spans="1:6" ht="19.5" customHeight="1" x14ac:dyDescent="0.15">
      <c r="B22" s="320"/>
      <c r="C22" s="147" t="s">
        <v>349</v>
      </c>
      <c r="D22" s="146">
        <v>1.22</v>
      </c>
      <c r="E22" s="146">
        <v>1.64</v>
      </c>
      <c r="F22" s="146">
        <v>1.1200000000000001</v>
      </c>
    </row>
    <row r="23" spans="1:6" ht="19.5" customHeight="1" x14ac:dyDescent="0.15">
      <c r="B23" s="321"/>
      <c r="C23" s="147" t="s">
        <v>473</v>
      </c>
      <c r="D23" s="146">
        <v>2.2999999999999998</v>
      </c>
      <c r="E23" s="146">
        <v>2.74</v>
      </c>
      <c r="F23" s="146">
        <v>3</v>
      </c>
    </row>
    <row r="24" spans="1:6" s="112" customFormat="1" ht="12" customHeight="1" x14ac:dyDescent="0.15">
      <c r="A24" s="115"/>
      <c r="C24" s="137" t="s">
        <v>213</v>
      </c>
      <c r="D24" s="322" t="s">
        <v>516</v>
      </c>
      <c r="E24" s="323"/>
      <c r="F24" s="324"/>
    </row>
    <row r="25" spans="1:6" s="112" customFormat="1" ht="12" customHeight="1" x14ac:dyDescent="0.15">
      <c r="A25" s="115"/>
      <c r="C25" s="28"/>
      <c r="D25" s="325" t="s">
        <v>517</v>
      </c>
      <c r="E25" s="323"/>
      <c r="F25" s="326"/>
    </row>
    <row r="26" spans="1:6" s="112" customFormat="1" ht="12" customHeight="1" x14ac:dyDescent="0.15">
      <c r="A26" s="115"/>
      <c r="C26" s="17"/>
      <c r="D26" s="325" t="s">
        <v>518</v>
      </c>
      <c r="E26" s="323"/>
      <c r="F26" s="326"/>
    </row>
    <row r="27" spans="1:6" s="112" customFormat="1" ht="12" customHeight="1" x14ac:dyDescent="0.15">
      <c r="A27" s="115"/>
      <c r="D27" s="327"/>
      <c r="E27" s="323"/>
      <c r="F27" s="326"/>
    </row>
    <row r="28" spans="1:6" s="112" customFormat="1" ht="12" customHeight="1" x14ac:dyDescent="0.15">
      <c r="A28" s="115"/>
      <c r="D28" s="310"/>
      <c r="E28" s="311"/>
      <c r="F28" s="312"/>
    </row>
    <row r="29" spans="1:6" s="112" customFormat="1" x14ac:dyDescent="0.15">
      <c r="A29" s="115"/>
    </row>
    <row r="30" spans="1:6" s="112" customFormat="1" x14ac:dyDescent="0.15">
      <c r="A30" s="115"/>
    </row>
    <row r="31" spans="1:6" s="112" customFormat="1" x14ac:dyDescent="0.15">
      <c r="A31" s="115"/>
    </row>
    <row r="32" spans="1:6" s="112" customFormat="1" x14ac:dyDescent="0.15">
      <c r="A32" s="115"/>
    </row>
    <row r="33" spans="1:3" s="112" customFormat="1" x14ac:dyDescent="0.15">
      <c r="A33" s="115"/>
    </row>
    <row r="34" spans="1:3" s="112" customFormat="1" x14ac:dyDescent="0.15">
      <c r="A34" s="115"/>
    </row>
    <row r="35" spans="1:3" s="112" customFormat="1" x14ac:dyDescent="0.15">
      <c r="A35" s="115"/>
    </row>
    <row r="40" spans="1:3" x14ac:dyDescent="0.15">
      <c r="C40" s="113"/>
    </row>
    <row r="41" spans="1:3" x14ac:dyDescent="0.15">
      <c r="C41" s="113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E25"/>
  <sheetViews>
    <sheetView showGridLines="0" topLeftCell="B3" zoomScaleNormal="100" zoomScaleSheetLayoutView="90" workbookViewId="0">
      <selection activeCell="F4" sqref="F4:G4"/>
    </sheetView>
  </sheetViews>
  <sheetFormatPr defaultColWidth="9" defaultRowHeight="15" x14ac:dyDescent="0.15"/>
  <cols>
    <col min="1" max="1" width="2.5" style="17" hidden="1" customWidth="1"/>
    <col min="2" max="2" width="6.875" style="17" customWidth="1"/>
    <col min="3" max="3" width="14.25" style="17" customWidth="1"/>
    <col min="4" max="5" width="26.25" style="17" customWidth="1"/>
    <col min="6" max="16384" width="9" style="17"/>
  </cols>
  <sheetData>
    <row r="1" spans="1:5" ht="18.75" x14ac:dyDescent="0.15">
      <c r="B1" s="100" t="s">
        <v>329</v>
      </c>
    </row>
    <row r="2" spans="1:5" x14ac:dyDescent="0.15">
      <c r="A2" s="25">
        <f>IF(COUNTA(D4:E21)&lt;&gt;0,1,2)</f>
        <v>1</v>
      </c>
      <c r="B2" s="18" t="s">
        <v>43</v>
      </c>
      <c r="D2" s="18"/>
      <c r="E2" s="19"/>
    </row>
    <row r="3" spans="1:5" ht="18.75" customHeight="1" x14ac:dyDescent="0.15">
      <c r="B3" s="344" t="str">
        <f>IF(ｼｰﾄ0!C4="","",ｼｰﾄ0!C3   &amp; (ｼｰﾄ0!C4) )</f>
        <v>千葉県九十九里平野</v>
      </c>
      <c r="C3" s="344"/>
      <c r="D3" s="217"/>
      <c r="E3" s="217"/>
    </row>
    <row r="4" spans="1:5" ht="27" customHeight="1" x14ac:dyDescent="0.15">
      <c r="B4" s="333" t="s">
        <v>206</v>
      </c>
      <c r="C4" s="334"/>
      <c r="D4" s="223" t="s">
        <v>489</v>
      </c>
      <c r="E4" s="218" t="s">
        <v>490</v>
      </c>
    </row>
    <row r="5" spans="1:5" ht="27" customHeight="1" x14ac:dyDescent="0.15">
      <c r="B5" s="333" t="s">
        <v>202</v>
      </c>
      <c r="C5" s="334"/>
      <c r="D5" s="224" t="s">
        <v>491</v>
      </c>
      <c r="E5" s="219" t="s">
        <v>492</v>
      </c>
    </row>
    <row r="6" spans="1:5" ht="27" customHeight="1" x14ac:dyDescent="0.15">
      <c r="B6" s="333" t="s">
        <v>27</v>
      </c>
      <c r="C6" s="334"/>
      <c r="D6" s="224">
        <v>7.85</v>
      </c>
      <c r="E6" s="219">
        <v>2.77</v>
      </c>
    </row>
    <row r="7" spans="1:5" ht="27" customHeight="1" x14ac:dyDescent="0.15">
      <c r="B7" s="333" t="s">
        <v>46</v>
      </c>
      <c r="C7" s="334"/>
      <c r="D7" s="224" t="s">
        <v>493</v>
      </c>
      <c r="E7" s="219" t="s">
        <v>494</v>
      </c>
    </row>
    <row r="8" spans="1:5" ht="27" customHeight="1" x14ac:dyDescent="0.15">
      <c r="B8" s="333" t="s">
        <v>47</v>
      </c>
      <c r="C8" s="334"/>
      <c r="D8" s="224" t="s">
        <v>495</v>
      </c>
      <c r="E8" s="219" t="s">
        <v>495</v>
      </c>
    </row>
    <row r="9" spans="1:5" ht="27" customHeight="1" x14ac:dyDescent="0.15">
      <c r="B9" s="333" t="s">
        <v>28</v>
      </c>
      <c r="C9" s="334"/>
      <c r="D9" s="224"/>
      <c r="E9" s="219"/>
    </row>
    <row r="10" spans="1:5" ht="27" customHeight="1" x14ac:dyDescent="0.15">
      <c r="B10" s="333" t="s">
        <v>205</v>
      </c>
      <c r="C10" s="334"/>
      <c r="D10" s="224" t="s">
        <v>496</v>
      </c>
      <c r="E10" s="219" t="s">
        <v>496</v>
      </c>
    </row>
    <row r="11" spans="1:5" ht="27" customHeight="1" x14ac:dyDescent="0.15">
      <c r="B11" s="337" t="s">
        <v>48</v>
      </c>
      <c r="C11" s="338"/>
      <c r="D11" s="224"/>
      <c r="E11" s="220"/>
    </row>
    <row r="12" spans="1:5" ht="18.75" customHeight="1" x14ac:dyDescent="0.15">
      <c r="B12" s="339" t="s">
        <v>26</v>
      </c>
      <c r="C12" s="218" t="s">
        <v>68</v>
      </c>
      <c r="D12" s="225">
        <v>6.13</v>
      </c>
      <c r="E12" s="221">
        <v>1.55</v>
      </c>
    </row>
    <row r="13" spans="1:5" ht="18.75" customHeight="1" x14ac:dyDescent="0.15">
      <c r="B13" s="340"/>
      <c r="C13" s="218" t="s">
        <v>207</v>
      </c>
      <c r="D13" s="225">
        <v>6.2</v>
      </c>
      <c r="E13" s="221">
        <v>1.63</v>
      </c>
    </row>
    <row r="14" spans="1:5" ht="18.75" customHeight="1" x14ac:dyDescent="0.15">
      <c r="B14" s="340"/>
      <c r="C14" s="218" t="s">
        <v>71</v>
      </c>
      <c r="D14" s="225">
        <v>6.22</v>
      </c>
      <c r="E14" s="221">
        <v>1.58</v>
      </c>
    </row>
    <row r="15" spans="1:5" ht="18.75" customHeight="1" x14ac:dyDescent="0.15">
      <c r="B15" s="340"/>
      <c r="C15" s="218" t="s">
        <v>70</v>
      </c>
      <c r="D15" s="225">
        <v>5.96</v>
      </c>
      <c r="E15" s="221">
        <v>1.53</v>
      </c>
    </row>
    <row r="16" spans="1:5" ht="18.75" customHeight="1" x14ac:dyDescent="0.15">
      <c r="B16" s="341" t="s">
        <v>49</v>
      </c>
      <c r="C16" s="218" t="s">
        <v>166</v>
      </c>
      <c r="D16" s="225">
        <v>5.95</v>
      </c>
      <c r="E16" s="221">
        <v>1.54</v>
      </c>
    </row>
    <row r="17" spans="2:5" ht="18.75" customHeight="1" x14ac:dyDescent="0.15">
      <c r="B17" s="341"/>
      <c r="C17" s="20" t="s">
        <v>227</v>
      </c>
      <c r="D17" s="225">
        <v>6.12</v>
      </c>
      <c r="E17" s="221">
        <v>1.57</v>
      </c>
    </row>
    <row r="18" spans="2:5" ht="18.75" customHeight="1" x14ac:dyDescent="0.15">
      <c r="B18" s="341"/>
      <c r="C18" s="20" t="s">
        <v>253</v>
      </c>
      <c r="D18" s="225">
        <v>6.17</v>
      </c>
      <c r="E18" s="221">
        <v>1.53</v>
      </c>
    </row>
    <row r="19" spans="2:5" ht="18.75" customHeight="1" x14ac:dyDescent="0.15">
      <c r="B19" s="341"/>
      <c r="C19" s="20" t="s">
        <v>341</v>
      </c>
      <c r="D19" s="225">
        <v>6.08</v>
      </c>
      <c r="E19" s="221">
        <v>1.57</v>
      </c>
    </row>
    <row r="20" spans="2:5" ht="18.75" customHeight="1" x14ac:dyDescent="0.15">
      <c r="B20" s="341"/>
      <c r="C20" s="20" t="s">
        <v>349</v>
      </c>
      <c r="D20" s="225">
        <v>6.02</v>
      </c>
      <c r="E20" s="221">
        <v>1.54</v>
      </c>
    </row>
    <row r="21" spans="2:5" ht="18.75" customHeight="1" x14ac:dyDescent="0.15">
      <c r="B21" s="342"/>
      <c r="C21" s="20" t="s">
        <v>473</v>
      </c>
      <c r="D21" s="225">
        <v>5.8275000000000006</v>
      </c>
      <c r="E21" s="221">
        <v>1.4575000000000002</v>
      </c>
    </row>
    <row r="22" spans="2:5" x14ac:dyDescent="0.15">
      <c r="B22" s="19"/>
      <c r="C22" s="222" t="s">
        <v>212</v>
      </c>
      <c r="D22" s="343" t="s">
        <v>72</v>
      </c>
      <c r="E22" s="324"/>
    </row>
    <row r="23" spans="2:5" x14ac:dyDescent="0.15">
      <c r="B23" s="19"/>
      <c r="C23" s="19"/>
      <c r="D23" s="335" t="s">
        <v>507</v>
      </c>
      <c r="E23" s="326"/>
    </row>
    <row r="24" spans="2:5" x14ac:dyDescent="0.15">
      <c r="B24" s="19"/>
      <c r="C24" s="19"/>
      <c r="D24" s="335"/>
      <c r="E24" s="326"/>
    </row>
    <row r="25" spans="2:5" x14ac:dyDescent="0.15">
      <c r="B25" s="19"/>
      <c r="C25" s="19"/>
      <c r="D25" s="336"/>
      <c r="E25" s="312"/>
    </row>
  </sheetData>
  <sheetProtection insertColumns="0"/>
  <mergeCells count="15">
    <mergeCell ref="B3:C3"/>
    <mergeCell ref="B4:C4"/>
    <mergeCell ref="B5:C5"/>
    <mergeCell ref="B6:C6"/>
    <mergeCell ref="B7:C7"/>
    <mergeCell ref="B8:C8"/>
    <mergeCell ref="D23:E23"/>
    <mergeCell ref="D24:E24"/>
    <mergeCell ref="D25:E25"/>
    <mergeCell ref="B9:C9"/>
    <mergeCell ref="B10:C10"/>
    <mergeCell ref="B11:C11"/>
    <mergeCell ref="B12:B15"/>
    <mergeCell ref="B16:B21"/>
    <mergeCell ref="D22:E22"/>
  </mergeCells>
  <phoneticPr fontId="4"/>
  <pageMargins left="0.70866141732283472" right="0.55118110236220474" top="0.70866141732283472" bottom="0.669291338582677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16" activePane="bottomRight" state="frozen"/>
      <selection sqref="A1:B1"/>
      <selection pane="topRight" sqref="A1:B1"/>
      <selection pane="bottomLeft" sqref="A1:B1"/>
      <selection pane="bottomRight" activeCell="N75" sqref="N74:N75"/>
    </sheetView>
  </sheetViews>
  <sheetFormatPr defaultColWidth="9" defaultRowHeight="15" x14ac:dyDescent="0.15"/>
  <cols>
    <col min="1" max="1" width="2.625" style="31" hidden="1" customWidth="1"/>
    <col min="2" max="2" width="16.625" style="25" customWidth="1"/>
    <col min="3" max="3" width="12.75" style="25" customWidth="1"/>
    <col min="4" max="4" width="10.375" style="25" customWidth="1"/>
    <col min="5" max="8" width="8.75" style="25" customWidth="1"/>
    <col min="9" max="12" width="12" style="25" customWidth="1"/>
    <col min="13" max="16384" width="9" style="25"/>
  </cols>
  <sheetData>
    <row r="1" spans="1:18" s="17" customFormat="1" ht="18.75" x14ac:dyDescent="0.15">
      <c r="B1" s="100" t="s">
        <v>472</v>
      </c>
    </row>
    <row r="2" spans="1:18" s="17" customFormat="1" x14ac:dyDescent="0.15">
      <c r="A2" s="26">
        <v>2</v>
      </c>
      <c r="C2" s="18"/>
      <c r="D2" s="18"/>
      <c r="E2" s="27"/>
      <c r="F2" s="27"/>
      <c r="G2" s="27"/>
      <c r="H2" s="27"/>
    </row>
    <row r="3" spans="1:18" s="17" customFormat="1" x14ac:dyDescent="0.15">
      <c r="A3" s="26">
        <f>IF(COUNTA(B8:L67)&lt;&gt;0,1,2)</f>
        <v>1</v>
      </c>
      <c r="B3" s="18" t="s">
        <v>157</v>
      </c>
      <c r="C3" s="28"/>
      <c r="D3" s="18"/>
      <c r="E3" s="27"/>
      <c r="F3" s="27"/>
      <c r="G3" s="27"/>
      <c r="H3" s="27"/>
    </row>
    <row r="4" spans="1:18" s="17" customFormat="1" ht="15.75" thickBot="1" x14ac:dyDescent="0.2">
      <c r="A4" s="26"/>
      <c r="B4" s="352" t="str">
        <f>IF(ｼｰﾄ0!C4="","",ｼｰﾄ0!C3   &amp; (ｼｰﾄ0!C4) )</f>
        <v>千葉県九十九里平野</v>
      </c>
      <c r="C4" s="352"/>
      <c r="D4" s="18"/>
      <c r="E4" s="27"/>
      <c r="F4" s="27"/>
      <c r="G4" s="27"/>
      <c r="H4" s="27"/>
    </row>
    <row r="5" spans="1:18" ht="48.6" customHeight="1" x14ac:dyDescent="0.15">
      <c r="A5" s="29"/>
      <c r="B5" s="353" t="s">
        <v>529</v>
      </c>
      <c r="C5" s="356" t="s">
        <v>240</v>
      </c>
      <c r="D5" s="148"/>
      <c r="E5" s="359" t="s">
        <v>486</v>
      </c>
      <c r="F5" s="360"/>
      <c r="G5" s="360"/>
      <c r="H5" s="361"/>
      <c r="I5" s="368" t="s">
        <v>530</v>
      </c>
      <c r="J5" s="369"/>
      <c r="K5" s="370" t="s">
        <v>531</v>
      </c>
      <c r="L5" s="371"/>
    </row>
    <row r="6" spans="1:18" ht="37.5" customHeight="1" x14ac:dyDescent="0.15">
      <c r="A6" s="29"/>
      <c r="B6" s="354"/>
      <c r="C6" s="357"/>
      <c r="D6" s="362" t="s">
        <v>342</v>
      </c>
      <c r="E6" s="364" t="s">
        <v>278</v>
      </c>
      <c r="F6" s="366" t="s">
        <v>277</v>
      </c>
      <c r="G6" s="366" t="s">
        <v>158</v>
      </c>
      <c r="H6" s="362" t="s">
        <v>262</v>
      </c>
      <c r="I6" s="149" t="s">
        <v>311</v>
      </c>
      <c r="J6" s="150" t="s">
        <v>312</v>
      </c>
      <c r="K6" s="149" t="s">
        <v>337</v>
      </c>
      <c r="L6" s="151" t="s">
        <v>313</v>
      </c>
    </row>
    <row r="7" spans="1:18" ht="29.1" customHeight="1" thickBot="1" x14ac:dyDescent="0.2">
      <c r="A7" s="29"/>
      <c r="B7" s="355"/>
      <c r="C7" s="358"/>
      <c r="D7" s="363"/>
      <c r="E7" s="365"/>
      <c r="F7" s="367"/>
      <c r="G7" s="367"/>
      <c r="H7" s="363"/>
      <c r="I7" s="152" t="s">
        <v>314</v>
      </c>
      <c r="J7" s="153" t="s">
        <v>317</v>
      </c>
      <c r="K7" s="154" t="s">
        <v>316</v>
      </c>
      <c r="L7" s="155" t="s">
        <v>315</v>
      </c>
    </row>
    <row r="8" spans="1:18" ht="19.5" customHeight="1" thickTop="1" x14ac:dyDescent="0.15">
      <c r="A8" s="30" t="str">
        <f>IF(COUNTIF(E8:E67,"/")&gt;=1,1,"")</f>
        <v/>
      </c>
      <c r="B8" s="156" t="s">
        <v>497</v>
      </c>
      <c r="C8" s="157">
        <v>39.200000000000003</v>
      </c>
      <c r="D8" s="157"/>
      <c r="E8" s="158">
        <v>30.8</v>
      </c>
      <c r="F8" s="158" t="s">
        <v>508</v>
      </c>
      <c r="G8" s="158" t="s">
        <v>508</v>
      </c>
      <c r="H8" s="158" t="s">
        <v>508</v>
      </c>
      <c r="I8" s="158"/>
      <c r="J8" s="158"/>
      <c r="K8" s="159" t="s">
        <v>265</v>
      </c>
      <c r="L8" s="159"/>
    </row>
    <row r="9" spans="1:18" ht="19.5" customHeight="1" x14ac:dyDescent="0.15">
      <c r="A9" s="30">
        <f>IF(COUNTIF(E8:E67,"-")&gt;=1,2,"")</f>
        <v>2</v>
      </c>
      <c r="B9" s="156" t="s">
        <v>498</v>
      </c>
      <c r="C9" s="157">
        <v>49.8</v>
      </c>
      <c r="D9" s="157"/>
      <c r="E9" s="158" t="s">
        <v>508</v>
      </c>
      <c r="F9" s="158" t="s">
        <v>508</v>
      </c>
      <c r="G9" s="158" t="s">
        <v>508</v>
      </c>
      <c r="H9" s="158" t="s">
        <v>508</v>
      </c>
      <c r="I9" s="160"/>
      <c r="J9" s="161"/>
      <c r="K9" s="162"/>
      <c r="L9" s="162"/>
    </row>
    <row r="10" spans="1:18" ht="19.5" customHeight="1" x14ac:dyDescent="0.15">
      <c r="A10" s="30" t="str">
        <f>IF(COUNTIF(E8:E67,"#")&gt;=1,4,"")</f>
        <v/>
      </c>
      <c r="B10" s="156" t="s">
        <v>459</v>
      </c>
      <c r="C10" s="157">
        <v>54.3</v>
      </c>
      <c r="D10" s="157"/>
      <c r="E10" s="158" t="s">
        <v>508</v>
      </c>
      <c r="F10" s="158" t="s">
        <v>508</v>
      </c>
      <c r="G10" s="158" t="s">
        <v>508</v>
      </c>
      <c r="H10" s="158" t="s">
        <v>508</v>
      </c>
      <c r="I10" s="160"/>
      <c r="J10" s="161"/>
      <c r="K10" s="162" t="s">
        <v>265</v>
      </c>
      <c r="L10" s="162"/>
    </row>
    <row r="11" spans="1:18" ht="19.5" customHeight="1" x14ac:dyDescent="0.15">
      <c r="A11" s="29"/>
      <c r="B11" s="156" t="s">
        <v>499</v>
      </c>
      <c r="C11" s="157">
        <v>71.900000000000006</v>
      </c>
      <c r="D11" s="157"/>
      <c r="E11" s="158" t="s">
        <v>508</v>
      </c>
      <c r="F11" s="158" t="s">
        <v>508</v>
      </c>
      <c r="G11" s="158" t="s">
        <v>508</v>
      </c>
      <c r="H11" s="158" t="s">
        <v>508</v>
      </c>
      <c r="I11" s="160"/>
      <c r="J11" s="161"/>
      <c r="K11" s="162" t="s">
        <v>265</v>
      </c>
      <c r="L11" s="162"/>
    </row>
    <row r="12" spans="1:18" ht="19.5" customHeight="1" x14ac:dyDescent="0.15">
      <c r="A12" s="30">
        <f>IF(COUNTIF(F8:F67,"-")&gt;=1,2,"")</f>
        <v>2</v>
      </c>
      <c r="B12" s="156" t="s">
        <v>500</v>
      </c>
      <c r="C12" s="157">
        <v>66.900000000000006</v>
      </c>
      <c r="D12" s="157">
        <v>3</v>
      </c>
      <c r="E12" s="158">
        <v>11.5</v>
      </c>
      <c r="F12" s="158" t="s">
        <v>508</v>
      </c>
      <c r="G12" s="158" t="s">
        <v>508</v>
      </c>
      <c r="H12" s="158" t="s">
        <v>508</v>
      </c>
      <c r="I12" s="160"/>
      <c r="J12" s="161"/>
      <c r="K12" s="162" t="s">
        <v>265</v>
      </c>
      <c r="L12" s="162" t="s">
        <v>505</v>
      </c>
    </row>
    <row r="13" spans="1:18" ht="19.5" customHeight="1" x14ac:dyDescent="0.15">
      <c r="A13" s="30" t="str">
        <f>IF(COUNTIF(F8:F67,"/")&gt;=1,1,"")</f>
        <v/>
      </c>
      <c r="B13" s="156" t="s">
        <v>501</v>
      </c>
      <c r="C13" s="157">
        <v>146.4</v>
      </c>
      <c r="D13" s="157">
        <v>2</v>
      </c>
      <c r="E13" s="158">
        <v>104.4</v>
      </c>
      <c r="F13" s="158">
        <v>33.799999999999997</v>
      </c>
      <c r="G13" s="158" t="s">
        <v>508</v>
      </c>
      <c r="H13" s="158" t="s">
        <v>508</v>
      </c>
      <c r="I13" s="160"/>
      <c r="J13" s="161"/>
      <c r="K13" s="162" t="s">
        <v>265</v>
      </c>
      <c r="L13" s="162" t="s">
        <v>505</v>
      </c>
      <c r="R13" s="25" t="s">
        <v>471</v>
      </c>
    </row>
    <row r="14" spans="1:18" ht="19.5" customHeight="1" x14ac:dyDescent="0.15">
      <c r="A14" s="30" t="str">
        <f>IF(COUNTIF(F8:F67,"#")&gt;=1,4,"")</f>
        <v/>
      </c>
      <c r="B14" s="156" t="s">
        <v>458</v>
      </c>
      <c r="C14" s="157">
        <v>89.3</v>
      </c>
      <c r="D14" s="157"/>
      <c r="E14" s="158">
        <v>64.5</v>
      </c>
      <c r="F14" s="158">
        <v>24.8</v>
      </c>
      <c r="G14" s="158" t="s">
        <v>508</v>
      </c>
      <c r="H14" s="158" t="s">
        <v>508</v>
      </c>
      <c r="I14" s="160"/>
      <c r="J14" s="161"/>
      <c r="K14" s="162" t="s">
        <v>265</v>
      </c>
      <c r="L14" s="162" t="s">
        <v>505</v>
      </c>
    </row>
    <row r="15" spans="1:18" ht="19.5" customHeight="1" x14ac:dyDescent="0.15">
      <c r="A15" s="29"/>
      <c r="B15" s="156" t="s">
        <v>461</v>
      </c>
      <c r="C15" s="157">
        <v>23.7</v>
      </c>
      <c r="D15" s="157"/>
      <c r="E15" s="158">
        <v>23.2</v>
      </c>
      <c r="F15" s="158">
        <v>0.1</v>
      </c>
      <c r="G15" s="158" t="s">
        <v>508</v>
      </c>
      <c r="H15" s="158" t="s">
        <v>508</v>
      </c>
      <c r="I15" s="160"/>
      <c r="J15" s="161"/>
      <c r="K15" s="162"/>
      <c r="L15" s="162" t="s">
        <v>505</v>
      </c>
    </row>
    <row r="16" spans="1:18" ht="19.5" customHeight="1" x14ac:dyDescent="0.15">
      <c r="A16" s="30" t="str">
        <f>IF(COUNTIF(G8:G67,"/")&gt;=1,1,"")</f>
        <v/>
      </c>
      <c r="B16" s="156" t="s">
        <v>502</v>
      </c>
      <c r="C16" s="157">
        <v>58.1</v>
      </c>
      <c r="D16" s="157"/>
      <c r="E16" s="158">
        <v>38.4</v>
      </c>
      <c r="F16" s="158">
        <v>19.399999999999999</v>
      </c>
      <c r="G16" s="158" t="s">
        <v>508</v>
      </c>
      <c r="H16" s="158" t="s">
        <v>508</v>
      </c>
      <c r="I16" s="160"/>
      <c r="J16" s="161"/>
      <c r="K16" s="162" t="s">
        <v>265</v>
      </c>
      <c r="L16" s="162" t="s">
        <v>505</v>
      </c>
    </row>
    <row r="17" spans="1:12" ht="19.5" customHeight="1" x14ac:dyDescent="0.15">
      <c r="A17" s="30">
        <f>IF(COUNTIF(G8:G67,"-")&gt;=1,2,"")</f>
        <v>2</v>
      </c>
      <c r="B17" s="156" t="s">
        <v>465</v>
      </c>
      <c r="C17" s="157">
        <v>27.5</v>
      </c>
      <c r="D17" s="157">
        <v>3</v>
      </c>
      <c r="E17" s="158">
        <v>25.7</v>
      </c>
      <c r="F17" s="158" t="s">
        <v>508</v>
      </c>
      <c r="G17" s="158" t="s">
        <v>508</v>
      </c>
      <c r="H17" s="158" t="s">
        <v>508</v>
      </c>
      <c r="I17" s="160"/>
      <c r="J17" s="161"/>
      <c r="K17" s="162" t="s">
        <v>265</v>
      </c>
      <c r="L17" s="162" t="s">
        <v>505</v>
      </c>
    </row>
    <row r="18" spans="1:12" ht="19.5" customHeight="1" x14ac:dyDescent="0.15">
      <c r="A18" s="30" t="str">
        <f>IF(COUNTIF(G8:G67,"#")&gt;=1,4,"")</f>
        <v/>
      </c>
      <c r="B18" s="156" t="s">
        <v>457</v>
      </c>
      <c r="C18" s="157">
        <v>100</v>
      </c>
      <c r="D18" s="157"/>
      <c r="E18" s="158">
        <v>43.1</v>
      </c>
      <c r="F18" s="158">
        <v>56.9</v>
      </c>
      <c r="G18" s="158" t="s">
        <v>508</v>
      </c>
      <c r="H18" s="158" t="s">
        <v>508</v>
      </c>
      <c r="I18" s="160"/>
      <c r="J18" s="161"/>
      <c r="K18" s="162" t="s">
        <v>265</v>
      </c>
      <c r="L18" s="162" t="s">
        <v>505</v>
      </c>
    </row>
    <row r="19" spans="1:12" ht="19.5" customHeight="1" x14ac:dyDescent="0.15">
      <c r="A19" s="29"/>
      <c r="B19" s="156" t="s">
        <v>464</v>
      </c>
      <c r="C19" s="157">
        <v>28.3</v>
      </c>
      <c r="D19" s="157"/>
      <c r="E19" s="158">
        <v>26</v>
      </c>
      <c r="F19" s="158">
        <v>2.2000000000000002</v>
      </c>
      <c r="G19" s="158" t="s">
        <v>508</v>
      </c>
      <c r="H19" s="158" t="s">
        <v>508</v>
      </c>
      <c r="I19" s="160"/>
      <c r="J19" s="161"/>
      <c r="K19" s="162" t="s">
        <v>265</v>
      </c>
      <c r="L19" s="162" t="s">
        <v>505</v>
      </c>
    </row>
    <row r="20" spans="1:12" ht="19.5" customHeight="1" x14ac:dyDescent="0.15">
      <c r="A20" s="30" t="str">
        <f>IF(COUNTIF(H8:H67,"/")&gt;=1,1,"")</f>
        <v/>
      </c>
      <c r="B20" s="156" t="s">
        <v>466</v>
      </c>
      <c r="C20" s="157">
        <v>65.400000000000006</v>
      </c>
      <c r="D20" s="157"/>
      <c r="E20" s="158">
        <v>53.4</v>
      </c>
      <c r="F20" s="158">
        <v>7.3</v>
      </c>
      <c r="G20" s="158" t="s">
        <v>508</v>
      </c>
      <c r="H20" s="158" t="s">
        <v>508</v>
      </c>
      <c r="I20" s="160"/>
      <c r="J20" s="161"/>
      <c r="K20" s="162" t="s">
        <v>265</v>
      </c>
      <c r="L20" s="162" t="s">
        <v>505</v>
      </c>
    </row>
    <row r="21" spans="1:12" ht="19.5" customHeight="1" x14ac:dyDescent="0.15">
      <c r="A21" s="30">
        <f>IF(COUNTIF(H8:H67,"-")&gt;=1,2,"")</f>
        <v>2</v>
      </c>
      <c r="B21" s="156" t="s">
        <v>462</v>
      </c>
      <c r="C21" s="157">
        <v>23</v>
      </c>
      <c r="D21" s="157"/>
      <c r="E21" s="158">
        <v>20</v>
      </c>
      <c r="F21" s="158">
        <v>0.1</v>
      </c>
      <c r="G21" s="158" t="s">
        <v>508</v>
      </c>
      <c r="H21" s="158" t="s">
        <v>508</v>
      </c>
      <c r="I21" s="160"/>
      <c r="J21" s="161"/>
      <c r="K21" s="162" t="s">
        <v>265</v>
      </c>
      <c r="L21" s="162" t="s">
        <v>505</v>
      </c>
    </row>
    <row r="22" spans="1:12" ht="19.5" customHeight="1" x14ac:dyDescent="0.15">
      <c r="A22" s="30" t="str">
        <f>IF(COUNTIF(H8:H67,"#")&gt;=1,4,"")</f>
        <v/>
      </c>
      <c r="B22" s="156" t="s">
        <v>463</v>
      </c>
      <c r="C22" s="157">
        <v>35.6</v>
      </c>
      <c r="D22" s="157"/>
      <c r="E22" s="158">
        <v>28</v>
      </c>
      <c r="F22" s="158">
        <v>7.6</v>
      </c>
      <c r="G22" s="158" t="s">
        <v>508</v>
      </c>
      <c r="H22" s="158" t="s">
        <v>508</v>
      </c>
      <c r="I22" s="160"/>
      <c r="J22" s="161"/>
      <c r="K22" s="162" t="s">
        <v>265</v>
      </c>
      <c r="L22" s="162" t="s">
        <v>505</v>
      </c>
    </row>
    <row r="23" spans="1:12" ht="19.5" customHeight="1" x14ac:dyDescent="0.15">
      <c r="B23" s="156" t="s">
        <v>503</v>
      </c>
      <c r="C23" s="157">
        <v>105.9</v>
      </c>
      <c r="D23" s="157"/>
      <c r="E23" s="158">
        <v>39.4</v>
      </c>
      <c r="F23" s="158">
        <v>0.8</v>
      </c>
      <c r="G23" s="158" t="s">
        <v>508</v>
      </c>
      <c r="H23" s="158" t="s">
        <v>508</v>
      </c>
      <c r="I23" s="160"/>
      <c r="J23" s="161"/>
      <c r="K23" s="162" t="s">
        <v>265</v>
      </c>
      <c r="L23" s="162" t="s">
        <v>505</v>
      </c>
    </row>
    <row r="24" spans="1:12" ht="19.5" customHeight="1" x14ac:dyDescent="0.15">
      <c r="B24" s="156" t="s">
        <v>467</v>
      </c>
      <c r="C24" s="157">
        <v>34.799999999999997</v>
      </c>
      <c r="D24" s="157"/>
      <c r="E24" s="158">
        <v>4.0999999999999996</v>
      </c>
      <c r="F24" s="158" t="s">
        <v>508</v>
      </c>
      <c r="G24" s="158" t="s">
        <v>508</v>
      </c>
      <c r="H24" s="158" t="s">
        <v>508</v>
      </c>
      <c r="I24" s="160"/>
      <c r="J24" s="161"/>
      <c r="K24" s="162" t="s">
        <v>265</v>
      </c>
      <c r="L24" s="162" t="s">
        <v>505</v>
      </c>
    </row>
    <row r="25" spans="1:12" ht="19.5" customHeight="1" x14ac:dyDescent="0.15">
      <c r="B25" s="156" t="s">
        <v>460</v>
      </c>
      <c r="C25" s="157">
        <v>42.5</v>
      </c>
      <c r="D25" s="157"/>
      <c r="E25" s="158" t="s">
        <v>508</v>
      </c>
      <c r="F25" s="158" t="s">
        <v>508</v>
      </c>
      <c r="G25" s="158" t="s">
        <v>508</v>
      </c>
      <c r="H25" s="158" t="s">
        <v>508</v>
      </c>
      <c r="I25" s="160"/>
      <c r="J25" s="161"/>
      <c r="K25" s="162" t="s">
        <v>265</v>
      </c>
      <c r="L25" s="162"/>
    </row>
    <row r="26" spans="1:12" ht="19.5" customHeight="1" x14ac:dyDescent="0.15">
      <c r="B26" s="156" t="s">
        <v>504</v>
      </c>
      <c r="C26" s="157">
        <v>8.5</v>
      </c>
      <c r="D26" s="157"/>
      <c r="E26" s="158" t="s">
        <v>508</v>
      </c>
      <c r="F26" s="158" t="s">
        <v>508</v>
      </c>
      <c r="G26" s="158" t="s">
        <v>508</v>
      </c>
      <c r="H26" s="158" t="s">
        <v>508</v>
      </c>
      <c r="I26" s="160"/>
      <c r="J26" s="161"/>
      <c r="K26" s="162"/>
      <c r="L26" s="162"/>
    </row>
    <row r="27" spans="1:12" ht="19.5" hidden="1" customHeight="1" x14ac:dyDescent="0.15">
      <c r="B27" s="156"/>
      <c r="C27" s="157"/>
      <c r="D27" s="157"/>
      <c r="E27" s="158"/>
      <c r="F27" s="158"/>
      <c r="G27" s="158"/>
      <c r="H27" s="158"/>
      <c r="I27" s="160"/>
      <c r="J27" s="161"/>
      <c r="K27" s="161"/>
      <c r="L27" s="161"/>
    </row>
    <row r="28" spans="1:12" ht="19.5" hidden="1" customHeight="1" x14ac:dyDescent="0.15">
      <c r="B28" s="156"/>
      <c r="C28" s="157"/>
      <c r="D28" s="157"/>
      <c r="E28" s="158"/>
      <c r="F28" s="158"/>
      <c r="G28" s="158"/>
      <c r="H28" s="158"/>
      <c r="I28" s="160"/>
      <c r="J28" s="161"/>
      <c r="K28" s="161"/>
      <c r="L28" s="161"/>
    </row>
    <row r="29" spans="1:12" ht="19.5" hidden="1" customHeight="1" x14ac:dyDescent="0.15">
      <c r="B29" s="156"/>
      <c r="C29" s="157"/>
      <c r="D29" s="157"/>
      <c r="E29" s="158"/>
      <c r="F29" s="158"/>
      <c r="G29" s="158"/>
      <c r="H29" s="158"/>
      <c r="I29" s="160"/>
      <c r="J29" s="161"/>
      <c r="K29" s="161"/>
      <c r="L29" s="161"/>
    </row>
    <row r="30" spans="1:12" ht="19.5" hidden="1" customHeight="1" x14ac:dyDescent="0.15">
      <c r="B30" s="156"/>
      <c r="C30" s="157"/>
      <c r="D30" s="157"/>
      <c r="E30" s="158"/>
      <c r="F30" s="158"/>
      <c r="G30" s="158"/>
      <c r="H30" s="158"/>
      <c r="I30" s="160"/>
      <c r="J30" s="161"/>
      <c r="K30" s="161"/>
      <c r="L30" s="161"/>
    </row>
    <row r="31" spans="1:12" ht="19.5" hidden="1" customHeight="1" x14ac:dyDescent="0.15">
      <c r="B31" s="156"/>
      <c r="C31" s="157"/>
      <c r="D31" s="157"/>
      <c r="E31" s="158"/>
      <c r="F31" s="158"/>
      <c r="G31" s="158"/>
      <c r="H31" s="158"/>
      <c r="I31" s="160"/>
      <c r="J31" s="161"/>
      <c r="K31" s="161"/>
      <c r="L31" s="161"/>
    </row>
    <row r="32" spans="1:12" ht="19.5" hidden="1" customHeight="1" x14ac:dyDescent="0.15">
      <c r="B32" s="156"/>
      <c r="C32" s="157"/>
      <c r="D32" s="157"/>
      <c r="E32" s="158"/>
      <c r="F32" s="158"/>
      <c r="G32" s="158"/>
      <c r="H32" s="158"/>
      <c r="I32" s="160"/>
      <c r="J32" s="161"/>
      <c r="K32" s="161"/>
      <c r="L32" s="161"/>
    </row>
    <row r="33" spans="2:12" ht="19.5" hidden="1" customHeight="1" x14ac:dyDescent="0.15">
      <c r="B33" s="156"/>
      <c r="C33" s="157"/>
      <c r="D33" s="157"/>
      <c r="E33" s="158"/>
      <c r="F33" s="158"/>
      <c r="G33" s="158"/>
      <c r="H33" s="158"/>
      <c r="I33" s="160"/>
      <c r="J33" s="161"/>
      <c r="K33" s="161"/>
      <c r="L33" s="161"/>
    </row>
    <row r="34" spans="2:12" ht="19.5" hidden="1" customHeight="1" x14ac:dyDescent="0.15">
      <c r="B34" s="156"/>
      <c r="C34" s="157"/>
      <c r="D34" s="157"/>
      <c r="E34" s="158"/>
      <c r="F34" s="158"/>
      <c r="G34" s="158"/>
      <c r="H34" s="158"/>
      <c r="I34" s="160"/>
      <c r="J34" s="161"/>
      <c r="K34" s="161"/>
      <c r="L34" s="161"/>
    </row>
    <row r="35" spans="2:12" ht="19.5" hidden="1" customHeight="1" x14ac:dyDescent="0.15">
      <c r="B35" s="156"/>
      <c r="C35" s="157"/>
      <c r="D35" s="157"/>
      <c r="E35" s="158"/>
      <c r="F35" s="158"/>
      <c r="G35" s="158"/>
      <c r="H35" s="158"/>
      <c r="I35" s="160"/>
      <c r="J35" s="161"/>
      <c r="K35" s="161"/>
      <c r="L35" s="161"/>
    </row>
    <row r="36" spans="2:12" ht="19.5" hidden="1" customHeight="1" x14ac:dyDescent="0.15">
      <c r="B36" s="156"/>
      <c r="C36" s="157"/>
      <c r="D36" s="157"/>
      <c r="E36" s="158"/>
      <c r="F36" s="158"/>
      <c r="G36" s="158"/>
      <c r="H36" s="158"/>
      <c r="I36" s="160"/>
      <c r="J36" s="161"/>
      <c r="K36" s="161"/>
      <c r="L36" s="161"/>
    </row>
    <row r="37" spans="2:12" ht="19.5" hidden="1" customHeight="1" x14ac:dyDescent="0.15">
      <c r="B37" s="156"/>
      <c r="C37" s="157"/>
      <c r="D37" s="157"/>
      <c r="E37" s="158"/>
      <c r="F37" s="158"/>
      <c r="G37" s="158"/>
      <c r="H37" s="158"/>
      <c r="I37" s="160"/>
      <c r="J37" s="161"/>
      <c r="K37" s="161"/>
      <c r="L37" s="161"/>
    </row>
    <row r="38" spans="2:12" ht="19.5" hidden="1" customHeight="1" x14ac:dyDescent="0.15">
      <c r="B38" s="156"/>
      <c r="C38" s="157"/>
      <c r="D38" s="157"/>
      <c r="E38" s="158"/>
      <c r="F38" s="158"/>
      <c r="G38" s="158"/>
      <c r="H38" s="158"/>
      <c r="I38" s="160"/>
      <c r="J38" s="161"/>
      <c r="K38" s="161"/>
      <c r="L38" s="161"/>
    </row>
    <row r="39" spans="2:12" ht="19.5" hidden="1" customHeight="1" x14ac:dyDescent="0.15">
      <c r="B39" s="156"/>
      <c r="C39" s="157"/>
      <c r="D39" s="157"/>
      <c r="E39" s="158"/>
      <c r="F39" s="158"/>
      <c r="G39" s="158"/>
      <c r="H39" s="158"/>
      <c r="I39" s="160"/>
      <c r="J39" s="161"/>
      <c r="K39" s="161"/>
      <c r="L39" s="161"/>
    </row>
    <row r="40" spans="2:12" ht="19.5" hidden="1" customHeight="1" x14ac:dyDescent="0.15">
      <c r="B40" s="156"/>
      <c r="C40" s="157"/>
      <c r="D40" s="157"/>
      <c r="E40" s="158"/>
      <c r="F40" s="158"/>
      <c r="G40" s="158"/>
      <c r="H40" s="158"/>
      <c r="I40" s="160"/>
      <c r="J40" s="161"/>
      <c r="K40" s="161"/>
      <c r="L40" s="161"/>
    </row>
    <row r="41" spans="2:12" ht="19.5" hidden="1" customHeight="1" x14ac:dyDescent="0.15">
      <c r="B41" s="156"/>
      <c r="C41" s="157"/>
      <c r="D41" s="157"/>
      <c r="E41" s="158"/>
      <c r="F41" s="158"/>
      <c r="G41" s="158"/>
      <c r="H41" s="158"/>
      <c r="I41" s="160"/>
      <c r="J41" s="161"/>
      <c r="K41" s="161"/>
      <c r="L41" s="161"/>
    </row>
    <row r="42" spans="2:12" ht="19.5" hidden="1" customHeight="1" x14ac:dyDescent="0.15">
      <c r="B42" s="156"/>
      <c r="C42" s="157"/>
      <c r="D42" s="157"/>
      <c r="E42" s="158"/>
      <c r="F42" s="158"/>
      <c r="G42" s="158"/>
      <c r="H42" s="158"/>
      <c r="I42" s="160"/>
      <c r="J42" s="161"/>
      <c r="K42" s="161"/>
      <c r="L42" s="161"/>
    </row>
    <row r="43" spans="2:12" ht="19.5" hidden="1" customHeight="1" x14ac:dyDescent="0.15">
      <c r="B43" s="156"/>
      <c r="C43" s="157"/>
      <c r="D43" s="157"/>
      <c r="E43" s="158"/>
      <c r="F43" s="158"/>
      <c r="G43" s="158"/>
      <c r="H43" s="158"/>
      <c r="I43" s="160"/>
      <c r="J43" s="161"/>
      <c r="K43" s="161"/>
      <c r="L43" s="161"/>
    </row>
    <row r="44" spans="2:12" ht="19.5" hidden="1" customHeight="1" x14ac:dyDescent="0.15">
      <c r="B44" s="156"/>
      <c r="C44" s="157"/>
      <c r="D44" s="157"/>
      <c r="E44" s="158"/>
      <c r="F44" s="158"/>
      <c r="G44" s="158"/>
      <c r="H44" s="158"/>
      <c r="I44" s="160"/>
      <c r="J44" s="161"/>
      <c r="K44" s="161"/>
      <c r="L44" s="161"/>
    </row>
    <row r="45" spans="2:12" ht="19.5" hidden="1" customHeight="1" x14ac:dyDescent="0.15">
      <c r="B45" s="156"/>
      <c r="C45" s="157"/>
      <c r="D45" s="157"/>
      <c r="E45" s="158"/>
      <c r="F45" s="158"/>
      <c r="G45" s="158"/>
      <c r="H45" s="158"/>
      <c r="I45" s="160"/>
      <c r="J45" s="161"/>
      <c r="K45" s="161"/>
      <c r="L45" s="161"/>
    </row>
    <row r="46" spans="2:12" ht="19.5" hidden="1" customHeight="1" x14ac:dyDescent="0.15">
      <c r="B46" s="156"/>
      <c r="C46" s="157"/>
      <c r="D46" s="157"/>
      <c r="E46" s="158"/>
      <c r="F46" s="158"/>
      <c r="G46" s="158"/>
      <c r="H46" s="158"/>
      <c r="I46" s="160"/>
      <c r="J46" s="161"/>
      <c r="K46" s="161"/>
      <c r="L46" s="161"/>
    </row>
    <row r="47" spans="2:12" ht="19.5" hidden="1" customHeight="1" x14ac:dyDescent="0.15">
      <c r="B47" s="156"/>
      <c r="C47" s="157"/>
      <c r="D47" s="157"/>
      <c r="E47" s="158"/>
      <c r="F47" s="158"/>
      <c r="G47" s="158"/>
      <c r="H47" s="158"/>
      <c r="I47" s="160"/>
      <c r="J47" s="161"/>
      <c r="K47" s="161"/>
      <c r="L47" s="161"/>
    </row>
    <row r="48" spans="2:12" ht="19.5" hidden="1" customHeight="1" x14ac:dyDescent="0.15">
      <c r="B48" s="156"/>
      <c r="C48" s="157"/>
      <c r="D48" s="157"/>
      <c r="E48" s="158"/>
      <c r="F48" s="158"/>
      <c r="G48" s="158"/>
      <c r="H48" s="158"/>
      <c r="I48" s="160"/>
      <c r="J48" s="161"/>
      <c r="K48" s="161"/>
      <c r="L48" s="161"/>
    </row>
    <row r="49" spans="2:12" ht="19.5" hidden="1" customHeight="1" x14ac:dyDescent="0.15">
      <c r="B49" s="156"/>
      <c r="C49" s="157"/>
      <c r="D49" s="157"/>
      <c r="E49" s="158"/>
      <c r="F49" s="158"/>
      <c r="G49" s="158"/>
      <c r="H49" s="158"/>
      <c r="I49" s="160"/>
      <c r="J49" s="161"/>
      <c r="K49" s="161"/>
      <c r="L49" s="161"/>
    </row>
    <row r="50" spans="2:12" ht="19.5" hidden="1" customHeight="1" x14ac:dyDescent="0.15">
      <c r="B50" s="156"/>
      <c r="C50" s="157"/>
      <c r="D50" s="157"/>
      <c r="E50" s="158"/>
      <c r="F50" s="158"/>
      <c r="G50" s="158"/>
      <c r="H50" s="158"/>
      <c r="I50" s="160"/>
      <c r="J50" s="161"/>
      <c r="K50" s="161"/>
      <c r="L50" s="161"/>
    </row>
    <row r="51" spans="2:12" ht="19.5" hidden="1" customHeight="1" x14ac:dyDescent="0.15">
      <c r="B51" s="156"/>
      <c r="C51" s="157"/>
      <c r="D51" s="157"/>
      <c r="E51" s="158"/>
      <c r="F51" s="158"/>
      <c r="G51" s="158"/>
      <c r="H51" s="158"/>
      <c r="I51" s="160"/>
      <c r="J51" s="161"/>
      <c r="K51" s="161"/>
      <c r="L51" s="161"/>
    </row>
    <row r="52" spans="2:12" ht="19.5" hidden="1" customHeight="1" x14ac:dyDescent="0.15">
      <c r="B52" s="156"/>
      <c r="C52" s="157"/>
      <c r="D52" s="157"/>
      <c r="E52" s="158"/>
      <c r="F52" s="158"/>
      <c r="G52" s="158"/>
      <c r="H52" s="158"/>
      <c r="I52" s="160"/>
      <c r="J52" s="161"/>
      <c r="K52" s="161"/>
      <c r="L52" s="161"/>
    </row>
    <row r="53" spans="2:12" ht="19.5" hidden="1" customHeight="1" x14ac:dyDescent="0.15">
      <c r="B53" s="156"/>
      <c r="C53" s="157"/>
      <c r="D53" s="157"/>
      <c r="E53" s="158"/>
      <c r="F53" s="158"/>
      <c r="G53" s="158"/>
      <c r="H53" s="158"/>
      <c r="I53" s="160"/>
      <c r="J53" s="161"/>
      <c r="K53" s="161"/>
      <c r="L53" s="161"/>
    </row>
    <row r="54" spans="2:12" ht="19.5" hidden="1" customHeight="1" x14ac:dyDescent="0.15">
      <c r="B54" s="156"/>
      <c r="C54" s="157"/>
      <c r="D54" s="157"/>
      <c r="E54" s="158"/>
      <c r="F54" s="158"/>
      <c r="G54" s="158"/>
      <c r="H54" s="158"/>
      <c r="I54" s="160"/>
      <c r="J54" s="161"/>
      <c r="K54" s="161"/>
      <c r="L54" s="161"/>
    </row>
    <row r="55" spans="2:12" ht="19.5" hidden="1" customHeight="1" x14ac:dyDescent="0.15">
      <c r="B55" s="156"/>
      <c r="C55" s="157"/>
      <c r="D55" s="157"/>
      <c r="E55" s="158"/>
      <c r="F55" s="158"/>
      <c r="G55" s="158"/>
      <c r="H55" s="158"/>
      <c r="I55" s="160"/>
      <c r="J55" s="161"/>
      <c r="K55" s="161"/>
      <c r="L55" s="161"/>
    </row>
    <row r="56" spans="2:12" ht="19.5" hidden="1" customHeight="1" x14ac:dyDescent="0.15">
      <c r="B56" s="156"/>
      <c r="C56" s="157"/>
      <c r="D56" s="157"/>
      <c r="E56" s="158"/>
      <c r="F56" s="158"/>
      <c r="G56" s="158"/>
      <c r="H56" s="158"/>
      <c r="I56" s="160"/>
      <c r="J56" s="161"/>
      <c r="K56" s="161"/>
      <c r="L56" s="161"/>
    </row>
    <row r="57" spans="2:12" ht="19.5" customHeight="1" x14ac:dyDescent="0.15">
      <c r="B57" s="156"/>
      <c r="C57" s="157"/>
      <c r="D57" s="157"/>
      <c r="E57" s="158"/>
      <c r="F57" s="158"/>
      <c r="G57" s="158"/>
      <c r="H57" s="158"/>
      <c r="I57" s="160"/>
      <c r="J57" s="161"/>
      <c r="K57" s="161"/>
      <c r="L57" s="161"/>
    </row>
    <row r="58" spans="2:12" ht="19.5" customHeight="1" x14ac:dyDescent="0.15">
      <c r="B58" s="226"/>
      <c r="C58" s="227"/>
      <c r="D58" s="227"/>
      <c r="E58" s="228"/>
      <c r="F58" s="228"/>
      <c r="G58" s="228"/>
      <c r="H58" s="228"/>
      <c r="I58" s="229"/>
      <c r="J58" s="230"/>
      <c r="K58" s="230"/>
      <c r="L58" s="230"/>
    </row>
    <row r="59" spans="2:12" ht="19.5" customHeight="1" x14ac:dyDescent="0.15">
      <c r="B59" s="226"/>
      <c r="C59" s="227"/>
      <c r="D59" s="227"/>
      <c r="E59" s="228"/>
      <c r="F59" s="228"/>
      <c r="G59" s="228"/>
      <c r="H59" s="228"/>
      <c r="I59" s="229"/>
      <c r="J59" s="230"/>
      <c r="K59" s="230"/>
      <c r="L59" s="230"/>
    </row>
    <row r="60" spans="2:12" ht="19.5" customHeight="1" x14ac:dyDescent="0.15">
      <c r="B60" s="226"/>
      <c r="C60" s="227"/>
      <c r="D60" s="227"/>
      <c r="E60" s="228"/>
      <c r="F60" s="228"/>
      <c r="G60" s="228"/>
      <c r="H60" s="228"/>
      <c r="I60" s="229"/>
      <c r="J60" s="230"/>
      <c r="K60" s="230"/>
      <c r="L60" s="230"/>
    </row>
    <row r="61" spans="2:12" ht="19.5" customHeight="1" x14ac:dyDescent="0.15">
      <c r="B61" s="226"/>
      <c r="C61" s="227"/>
      <c r="D61" s="227"/>
      <c r="E61" s="228"/>
      <c r="F61" s="228"/>
      <c r="G61" s="228"/>
      <c r="H61" s="228"/>
      <c r="I61" s="229"/>
      <c r="J61" s="230"/>
      <c r="K61" s="230"/>
      <c r="L61" s="230"/>
    </row>
    <row r="62" spans="2:12" ht="19.5" customHeight="1" x14ac:dyDescent="0.15">
      <c r="B62" s="226"/>
      <c r="C62" s="227"/>
      <c r="D62" s="227"/>
      <c r="E62" s="228"/>
      <c r="F62" s="228"/>
      <c r="G62" s="228"/>
      <c r="H62" s="228"/>
      <c r="I62" s="229"/>
      <c r="J62" s="230"/>
      <c r="K62" s="230"/>
      <c r="L62" s="230"/>
    </row>
    <row r="63" spans="2:12" ht="19.5" customHeight="1" x14ac:dyDescent="0.15">
      <c r="B63" s="226"/>
      <c r="C63" s="227"/>
      <c r="D63" s="227"/>
      <c r="E63" s="228"/>
      <c r="F63" s="228"/>
      <c r="G63" s="228"/>
      <c r="H63" s="228"/>
      <c r="I63" s="229"/>
      <c r="J63" s="230"/>
      <c r="K63" s="230"/>
      <c r="L63" s="230"/>
    </row>
    <row r="64" spans="2:12" ht="19.5" customHeight="1" x14ac:dyDescent="0.15">
      <c r="B64" s="226"/>
      <c r="C64" s="227"/>
      <c r="D64" s="227"/>
      <c r="E64" s="228"/>
      <c r="F64" s="228"/>
      <c r="G64" s="228"/>
      <c r="H64" s="228"/>
      <c r="I64" s="229"/>
      <c r="J64" s="230"/>
      <c r="K64" s="230"/>
      <c r="L64" s="230"/>
    </row>
    <row r="65" spans="2:13" ht="19.5" customHeight="1" x14ac:dyDescent="0.15">
      <c r="B65" s="226"/>
      <c r="C65" s="227"/>
      <c r="D65" s="227"/>
      <c r="E65" s="228"/>
      <c r="F65" s="228"/>
      <c r="G65" s="228"/>
      <c r="H65" s="228"/>
      <c r="I65" s="229"/>
      <c r="J65" s="230"/>
      <c r="K65" s="230"/>
      <c r="L65" s="230"/>
    </row>
    <row r="66" spans="2:13" ht="19.5" customHeight="1" x14ac:dyDescent="0.15">
      <c r="B66" s="226"/>
      <c r="C66" s="227"/>
      <c r="D66" s="227"/>
      <c r="E66" s="228"/>
      <c r="F66" s="228"/>
      <c r="G66" s="228"/>
      <c r="H66" s="228"/>
      <c r="I66" s="229"/>
      <c r="J66" s="230"/>
      <c r="K66" s="230"/>
      <c r="L66" s="230"/>
    </row>
    <row r="67" spans="2:13" ht="19.5" customHeight="1" x14ac:dyDescent="0.15">
      <c r="B67" s="226"/>
      <c r="C67" s="227"/>
      <c r="D67" s="227"/>
      <c r="E67" s="228"/>
      <c r="F67" s="228"/>
      <c r="G67" s="228"/>
      <c r="H67" s="228"/>
      <c r="I67" s="229"/>
      <c r="J67" s="230"/>
      <c r="K67" s="230"/>
      <c r="L67" s="230"/>
    </row>
    <row r="68" spans="2:13" ht="37.5" customHeight="1" x14ac:dyDescent="0.15">
      <c r="B68" s="231"/>
      <c r="C68" s="232">
        <f>IF(COUNTA(C8:C67)&lt;&gt;0,SUM(C8:C67),"")</f>
        <v>1071.0999999999999</v>
      </c>
      <c r="D68" s="232">
        <f>IF(COUNTA(D8:D67)&lt;&gt;0,SUM(D8:D67),"")</f>
        <v>8</v>
      </c>
      <c r="E68" s="232">
        <f>IF(COUNT(E8:E67)&gt;=1,SUM(E8:E67),IF(SUM(A8:A10)=1,"/",IF(SUM(A8:A10)=2,"-",IF(SUM(A8:A10)=4,"#",IF(SUM(A8:A10)=3,"/ -",IF(SUM(A8:A10)=5,"/ #",IF(SUM(A8:A10)=6,"- #",IF(SUM(A8:A10)=7,"/ - #",""))))))))</f>
        <v>512.49999999999989</v>
      </c>
      <c r="F68" s="232">
        <f>IF(COUNT(F8:F67)&gt;=1,SUM(F8:F67),IF(SUM(A12:A14)=1,"/",IF(SUM(A12:A14)=2,"-",IF(SUM(A12:A14)=4,"#",IF(SUM(A12:A14)=3,"/ -",IF(SUM(A12:A14)=5,"/ #",IF(SUM(A12:A14)=6,"- #",IF(SUM(A12:A14)=7,"/ - #",""))))))))</f>
        <v>153</v>
      </c>
      <c r="G68" s="232" t="str">
        <f>IF(COUNT(G8:G67)&gt;=1,SUM(G8:G67),IF(SUM(A16:A18)=1,"/",IF(SUM(A16:A18)=2,"-",IF(SUM(A16:A18)=4,"#",IF(SUM(A16:A18)=3,"/ -",IF(SUM(A16:A18)=5,"/ #",IF(SUM(A16:A18)=6,"- #",IF(SUM(A16:A18)=7,"/ - #",""))))))))</f>
        <v>-</v>
      </c>
      <c r="H68" s="232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345" t="str">
        <f>IF($I$80=0,"",VLOOKUP($I$80,$K$80:$L$94,2,FALSE))</f>
        <v>□ ◇</v>
      </c>
      <c r="J68" s="345"/>
      <c r="K68" s="345"/>
      <c r="L68" s="345"/>
    </row>
    <row r="69" spans="2:13" x14ac:dyDescent="0.15">
      <c r="B69" s="233"/>
      <c r="C69" s="234" t="s">
        <v>212</v>
      </c>
      <c r="D69" s="235"/>
      <c r="E69" s="235"/>
      <c r="F69" s="235"/>
      <c r="G69" s="235"/>
      <c r="H69" s="236"/>
    </row>
    <row r="70" spans="2:13" x14ac:dyDescent="0.15">
      <c r="B70" s="237"/>
      <c r="C70" s="346"/>
      <c r="D70" s="347"/>
      <c r="E70" s="347"/>
      <c r="F70" s="347"/>
      <c r="G70" s="347"/>
      <c r="H70" s="348"/>
    </row>
    <row r="71" spans="2:13" x14ac:dyDescent="0.15">
      <c r="B71" s="238"/>
      <c r="C71" s="346"/>
      <c r="D71" s="347"/>
      <c r="E71" s="347"/>
      <c r="F71" s="347"/>
      <c r="G71" s="347"/>
      <c r="H71" s="348"/>
    </row>
    <row r="72" spans="2:13" x14ac:dyDescent="0.15">
      <c r="B72" s="238"/>
      <c r="C72" s="349"/>
      <c r="D72" s="350"/>
      <c r="E72" s="350"/>
      <c r="F72" s="350"/>
      <c r="G72" s="350"/>
      <c r="H72" s="351"/>
    </row>
    <row r="78" spans="2:13" hidden="1" x14ac:dyDescent="0.15"/>
    <row r="79" spans="2:13" hidden="1" x14ac:dyDescent="0.15">
      <c r="E79" s="32" t="s">
        <v>263</v>
      </c>
      <c r="F79" s="32" t="s">
        <v>264</v>
      </c>
      <c r="G79" s="32" t="s">
        <v>265</v>
      </c>
      <c r="H79" s="33" t="s">
        <v>266</v>
      </c>
      <c r="I79" s="34"/>
      <c r="J79" s="34"/>
      <c r="K79" s="34"/>
      <c r="L79" s="34"/>
      <c r="M79" s="34"/>
    </row>
    <row r="80" spans="2:13" hidden="1" x14ac:dyDescent="0.15">
      <c r="E80" s="35">
        <f>IF(COUNTA($I$8:$I$67)=0,0,1)</f>
        <v>0</v>
      </c>
      <c r="F80" s="35">
        <f>IF(COUNTA($J$8:$J$67)=0,0,2)</f>
        <v>0</v>
      </c>
      <c r="G80" s="35">
        <f>IF(COUNTA($K$8:$K$67)=0,0,4)</f>
        <v>4</v>
      </c>
      <c r="H80" s="35">
        <f>IF(COUNTA($L$8:$L$67)=0,0,8)</f>
        <v>8</v>
      </c>
      <c r="I80" s="35">
        <f>SUM($E$80:$H$80)</f>
        <v>12</v>
      </c>
      <c r="J80" s="34"/>
      <c r="K80" s="35">
        <v>1</v>
      </c>
      <c r="L80" s="372" t="s">
        <v>187</v>
      </c>
      <c r="M80" s="372"/>
    </row>
    <row r="81" spans="5:13" hidden="1" x14ac:dyDescent="0.15">
      <c r="E81" s="35"/>
      <c r="F81" s="35"/>
      <c r="G81" s="35"/>
      <c r="H81" s="35"/>
      <c r="I81" s="35"/>
      <c r="J81" s="34"/>
      <c r="K81" s="35">
        <v>2</v>
      </c>
      <c r="L81" s="372" t="s">
        <v>192</v>
      </c>
      <c r="M81" s="372"/>
    </row>
    <row r="82" spans="5:13" hidden="1" x14ac:dyDescent="0.15">
      <c r="E82" s="35"/>
      <c r="F82" s="35"/>
      <c r="G82" s="35"/>
      <c r="H82" s="35"/>
      <c r="I82" s="35"/>
      <c r="J82" s="34"/>
      <c r="K82" s="35">
        <v>3</v>
      </c>
      <c r="L82" s="372" t="s">
        <v>190</v>
      </c>
      <c r="M82" s="372"/>
    </row>
    <row r="83" spans="5:13" hidden="1" x14ac:dyDescent="0.15">
      <c r="E83" s="35"/>
      <c r="F83" s="35"/>
      <c r="G83" s="35"/>
      <c r="H83" s="35"/>
      <c r="I83" s="35"/>
      <c r="J83" s="34"/>
      <c r="K83" s="35">
        <v>4</v>
      </c>
      <c r="L83" s="372" t="s">
        <v>188</v>
      </c>
      <c r="M83" s="372"/>
    </row>
    <row r="84" spans="5:13" hidden="1" x14ac:dyDescent="0.15">
      <c r="E84" s="35"/>
      <c r="F84" s="35"/>
      <c r="G84" s="35"/>
      <c r="H84" s="35"/>
      <c r="I84" s="35"/>
      <c r="J84" s="34"/>
      <c r="K84" s="35">
        <v>5</v>
      </c>
      <c r="L84" s="372" t="s">
        <v>191</v>
      </c>
      <c r="M84" s="372"/>
    </row>
    <row r="85" spans="5:13" hidden="1" x14ac:dyDescent="0.15">
      <c r="E85" s="35"/>
      <c r="F85" s="35"/>
      <c r="G85" s="35"/>
      <c r="H85" s="35"/>
      <c r="I85" s="35"/>
      <c r="J85" s="34"/>
      <c r="K85" s="35">
        <v>6</v>
      </c>
      <c r="L85" s="372" t="s">
        <v>193</v>
      </c>
      <c r="M85" s="372"/>
    </row>
    <row r="86" spans="5:13" hidden="1" x14ac:dyDescent="0.15">
      <c r="E86" s="35"/>
      <c r="F86" s="35"/>
      <c r="G86" s="35"/>
      <c r="H86" s="35"/>
      <c r="I86" s="35"/>
      <c r="J86" s="34"/>
      <c r="K86" s="35">
        <v>7</v>
      </c>
      <c r="L86" s="372" t="s">
        <v>200</v>
      </c>
      <c r="M86" s="372"/>
    </row>
    <row r="87" spans="5:13" hidden="1" x14ac:dyDescent="0.15">
      <c r="E87" s="35"/>
      <c r="F87" s="35"/>
      <c r="G87" s="35"/>
      <c r="H87" s="35"/>
      <c r="I87" s="35"/>
      <c r="J87" s="34"/>
      <c r="K87" s="35">
        <v>8</v>
      </c>
      <c r="L87" s="372" t="s">
        <v>189</v>
      </c>
      <c r="M87" s="372"/>
    </row>
    <row r="88" spans="5:13" hidden="1" x14ac:dyDescent="0.15">
      <c r="E88" s="35"/>
      <c r="F88" s="35"/>
      <c r="G88" s="35"/>
      <c r="H88" s="35"/>
      <c r="I88" s="35"/>
      <c r="J88" s="34"/>
      <c r="K88" s="35">
        <v>9</v>
      </c>
      <c r="L88" s="372" t="s">
        <v>194</v>
      </c>
      <c r="M88" s="372"/>
    </row>
    <row r="89" spans="5:13" hidden="1" x14ac:dyDescent="0.15">
      <c r="E89" s="35"/>
      <c r="F89" s="35"/>
      <c r="G89" s="35"/>
      <c r="H89" s="35"/>
      <c r="I89" s="35"/>
      <c r="J89" s="34"/>
      <c r="K89" s="35">
        <v>10</v>
      </c>
      <c r="L89" s="372" t="s">
        <v>195</v>
      </c>
      <c r="M89" s="372"/>
    </row>
    <row r="90" spans="5:13" hidden="1" x14ac:dyDescent="0.15">
      <c r="E90" s="35"/>
      <c r="F90" s="35"/>
      <c r="G90" s="35"/>
      <c r="H90" s="35"/>
      <c r="I90" s="35"/>
      <c r="J90" s="34"/>
      <c r="K90" s="35">
        <v>11</v>
      </c>
      <c r="L90" s="372" t="s">
        <v>199</v>
      </c>
      <c r="M90" s="372"/>
    </row>
    <row r="91" spans="5:13" hidden="1" x14ac:dyDescent="0.15">
      <c r="E91" s="35"/>
      <c r="F91" s="35"/>
      <c r="G91" s="35"/>
      <c r="H91" s="35"/>
      <c r="I91" s="35"/>
      <c r="J91" s="34"/>
      <c r="K91" s="35">
        <v>12</v>
      </c>
      <c r="L91" s="372" t="s">
        <v>196</v>
      </c>
      <c r="M91" s="372"/>
    </row>
    <row r="92" spans="5:13" hidden="1" x14ac:dyDescent="0.15">
      <c r="E92" s="35"/>
      <c r="F92" s="35"/>
      <c r="G92" s="35"/>
      <c r="H92" s="35"/>
      <c r="I92" s="35"/>
      <c r="J92" s="34"/>
      <c r="K92" s="35">
        <v>13</v>
      </c>
      <c r="L92" s="372" t="s">
        <v>197</v>
      </c>
      <c r="M92" s="372"/>
    </row>
    <row r="93" spans="5:13" hidden="1" x14ac:dyDescent="0.15">
      <c r="E93" s="35"/>
      <c r="F93" s="35"/>
      <c r="G93" s="35"/>
      <c r="H93" s="35"/>
      <c r="I93" s="35"/>
      <c r="J93" s="34"/>
      <c r="K93" s="35">
        <v>14</v>
      </c>
      <c r="L93" s="372" t="s">
        <v>201</v>
      </c>
      <c r="M93" s="372"/>
    </row>
    <row r="94" spans="5:13" hidden="1" x14ac:dyDescent="0.15">
      <c r="E94" s="35"/>
      <c r="F94" s="35"/>
      <c r="G94" s="35"/>
      <c r="H94" s="35"/>
      <c r="I94" s="35"/>
      <c r="J94" s="34"/>
      <c r="K94" s="35">
        <v>15</v>
      </c>
      <c r="L94" s="372" t="s">
        <v>198</v>
      </c>
      <c r="M94" s="372"/>
    </row>
  </sheetData>
  <mergeCells count="30"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7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C6" zoomScaleNormal="100" zoomScaleSheetLayoutView="90" workbookViewId="0">
      <selection activeCell="M12" sqref="M12"/>
    </sheetView>
  </sheetViews>
  <sheetFormatPr defaultColWidth="9" defaultRowHeight="15" x14ac:dyDescent="0.15"/>
  <cols>
    <col min="1" max="1" width="2.5" style="8" hidden="1" customWidth="1"/>
    <col min="2" max="2" width="13.375" style="8" customWidth="1"/>
    <col min="3" max="3" width="10.125" style="8" customWidth="1"/>
    <col min="4" max="11" width="8.625" style="8" customWidth="1"/>
    <col min="12" max="12" width="11.125" style="8" customWidth="1"/>
    <col min="13" max="13" width="31.125" style="8" customWidth="1"/>
    <col min="14" max="15" width="8.625" style="8" customWidth="1"/>
    <col min="16" max="16384" width="9" style="8"/>
  </cols>
  <sheetData>
    <row r="1" spans="1:15" ht="18.75" x14ac:dyDescent="0.15">
      <c r="B1" s="99" t="s">
        <v>330</v>
      </c>
    </row>
    <row r="2" spans="1:15" ht="21" customHeight="1" x14ac:dyDescent="0.15">
      <c r="A2" s="121">
        <v>2</v>
      </c>
    </row>
    <row r="3" spans="1:15" ht="24.6" customHeight="1" x14ac:dyDescent="0.15">
      <c r="A3" s="121">
        <f>IF(COUNTA(C8:L8)&lt;&gt;0,1,2)</f>
        <v>2</v>
      </c>
      <c r="B3" s="9"/>
      <c r="C3" s="10"/>
      <c r="D3" s="9"/>
    </row>
    <row r="4" spans="1:15" s="11" customFormat="1" ht="14.25" customHeight="1" x14ac:dyDescent="0.15">
      <c r="B4" s="373" t="s">
        <v>30</v>
      </c>
      <c r="C4" s="382" t="s">
        <v>336</v>
      </c>
      <c r="D4" s="383"/>
      <c r="E4" s="383"/>
      <c r="F4" s="383"/>
      <c r="G4" s="383"/>
      <c r="H4" s="383"/>
      <c r="I4" s="383"/>
      <c r="J4" s="383"/>
      <c r="K4" s="383"/>
      <c r="L4" s="384"/>
      <c r="M4" s="373" t="s">
        <v>32</v>
      </c>
    </row>
    <row r="5" spans="1:15" s="11" customFormat="1" ht="18" customHeight="1" x14ac:dyDescent="0.15">
      <c r="B5" s="374"/>
      <c r="C5" s="375" t="s">
        <v>50</v>
      </c>
      <c r="D5" s="376"/>
      <c r="E5" s="376"/>
      <c r="F5" s="376"/>
      <c r="G5" s="376"/>
      <c r="H5" s="376"/>
      <c r="I5" s="376"/>
      <c r="J5" s="375" t="s">
        <v>31</v>
      </c>
      <c r="K5" s="376"/>
      <c r="L5" s="377" t="s">
        <v>40</v>
      </c>
      <c r="M5" s="374"/>
    </row>
    <row r="6" spans="1:15" s="11" customFormat="1" ht="18" customHeight="1" x14ac:dyDescent="0.15">
      <c r="B6" s="374"/>
      <c r="C6" s="377" t="s">
        <v>33</v>
      </c>
      <c r="D6" s="379"/>
      <c r="E6" s="377" t="s">
        <v>20</v>
      </c>
      <c r="F6" s="379"/>
      <c r="G6" s="379"/>
      <c r="H6" s="379"/>
      <c r="I6" s="379"/>
      <c r="J6" s="380" t="s">
        <v>51</v>
      </c>
      <c r="K6" s="377" t="s">
        <v>52</v>
      </c>
      <c r="L6" s="378"/>
      <c r="M6" s="374"/>
    </row>
    <row r="7" spans="1:15" s="11" customFormat="1" ht="45" customHeight="1" x14ac:dyDescent="0.15">
      <c r="B7" s="374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381"/>
      <c r="K7" s="378"/>
      <c r="L7" s="378"/>
      <c r="M7" s="374"/>
    </row>
    <row r="8" spans="1:15" s="11" customFormat="1" ht="52.5" customHeight="1" x14ac:dyDescent="0.15">
      <c r="B8" s="163" t="str">
        <f>IF(ｼｰﾄ0!C4="","",ｼｰﾄ0!C3&amp;ｼｰﾄ0!C4)</f>
        <v>千葉県九十九里平野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5"/>
      <c r="N8" s="13"/>
      <c r="O8" s="13"/>
    </row>
    <row r="9" spans="1:15" s="11" customFormat="1" ht="14.25" customHeight="1" x14ac:dyDescent="0.1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15">
      <c r="B10" s="14" t="s">
        <v>276</v>
      </c>
      <c r="C10" s="10" t="s">
        <v>479</v>
      </c>
    </row>
    <row r="11" spans="1:15" x14ac:dyDescent="0.15">
      <c r="C11" s="10" t="s">
        <v>480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15">
      <c r="C12" s="10" t="s">
        <v>481</v>
      </c>
    </row>
    <row r="13" spans="1:15" ht="18" customHeight="1" x14ac:dyDescent="0.15">
      <c r="C13" s="10" t="s">
        <v>482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38"/>
  <sheetViews>
    <sheetView showGridLines="0" topLeftCell="B7" zoomScaleNormal="100" zoomScaleSheetLayoutView="85" workbookViewId="0">
      <selection activeCell="K6" sqref="K6"/>
    </sheetView>
  </sheetViews>
  <sheetFormatPr defaultColWidth="9" defaultRowHeight="15" x14ac:dyDescent="0.15"/>
  <cols>
    <col min="1" max="1" width="3" style="18" hidden="1" customWidth="1"/>
    <col min="2" max="2" width="3" style="18" customWidth="1"/>
    <col min="3" max="3" width="13.625" style="18" customWidth="1"/>
    <col min="4" max="4" width="18.625" style="18" customWidth="1"/>
    <col min="5" max="9" width="15.625" style="18" customWidth="1"/>
    <col min="10" max="16384" width="9" style="18"/>
  </cols>
  <sheetData>
    <row r="1" spans="1:9" ht="19.5" x14ac:dyDescent="0.15">
      <c r="C1" s="118" t="s">
        <v>487</v>
      </c>
    </row>
    <row r="2" spans="1:9" x14ac:dyDescent="0.15">
      <c r="A2" s="122">
        <v>2</v>
      </c>
      <c r="B2" s="122"/>
    </row>
    <row r="3" spans="1:9" ht="15" customHeight="1" x14ac:dyDescent="0.15">
      <c r="A3" s="122">
        <f>IF(COUNTA(E7:I14)&lt;&gt;0,1,2)</f>
        <v>1</v>
      </c>
      <c r="B3" s="123" t="s">
        <v>483</v>
      </c>
      <c r="C3" s="16"/>
    </row>
    <row r="4" spans="1:9" s="36" customFormat="1" ht="15" customHeight="1" x14ac:dyDescent="0.15">
      <c r="C4" s="28"/>
    </row>
    <row r="5" spans="1:9" ht="20.45" customHeight="1" x14ac:dyDescent="0.15">
      <c r="C5" s="396" t="s">
        <v>36</v>
      </c>
      <c r="D5" s="391" t="s">
        <v>21</v>
      </c>
      <c r="E5" s="395" t="s">
        <v>333</v>
      </c>
      <c r="F5" s="395"/>
      <c r="G5" s="395"/>
      <c r="H5" s="395"/>
      <c r="I5" s="395"/>
    </row>
    <row r="6" spans="1:9" ht="39.950000000000003" customHeight="1" x14ac:dyDescent="0.15">
      <c r="C6" s="396"/>
      <c r="D6" s="391"/>
      <c r="E6" s="166" t="s">
        <v>22</v>
      </c>
      <c r="F6" s="166" t="s">
        <v>23</v>
      </c>
      <c r="G6" s="166" t="s">
        <v>24</v>
      </c>
      <c r="H6" s="166" t="s">
        <v>64</v>
      </c>
      <c r="I6" s="166" t="s">
        <v>25</v>
      </c>
    </row>
    <row r="7" spans="1:9" ht="28.5" customHeight="1" x14ac:dyDescent="0.15">
      <c r="C7" s="392" t="str">
        <f>IF(OR(ｼｰﾄ0!C4="",ｼｰﾄ0!C3=""),"",ｼｰﾄ0!C3&amp;ｼｰﾄ0!C4)</f>
        <v>千葉県九十九里平野</v>
      </c>
      <c r="D7" s="386" t="s">
        <v>203</v>
      </c>
      <c r="E7" s="173">
        <v>588</v>
      </c>
      <c r="F7" s="173">
        <v>1071.0999999999999</v>
      </c>
      <c r="G7" s="174">
        <v>404</v>
      </c>
      <c r="H7" s="175" t="s">
        <v>65</v>
      </c>
      <c r="I7" s="176">
        <v>45292</v>
      </c>
    </row>
    <row r="8" spans="1:9" ht="28.5" customHeight="1" x14ac:dyDescent="0.15">
      <c r="C8" s="393"/>
      <c r="D8" s="387"/>
      <c r="E8" s="173"/>
      <c r="F8" s="173"/>
      <c r="G8" s="174"/>
      <c r="H8" s="177"/>
      <c r="I8" s="176"/>
    </row>
    <row r="9" spans="1:9" ht="28.5" customHeight="1" x14ac:dyDescent="0.15">
      <c r="C9" s="393"/>
      <c r="D9" s="386" t="s">
        <v>485</v>
      </c>
      <c r="E9" s="173"/>
      <c r="F9" s="173"/>
      <c r="G9" s="174"/>
      <c r="H9" s="177"/>
      <c r="I9" s="176"/>
    </row>
    <row r="10" spans="1:9" ht="28.5" customHeight="1" x14ac:dyDescent="0.15">
      <c r="C10" s="393"/>
      <c r="D10" s="398"/>
      <c r="E10" s="173"/>
      <c r="F10" s="173"/>
      <c r="G10" s="174"/>
      <c r="H10" s="177"/>
      <c r="I10" s="176"/>
    </row>
    <row r="11" spans="1:9" ht="28.5" customHeight="1" x14ac:dyDescent="0.15">
      <c r="C11" s="393"/>
      <c r="D11" s="386" t="s">
        <v>175</v>
      </c>
      <c r="E11" s="173"/>
      <c r="F11" s="173"/>
      <c r="G11" s="174"/>
      <c r="H11" s="177"/>
      <c r="I11" s="176"/>
    </row>
    <row r="12" spans="1:9" ht="28.5" customHeight="1" x14ac:dyDescent="0.15">
      <c r="C12" s="393"/>
      <c r="D12" s="387"/>
      <c r="E12" s="173"/>
      <c r="F12" s="173"/>
      <c r="G12" s="174"/>
      <c r="H12" s="177"/>
      <c r="I12" s="176"/>
    </row>
    <row r="13" spans="1:9" ht="28.5" customHeight="1" x14ac:dyDescent="0.15">
      <c r="C13" s="393"/>
      <c r="D13" s="386" t="s">
        <v>335</v>
      </c>
      <c r="E13" s="173"/>
      <c r="F13" s="173"/>
      <c r="G13" s="174"/>
      <c r="H13" s="177"/>
      <c r="I13" s="176"/>
    </row>
    <row r="14" spans="1:9" ht="28.5" customHeight="1" x14ac:dyDescent="0.15">
      <c r="C14" s="394"/>
      <c r="D14" s="398"/>
      <c r="E14" s="173"/>
      <c r="F14" s="173"/>
      <c r="G14" s="174"/>
      <c r="H14" s="177"/>
      <c r="I14" s="176"/>
    </row>
    <row r="15" spans="1:9" ht="28.5" customHeight="1" x14ac:dyDescent="0.15">
      <c r="C15" s="397" t="s">
        <v>38</v>
      </c>
      <c r="D15" s="168" t="s">
        <v>65</v>
      </c>
      <c r="E15" s="178">
        <f>IF(COUNTA(E7:E14)=0,"",SUMIFS(E7:E14,$H$7:$H$14,$D$15))</f>
        <v>588</v>
      </c>
      <c r="F15" s="178">
        <f t="shared" ref="F15:G15" si="0">IF(COUNTA(F7:F14)=0,"",SUMIFS(F7:F14,$H$7:$H$14,$D$15))</f>
        <v>1071.0999999999999</v>
      </c>
      <c r="G15" s="179">
        <f t="shared" si="0"/>
        <v>404</v>
      </c>
      <c r="H15" s="169"/>
      <c r="I15" s="169"/>
    </row>
    <row r="16" spans="1:9" ht="28.5" customHeight="1" x14ac:dyDescent="0.15">
      <c r="C16" s="398"/>
      <c r="D16" s="168" t="s">
        <v>73</v>
      </c>
      <c r="E16" s="178">
        <f>IF(COUNTA(E7:E14)=0,"",SUMIFS(E7:E14,$H$7:$H$14,$D$16))</f>
        <v>0</v>
      </c>
      <c r="F16" s="178">
        <f>IF(COUNTA(F7:F14)=0,"",SUMIFS(F7:F14,$H$7:$H$14,$D$16))</f>
        <v>0</v>
      </c>
      <c r="G16" s="179">
        <f>IF(COUNTA(G7:G14)=0,"",SUMIFS(G7:G14,$H$7:$H$14,$D$16))</f>
        <v>0</v>
      </c>
      <c r="H16" s="169"/>
      <c r="I16" s="169"/>
    </row>
    <row r="17" spans="2:9" ht="15" customHeight="1" x14ac:dyDescent="0.15"/>
    <row r="18" spans="2:9" ht="15" customHeight="1" x14ac:dyDescent="0.15">
      <c r="G18" s="180"/>
      <c r="H18" s="180"/>
    </row>
    <row r="19" spans="2:9" customFormat="1" ht="15" customHeight="1" x14ac:dyDescent="0.15">
      <c r="C19" s="16"/>
      <c r="D19" s="18"/>
      <c r="E19" s="18"/>
      <c r="F19" s="18"/>
      <c r="G19" s="180"/>
      <c r="H19" s="180"/>
      <c r="I19" s="180"/>
    </row>
    <row r="20" spans="2:9" ht="15" customHeight="1" x14ac:dyDescent="0.15">
      <c r="B20" s="124" t="s">
        <v>484</v>
      </c>
      <c r="C20" s="16"/>
    </row>
    <row r="21" spans="2:9" ht="15" customHeight="1" x14ac:dyDescent="0.15">
      <c r="C21" s="28"/>
    </row>
    <row r="22" spans="2:9" x14ac:dyDescent="0.15">
      <c r="C22" s="391" t="s">
        <v>36</v>
      </c>
      <c r="D22" s="386" t="s">
        <v>21</v>
      </c>
      <c r="E22" s="128" t="s">
        <v>39</v>
      </c>
      <c r="F22" s="170"/>
      <c r="G22" s="129"/>
      <c r="H22" s="386" t="s">
        <v>16</v>
      </c>
    </row>
    <row r="23" spans="2:9" ht="12" customHeight="1" x14ac:dyDescent="0.15">
      <c r="C23" s="391"/>
      <c r="D23" s="387"/>
      <c r="E23" s="166" t="s">
        <v>178</v>
      </c>
      <c r="F23" s="166" t="s">
        <v>179</v>
      </c>
      <c r="G23" s="166" t="s">
        <v>180</v>
      </c>
      <c r="H23" s="387"/>
    </row>
    <row r="24" spans="2:9" ht="30" x14ac:dyDescent="0.15">
      <c r="C24" s="392" t="str">
        <f>IF(OR(ｼｰﾄ0!C4="",ｼｰﾄ0!C3=""),"",ｼｰﾄ0!C3&amp;ｼｰﾄ0!C4)</f>
        <v>千葉県九十九里平野</v>
      </c>
      <c r="D24" s="166" t="s">
        <v>61</v>
      </c>
      <c r="E24" s="171">
        <v>9</v>
      </c>
      <c r="F24" s="171"/>
      <c r="G24" s="171">
        <v>4</v>
      </c>
      <c r="H24" s="181">
        <v>13</v>
      </c>
    </row>
    <row r="25" spans="2:9" ht="40.5" customHeight="1" x14ac:dyDescent="0.15">
      <c r="C25" s="393"/>
      <c r="D25" s="167" t="s">
        <v>37</v>
      </c>
      <c r="E25" s="171"/>
      <c r="F25" s="171"/>
      <c r="G25" s="171"/>
      <c r="H25" s="181" t="str">
        <f>IF(COUNTA(E26:G26)=0,"",SUM(E26:G26))</f>
        <v/>
      </c>
    </row>
    <row r="26" spans="2:9" ht="40.5" customHeight="1" x14ac:dyDescent="0.15">
      <c r="C26" s="393"/>
      <c r="D26" s="166" t="s">
        <v>175</v>
      </c>
      <c r="E26" s="171"/>
      <c r="F26" s="171"/>
      <c r="G26" s="171"/>
      <c r="H26" s="181" t="str">
        <f>IF(COUNTA(E27:G27)=0,"",SUM(E27:G27))</f>
        <v/>
      </c>
    </row>
    <row r="27" spans="2:9" ht="40.5" customHeight="1" x14ac:dyDescent="0.15">
      <c r="C27" s="394"/>
      <c r="D27" s="167" t="s">
        <v>176</v>
      </c>
      <c r="E27" s="171"/>
      <c r="F27" s="171"/>
      <c r="G27" s="171"/>
      <c r="H27" s="181"/>
    </row>
    <row r="28" spans="2:9" ht="40.5" customHeight="1" x14ac:dyDescent="0.15">
      <c r="C28" s="328" t="s">
        <v>177</v>
      </c>
      <c r="D28" s="329"/>
      <c r="E28" s="181">
        <f>IF(SUM(E24:E27)=0,"",SUM(E24:E27))</f>
        <v>9</v>
      </c>
      <c r="F28" s="181" t="str">
        <f>IF(SUM(F24:F27)=0,"",SUM(F24:F27))</f>
        <v/>
      </c>
      <c r="G28" s="181">
        <f>IF(SUM(G24:G27)=0,"",SUM(G24:G27))</f>
        <v>4</v>
      </c>
      <c r="H28" s="181">
        <f>IF(SUM(H24:H27)=0,"",SUM(H24:H27))</f>
        <v>13</v>
      </c>
    </row>
    <row r="29" spans="2:9" ht="15" customHeight="1" x14ac:dyDescent="0.15">
      <c r="C29" s="172"/>
      <c r="D29" s="172"/>
      <c r="E29" s="182"/>
      <c r="F29" s="182"/>
      <c r="G29" s="182"/>
      <c r="H29" s="182"/>
    </row>
    <row r="30" spans="2:9" ht="15" customHeight="1" x14ac:dyDescent="0.15">
      <c r="C30" s="28" t="s">
        <v>475</v>
      </c>
    </row>
    <row r="31" spans="2:9" x14ac:dyDescent="0.15">
      <c r="C31" s="385" t="s">
        <v>334</v>
      </c>
      <c r="D31" s="386" t="s">
        <v>21</v>
      </c>
      <c r="E31" s="128" t="s">
        <v>39</v>
      </c>
      <c r="F31" s="170"/>
      <c r="G31" s="129"/>
      <c r="H31" s="386" t="s">
        <v>16</v>
      </c>
    </row>
    <row r="32" spans="2:9" ht="12" customHeight="1" x14ac:dyDescent="0.15">
      <c r="C32" s="385"/>
      <c r="D32" s="387"/>
      <c r="E32" s="166" t="s">
        <v>178</v>
      </c>
      <c r="F32" s="166" t="s">
        <v>179</v>
      </c>
      <c r="G32" s="166" t="s">
        <v>180</v>
      </c>
      <c r="H32" s="387"/>
    </row>
    <row r="33" spans="3:8" ht="30" x14ac:dyDescent="0.15">
      <c r="C33" s="388"/>
      <c r="D33" s="166" t="s">
        <v>61</v>
      </c>
      <c r="E33" s="171"/>
      <c r="F33" s="171"/>
      <c r="G33" s="171"/>
      <c r="H33" s="181" t="str">
        <f>IF(COUNTA(E34:G34)=0,"",SUM(E34:G34))</f>
        <v/>
      </c>
    </row>
    <row r="34" spans="3:8" ht="40.5" customHeight="1" x14ac:dyDescent="0.15">
      <c r="C34" s="389"/>
      <c r="D34" s="167" t="s">
        <v>37</v>
      </c>
      <c r="E34" s="171"/>
      <c r="F34" s="171"/>
      <c r="G34" s="171"/>
      <c r="H34" s="181" t="str">
        <f>IF(COUNTA(E35:G35)=0,"",SUM(E35:G35))</f>
        <v/>
      </c>
    </row>
    <row r="35" spans="3:8" ht="40.5" customHeight="1" x14ac:dyDescent="0.15">
      <c r="C35" s="389"/>
      <c r="D35" s="166" t="s">
        <v>175</v>
      </c>
      <c r="E35" s="171"/>
      <c r="F35" s="171"/>
      <c r="G35" s="171"/>
      <c r="H35" s="181" t="str">
        <f>IF(COUNTA(E36:G36)=0,"",SUM(E36:G36))</f>
        <v/>
      </c>
    </row>
    <row r="36" spans="3:8" ht="40.5" customHeight="1" x14ac:dyDescent="0.15">
      <c r="C36" s="390"/>
      <c r="D36" s="167" t="s">
        <v>176</v>
      </c>
      <c r="E36" s="171"/>
      <c r="F36" s="171"/>
      <c r="G36" s="171"/>
      <c r="H36" s="181">
        <f>IF(COUNTA(E37:G37)=0,"",SUM(E37:G37))</f>
        <v>0</v>
      </c>
    </row>
    <row r="37" spans="3:8" ht="40.5" customHeight="1" x14ac:dyDescent="0.15">
      <c r="C37" s="328" t="s">
        <v>177</v>
      </c>
      <c r="D37" s="329"/>
      <c r="E37" s="181" t="str">
        <f>IF(SUM(E33:E36)=0,"",SUM(E33:E36))</f>
        <v/>
      </c>
      <c r="F37" s="181" t="str">
        <f>IF(SUM(F33:F36)=0,"",SUM(F33:F36))</f>
        <v/>
      </c>
      <c r="G37" s="181" t="str">
        <f>IF(SUM(G33:G36)=0,"",SUM(G33:G36))</f>
        <v/>
      </c>
      <c r="H37" s="181" t="str">
        <f>IF(SUM(H33:H36)=0,"",SUM(H33:H36))</f>
        <v/>
      </c>
    </row>
    <row r="38" spans="3:8" ht="53.25" customHeight="1" x14ac:dyDescent="0.15"/>
  </sheetData>
  <mergeCells count="19">
    <mergeCell ref="E5:I5"/>
    <mergeCell ref="D5:D6"/>
    <mergeCell ref="C5:C6"/>
    <mergeCell ref="C15:C16"/>
    <mergeCell ref="D7:D8"/>
    <mergeCell ref="D9:D10"/>
    <mergeCell ref="D11:D12"/>
    <mergeCell ref="D13:D14"/>
    <mergeCell ref="C7:C14"/>
    <mergeCell ref="H22:H23"/>
    <mergeCell ref="C28:D28"/>
    <mergeCell ref="C22:C23"/>
    <mergeCell ref="D22:D23"/>
    <mergeCell ref="C24:C27"/>
    <mergeCell ref="C37:D37"/>
    <mergeCell ref="C31:C32"/>
    <mergeCell ref="D31:D32"/>
    <mergeCell ref="H31:H32"/>
    <mergeCell ref="C33:C36"/>
  </mergeCells>
  <phoneticPr fontId="5"/>
  <conditionalFormatting sqref="H7">
    <cfRule type="colorScale" priority="1">
      <colorScale>
        <cfvo type="min"/>
        <cfvo type="max"/>
        <color rgb="FFFF7128"/>
        <color rgb="FFFFEF9C"/>
      </colorScale>
    </cfRule>
  </conditionalFormatting>
  <dataValidations count="10">
    <dataValidation type="list" allowBlank="1" showInputMessage="1" showErrorMessage="1" sqref="H8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6 E3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36:G36 E27:G27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34:G34 E25:G25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35:G35 F26:G26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33:G33 E24:G24" xr:uid="{00000000-0002-0000-0900-000008000000}"/>
    <dataValidation type="list" allowBlank="1" showInputMessage="1" showErrorMessage="1" sqref="H7" xr:uid="{650F383B-9975-4FBE-98E3-DCC175325381}">
      <formula1>$C$15:$C$16</formula1>
    </dataValidation>
  </dataValidations>
  <pageMargins left="0.70866141732283472" right="0.55118110236220474" top="0.70866141732283472" bottom="0.6692913385826772" header="0.51181102362204722" footer="0.51181102362204722"/>
  <pageSetup paperSize="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E14" activePane="bottomRight" state="frozen"/>
      <selection sqref="A1:B1"/>
      <selection pane="topRight" sqref="A1:B1"/>
      <selection pane="bottomLeft" sqref="A1:B1"/>
      <selection pane="bottomRight" activeCell="L74" sqref="L74"/>
    </sheetView>
  </sheetViews>
  <sheetFormatPr defaultColWidth="9" defaultRowHeight="15" x14ac:dyDescent="0.15"/>
  <cols>
    <col min="1" max="1" width="8.625" style="25" hidden="1" customWidth="1"/>
    <col min="2" max="2" width="7.375" style="17" customWidth="1"/>
    <col min="3" max="3" width="7.875" style="109" customWidth="1"/>
    <col min="4" max="4" width="11.375" style="17" customWidth="1"/>
    <col min="5" max="5" width="5.625" style="110" customWidth="1"/>
    <col min="6" max="6" width="5.625" style="17" customWidth="1"/>
    <col min="7" max="7" width="12.5" style="17" customWidth="1"/>
    <col min="8" max="8" width="5.625" style="110" customWidth="1"/>
    <col min="9" max="9" width="5.625" style="17" customWidth="1"/>
    <col min="10" max="10" width="12.5" style="17" customWidth="1"/>
    <col min="11" max="11" width="5.625" style="110" customWidth="1"/>
    <col min="12" max="12" width="5.625" style="17" customWidth="1"/>
    <col min="13" max="13" width="12.5" style="17" customWidth="1"/>
    <col min="14" max="14" width="5.625" style="110" customWidth="1"/>
    <col min="15" max="15" width="5.625" style="17" customWidth="1"/>
    <col min="16" max="16" width="12.5" style="17" customWidth="1"/>
    <col min="17" max="17" width="5.625" style="110" customWidth="1"/>
    <col min="18" max="18" width="5.625" style="17" customWidth="1"/>
    <col min="19" max="19" width="12.5" style="17" customWidth="1"/>
    <col min="20" max="20" width="7.625" style="17" customWidth="1"/>
    <col min="21" max="32" width="5.625" style="17" customWidth="1"/>
    <col min="33" max="16384" width="9" style="17"/>
  </cols>
  <sheetData>
    <row r="1" spans="1:21" ht="18.75" x14ac:dyDescent="0.15">
      <c r="B1" s="100" t="s">
        <v>353</v>
      </c>
    </row>
    <row r="2" spans="1:21" x14ac:dyDescent="0.15">
      <c r="A2" s="25">
        <v>2</v>
      </c>
    </row>
    <row r="3" spans="1:21" x14ac:dyDescent="0.15">
      <c r="A3" s="25">
        <f>IF(COUNTA(E7:S11)&lt;&gt;0,1,2)</f>
        <v>1</v>
      </c>
      <c r="D3" s="28"/>
    </row>
    <row r="4" spans="1:21" ht="20.100000000000001" customHeight="1" x14ac:dyDescent="0.15">
      <c r="B4" s="415" t="s">
        <v>232</v>
      </c>
      <c r="C4" s="423" t="s">
        <v>233</v>
      </c>
      <c r="D4" s="403" t="s">
        <v>74</v>
      </c>
      <c r="E4" s="183" t="s">
        <v>228</v>
      </c>
      <c r="F4" s="184"/>
      <c r="G4" s="185"/>
      <c r="H4" s="183" t="s">
        <v>238</v>
      </c>
      <c r="I4" s="184"/>
      <c r="J4" s="185"/>
      <c r="K4" s="186" t="s">
        <v>340</v>
      </c>
      <c r="L4" s="184"/>
      <c r="M4" s="185"/>
      <c r="N4" s="186" t="s">
        <v>350</v>
      </c>
      <c r="O4" s="186"/>
      <c r="P4" s="186"/>
      <c r="Q4" s="186" t="s">
        <v>476</v>
      </c>
      <c r="R4" s="186"/>
      <c r="S4" s="186"/>
    </row>
    <row r="5" spans="1:21" ht="25.5" customHeight="1" x14ac:dyDescent="0.15">
      <c r="A5" s="25" t="s">
        <v>470</v>
      </c>
      <c r="B5" s="416"/>
      <c r="C5" s="423"/>
      <c r="D5" s="404"/>
      <c r="E5" s="187" t="s">
        <v>75</v>
      </c>
      <c r="F5" s="188" t="s">
        <v>273</v>
      </c>
      <c r="G5" s="189"/>
      <c r="H5" s="187" t="s">
        <v>76</v>
      </c>
      <c r="I5" s="188" t="s">
        <v>273</v>
      </c>
      <c r="J5" s="189"/>
      <c r="K5" s="187" t="s">
        <v>77</v>
      </c>
      <c r="L5" s="188" t="s">
        <v>273</v>
      </c>
      <c r="M5" s="189"/>
      <c r="N5" s="187" t="s">
        <v>78</v>
      </c>
      <c r="O5" s="188" t="s">
        <v>273</v>
      </c>
      <c r="P5" s="189"/>
      <c r="Q5" s="187" t="s">
        <v>75</v>
      </c>
      <c r="R5" s="188" t="s">
        <v>273</v>
      </c>
      <c r="S5" s="190"/>
    </row>
    <row r="6" spans="1:21" ht="27.75" customHeight="1" x14ac:dyDescent="0.15">
      <c r="B6" s="417"/>
      <c r="C6" s="423"/>
      <c r="D6" s="405"/>
      <c r="E6" s="191" t="s">
        <v>79</v>
      </c>
      <c r="F6" s="192" t="s">
        <v>275</v>
      </c>
      <c r="G6" s="193" t="s">
        <v>230</v>
      </c>
      <c r="H6" s="191" t="s">
        <v>79</v>
      </c>
      <c r="I6" s="192" t="s">
        <v>274</v>
      </c>
      <c r="J6" s="193" t="s">
        <v>80</v>
      </c>
      <c r="K6" s="191" t="s">
        <v>79</v>
      </c>
      <c r="L6" s="192" t="s">
        <v>274</v>
      </c>
      <c r="M6" s="193" t="s">
        <v>80</v>
      </c>
      <c r="N6" s="191" t="s">
        <v>79</v>
      </c>
      <c r="O6" s="192" t="s">
        <v>274</v>
      </c>
      <c r="P6" s="193" t="s">
        <v>80</v>
      </c>
      <c r="Q6" s="191" t="s">
        <v>79</v>
      </c>
      <c r="R6" s="192" t="s">
        <v>274</v>
      </c>
      <c r="S6" s="193" t="s">
        <v>80</v>
      </c>
    </row>
    <row r="7" spans="1:21" ht="21.75" customHeight="1" x14ac:dyDescent="0.15">
      <c r="B7" s="403" t="str">
        <f>ｼｰﾄ0!$C$4</f>
        <v>九十九里平野</v>
      </c>
      <c r="C7" s="399" t="s">
        <v>506</v>
      </c>
      <c r="D7" s="194" t="s">
        <v>231</v>
      </c>
      <c r="E7" s="208">
        <v>2</v>
      </c>
      <c r="F7" s="209">
        <v>0.17399999999999999</v>
      </c>
      <c r="G7" s="209">
        <v>6.3509999999999997E-2</v>
      </c>
      <c r="H7" s="208">
        <v>2</v>
      </c>
      <c r="I7" s="209">
        <v>0.16700000000000001</v>
      </c>
      <c r="J7" s="209">
        <v>6.112200000000001E-2</v>
      </c>
      <c r="K7" s="208">
        <v>2</v>
      </c>
      <c r="L7" s="209">
        <v>0.16800000000000001</v>
      </c>
      <c r="M7" s="209">
        <v>6.1488000000000008E-2</v>
      </c>
      <c r="N7" s="208">
        <v>2</v>
      </c>
      <c r="O7" s="209">
        <v>0.16700000000000001</v>
      </c>
      <c r="P7" s="209">
        <v>6.0955000000000009E-2</v>
      </c>
      <c r="Q7" s="208">
        <v>2</v>
      </c>
      <c r="R7" s="209">
        <v>0.2</v>
      </c>
      <c r="S7" s="209">
        <v>0.1</v>
      </c>
    </row>
    <row r="8" spans="1:21" ht="21.75" customHeight="1" x14ac:dyDescent="0.15">
      <c r="B8" s="404"/>
      <c r="C8" s="400"/>
      <c r="D8" s="194" t="s">
        <v>19</v>
      </c>
      <c r="E8" s="208">
        <v>0</v>
      </c>
      <c r="F8" s="209">
        <v>0</v>
      </c>
      <c r="G8" s="209">
        <v>0</v>
      </c>
      <c r="H8" s="208">
        <v>0</v>
      </c>
      <c r="I8" s="209">
        <v>0</v>
      </c>
      <c r="J8" s="209">
        <v>0</v>
      </c>
      <c r="K8" s="208">
        <v>0</v>
      </c>
      <c r="L8" s="209">
        <v>0</v>
      </c>
      <c r="M8" s="209">
        <v>0</v>
      </c>
      <c r="N8" s="208">
        <v>0</v>
      </c>
      <c r="O8" s="209">
        <v>0</v>
      </c>
      <c r="P8" s="209">
        <v>0</v>
      </c>
      <c r="Q8" s="208">
        <v>0</v>
      </c>
      <c r="R8" s="209">
        <v>0</v>
      </c>
      <c r="S8" s="209">
        <v>0</v>
      </c>
    </row>
    <row r="9" spans="1:21" ht="21.75" customHeight="1" x14ac:dyDescent="0.15">
      <c r="B9" s="404"/>
      <c r="C9" s="400"/>
      <c r="D9" s="194" t="s">
        <v>18</v>
      </c>
      <c r="E9" s="208">
        <v>5</v>
      </c>
      <c r="F9" s="209">
        <v>1.72</v>
      </c>
      <c r="G9" s="209">
        <v>0.62779999999999991</v>
      </c>
      <c r="H9" s="208">
        <v>6</v>
      </c>
      <c r="I9" s="209">
        <v>1.673</v>
      </c>
      <c r="J9" s="209">
        <v>0.61231800000000003</v>
      </c>
      <c r="K9" s="208">
        <v>6</v>
      </c>
      <c r="L9" s="209">
        <v>1.7130000000000001</v>
      </c>
      <c r="M9" s="209">
        <v>0.62695800000000013</v>
      </c>
      <c r="N9" s="208">
        <v>7</v>
      </c>
      <c r="O9" s="209">
        <v>1.758</v>
      </c>
      <c r="P9" s="209">
        <v>0.64166999999999996</v>
      </c>
      <c r="Q9" s="208">
        <v>6</v>
      </c>
      <c r="R9" s="209">
        <v>1.8</v>
      </c>
      <c r="S9" s="209">
        <v>0.6</v>
      </c>
      <c r="U9" s="117"/>
    </row>
    <row r="10" spans="1:21" ht="21.75" customHeight="1" x14ac:dyDescent="0.15">
      <c r="B10" s="404"/>
      <c r="C10" s="400"/>
      <c r="D10" s="194" t="s">
        <v>209</v>
      </c>
      <c r="E10" s="208">
        <v>20</v>
      </c>
      <c r="F10" s="209">
        <v>0.61299999999999999</v>
      </c>
      <c r="G10" s="209">
        <v>0.223745</v>
      </c>
      <c r="H10" s="208">
        <v>19</v>
      </c>
      <c r="I10" s="209">
        <v>0.438</v>
      </c>
      <c r="J10" s="209">
        <v>0.16030800000000001</v>
      </c>
      <c r="K10" s="208">
        <v>20</v>
      </c>
      <c r="L10" s="209">
        <v>0.50600000000000001</v>
      </c>
      <c r="M10" s="209">
        <v>0.185196</v>
      </c>
      <c r="N10" s="208">
        <v>19</v>
      </c>
      <c r="O10" s="209">
        <v>0.42699999999999999</v>
      </c>
      <c r="P10" s="209">
        <v>0.15585499999999999</v>
      </c>
      <c r="Q10" s="208">
        <v>20</v>
      </c>
      <c r="R10" s="209">
        <v>0.5</v>
      </c>
      <c r="S10" s="209">
        <v>0.2</v>
      </c>
    </row>
    <row r="11" spans="1:21" ht="21.75" customHeight="1" x14ac:dyDescent="0.15">
      <c r="B11" s="404"/>
      <c r="C11" s="400"/>
      <c r="D11" s="131" t="s">
        <v>62</v>
      </c>
      <c r="E11" s="208">
        <v>0</v>
      </c>
      <c r="F11" s="209">
        <v>0</v>
      </c>
      <c r="G11" s="209">
        <v>0</v>
      </c>
      <c r="H11" s="208">
        <v>0</v>
      </c>
      <c r="I11" s="209">
        <v>0</v>
      </c>
      <c r="J11" s="209">
        <v>0</v>
      </c>
      <c r="K11" s="208">
        <v>0</v>
      </c>
      <c r="L11" s="209">
        <v>0</v>
      </c>
      <c r="M11" s="209">
        <v>0</v>
      </c>
      <c r="N11" s="208">
        <v>0</v>
      </c>
      <c r="O11" s="209">
        <v>0</v>
      </c>
      <c r="P11" s="209">
        <v>0</v>
      </c>
      <c r="Q11" s="208">
        <v>0</v>
      </c>
      <c r="R11" s="209">
        <v>0</v>
      </c>
      <c r="S11" s="209">
        <v>0</v>
      </c>
    </row>
    <row r="12" spans="1:21" ht="26.25" customHeight="1" x14ac:dyDescent="0.15">
      <c r="B12" s="405"/>
      <c r="C12" s="401"/>
      <c r="D12" s="131" t="s">
        <v>254</v>
      </c>
      <c r="E12" s="210">
        <f t="shared" ref="E12:G12" si="0">IF(COUNT(E7:E11)&gt;=1,SUM(E7:E11),"")</f>
        <v>27</v>
      </c>
      <c r="F12" s="211">
        <f t="shared" ref="F12" si="1">IF(COUNT(F7:F11)&gt;=1,SUM(F7:F11),"")</f>
        <v>2.5069999999999997</v>
      </c>
      <c r="G12" s="211">
        <f t="shared" si="0"/>
        <v>0.91505499999999984</v>
      </c>
      <c r="H12" s="210">
        <f t="shared" ref="H12:J12" si="2">IF(COUNT(H7:H11)&gt;=1,SUM(H7:H11),"")</f>
        <v>27</v>
      </c>
      <c r="I12" s="212">
        <f t="shared" ref="I12" si="3">IF(COUNT(I7:I11)&gt;=1,SUM(I7:I11),"")</f>
        <v>2.278</v>
      </c>
      <c r="J12" s="212">
        <f t="shared" si="2"/>
        <v>0.83374800000000004</v>
      </c>
      <c r="K12" s="210">
        <f t="shared" ref="K12:M12" si="4">IF(COUNT(K7:K11)&gt;=1,SUM(K7:K11),"")</f>
        <v>28</v>
      </c>
      <c r="L12" s="211">
        <f t="shared" ref="L12" si="5">IF(COUNT(L7:L11)&gt;=1,SUM(L7:L11),"")</f>
        <v>2.387</v>
      </c>
      <c r="M12" s="211">
        <f t="shared" si="4"/>
        <v>0.87364200000000014</v>
      </c>
      <c r="N12" s="210">
        <f t="shared" ref="N12:S12" si="6">IF(COUNT(N7:N11)&gt;=1,SUM(N7:N11),"")</f>
        <v>28</v>
      </c>
      <c r="O12" s="211">
        <f t="shared" ref="O12" si="7">IF(COUNT(O7:O11)&gt;=1,SUM(O7:O11),"")</f>
        <v>2.3519999999999999</v>
      </c>
      <c r="P12" s="211">
        <f t="shared" si="6"/>
        <v>0.85847999999999991</v>
      </c>
      <c r="Q12" s="210">
        <f t="shared" si="6"/>
        <v>28</v>
      </c>
      <c r="R12" s="211">
        <f t="shared" ref="R12" si="8">IF(COUNT(R7:R11)&gt;=1,SUM(R7:R11),"")</f>
        <v>2.5</v>
      </c>
      <c r="S12" s="211">
        <f t="shared" si="6"/>
        <v>0.89999999999999991</v>
      </c>
    </row>
    <row r="13" spans="1:21" ht="21.75" customHeight="1" x14ac:dyDescent="0.15">
      <c r="B13" s="403" t="str">
        <f>ｼｰﾄ0!$C$4</f>
        <v>九十九里平野</v>
      </c>
      <c r="C13" s="425"/>
      <c r="D13" s="194" t="s">
        <v>208</v>
      </c>
      <c r="E13" s="131"/>
      <c r="F13" s="209"/>
      <c r="G13" s="209"/>
      <c r="H13" s="131"/>
      <c r="I13" s="209"/>
      <c r="J13" s="209"/>
      <c r="K13" s="131"/>
      <c r="L13" s="209"/>
      <c r="M13" s="209"/>
      <c r="N13" s="131"/>
      <c r="O13" s="209"/>
      <c r="P13" s="209"/>
      <c r="Q13" s="213"/>
      <c r="R13" s="209"/>
      <c r="S13" s="209"/>
    </row>
    <row r="14" spans="1:21" ht="21.75" customHeight="1" x14ac:dyDescent="0.15">
      <c r="B14" s="404"/>
      <c r="C14" s="426"/>
      <c r="D14" s="194" t="s">
        <v>19</v>
      </c>
      <c r="E14" s="131"/>
      <c r="F14" s="209"/>
      <c r="G14" s="209"/>
      <c r="H14" s="131"/>
      <c r="I14" s="209"/>
      <c r="J14" s="209"/>
      <c r="K14" s="131"/>
      <c r="L14" s="209"/>
      <c r="M14" s="209"/>
      <c r="N14" s="131"/>
      <c r="O14" s="209"/>
      <c r="P14" s="209"/>
      <c r="Q14" s="213"/>
      <c r="R14" s="209"/>
      <c r="S14" s="209"/>
    </row>
    <row r="15" spans="1:21" ht="21.75" customHeight="1" x14ac:dyDescent="0.15">
      <c r="B15" s="404"/>
      <c r="C15" s="426"/>
      <c r="D15" s="194" t="s">
        <v>18</v>
      </c>
      <c r="E15" s="131"/>
      <c r="F15" s="209"/>
      <c r="G15" s="209"/>
      <c r="H15" s="131"/>
      <c r="I15" s="209"/>
      <c r="J15" s="209"/>
      <c r="K15" s="131"/>
      <c r="L15" s="209"/>
      <c r="M15" s="209"/>
      <c r="N15" s="131"/>
      <c r="O15" s="209"/>
      <c r="P15" s="209"/>
      <c r="Q15" s="213"/>
      <c r="R15" s="209"/>
      <c r="S15" s="209"/>
    </row>
    <row r="16" spans="1:21" ht="21.75" customHeight="1" x14ac:dyDescent="0.15">
      <c r="B16" s="404"/>
      <c r="C16" s="426"/>
      <c r="D16" s="194" t="s">
        <v>209</v>
      </c>
      <c r="E16" s="131"/>
      <c r="F16" s="209"/>
      <c r="G16" s="209"/>
      <c r="H16" s="131"/>
      <c r="I16" s="209"/>
      <c r="J16" s="209"/>
      <c r="K16" s="131"/>
      <c r="L16" s="209"/>
      <c r="M16" s="209"/>
      <c r="N16" s="131"/>
      <c r="O16" s="209"/>
      <c r="P16" s="209"/>
      <c r="Q16" s="213"/>
      <c r="R16" s="209"/>
      <c r="S16" s="209"/>
    </row>
    <row r="17" spans="2:19" ht="21.75" customHeight="1" x14ac:dyDescent="0.15">
      <c r="B17" s="404"/>
      <c r="C17" s="426"/>
      <c r="D17" s="131" t="s">
        <v>62</v>
      </c>
      <c r="E17" s="131"/>
      <c r="F17" s="209"/>
      <c r="G17" s="209"/>
      <c r="H17" s="131"/>
      <c r="I17" s="209"/>
      <c r="J17" s="209"/>
      <c r="K17" s="131"/>
      <c r="L17" s="209"/>
      <c r="M17" s="209"/>
      <c r="N17" s="131"/>
      <c r="O17" s="209"/>
      <c r="P17" s="209"/>
      <c r="Q17" s="213"/>
      <c r="R17" s="209"/>
      <c r="S17" s="209"/>
    </row>
    <row r="18" spans="2:19" ht="26.25" customHeight="1" x14ac:dyDescent="0.15">
      <c r="B18" s="405"/>
      <c r="C18" s="427"/>
      <c r="D18" s="131" t="s">
        <v>255</v>
      </c>
      <c r="E18" s="210" t="str">
        <f t="shared" ref="E18:G18" si="9">IF(COUNT(E13:E17)&gt;=1,SUM(E13:E17),"")</f>
        <v/>
      </c>
      <c r="F18" s="211" t="str">
        <f t="shared" ref="F18" si="10">IF(COUNT(F13:F17)&gt;=1,SUM(F13:F17),"")</f>
        <v/>
      </c>
      <c r="G18" s="211" t="str">
        <f t="shared" si="9"/>
        <v/>
      </c>
      <c r="H18" s="210" t="str">
        <f t="shared" ref="H18:S18" si="11">IF(COUNT(H13:H17)&gt;=1,SUM(H13:H17),"")</f>
        <v/>
      </c>
      <c r="I18" s="212" t="str">
        <f t="shared" si="11"/>
        <v/>
      </c>
      <c r="J18" s="212" t="str">
        <f t="shared" si="11"/>
        <v/>
      </c>
      <c r="K18" s="210" t="str">
        <f t="shared" si="11"/>
        <v/>
      </c>
      <c r="L18" s="211" t="str">
        <f t="shared" si="11"/>
        <v/>
      </c>
      <c r="M18" s="211" t="str">
        <f t="shared" si="11"/>
        <v/>
      </c>
      <c r="N18" s="210" t="str">
        <f t="shared" si="11"/>
        <v/>
      </c>
      <c r="O18" s="211" t="str">
        <f t="shared" si="11"/>
        <v/>
      </c>
      <c r="P18" s="211" t="str">
        <f t="shared" si="11"/>
        <v/>
      </c>
      <c r="Q18" s="210" t="str">
        <f t="shared" si="11"/>
        <v/>
      </c>
      <c r="R18" s="211" t="str">
        <f t="shared" si="11"/>
        <v/>
      </c>
      <c r="S18" s="211" t="str">
        <f t="shared" si="11"/>
        <v/>
      </c>
    </row>
    <row r="19" spans="2:19" ht="21.75" customHeight="1" x14ac:dyDescent="0.15">
      <c r="B19" s="403" t="str">
        <f>ｼｰﾄ0!$C$4</f>
        <v>九十九里平野</v>
      </c>
      <c r="C19" s="399"/>
      <c r="D19" s="194" t="s">
        <v>208</v>
      </c>
      <c r="E19" s="131"/>
      <c r="F19" s="209"/>
      <c r="G19" s="209"/>
      <c r="H19" s="131"/>
      <c r="I19" s="209"/>
      <c r="J19" s="209"/>
      <c r="K19" s="131"/>
      <c r="L19" s="209"/>
      <c r="M19" s="209"/>
      <c r="N19" s="131"/>
      <c r="O19" s="209"/>
      <c r="P19" s="209"/>
      <c r="Q19" s="213"/>
      <c r="R19" s="209"/>
      <c r="S19" s="209"/>
    </row>
    <row r="20" spans="2:19" ht="21.75" customHeight="1" x14ac:dyDescent="0.15">
      <c r="B20" s="404"/>
      <c r="C20" s="418"/>
      <c r="D20" s="194" t="s">
        <v>19</v>
      </c>
      <c r="E20" s="131"/>
      <c r="F20" s="209"/>
      <c r="G20" s="209"/>
      <c r="H20" s="131"/>
      <c r="I20" s="209"/>
      <c r="J20" s="209"/>
      <c r="K20" s="131"/>
      <c r="L20" s="209"/>
      <c r="M20" s="209"/>
      <c r="N20" s="131"/>
      <c r="O20" s="209"/>
      <c r="P20" s="209"/>
      <c r="Q20" s="213"/>
      <c r="R20" s="209"/>
      <c r="S20" s="209"/>
    </row>
    <row r="21" spans="2:19" ht="21.75" customHeight="1" x14ac:dyDescent="0.15">
      <c r="B21" s="404"/>
      <c r="C21" s="418"/>
      <c r="D21" s="194" t="s">
        <v>18</v>
      </c>
      <c r="E21" s="131"/>
      <c r="F21" s="209"/>
      <c r="G21" s="209"/>
      <c r="H21" s="131"/>
      <c r="I21" s="209"/>
      <c r="J21" s="209"/>
      <c r="K21" s="131"/>
      <c r="L21" s="209"/>
      <c r="M21" s="209"/>
      <c r="N21" s="131"/>
      <c r="O21" s="209"/>
      <c r="P21" s="209"/>
      <c r="Q21" s="213"/>
      <c r="R21" s="209"/>
      <c r="S21" s="209"/>
    </row>
    <row r="22" spans="2:19" ht="21.75" customHeight="1" x14ac:dyDescent="0.15">
      <c r="B22" s="404"/>
      <c r="C22" s="418"/>
      <c r="D22" s="194" t="s">
        <v>209</v>
      </c>
      <c r="E22" s="131"/>
      <c r="F22" s="209"/>
      <c r="G22" s="209"/>
      <c r="H22" s="131"/>
      <c r="I22" s="209"/>
      <c r="J22" s="209"/>
      <c r="K22" s="131"/>
      <c r="L22" s="209"/>
      <c r="M22" s="209"/>
      <c r="N22" s="131"/>
      <c r="O22" s="209"/>
      <c r="P22" s="209"/>
      <c r="Q22" s="213"/>
      <c r="R22" s="209"/>
      <c r="S22" s="209"/>
    </row>
    <row r="23" spans="2:19" ht="21.75" customHeight="1" x14ac:dyDescent="0.15">
      <c r="B23" s="404"/>
      <c r="C23" s="418"/>
      <c r="D23" s="131" t="s">
        <v>62</v>
      </c>
      <c r="E23" s="131"/>
      <c r="F23" s="209"/>
      <c r="G23" s="209"/>
      <c r="H23" s="131"/>
      <c r="I23" s="209"/>
      <c r="J23" s="209"/>
      <c r="K23" s="131"/>
      <c r="L23" s="209"/>
      <c r="M23" s="209"/>
      <c r="N23" s="131"/>
      <c r="O23" s="209"/>
      <c r="P23" s="209"/>
      <c r="Q23" s="213"/>
      <c r="R23" s="209"/>
      <c r="S23" s="209"/>
    </row>
    <row r="24" spans="2:19" ht="26.25" customHeight="1" x14ac:dyDescent="0.15">
      <c r="B24" s="405"/>
      <c r="C24" s="419"/>
      <c r="D24" s="131" t="s">
        <v>256</v>
      </c>
      <c r="E24" s="213" t="str">
        <f t="shared" ref="E24:G24" si="12">IF(COUNT(E19:E23)&gt;=1,SUM(E19:E23),"")</f>
        <v/>
      </c>
      <c r="F24" s="214" t="str">
        <f t="shared" ref="F24" si="13">IF(COUNT(F19:F23)&gt;=1,SUM(F19:F23),"")</f>
        <v/>
      </c>
      <c r="G24" s="214" t="str">
        <f t="shared" si="12"/>
        <v/>
      </c>
      <c r="H24" s="213" t="str">
        <f t="shared" ref="H24:S24" si="14">IF(COUNT(H19:H23)&gt;=1,SUM(H19:H23),"")</f>
        <v/>
      </c>
      <c r="I24" s="215" t="str">
        <f t="shared" si="14"/>
        <v/>
      </c>
      <c r="J24" s="215" t="str">
        <f t="shared" si="14"/>
        <v/>
      </c>
      <c r="K24" s="213" t="str">
        <f t="shared" si="14"/>
        <v/>
      </c>
      <c r="L24" s="214" t="str">
        <f t="shared" si="14"/>
        <v/>
      </c>
      <c r="M24" s="214" t="str">
        <f t="shared" si="14"/>
        <v/>
      </c>
      <c r="N24" s="213" t="str">
        <f t="shared" si="14"/>
        <v/>
      </c>
      <c r="O24" s="214" t="str">
        <f t="shared" si="14"/>
        <v/>
      </c>
      <c r="P24" s="214" t="str">
        <f t="shared" si="14"/>
        <v/>
      </c>
      <c r="Q24" s="213" t="str">
        <f t="shared" si="14"/>
        <v/>
      </c>
      <c r="R24" s="214" t="str">
        <f t="shared" si="14"/>
        <v/>
      </c>
      <c r="S24" s="214" t="str">
        <f t="shared" si="14"/>
        <v/>
      </c>
    </row>
    <row r="25" spans="2:19" ht="22.5" customHeight="1" x14ac:dyDescent="0.15">
      <c r="B25" s="403" t="str">
        <f>ｼｰﾄ0!$C$4</f>
        <v>九十九里平野</v>
      </c>
      <c r="C25" s="399"/>
      <c r="D25" s="194" t="s">
        <v>208</v>
      </c>
      <c r="E25" s="131"/>
      <c r="F25" s="209"/>
      <c r="G25" s="209"/>
      <c r="H25" s="131"/>
      <c r="I25" s="209"/>
      <c r="J25" s="209"/>
      <c r="K25" s="131"/>
      <c r="L25" s="209"/>
      <c r="M25" s="209"/>
      <c r="N25" s="131"/>
      <c r="O25" s="209"/>
      <c r="P25" s="209"/>
      <c r="Q25" s="213"/>
      <c r="R25" s="209"/>
      <c r="S25" s="209"/>
    </row>
    <row r="26" spans="2:19" ht="22.5" customHeight="1" x14ac:dyDescent="0.15">
      <c r="B26" s="404"/>
      <c r="C26" s="418"/>
      <c r="D26" s="194" t="s">
        <v>19</v>
      </c>
      <c r="E26" s="131"/>
      <c r="F26" s="209"/>
      <c r="G26" s="209"/>
      <c r="H26" s="131"/>
      <c r="I26" s="209"/>
      <c r="J26" s="209"/>
      <c r="K26" s="131"/>
      <c r="L26" s="209"/>
      <c r="M26" s="209"/>
      <c r="N26" s="131"/>
      <c r="O26" s="209"/>
      <c r="P26" s="209"/>
      <c r="Q26" s="213"/>
      <c r="R26" s="209"/>
      <c r="S26" s="209"/>
    </row>
    <row r="27" spans="2:19" ht="22.5" customHeight="1" x14ac:dyDescent="0.15">
      <c r="B27" s="404"/>
      <c r="C27" s="418"/>
      <c r="D27" s="194" t="s">
        <v>18</v>
      </c>
      <c r="E27" s="131"/>
      <c r="F27" s="209"/>
      <c r="G27" s="209"/>
      <c r="H27" s="131"/>
      <c r="I27" s="209"/>
      <c r="J27" s="209"/>
      <c r="K27" s="131"/>
      <c r="L27" s="209"/>
      <c r="M27" s="209"/>
      <c r="N27" s="131"/>
      <c r="O27" s="209"/>
      <c r="P27" s="209"/>
      <c r="Q27" s="213"/>
      <c r="R27" s="209"/>
      <c r="S27" s="209"/>
    </row>
    <row r="28" spans="2:19" ht="22.5" customHeight="1" x14ac:dyDescent="0.15">
      <c r="B28" s="404"/>
      <c r="C28" s="418"/>
      <c r="D28" s="194" t="s">
        <v>209</v>
      </c>
      <c r="E28" s="131"/>
      <c r="F28" s="209"/>
      <c r="G28" s="209"/>
      <c r="H28" s="131"/>
      <c r="I28" s="209"/>
      <c r="J28" s="209"/>
      <c r="K28" s="131"/>
      <c r="L28" s="209"/>
      <c r="M28" s="209"/>
      <c r="N28" s="131"/>
      <c r="O28" s="209"/>
      <c r="P28" s="209"/>
      <c r="Q28" s="213"/>
      <c r="R28" s="209"/>
      <c r="S28" s="209"/>
    </row>
    <row r="29" spans="2:19" ht="22.5" customHeight="1" x14ac:dyDescent="0.15">
      <c r="B29" s="404"/>
      <c r="C29" s="418"/>
      <c r="D29" s="131" t="s">
        <v>62</v>
      </c>
      <c r="E29" s="131"/>
      <c r="F29" s="209"/>
      <c r="G29" s="209"/>
      <c r="H29" s="131"/>
      <c r="I29" s="209"/>
      <c r="J29" s="209"/>
      <c r="K29" s="131"/>
      <c r="L29" s="209"/>
      <c r="M29" s="209"/>
      <c r="N29" s="131"/>
      <c r="O29" s="209"/>
      <c r="P29" s="209"/>
      <c r="Q29" s="213"/>
      <c r="R29" s="209"/>
      <c r="S29" s="209"/>
    </row>
    <row r="30" spans="2:19" ht="25.5" customHeight="1" x14ac:dyDescent="0.15">
      <c r="B30" s="405"/>
      <c r="C30" s="419"/>
      <c r="D30" s="131" t="s">
        <v>257</v>
      </c>
      <c r="E30" s="213" t="str">
        <f t="shared" ref="E30:G30" si="15">IF(COUNT(E25:E29)&gt;=1,SUM(E25:E29),"")</f>
        <v/>
      </c>
      <c r="F30" s="214" t="str">
        <f t="shared" ref="F30" si="16">IF(COUNT(F25:F29)&gt;=1,SUM(F25:F29),"")</f>
        <v/>
      </c>
      <c r="G30" s="214" t="str">
        <f t="shared" si="15"/>
        <v/>
      </c>
      <c r="H30" s="213" t="str">
        <f t="shared" ref="H30:S30" si="17">IF(COUNT(H25:H29)&gt;=1,SUM(H25:H29),"")</f>
        <v/>
      </c>
      <c r="I30" s="215" t="str">
        <f t="shared" si="17"/>
        <v/>
      </c>
      <c r="J30" s="215" t="str">
        <f t="shared" si="17"/>
        <v/>
      </c>
      <c r="K30" s="213" t="str">
        <f t="shared" si="17"/>
        <v/>
      </c>
      <c r="L30" s="214" t="str">
        <f t="shared" si="17"/>
        <v/>
      </c>
      <c r="M30" s="214" t="str">
        <f t="shared" si="17"/>
        <v/>
      </c>
      <c r="N30" s="213" t="str">
        <f t="shared" si="17"/>
        <v/>
      </c>
      <c r="O30" s="214" t="str">
        <f t="shared" si="17"/>
        <v/>
      </c>
      <c r="P30" s="214" t="str">
        <f t="shared" si="17"/>
        <v/>
      </c>
      <c r="Q30" s="213" t="str">
        <f t="shared" si="17"/>
        <v/>
      </c>
      <c r="R30" s="214" t="str">
        <f t="shared" si="17"/>
        <v/>
      </c>
      <c r="S30" s="214" t="str">
        <f t="shared" si="17"/>
        <v/>
      </c>
    </row>
    <row r="31" spans="2:19" ht="21.75" hidden="1" customHeight="1" x14ac:dyDescent="0.15">
      <c r="B31" s="403" t="str">
        <f>ｼｰﾄ0!$C$4</f>
        <v>九十九里平野</v>
      </c>
      <c r="C31" s="399"/>
      <c r="D31" s="194" t="s">
        <v>208</v>
      </c>
      <c r="E31" s="131"/>
      <c r="F31" s="209"/>
      <c r="G31" s="209"/>
      <c r="H31" s="131"/>
      <c r="I31" s="209"/>
      <c r="J31" s="209"/>
      <c r="K31" s="131"/>
      <c r="L31" s="209"/>
      <c r="M31" s="209"/>
      <c r="N31" s="131"/>
      <c r="O31" s="209"/>
      <c r="P31" s="209"/>
      <c r="Q31" s="213"/>
      <c r="R31" s="209"/>
      <c r="S31" s="209"/>
    </row>
    <row r="32" spans="2:19" ht="21.75" hidden="1" customHeight="1" x14ac:dyDescent="0.15">
      <c r="B32" s="404"/>
      <c r="C32" s="400"/>
      <c r="D32" s="194" t="s">
        <v>19</v>
      </c>
      <c r="E32" s="131"/>
      <c r="F32" s="209"/>
      <c r="G32" s="209"/>
      <c r="H32" s="131"/>
      <c r="I32" s="209"/>
      <c r="J32" s="209"/>
      <c r="K32" s="131"/>
      <c r="L32" s="209"/>
      <c r="M32" s="209"/>
      <c r="N32" s="131"/>
      <c r="O32" s="209"/>
      <c r="P32" s="209"/>
      <c r="Q32" s="213"/>
      <c r="R32" s="209"/>
      <c r="S32" s="209"/>
    </row>
    <row r="33" spans="2:19" ht="21.75" hidden="1" customHeight="1" x14ac:dyDescent="0.15">
      <c r="B33" s="404"/>
      <c r="C33" s="400"/>
      <c r="D33" s="194" t="s">
        <v>18</v>
      </c>
      <c r="E33" s="131"/>
      <c r="F33" s="209"/>
      <c r="G33" s="209"/>
      <c r="H33" s="131"/>
      <c r="I33" s="209"/>
      <c r="J33" s="209"/>
      <c r="K33" s="131"/>
      <c r="L33" s="209"/>
      <c r="M33" s="209"/>
      <c r="N33" s="131"/>
      <c r="O33" s="209"/>
      <c r="P33" s="209"/>
      <c r="Q33" s="213"/>
      <c r="R33" s="209"/>
      <c r="S33" s="209"/>
    </row>
    <row r="34" spans="2:19" ht="21.75" hidden="1" customHeight="1" x14ac:dyDescent="0.15">
      <c r="B34" s="404"/>
      <c r="C34" s="400"/>
      <c r="D34" s="194" t="s">
        <v>209</v>
      </c>
      <c r="E34" s="131"/>
      <c r="F34" s="209"/>
      <c r="G34" s="209"/>
      <c r="H34" s="131"/>
      <c r="I34" s="209"/>
      <c r="J34" s="209"/>
      <c r="K34" s="131"/>
      <c r="L34" s="209"/>
      <c r="M34" s="209"/>
      <c r="N34" s="131"/>
      <c r="O34" s="209"/>
      <c r="P34" s="209"/>
      <c r="Q34" s="213"/>
      <c r="R34" s="209"/>
      <c r="S34" s="209"/>
    </row>
    <row r="35" spans="2:19" ht="21.75" hidden="1" customHeight="1" x14ac:dyDescent="0.15">
      <c r="B35" s="404"/>
      <c r="C35" s="400"/>
      <c r="D35" s="131" t="s">
        <v>62</v>
      </c>
      <c r="E35" s="131"/>
      <c r="F35" s="209"/>
      <c r="G35" s="209"/>
      <c r="H35" s="131"/>
      <c r="I35" s="209"/>
      <c r="J35" s="209"/>
      <c r="K35" s="131"/>
      <c r="L35" s="209"/>
      <c r="M35" s="209"/>
      <c r="N35" s="131"/>
      <c r="O35" s="209"/>
      <c r="P35" s="209"/>
      <c r="Q35" s="213"/>
      <c r="R35" s="209"/>
      <c r="S35" s="209"/>
    </row>
    <row r="36" spans="2:19" ht="25.5" hidden="1" customHeight="1" x14ac:dyDescent="0.15">
      <c r="B36" s="405"/>
      <c r="C36" s="401"/>
      <c r="D36" s="195" t="s">
        <v>258</v>
      </c>
      <c r="E36" s="213" t="str">
        <f t="shared" ref="E36:G36" si="18">IF(COUNT(E31:E35)&gt;=1,SUM(E31:E35),"")</f>
        <v/>
      </c>
      <c r="F36" s="214" t="str">
        <f t="shared" ref="F36" si="19">IF(COUNT(F31:F35)&gt;=1,SUM(F31:F35),"")</f>
        <v/>
      </c>
      <c r="G36" s="214" t="str">
        <f t="shared" si="18"/>
        <v/>
      </c>
      <c r="H36" s="213" t="str">
        <f t="shared" ref="H36:S36" si="20">IF(COUNT(H31:H35)&gt;=1,SUM(H31:H35),"")</f>
        <v/>
      </c>
      <c r="I36" s="215" t="str">
        <f t="shared" si="20"/>
        <v/>
      </c>
      <c r="J36" s="215" t="str">
        <f t="shared" si="20"/>
        <v/>
      </c>
      <c r="K36" s="213" t="str">
        <f t="shared" si="20"/>
        <v/>
      </c>
      <c r="L36" s="214" t="str">
        <f t="shared" si="20"/>
        <v/>
      </c>
      <c r="M36" s="214" t="str">
        <f t="shared" si="20"/>
        <v/>
      </c>
      <c r="N36" s="213" t="str">
        <f t="shared" si="20"/>
        <v/>
      </c>
      <c r="O36" s="214" t="str">
        <f t="shared" si="20"/>
        <v/>
      </c>
      <c r="P36" s="214" t="str">
        <f t="shared" si="20"/>
        <v/>
      </c>
      <c r="Q36" s="213" t="str">
        <f t="shared" si="20"/>
        <v/>
      </c>
      <c r="R36" s="214" t="str">
        <f t="shared" si="20"/>
        <v/>
      </c>
      <c r="S36" s="214" t="str">
        <f t="shared" si="20"/>
        <v/>
      </c>
    </row>
    <row r="37" spans="2:19" ht="21.75" hidden="1" customHeight="1" x14ac:dyDescent="0.15">
      <c r="B37" s="403" t="str">
        <f>ｼｰﾄ0!$C$4</f>
        <v>九十九里平野</v>
      </c>
      <c r="C37" s="399"/>
      <c r="D37" s="194" t="s">
        <v>208</v>
      </c>
      <c r="E37" s="131"/>
      <c r="F37" s="209"/>
      <c r="G37" s="209"/>
      <c r="H37" s="131"/>
      <c r="I37" s="209"/>
      <c r="J37" s="209"/>
      <c r="K37" s="131"/>
      <c r="L37" s="209"/>
      <c r="M37" s="209"/>
      <c r="N37" s="131"/>
      <c r="O37" s="209"/>
      <c r="P37" s="209"/>
      <c r="Q37" s="213"/>
      <c r="R37" s="209"/>
      <c r="S37" s="209"/>
    </row>
    <row r="38" spans="2:19" ht="21.75" hidden="1" customHeight="1" x14ac:dyDescent="0.15">
      <c r="B38" s="404"/>
      <c r="C38" s="400"/>
      <c r="D38" s="194" t="s">
        <v>19</v>
      </c>
      <c r="E38" s="131"/>
      <c r="F38" s="209"/>
      <c r="G38" s="209"/>
      <c r="H38" s="131"/>
      <c r="I38" s="209"/>
      <c r="J38" s="209"/>
      <c r="K38" s="131"/>
      <c r="L38" s="209"/>
      <c r="M38" s="209"/>
      <c r="N38" s="131"/>
      <c r="O38" s="209"/>
      <c r="P38" s="209"/>
      <c r="Q38" s="213"/>
      <c r="R38" s="209"/>
      <c r="S38" s="209"/>
    </row>
    <row r="39" spans="2:19" ht="21.75" hidden="1" customHeight="1" x14ac:dyDescent="0.15">
      <c r="B39" s="404"/>
      <c r="C39" s="400"/>
      <c r="D39" s="194" t="s">
        <v>18</v>
      </c>
      <c r="E39" s="131"/>
      <c r="F39" s="209"/>
      <c r="G39" s="209"/>
      <c r="H39" s="131"/>
      <c r="I39" s="209"/>
      <c r="J39" s="209"/>
      <c r="K39" s="131"/>
      <c r="L39" s="209"/>
      <c r="M39" s="209"/>
      <c r="N39" s="131"/>
      <c r="O39" s="209"/>
      <c r="P39" s="209"/>
      <c r="Q39" s="213"/>
      <c r="R39" s="209"/>
      <c r="S39" s="209"/>
    </row>
    <row r="40" spans="2:19" ht="21.75" hidden="1" customHeight="1" x14ac:dyDescent="0.15">
      <c r="B40" s="404"/>
      <c r="C40" s="400"/>
      <c r="D40" s="194" t="s">
        <v>209</v>
      </c>
      <c r="E40" s="131"/>
      <c r="F40" s="209"/>
      <c r="G40" s="209"/>
      <c r="H40" s="131"/>
      <c r="I40" s="209"/>
      <c r="J40" s="209"/>
      <c r="K40" s="131"/>
      <c r="L40" s="209"/>
      <c r="M40" s="209"/>
      <c r="N40" s="131"/>
      <c r="O40" s="209"/>
      <c r="P40" s="209"/>
      <c r="Q40" s="213"/>
      <c r="R40" s="209"/>
      <c r="S40" s="209"/>
    </row>
    <row r="41" spans="2:19" ht="21.75" hidden="1" customHeight="1" x14ac:dyDescent="0.15">
      <c r="B41" s="404"/>
      <c r="C41" s="400"/>
      <c r="D41" s="131" t="s">
        <v>62</v>
      </c>
      <c r="E41" s="131"/>
      <c r="F41" s="209"/>
      <c r="G41" s="209"/>
      <c r="H41" s="131"/>
      <c r="I41" s="209"/>
      <c r="J41" s="209"/>
      <c r="K41" s="131"/>
      <c r="L41" s="209"/>
      <c r="M41" s="209"/>
      <c r="N41" s="131"/>
      <c r="O41" s="209"/>
      <c r="P41" s="209"/>
      <c r="Q41" s="213"/>
      <c r="R41" s="209"/>
      <c r="S41" s="209"/>
    </row>
    <row r="42" spans="2:19" ht="25.5" hidden="1" customHeight="1" x14ac:dyDescent="0.15">
      <c r="B42" s="405"/>
      <c r="C42" s="401"/>
      <c r="D42" s="131" t="s">
        <v>259</v>
      </c>
      <c r="E42" s="213" t="str">
        <f t="shared" ref="E42:G42" si="21">IF(COUNT(E37:E41)&gt;=1,SUM(E37:E41),"")</f>
        <v/>
      </c>
      <c r="F42" s="214" t="str">
        <f t="shared" ref="F42" si="22">IF(COUNT(F37:F41)&gt;=1,SUM(F37:F41),"")</f>
        <v/>
      </c>
      <c r="G42" s="214" t="str">
        <f t="shared" si="21"/>
        <v/>
      </c>
      <c r="H42" s="213" t="str">
        <f t="shared" ref="H42:S42" si="23">IF(COUNT(H37:H41)&gt;=1,SUM(H37:H41),"")</f>
        <v/>
      </c>
      <c r="I42" s="215" t="str">
        <f t="shared" si="23"/>
        <v/>
      </c>
      <c r="J42" s="215" t="str">
        <f t="shared" si="23"/>
        <v/>
      </c>
      <c r="K42" s="213" t="str">
        <f t="shared" si="23"/>
        <v/>
      </c>
      <c r="L42" s="214" t="str">
        <f t="shared" si="23"/>
        <v/>
      </c>
      <c r="M42" s="214" t="str">
        <f t="shared" si="23"/>
        <v/>
      </c>
      <c r="N42" s="213" t="str">
        <f t="shared" si="23"/>
        <v/>
      </c>
      <c r="O42" s="214" t="str">
        <f t="shared" si="23"/>
        <v/>
      </c>
      <c r="P42" s="214" t="str">
        <f t="shared" si="23"/>
        <v/>
      </c>
      <c r="Q42" s="213" t="str">
        <f t="shared" si="23"/>
        <v/>
      </c>
      <c r="R42" s="214" t="str">
        <f t="shared" si="23"/>
        <v/>
      </c>
      <c r="S42" s="214" t="str">
        <f t="shared" si="23"/>
        <v/>
      </c>
    </row>
    <row r="43" spans="2:19" ht="21.75" hidden="1" customHeight="1" x14ac:dyDescent="0.15">
      <c r="B43" s="403" t="str">
        <f>ｼｰﾄ0!$C$4</f>
        <v>九十九里平野</v>
      </c>
      <c r="C43" s="399"/>
      <c r="D43" s="194" t="s">
        <v>208</v>
      </c>
      <c r="E43" s="131"/>
      <c r="F43" s="209"/>
      <c r="G43" s="209"/>
      <c r="H43" s="131"/>
      <c r="I43" s="209"/>
      <c r="J43" s="209"/>
      <c r="K43" s="131"/>
      <c r="L43" s="209"/>
      <c r="M43" s="209"/>
      <c r="N43" s="131"/>
      <c r="O43" s="209"/>
      <c r="P43" s="209"/>
      <c r="Q43" s="213"/>
      <c r="R43" s="209"/>
      <c r="S43" s="209"/>
    </row>
    <row r="44" spans="2:19" ht="21.75" hidden="1" customHeight="1" x14ac:dyDescent="0.15">
      <c r="B44" s="404"/>
      <c r="C44" s="418"/>
      <c r="D44" s="194" t="s">
        <v>19</v>
      </c>
      <c r="E44" s="131"/>
      <c r="F44" s="209"/>
      <c r="G44" s="209"/>
      <c r="H44" s="131"/>
      <c r="I44" s="209"/>
      <c r="J44" s="209"/>
      <c r="K44" s="131"/>
      <c r="L44" s="209"/>
      <c r="M44" s="209"/>
      <c r="N44" s="131"/>
      <c r="O44" s="209"/>
      <c r="P44" s="209"/>
      <c r="Q44" s="213"/>
      <c r="R44" s="209"/>
      <c r="S44" s="209"/>
    </row>
    <row r="45" spans="2:19" ht="21.75" hidden="1" customHeight="1" x14ac:dyDescent="0.15">
      <c r="B45" s="404"/>
      <c r="C45" s="418"/>
      <c r="D45" s="194" t="s">
        <v>18</v>
      </c>
      <c r="E45" s="131"/>
      <c r="F45" s="209"/>
      <c r="G45" s="209"/>
      <c r="H45" s="131"/>
      <c r="I45" s="209"/>
      <c r="J45" s="209"/>
      <c r="K45" s="131"/>
      <c r="L45" s="209"/>
      <c r="M45" s="209"/>
      <c r="N45" s="131"/>
      <c r="O45" s="209"/>
      <c r="P45" s="209"/>
      <c r="Q45" s="213"/>
      <c r="R45" s="209"/>
      <c r="S45" s="209"/>
    </row>
    <row r="46" spans="2:19" ht="21.75" hidden="1" customHeight="1" x14ac:dyDescent="0.15">
      <c r="B46" s="404"/>
      <c r="C46" s="418"/>
      <c r="D46" s="194" t="s">
        <v>209</v>
      </c>
      <c r="E46" s="131"/>
      <c r="F46" s="209"/>
      <c r="G46" s="209"/>
      <c r="H46" s="131"/>
      <c r="I46" s="209"/>
      <c r="J46" s="209"/>
      <c r="K46" s="131"/>
      <c r="L46" s="209"/>
      <c r="M46" s="209"/>
      <c r="N46" s="131"/>
      <c r="O46" s="209"/>
      <c r="P46" s="209"/>
      <c r="Q46" s="213"/>
      <c r="R46" s="209"/>
      <c r="S46" s="209"/>
    </row>
    <row r="47" spans="2:19" ht="21.75" hidden="1" customHeight="1" x14ac:dyDescent="0.15">
      <c r="B47" s="404"/>
      <c r="C47" s="418"/>
      <c r="D47" s="131" t="s">
        <v>62</v>
      </c>
      <c r="E47" s="131"/>
      <c r="F47" s="209"/>
      <c r="G47" s="209"/>
      <c r="H47" s="131"/>
      <c r="I47" s="209"/>
      <c r="J47" s="209"/>
      <c r="K47" s="131"/>
      <c r="L47" s="209"/>
      <c r="M47" s="209"/>
      <c r="N47" s="131"/>
      <c r="O47" s="209"/>
      <c r="P47" s="209"/>
      <c r="Q47" s="213"/>
      <c r="R47" s="209"/>
      <c r="S47" s="209"/>
    </row>
    <row r="48" spans="2:19" ht="23.25" hidden="1" customHeight="1" x14ac:dyDescent="0.15">
      <c r="B48" s="405"/>
      <c r="C48" s="419"/>
      <c r="D48" s="131" t="s">
        <v>260</v>
      </c>
      <c r="E48" s="213" t="str">
        <f t="shared" ref="E48:G48" si="24">IF(COUNT(E43:E47)&gt;=1,SUM(E43:E47),"")</f>
        <v/>
      </c>
      <c r="F48" s="214" t="str">
        <f t="shared" ref="F48" si="25">IF(COUNT(F43:F47)&gt;=1,SUM(F43:F47),"")</f>
        <v/>
      </c>
      <c r="G48" s="214" t="str">
        <f t="shared" si="24"/>
        <v/>
      </c>
      <c r="H48" s="213" t="str">
        <f t="shared" ref="H48:S48" si="26">IF(COUNT(H43:H47)&gt;=1,SUM(H43:H47),"")</f>
        <v/>
      </c>
      <c r="I48" s="215" t="str">
        <f t="shared" si="26"/>
        <v/>
      </c>
      <c r="J48" s="215" t="str">
        <f t="shared" si="26"/>
        <v/>
      </c>
      <c r="K48" s="213" t="str">
        <f t="shared" si="26"/>
        <v/>
      </c>
      <c r="L48" s="214" t="str">
        <f t="shared" si="26"/>
        <v/>
      </c>
      <c r="M48" s="214" t="str">
        <f t="shared" si="26"/>
        <v/>
      </c>
      <c r="N48" s="213" t="str">
        <f t="shared" si="26"/>
        <v/>
      </c>
      <c r="O48" s="214" t="str">
        <f t="shared" si="26"/>
        <v/>
      </c>
      <c r="P48" s="214" t="str">
        <f t="shared" si="26"/>
        <v/>
      </c>
      <c r="Q48" s="213" t="str">
        <f t="shared" si="26"/>
        <v/>
      </c>
      <c r="R48" s="214" t="str">
        <f t="shared" si="26"/>
        <v/>
      </c>
      <c r="S48" s="214" t="str">
        <f t="shared" si="26"/>
        <v/>
      </c>
    </row>
    <row r="49" spans="2:19" ht="21.75" customHeight="1" x14ac:dyDescent="0.15">
      <c r="B49" s="403" t="str">
        <f>ｼｰﾄ0!$C$4</f>
        <v>九十九里平野</v>
      </c>
      <c r="C49" s="399"/>
      <c r="D49" s="194" t="s">
        <v>208</v>
      </c>
      <c r="E49" s="131"/>
      <c r="F49" s="209"/>
      <c r="G49" s="209"/>
      <c r="H49" s="131"/>
      <c r="I49" s="209"/>
      <c r="J49" s="209"/>
      <c r="K49" s="208"/>
      <c r="L49" s="209"/>
      <c r="M49" s="209"/>
      <c r="N49" s="208"/>
      <c r="O49" s="209"/>
      <c r="P49" s="209"/>
      <c r="Q49" s="213"/>
      <c r="R49" s="209"/>
      <c r="S49" s="209"/>
    </row>
    <row r="50" spans="2:19" ht="21.75" customHeight="1" x14ac:dyDescent="0.15">
      <c r="B50" s="404"/>
      <c r="C50" s="400"/>
      <c r="D50" s="194" t="s">
        <v>19</v>
      </c>
      <c r="E50" s="131"/>
      <c r="F50" s="209"/>
      <c r="G50" s="209"/>
      <c r="H50" s="131"/>
      <c r="I50" s="209"/>
      <c r="J50" s="209"/>
      <c r="K50" s="208"/>
      <c r="L50" s="209"/>
      <c r="M50" s="209"/>
      <c r="N50" s="208"/>
      <c r="O50" s="209"/>
      <c r="P50" s="209"/>
      <c r="Q50" s="213"/>
      <c r="R50" s="209"/>
      <c r="S50" s="209"/>
    </row>
    <row r="51" spans="2:19" ht="21.75" customHeight="1" x14ac:dyDescent="0.15">
      <c r="B51" s="404"/>
      <c r="C51" s="400"/>
      <c r="D51" s="194" t="s">
        <v>18</v>
      </c>
      <c r="E51" s="131"/>
      <c r="F51" s="209"/>
      <c r="G51" s="209"/>
      <c r="H51" s="131"/>
      <c r="I51" s="209"/>
      <c r="J51" s="209"/>
      <c r="K51" s="208"/>
      <c r="L51" s="209"/>
      <c r="M51" s="209"/>
      <c r="N51" s="208"/>
      <c r="O51" s="209"/>
      <c r="P51" s="209"/>
      <c r="Q51" s="213"/>
      <c r="R51" s="209"/>
      <c r="S51" s="209"/>
    </row>
    <row r="52" spans="2:19" ht="21.75" customHeight="1" x14ac:dyDescent="0.15">
      <c r="B52" s="404"/>
      <c r="C52" s="400"/>
      <c r="D52" s="194" t="s">
        <v>209</v>
      </c>
      <c r="E52" s="131"/>
      <c r="F52" s="209"/>
      <c r="G52" s="209"/>
      <c r="H52" s="131"/>
      <c r="I52" s="209"/>
      <c r="J52" s="209"/>
      <c r="K52" s="208"/>
      <c r="L52" s="209"/>
      <c r="M52" s="209"/>
      <c r="N52" s="208"/>
      <c r="O52" s="209"/>
      <c r="P52" s="209"/>
      <c r="Q52" s="213"/>
      <c r="R52" s="209"/>
      <c r="S52" s="209"/>
    </row>
    <row r="53" spans="2:19" ht="21.75" customHeight="1" x14ac:dyDescent="0.15">
      <c r="B53" s="404"/>
      <c r="C53" s="400"/>
      <c r="D53" s="131" t="s">
        <v>62</v>
      </c>
      <c r="E53" s="131"/>
      <c r="F53" s="209"/>
      <c r="G53" s="209"/>
      <c r="H53" s="131"/>
      <c r="I53" s="209"/>
      <c r="J53" s="209"/>
      <c r="K53" s="208"/>
      <c r="L53" s="209"/>
      <c r="M53" s="209"/>
      <c r="N53" s="208"/>
      <c r="O53" s="209"/>
      <c r="P53" s="209"/>
      <c r="Q53" s="213"/>
      <c r="R53" s="209"/>
      <c r="S53" s="209"/>
    </row>
    <row r="54" spans="2:19" ht="26.25" customHeight="1" thickBot="1" x14ac:dyDescent="0.2">
      <c r="B54" s="424"/>
      <c r="C54" s="402"/>
      <c r="D54" s="196" t="s">
        <v>261</v>
      </c>
      <c r="E54" s="213" t="str">
        <f t="shared" ref="E54:G54" si="27">IF(COUNT(E49:E53)&gt;=1,SUM(E49:E53),"")</f>
        <v/>
      </c>
      <c r="F54" s="214" t="str">
        <f t="shared" ref="F54" si="28">IF(COUNT(F49:F53)&gt;=1,SUM(F49:F53),"")</f>
        <v/>
      </c>
      <c r="G54" s="214" t="str">
        <f t="shared" si="27"/>
        <v/>
      </c>
      <c r="H54" s="213" t="str">
        <f t="shared" ref="H54:S54" si="29">IF(COUNT(H49:H53)&gt;=1,SUM(H49:H53),"")</f>
        <v/>
      </c>
      <c r="I54" s="215" t="str">
        <f>IF(COUNT(I49:I53)&gt;=1,SUM(I49:I53),"")</f>
        <v/>
      </c>
      <c r="J54" s="215" t="str">
        <f t="shared" si="29"/>
        <v/>
      </c>
      <c r="K54" s="213" t="str">
        <f t="shared" si="29"/>
        <v/>
      </c>
      <c r="L54" s="214" t="str">
        <f t="shared" si="29"/>
        <v/>
      </c>
      <c r="M54" s="214" t="str">
        <f t="shared" si="29"/>
        <v/>
      </c>
      <c r="N54" s="213" t="str">
        <f t="shared" si="29"/>
        <v/>
      </c>
      <c r="O54" s="214" t="str">
        <f t="shared" si="29"/>
        <v/>
      </c>
      <c r="P54" s="214" t="str">
        <f t="shared" si="29"/>
        <v/>
      </c>
      <c r="Q54" s="213" t="str">
        <f t="shared" si="29"/>
        <v/>
      </c>
      <c r="R54" s="214" t="str">
        <f t="shared" si="29"/>
        <v/>
      </c>
      <c r="S54" s="214" t="str">
        <f t="shared" si="29"/>
        <v/>
      </c>
    </row>
    <row r="55" spans="2:19" ht="21.75" customHeight="1" thickTop="1" x14ac:dyDescent="0.15">
      <c r="B55" s="420" t="s">
        <v>239</v>
      </c>
      <c r="C55" s="412"/>
      <c r="D55" s="197" t="s">
        <v>208</v>
      </c>
      <c r="E55" s="216">
        <f>IF(COUNT(E7,E13,E19,E25,E31,E37,E43,E49)&gt;=1,SUM(E7,E13,E19,E25,E31,E37,E43,E49),"")</f>
        <v>2</v>
      </c>
      <c r="F55" s="216">
        <f t="shared" ref="F55:S55" si="30">IF(COUNT(F7,F13,F19,F25,F31,F37,F43,F49)&gt;=1,SUM(F7,F13,F19,F25,F31,F37,F43,F49),"")</f>
        <v>0.17399999999999999</v>
      </c>
      <c r="G55" s="216">
        <f t="shared" si="30"/>
        <v>6.3509999999999997E-2</v>
      </c>
      <c r="H55" s="216">
        <f t="shared" si="30"/>
        <v>2</v>
      </c>
      <c r="I55" s="216">
        <f t="shared" si="30"/>
        <v>0.16700000000000001</v>
      </c>
      <c r="J55" s="216">
        <f t="shared" si="30"/>
        <v>6.112200000000001E-2</v>
      </c>
      <c r="K55" s="216">
        <f t="shared" si="30"/>
        <v>2</v>
      </c>
      <c r="L55" s="216">
        <f t="shared" si="30"/>
        <v>0.16800000000000001</v>
      </c>
      <c r="M55" s="216">
        <f t="shared" si="30"/>
        <v>6.1488000000000008E-2</v>
      </c>
      <c r="N55" s="216">
        <f t="shared" si="30"/>
        <v>2</v>
      </c>
      <c r="O55" s="216">
        <f t="shared" si="30"/>
        <v>0.16700000000000001</v>
      </c>
      <c r="P55" s="216">
        <f t="shared" si="30"/>
        <v>6.0955000000000009E-2</v>
      </c>
      <c r="Q55" s="216">
        <f t="shared" si="30"/>
        <v>2</v>
      </c>
      <c r="R55" s="216">
        <f t="shared" si="30"/>
        <v>0.2</v>
      </c>
      <c r="S55" s="216">
        <f t="shared" si="30"/>
        <v>0.1</v>
      </c>
    </row>
    <row r="56" spans="2:19" ht="21.75" customHeight="1" x14ac:dyDescent="0.15">
      <c r="B56" s="421"/>
      <c r="C56" s="413"/>
      <c r="D56" s="194" t="s">
        <v>19</v>
      </c>
      <c r="E56" s="216">
        <f t="shared" ref="E56:S56" si="31">IF(COUNT(E8,E14,E20,E26,E32,E38,E44,E50)&gt;=1,SUM(E8,E14,E20,E26,E32,E38,E44,E50),"")</f>
        <v>0</v>
      </c>
      <c r="F56" s="216">
        <f t="shared" si="31"/>
        <v>0</v>
      </c>
      <c r="G56" s="216">
        <f t="shared" si="31"/>
        <v>0</v>
      </c>
      <c r="H56" s="216">
        <f t="shared" si="31"/>
        <v>0</v>
      </c>
      <c r="I56" s="216">
        <f t="shared" si="31"/>
        <v>0</v>
      </c>
      <c r="J56" s="216">
        <f t="shared" si="31"/>
        <v>0</v>
      </c>
      <c r="K56" s="216">
        <f t="shared" si="31"/>
        <v>0</v>
      </c>
      <c r="L56" s="216">
        <f t="shared" si="31"/>
        <v>0</v>
      </c>
      <c r="M56" s="216">
        <f t="shared" si="31"/>
        <v>0</v>
      </c>
      <c r="N56" s="216">
        <f t="shared" si="31"/>
        <v>0</v>
      </c>
      <c r="O56" s="216">
        <f t="shared" si="31"/>
        <v>0</v>
      </c>
      <c r="P56" s="216">
        <f t="shared" si="31"/>
        <v>0</v>
      </c>
      <c r="Q56" s="216">
        <f t="shared" si="31"/>
        <v>0</v>
      </c>
      <c r="R56" s="216">
        <f t="shared" si="31"/>
        <v>0</v>
      </c>
      <c r="S56" s="216">
        <f t="shared" si="31"/>
        <v>0</v>
      </c>
    </row>
    <row r="57" spans="2:19" ht="21.75" customHeight="1" x14ac:dyDescent="0.15">
      <c r="B57" s="421"/>
      <c r="C57" s="413"/>
      <c r="D57" s="194" t="s">
        <v>18</v>
      </c>
      <c r="E57" s="216">
        <f t="shared" ref="E57:S57" si="32">IF(COUNT(E9,E15,E21,E27,E33,E39,E45,E51)&gt;=1,SUM(E9,E15,E21,E27,E33,E39,E45,E51),"")</f>
        <v>5</v>
      </c>
      <c r="F57" s="216">
        <f t="shared" si="32"/>
        <v>1.72</v>
      </c>
      <c r="G57" s="216">
        <f t="shared" si="32"/>
        <v>0.62779999999999991</v>
      </c>
      <c r="H57" s="216">
        <f t="shared" si="32"/>
        <v>6</v>
      </c>
      <c r="I57" s="216">
        <f t="shared" si="32"/>
        <v>1.673</v>
      </c>
      <c r="J57" s="216">
        <f t="shared" si="32"/>
        <v>0.61231800000000003</v>
      </c>
      <c r="K57" s="216">
        <f t="shared" si="32"/>
        <v>6</v>
      </c>
      <c r="L57" s="216">
        <f t="shared" si="32"/>
        <v>1.7130000000000001</v>
      </c>
      <c r="M57" s="216">
        <f t="shared" si="32"/>
        <v>0.62695800000000013</v>
      </c>
      <c r="N57" s="216">
        <f t="shared" si="32"/>
        <v>7</v>
      </c>
      <c r="O57" s="216">
        <f t="shared" si="32"/>
        <v>1.758</v>
      </c>
      <c r="P57" s="216">
        <f t="shared" si="32"/>
        <v>0.64166999999999996</v>
      </c>
      <c r="Q57" s="216">
        <f t="shared" si="32"/>
        <v>6</v>
      </c>
      <c r="R57" s="216">
        <f t="shared" si="32"/>
        <v>1.8</v>
      </c>
      <c r="S57" s="216">
        <f t="shared" si="32"/>
        <v>0.6</v>
      </c>
    </row>
    <row r="58" spans="2:19" ht="21.75" customHeight="1" x14ac:dyDescent="0.15">
      <c r="B58" s="421"/>
      <c r="C58" s="413"/>
      <c r="D58" s="194" t="s">
        <v>209</v>
      </c>
      <c r="E58" s="216">
        <f t="shared" ref="E58:S58" si="33">IF(COUNT(E10,E16,E22,E28,E34,E40,E46,E52)&gt;=1,SUM(E10,E16,E22,E28,E34,E40,E46,E52),"")</f>
        <v>20</v>
      </c>
      <c r="F58" s="216">
        <f t="shared" si="33"/>
        <v>0.61299999999999999</v>
      </c>
      <c r="G58" s="216">
        <f t="shared" si="33"/>
        <v>0.223745</v>
      </c>
      <c r="H58" s="216">
        <f t="shared" si="33"/>
        <v>19</v>
      </c>
      <c r="I58" s="216">
        <f t="shared" si="33"/>
        <v>0.438</v>
      </c>
      <c r="J58" s="216">
        <f t="shared" si="33"/>
        <v>0.16030800000000001</v>
      </c>
      <c r="K58" s="216">
        <f t="shared" si="33"/>
        <v>20</v>
      </c>
      <c r="L58" s="216">
        <f t="shared" si="33"/>
        <v>0.50600000000000001</v>
      </c>
      <c r="M58" s="216">
        <f t="shared" si="33"/>
        <v>0.185196</v>
      </c>
      <c r="N58" s="216">
        <f t="shared" si="33"/>
        <v>19</v>
      </c>
      <c r="O58" s="216">
        <f t="shared" si="33"/>
        <v>0.42699999999999999</v>
      </c>
      <c r="P58" s="216">
        <f t="shared" si="33"/>
        <v>0.15585499999999999</v>
      </c>
      <c r="Q58" s="216">
        <f t="shared" si="33"/>
        <v>20</v>
      </c>
      <c r="R58" s="216">
        <f t="shared" si="33"/>
        <v>0.5</v>
      </c>
      <c r="S58" s="216">
        <f t="shared" si="33"/>
        <v>0.2</v>
      </c>
    </row>
    <row r="59" spans="2:19" ht="21.75" customHeight="1" x14ac:dyDescent="0.15">
      <c r="B59" s="421"/>
      <c r="C59" s="413"/>
      <c r="D59" s="131" t="s">
        <v>62</v>
      </c>
      <c r="E59" s="216">
        <f t="shared" ref="E59:S59" si="34">IF(COUNT(E11,E17,E23,E29,E35,E41,E47,E53)&gt;=1,SUM(E11,E17,E23,E29,E35,E41,E47,E53),"")</f>
        <v>0</v>
      </c>
      <c r="F59" s="216">
        <f t="shared" si="34"/>
        <v>0</v>
      </c>
      <c r="G59" s="216">
        <f t="shared" si="34"/>
        <v>0</v>
      </c>
      <c r="H59" s="216">
        <f t="shared" si="34"/>
        <v>0</v>
      </c>
      <c r="I59" s="216">
        <f t="shared" si="34"/>
        <v>0</v>
      </c>
      <c r="J59" s="216">
        <f t="shared" si="34"/>
        <v>0</v>
      </c>
      <c r="K59" s="216">
        <f t="shared" si="34"/>
        <v>0</v>
      </c>
      <c r="L59" s="216">
        <f t="shared" si="34"/>
        <v>0</v>
      </c>
      <c r="M59" s="216">
        <f t="shared" si="34"/>
        <v>0</v>
      </c>
      <c r="N59" s="216">
        <f t="shared" si="34"/>
        <v>0</v>
      </c>
      <c r="O59" s="216">
        <f t="shared" si="34"/>
        <v>0</v>
      </c>
      <c r="P59" s="216">
        <f>IF(COUNT(P11,P17,P23,P29,P35,P41,P47,P53)&gt;=1,SUM(P11,P17,P23,P29,P35,P41,P47,P53),"")</f>
        <v>0</v>
      </c>
      <c r="Q59" s="216">
        <f t="shared" si="34"/>
        <v>0</v>
      </c>
      <c r="R59" s="216">
        <f t="shared" si="34"/>
        <v>0</v>
      </c>
      <c r="S59" s="216">
        <f t="shared" si="34"/>
        <v>0</v>
      </c>
    </row>
    <row r="60" spans="2:19" ht="32.25" customHeight="1" x14ac:dyDescent="0.15">
      <c r="B60" s="422"/>
      <c r="C60" s="414"/>
      <c r="D60" s="131" t="s">
        <v>229</v>
      </c>
      <c r="E60" s="214">
        <f>SUM(E55:E59)</f>
        <v>27</v>
      </c>
      <c r="F60" s="214">
        <f t="shared" ref="F60:S60" si="35">SUM(F55:F59)</f>
        <v>2.5069999999999997</v>
      </c>
      <c r="G60" s="214">
        <f t="shared" si="35"/>
        <v>0.91505499999999984</v>
      </c>
      <c r="H60" s="214">
        <f t="shared" si="35"/>
        <v>27</v>
      </c>
      <c r="I60" s="214">
        <f t="shared" si="35"/>
        <v>2.278</v>
      </c>
      <c r="J60" s="214">
        <f t="shared" si="35"/>
        <v>0.83374800000000004</v>
      </c>
      <c r="K60" s="214">
        <f t="shared" si="35"/>
        <v>28</v>
      </c>
      <c r="L60" s="214">
        <f t="shared" si="35"/>
        <v>2.387</v>
      </c>
      <c r="M60" s="214">
        <f t="shared" si="35"/>
        <v>0.87364200000000014</v>
      </c>
      <c r="N60" s="214">
        <f t="shared" si="35"/>
        <v>28</v>
      </c>
      <c r="O60" s="214">
        <f t="shared" si="35"/>
        <v>2.3519999999999999</v>
      </c>
      <c r="P60" s="214">
        <f t="shared" si="35"/>
        <v>0.85847999999999991</v>
      </c>
      <c r="Q60" s="214">
        <f t="shared" si="35"/>
        <v>28</v>
      </c>
      <c r="R60" s="214">
        <f t="shared" si="35"/>
        <v>2.5</v>
      </c>
      <c r="S60" s="214">
        <f t="shared" si="35"/>
        <v>0.89999999999999991</v>
      </c>
    </row>
    <row r="61" spans="2:19" x14ac:dyDescent="0.15">
      <c r="J61" s="198"/>
    </row>
    <row r="62" spans="2:19" ht="46.5" x14ac:dyDescent="0.15">
      <c r="C62" s="109" t="s">
        <v>267</v>
      </c>
      <c r="D62" s="199"/>
      <c r="E62" s="200"/>
      <c r="F62" s="198"/>
      <c r="G62" s="198" t="s">
        <v>236</v>
      </c>
      <c r="H62" s="201" t="s">
        <v>268</v>
      </c>
      <c r="I62" s="202"/>
      <c r="J62" s="202"/>
      <c r="K62" s="201"/>
      <c r="L62" s="198"/>
      <c r="M62" s="203"/>
      <c r="N62" s="410"/>
      <c r="O62" s="410"/>
      <c r="P62" s="411"/>
      <c r="Q62" s="411"/>
      <c r="R62" s="411"/>
      <c r="S62" s="411"/>
    </row>
    <row r="63" spans="2:19" ht="28.5" customHeight="1" x14ac:dyDescent="0.15">
      <c r="D63" s="20" t="s">
        <v>17</v>
      </c>
      <c r="E63" s="205" t="s">
        <v>522</v>
      </c>
      <c r="F63" s="206"/>
      <c r="G63" s="206"/>
      <c r="H63" s="207"/>
      <c r="I63" s="206"/>
      <c r="J63" s="206"/>
      <c r="K63" s="207"/>
      <c r="L63" s="206"/>
      <c r="M63" s="125"/>
      <c r="N63" s="410"/>
      <c r="O63" s="410"/>
      <c r="P63" s="411"/>
      <c r="Q63" s="411"/>
      <c r="R63" s="411"/>
      <c r="S63" s="411"/>
    </row>
    <row r="64" spans="2:19" ht="28.5" customHeight="1" x14ac:dyDescent="0.15">
      <c r="D64" s="20" t="s">
        <v>19</v>
      </c>
      <c r="E64" s="205" t="s">
        <v>523</v>
      </c>
      <c r="F64" s="206"/>
      <c r="G64" s="206"/>
      <c r="H64" s="207"/>
      <c r="I64" s="206"/>
      <c r="J64" s="206"/>
      <c r="K64" s="207"/>
      <c r="L64" s="206"/>
      <c r="M64" s="125"/>
      <c r="N64" s="410"/>
      <c r="O64" s="410"/>
      <c r="P64" s="411"/>
      <c r="Q64" s="411"/>
      <c r="R64" s="411"/>
      <c r="S64" s="411"/>
    </row>
    <row r="65" spans="4:19" ht="28.5" customHeight="1" x14ac:dyDescent="0.15">
      <c r="D65" s="20" t="s">
        <v>18</v>
      </c>
      <c r="E65" s="205" t="s">
        <v>524</v>
      </c>
      <c r="F65" s="206"/>
      <c r="G65" s="206"/>
      <c r="H65" s="207"/>
      <c r="I65" s="206"/>
      <c r="J65" s="206"/>
      <c r="K65" s="207"/>
      <c r="L65" s="206"/>
      <c r="M65" s="125"/>
      <c r="N65" s="410"/>
      <c r="O65" s="410"/>
      <c r="P65" s="411"/>
      <c r="Q65" s="411"/>
      <c r="R65" s="411"/>
      <c r="S65" s="411"/>
    </row>
    <row r="66" spans="4:19" ht="28.5" customHeight="1" x14ac:dyDescent="0.15">
      <c r="D66" s="20" t="s">
        <v>237</v>
      </c>
      <c r="E66" s="205" t="s">
        <v>524</v>
      </c>
      <c r="F66" s="206"/>
      <c r="G66" s="206"/>
      <c r="H66" s="207"/>
      <c r="I66" s="206"/>
      <c r="J66" s="206"/>
      <c r="K66" s="207"/>
      <c r="L66" s="206"/>
      <c r="M66" s="125"/>
      <c r="N66" s="410"/>
      <c r="O66" s="410"/>
      <c r="P66" s="411"/>
      <c r="Q66" s="411"/>
      <c r="R66" s="411"/>
      <c r="S66" s="411"/>
    </row>
    <row r="67" spans="4:19" ht="21" customHeight="1" x14ac:dyDescent="0.15">
      <c r="D67" s="204"/>
    </row>
    <row r="68" spans="4:19" ht="18" customHeight="1" x14ac:dyDescent="0.15">
      <c r="D68" s="17" t="s">
        <v>271</v>
      </c>
    </row>
    <row r="69" spans="4:19" ht="21" customHeight="1" x14ac:dyDescent="0.15">
      <c r="D69" s="313" t="s">
        <v>270</v>
      </c>
      <c r="E69" s="407" t="s">
        <v>525</v>
      </c>
      <c r="F69" s="408"/>
      <c r="G69" s="408"/>
      <c r="H69" s="408"/>
      <c r="I69" s="408"/>
      <c r="J69" s="408"/>
      <c r="K69" s="408"/>
      <c r="L69" s="408"/>
      <c r="M69" s="409"/>
    </row>
    <row r="70" spans="4:19" ht="23.25" customHeight="1" x14ac:dyDescent="0.15">
      <c r="D70" s="406"/>
      <c r="E70" s="407" t="s">
        <v>526</v>
      </c>
      <c r="F70" s="408"/>
      <c r="G70" s="408"/>
      <c r="H70" s="408"/>
      <c r="I70" s="408"/>
      <c r="J70" s="408"/>
      <c r="K70" s="408"/>
      <c r="L70" s="408"/>
      <c r="M70" s="409"/>
    </row>
    <row r="71" spans="4:19" ht="20.25" customHeight="1" x14ac:dyDescent="0.15">
      <c r="D71" s="406"/>
      <c r="E71" s="407"/>
      <c r="F71" s="408"/>
      <c r="G71" s="408"/>
      <c r="H71" s="408"/>
      <c r="I71" s="408"/>
      <c r="J71" s="408"/>
      <c r="K71" s="408"/>
      <c r="L71" s="408"/>
      <c r="M71" s="409"/>
    </row>
    <row r="72" spans="4:19" ht="20.25" customHeight="1" x14ac:dyDescent="0.15">
      <c r="D72" s="331"/>
      <c r="E72" s="407"/>
      <c r="F72" s="408"/>
      <c r="G72" s="408"/>
      <c r="H72" s="408"/>
      <c r="I72" s="408"/>
      <c r="J72" s="408"/>
      <c r="K72" s="408"/>
      <c r="L72" s="408"/>
      <c r="M72" s="409"/>
    </row>
  </sheetData>
  <mergeCells count="31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8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ｼｰﾄ4（該当なし）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