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9B616867-50C3-404C-88ED-3AE4FE8AAB33}" xr6:coauthVersionLast="47" xr6:coauthVersionMax="47" xr10:uidLastSave="{00000000-0000-0000-0000-000000000000}"/>
  <bookViews>
    <workbookView xWindow="-120" yWindow="-16320" windowWidth="27645" windowHeight="1644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目次 (2)" sheetId="231" r:id="rId10"/>
    <sheet name="ｼｰﾄ14" sheetId="232" r:id="rId11"/>
    <sheet name="Sheet1" sheetId="228" state="hidden" r:id="rId12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10">ｼｰﾄ14!$B$1:$U$22</definedName>
    <definedName name="_xlnm.Print_Area" localSheetId="5">ｼｰﾄ3!$A$1:$L$72</definedName>
    <definedName name="_xlnm.Print_Area" localSheetId="7">ｼｰﾄ5!$A$1:$I$16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32" l="1"/>
  <c r="R7" i="232"/>
  <c r="S7" i="232" s="1"/>
  <c r="S19" i="232" s="1"/>
  <c r="R8" i="232"/>
  <c r="F9" i="232"/>
  <c r="G9" i="232"/>
  <c r="H9" i="232"/>
  <c r="I9" i="232"/>
  <c r="J9" i="232"/>
  <c r="K9" i="232"/>
  <c r="L9" i="232"/>
  <c r="L19" i="232" s="1"/>
  <c r="M9" i="232"/>
  <c r="N9" i="232"/>
  <c r="O9" i="232"/>
  <c r="P9" i="232"/>
  <c r="Q9" i="232"/>
  <c r="R10" i="232"/>
  <c r="R11" i="232"/>
  <c r="S10" i="232" s="1"/>
  <c r="F12" i="232"/>
  <c r="G12" i="232"/>
  <c r="H12" i="232"/>
  <c r="I12" i="232"/>
  <c r="J12" i="232"/>
  <c r="K12" i="232"/>
  <c r="L12" i="232"/>
  <c r="M12" i="232"/>
  <c r="M19" i="232" s="1"/>
  <c r="N12" i="232"/>
  <c r="O12" i="232"/>
  <c r="P12" i="232"/>
  <c r="Q12" i="232"/>
  <c r="R13" i="232"/>
  <c r="S13" i="232" s="1"/>
  <c r="R14" i="232"/>
  <c r="F15" i="232"/>
  <c r="F19" i="232" s="1"/>
  <c r="G15" i="232"/>
  <c r="H15" i="232"/>
  <c r="I15" i="232"/>
  <c r="J15" i="232"/>
  <c r="K15" i="232"/>
  <c r="L15" i="232"/>
  <c r="M15" i="232"/>
  <c r="N15" i="232"/>
  <c r="N19" i="232" s="1"/>
  <c r="O15" i="232"/>
  <c r="P15" i="232"/>
  <c r="Q15" i="232"/>
  <c r="R16" i="232"/>
  <c r="S16" i="232"/>
  <c r="R17" i="232"/>
  <c r="F18" i="232"/>
  <c r="G18" i="232"/>
  <c r="G19" i="232" s="1"/>
  <c r="H18" i="232"/>
  <c r="I18" i="232"/>
  <c r="J18" i="232"/>
  <c r="K18" i="232"/>
  <c r="L18" i="232"/>
  <c r="M18" i="232"/>
  <c r="N18" i="232"/>
  <c r="O18" i="232"/>
  <c r="O19" i="232" s="1"/>
  <c r="P18" i="232"/>
  <c r="Q18" i="232"/>
  <c r="H19" i="232"/>
  <c r="I19" i="232"/>
  <c r="J19" i="232"/>
  <c r="K19" i="232"/>
  <c r="P19" i="232"/>
  <c r="Q19" i="232"/>
  <c r="R19" i="232"/>
  <c r="H8" i="57" l="1"/>
  <c r="E12" i="57"/>
  <c r="G12" i="57"/>
  <c r="A3" i="126" l="1"/>
  <c r="A3" i="221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AC11" i="128"/>
  <c r="F12" i="57"/>
  <c r="AA11" i="128"/>
  <c r="H10" i="57"/>
  <c r="H9" i="57"/>
  <c r="C8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AB11" i="128" l="1"/>
  <c r="H11" i="57"/>
  <c r="H12" i="57" s="1"/>
  <c r="E68" i="22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<sst xmlns="http://schemas.openxmlformats.org/spreadsheetml/2006/main" count="932" uniqueCount="541">
  <si>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</si>
  <si>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</si>
  <si>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</si>
  <si>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</si>
  <si>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</si>
  <si>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</si>
  <si>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</si>
  <si>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</si>
  <si>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</si>
  <si>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</si>
  <si>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</si>
  <si>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</si>
  <si>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</si>
  <si>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</si>
  <si>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</si>
  <si>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</si>
  <si>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</si>
  <si>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</si>
  <si>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</si>
  <si>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</si>
  <si>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</si>
  <si>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</si>
  <si>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</si>
  <si>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</si>
  <si>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</si>
  <si>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</si>
  <si>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</si>
  <si>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</si>
  <si>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</si>
  <si>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</si>
  <si>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</si>
  <si>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</si>
  <si>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</si>
  <si>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</si>
  <si>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</si>
  <si>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</si>
  <si>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</si>
  <si>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</si>
  <si>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</si>
  <si>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</si>
  <si>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</si>
  <si>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</si>
  <si>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</si>
  <si>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</si>
  <si>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</si>
  <si>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</si>
  <si>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</si>
  <si>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</si>
  <si>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</si>
  <si>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</si>
  <si>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</si>
  <si>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</si>
  <si>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</si>
  <si>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</si>
  <si>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</si>
  <si>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</si>
  <si>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</si>
  <si>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</si>
  <si>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</si>
  <si>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</si>
  <si>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</si>
  <si>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</si>
  <si>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</si>
  <si>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</si>
  <si>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</si>
  <si>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水位の説明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</si>
  <si>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</si>
  <si>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</si>
  <si>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</si>
  <si>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</si>
  <si>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</si>
  <si>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</si>
  <si>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</si>
  <si>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１－１．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</si>
  <si>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</si>
  <si>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</si>
  <si>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</si>
  <si>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</si>
  <si>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</si>
  <si>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</si>
  <si>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</si>
  <si>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</si>
  <si>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</si>
  <si>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</si>
  <si>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</si>
  <si>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</si>
  <si>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</si>
  <si>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</si>
  <si>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</si>
  <si>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</si>
  <si>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</si>
  <si>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</si>
  <si>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</si>
  <si>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</si>
  <si>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</si>
  <si>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</si>
  <si>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</si>
  <si>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</si>
  <si>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</si>
  <si>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</si>
  <si>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</si>
  <si>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</si>
  <si>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</si>
  <si>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</si>
  <si>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</si>
  <si>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</si>
  <si>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</si>
  <si>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</si>
  <si>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</si>
  <si>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</si>
  <si>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</si>
  <si>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</si>
  <si>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</si>
  <si>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</si>
  <si>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</si>
  <si>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</si>
  <si>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</si>
  <si>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</si>
  <si>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</si>
  <si>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</si>
  <si>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</si>
  <si>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</si>
  <si>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</si>
  <si>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</si>
  <si>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</si>
  <si>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</si>
  <si>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</si>
  <si>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</si>
  <si>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</si>
  <si>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</si>
  <si>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</si>
  <si>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</si>
  <si>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</si>
  <si>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</si>
  <si>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</si>
  <si>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</si>
  <si>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</si>
  <si>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</si>
  <si>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</si>
  <si>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</si>
  <si>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</si>
  <si>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</si>
  <si>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</si>
  <si>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</si>
  <si>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</si>
  <si>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</si>
  <si>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</si>
  <si>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</si>
  <si>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</si>
  <si>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</si>
  <si>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</si>
  <si>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</si>
  <si>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</si>
  <si>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</si>
  <si>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</si>
  <si>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</si>
  <si>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</si>
  <si>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</si>
  <si>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</si>
  <si>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</si>
  <si>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</si>
  <si>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</si>
  <si>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</si>
  <si>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</si>
  <si>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</si>
  <si>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</si>
  <si>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</si>
  <si>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</si>
  <si>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</si>
  <si>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</si>
  <si>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</si>
  <si>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</si>
  <si>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</si>
  <si>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</si>
  <si>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</si>
  <si>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</si>
  <si>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</si>
  <si>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</si>
  <si>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</si>
  <si>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</si>
  <si>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</si>
  <si>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</si>
  <si>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</si>
  <si>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</si>
  <si>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</si>
  <si>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</si>
  <si>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</si>
  <si>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</si>
  <si>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</si>
  <si>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</si>
  <si>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</si>
  <si>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</si>
  <si>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</si>
  <si>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</si>
  <si>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</si>
  <si>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</si>
  <si>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</si>
  <si>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</si>
  <si>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</si>
  <si>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</si>
  <si>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</si>
  <si>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</si>
  <si>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</si>
  <si>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</si>
  <si>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</si>
  <si>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</si>
  <si>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</si>
  <si>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</si>
  <si>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</si>
  <si>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</si>
  <si>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主な水準点における過去10年の沈下量経年変化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</si>
  <si>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</si>
  <si>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</si>
  <si>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</si>
  <si>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</si>
  <si>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</si>
  <si>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</si>
  <si>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</si>
  <si>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</si>
  <si>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</si>
  <si>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</si>
  <si>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</si>
  <si>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</si>
  <si>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</si>
  <si>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</si>
  <si>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</si>
  <si>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</si>
  <si>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</si>
  <si>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</si>
  <si>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</si>
  <si>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</si>
  <si>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</si>
  <si>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</si>
  <si>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</si>
  <si>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</si>
  <si>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</si>
  <si>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</si>
  <si>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</si>
  <si>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</si>
  <si>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</si>
  <si>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</si>
  <si>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</si>
  <si>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</si>
  <si>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</si>
  <si>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</si>
  <si>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</si>
  <si>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</si>
  <si>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</si>
  <si>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</si>
  <si>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</si>
  <si>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</si>
  <si>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</si>
  <si>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</si>
  <si>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</si>
  <si>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</si>
  <si>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</si>
  <si>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</si>
  <si>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</si>
  <si>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</si>
  <si>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</si>
  <si>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</si>
  <si>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</si>
  <si>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</si>
  <si>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</si>
  <si>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</si>
  <si>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</si>
  <si>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</si>
  <si>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</si>
  <si>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</si>
  <si>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</si>
  <si>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</si>
  <si>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</si>
  <si>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</si>
  <si>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</si>
  <si>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</si>
  <si>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</si>
  <si>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</si>
  <si>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</si>
  <si>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</si>
  <si>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</si>
  <si>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</si>
  <si>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</si>
  <si>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</si>
  <si>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</si>
  <si>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</si>
  <si>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</si>
  <si>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</si>
  <si>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</si>
  <si>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</si>
  <si>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</si>
  <si>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</si>
  <si>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地盤環境情報（概要、地下水採取の状況、地盤沈下等の状況、被害、対策）</t>
    <rPh sb="0" eb="2">
      <t>ジバン</t>
    </rPh>
    <rPh sb="2" eb="4">
      <t>カンキョウ</t>
    </rPh>
    <rPh sb="4" eb="6">
      <t>ジョウホウ</t>
    </rPh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</si>
  <si>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</si>
  <si>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</si>
  <si>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</si>
  <si>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</si>
  <si>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</si>
  <si>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</si>
  <si>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</si>
  <si>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</si>
  <si>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</si>
  <si>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</si>
  <si>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</si>
  <si>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</si>
  <si>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</si>
  <si>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</si>
  <si>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</si>
  <si>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</si>
  <si>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</si>
  <si>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</si>
  <si>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</si>
  <si>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</si>
  <si>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</si>
  <si>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</si>
  <si>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</si>
  <si>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</si>
  <si>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</si>
  <si>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</si>
  <si>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</si>
  <si>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</si>
  <si>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</si>
  <si>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</si>
  <si>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</si>
  <si>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</si>
  <si>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</si>
  <si>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</si>
  <si>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</si>
  <si>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</si>
  <si>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</si>
  <si>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</si>
  <si>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</si>
  <si>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</si>
  <si>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</si>
  <si>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</si>
  <si>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</si>
  <si>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</si>
  <si>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</si>
  <si>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</si>
  <si>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</si>
  <si>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</si>
  <si>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</si>
  <si>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</si>
  <si>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</si>
  <si>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</si>
  <si>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</si>
  <si>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</si>
  <si>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</si>
  <si>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</si>
  <si>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</si>
  <si>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</si>
  <si>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</si>
  <si>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</si>
  <si>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</si>
  <si>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</si>
  <si>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</si>
  <si>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</si>
  <si>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</si>
  <si>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</si>
  <si>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</si>
  <si>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</si>
  <si>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</si>
  <si>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</si>
  <si>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</si>
  <si>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</si>
  <si>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</si>
  <si>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</si>
  <si>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</si>
  <si>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</si>
  <si>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</si>
  <si>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</si>
  <si>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</si>
  <si>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</si>
  <si>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</si>
  <si>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</si>
  <si>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</si>
  <si>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</si>
  <si>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</si>
  <si>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</si>
  <si>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</si>
  <si>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</si>
  <si>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</si>
  <si>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</si>
  <si>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</si>
  <si>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</si>
  <si>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</si>
  <si>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</si>
  <si>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</si>
  <si>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</si>
  <si>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</si>
  <si>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</si>
  <si>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</si>
  <si>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</si>
  <si>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</si>
  <si>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</si>
  <si>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</si>
  <si>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</si>
  <si>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</si>
  <si>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</si>
  <si>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</si>
  <si>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</si>
  <si>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</si>
  <si>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</si>
  <si>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</si>
  <si>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</si>
  <si>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</si>
  <si>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</si>
  <si>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</si>
  <si>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</si>
  <si>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</si>
  <si>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</si>
  <si>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</si>
  <si>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</si>
  <si>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</si>
  <si>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</si>
  <si>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</si>
  <si>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</si>
  <si>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</si>
  <si>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</si>
  <si>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</si>
  <si>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</si>
  <si>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</si>
  <si>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</si>
  <si>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</si>
  <si>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</si>
  <si>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</si>
  <si>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</si>
  <si>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</si>
  <si>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</si>
  <si>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</si>
  <si>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</si>
  <si>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</si>
  <si>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</si>
  <si>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</si>
  <si>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</si>
  <si>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</si>
  <si>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</si>
  <si>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</si>
  <si>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</si>
  <si>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</si>
  <si>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</si>
  <si>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</si>
  <si>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</si>
  <si>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</si>
  <si>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</si>
  <si>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</si>
  <si>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</si>
  <si>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</si>
  <si>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</si>
  <si>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尼崎市</t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</si>
  <si>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</si>
  <si>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</si>
  <si>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</si>
  <si>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</si>
  <si>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</si>
  <si>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</si>
  <si>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</si>
  <si>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</si>
  <si>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</si>
  <si>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</si>
  <si>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</si>
  <si>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</si>
  <si>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</si>
  <si>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</si>
  <si>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○観測井戸数</t>
    <rPh sb="1" eb="3">
      <t>カンソク</t>
    </rPh>
    <rPh sb="3" eb="5">
      <t>イド</t>
    </rPh>
    <rPh sb="5" eb="6">
      <t>スウ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</si>
  <si>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</si>
  <si>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</si>
  <si>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</si>
  <si>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西宮</t>
  </si>
  <si>
    <t>西宮市高須町</t>
  </si>
  <si>
    <t>-</t>
  </si>
  <si>
    <t>自由地下水</t>
  </si>
  <si>
    <t>Ｓ36.4</t>
  </si>
  <si>
    <t>西宮市</t>
    <rPh sb="0" eb="3">
      <t>ニシノミヤシ</t>
    </rPh>
    <phoneticPr fontId="4"/>
  </si>
  <si>
    <t>川西市</t>
    <rPh sb="0" eb="3">
      <t>カワニシシ</t>
    </rPh>
    <phoneticPr fontId="58"/>
  </si>
  <si>
    <t>宝塚市</t>
    <rPh sb="0" eb="3">
      <t>タカラヅカシ</t>
    </rPh>
    <phoneticPr fontId="4"/>
  </si>
  <si>
    <t>伊丹市</t>
    <rPh sb="0" eb="3">
      <t>イタミシ</t>
    </rPh>
    <phoneticPr fontId="4"/>
  </si>
  <si>
    <t>A59</t>
  </si>
  <si>
    <t>E1</t>
  </si>
  <si>
    <t>尼崎市末広町1丁目</t>
  </si>
  <si>
    <t>尼崎市平左衛門町</t>
  </si>
  <si>
    <t>S7～R3</t>
  </si>
  <si>
    <t>H13～R3</t>
  </si>
  <si>
    <t>H21</t>
  </si>
  <si>
    <t>グンゼ観測所</t>
  </si>
  <si>
    <t>尼崎市塚口本町
4-8-46</t>
  </si>
  <si>
    <t>208～214</t>
  </si>
  <si>
    <t>被圧地下水</t>
  </si>
  <si>
    <t>Ｓ45.11</t>
  </si>
  <si>
    <t>尼崎市</t>
    <rPh sb="0" eb="3">
      <t>アマガサキシ</t>
    </rPh>
    <phoneticPr fontId="4"/>
  </si>
  <si>
    <t>#</t>
  </si>
  <si>
    <t>神戸中浜観測所</t>
  </si>
  <si>
    <t>尼崎市中浜町2-23</t>
  </si>
  <si>
    <t>経済産業省</t>
  </si>
  <si>
    <t>Ｓ39.7</t>
  </si>
  <si>
    <t>北村観測所</t>
  </si>
  <si>
    <t>伊丹市北村</t>
  </si>
  <si>
    <t>56.0～71.0</t>
  </si>
  <si>
    <t>Ｓ36.12</t>
  </si>
  <si>
    <t>26.2 (H05.07)</t>
  </si>
  <si>
    <t>欠測</t>
  </si>
  <si>
    <t>欠測</t>
    <rPh sb="0" eb="1">
      <t>ケッ</t>
    </rPh>
    <rPh sb="1" eb="2">
      <t>ソク</t>
    </rPh>
    <phoneticPr fontId="5"/>
  </si>
  <si>
    <t>欠測</t>
    <rPh sb="0" eb="2">
      <t>ケッソク</t>
    </rPh>
    <phoneticPr fontId="4"/>
  </si>
  <si>
    <t>/</t>
  </si>
  <si>
    <t xml:space="preserve">地下水の定義：管頭から水面までの距離(ｍ)で表示 </t>
    <phoneticPr fontId="4"/>
  </si>
  <si>
    <t>１．沈下量の基準点は、阪神地区地盤沈下調査連絡協議会による9点（所在地：上町原標他8点）</t>
    <rPh sb="6" eb="8">
      <t>キジュン</t>
    </rPh>
    <rPh sb="8" eb="9">
      <t>テン</t>
    </rPh>
    <phoneticPr fontId="4"/>
  </si>
  <si>
    <t>２．測量の基準日：令和3年12月1日</t>
  </si>
  <si>
    <t>既往最低水位は月平均値で表示</t>
    <phoneticPr fontId="4"/>
  </si>
  <si>
    <t xml:space="preserve">値が大の時水面が下がっており、値が小の時水面が上がっている </t>
    <phoneticPr fontId="4"/>
  </si>
  <si>
    <t xml:space="preserve">地下水の定義：管頭から水面までの距離(ｍ)で表示 </t>
    <phoneticPr fontId="4"/>
  </si>
  <si>
    <t>H29～R3</t>
    <phoneticPr fontId="4"/>
  </si>
  <si>
    <t>２２．</t>
  </si>
  <si>
    <t>２１．</t>
  </si>
  <si>
    <t>２０．</t>
  </si>
  <si>
    <t>１９．</t>
  </si>
  <si>
    <t>１８．</t>
  </si>
  <si>
    <t>１７．</t>
  </si>
  <si>
    <t>地下水採取規制に関する条例等</t>
    <rPh sb="0" eb="3">
      <t>チカスイ</t>
    </rPh>
    <rPh sb="3" eb="5">
      <t>サイシュ</t>
    </rPh>
    <rPh sb="5" eb="7">
      <t>キセイ</t>
    </rPh>
    <rPh sb="8" eb="9">
      <t>カン</t>
    </rPh>
    <rPh sb="11" eb="13">
      <t>ジョウレイ</t>
    </rPh>
    <rPh sb="13" eb="14">
      <t>トウ</t>
    </rPh>
    <phoneticPr fontId="4"/>
  </si>
  <si>
    <t>７．</t>
  </si>
  <si>
    <t>地盤沈下監視体制（水準測量、観測井戸数）</t>
    <phoneticPr fontId="4"/>
  </si>
  <si>
    <t>６．</t>
  </si>
  <si>
    <t>主な水準点における過去10年の沈下量経年変化</t>
  </si>
  <si>
    <t>月別日当り採取量
合計</t>
    <rPh sb="0" eb="2">
      <t>ツキベツ</t>
    </rPh>
    <rPh sb="2" eb="4">
      <t>ヒア</t>
    </rPh>
    <rPh sb="5" eb="7">
      <t>サイシュ</t>
    </rPh>
    <rPh sb="7" eb="8">
      <t>リョウ</t>
    </rPh>
    <rPh sb="9" eb="10">
      <t>ゴウ</t>
    </rPh>
    <rPh sb="10" eb="11">
      <t>ケイ</t>
    </rPh>
    <phoneticPr fontId="4"/>
  </si>
  <si>
    <t>月別日当採取量</t>
    <rPh sb="0" eb="2">
      <t>ツキベツ</t>
    </rPh>
    <rPh sb="2" eb="4">
      <t>ヒア</t>
    </rPh>
    <rPh sb="4" eb="7">
      <t>サイシュリョウ</t>
    </rPh>
    <phoneticPr fontId="4"/>
  </si>
  <si>
    <t>小　計</t>
    <rPh sb="0" eb="1">
      <t>ショウ</t>
    </rPh>
    <rPh sb="2" eb="3">
      <t>ケイ</t>
    </rPh>
    <phoneticPr fontId="4"/>
  </si>
  <si>
    <t>月間稼働日数</t>
    <rPh sb="0" eb="2">
      <t>ゲッカン</t>
    </rPh>
    <rPh sb="2" eb="4">
      <t>カドウ</t>
    </rPh>
    <rPh sb="4" eb="5">
      <t>ヒ</t>
    </rPh>
    <rPh sb="5" eb="6">
      <t>スウ</t>
    </rPh>
    <phoneticPr fontId="4"/>
  </si>
  <si>
    <t>月間採取量(㎥）</t>
    <rPh sb="0" eb="2">
      <t>ゲッカン</t>
    </rPh>
    <rPh sb="2" eb="4">
      <t>サイシュ</t>
    </rPh>
    <rPh sb="4" eb="5">
      <t>リョウ</t>
    </rPh>
    <phoneticPr fontId="4"/>
  </si>
  <si>
    <t>35</t>
  </si>
  <si>
    <t>前年度
1日平均
(㎥/日)</t>
    <phoneticPr fontId="4"/>
  </si>
  <si>
    <t>1日平均
(㎥/日)</t>
    <phoneticPr fontId="4"/>
  </si>
  <si>
    <t>1年間合計</t>
    <rPh sb="1" eb="3">
      <t>ネンカン</t>
    </rPh>
    <rPh sb="3" eb="5">
      <t>ゴウケイ</t>
    </rPh>
    <phoneticPr fontId="4"/>
  </si>
  <si>
    <t>令和5年度月別採取量  (㎥/日）</t>
    <rPh sb="5" eb="6">
      <t>ツキ</t>
    </rPh>
    <rPh sb="15" eb="16">
      <t>ニチ</t>
    </rPh>
    <phoneticPr fontId="4"/>
  </si>
  <si>
    <t>井戸本数</t>
    <phoneticPr fontId="4"/>
  </si>
  <si>
    <t>許可件数</t>
    <rPh sb="0" eb="2">
      <t>キョカ</t>
    </rPh>
    <rPh sb="2" eb="4">
      <t>ケンスウ</t>
    </rPh>
    <phoneticPr fontId="4"/>
  </si>
  <si>
    <t>指定地域名</t>
    <phoneticPr fontId="4"/>
  </si>
  <si>
    <t>１４　工業用水法第24条の規定に基づく井戸使用状況報告</t>
    <phoneticPr fontId="4"/>
  </si>
  <si>
    <t>S7～R3</t>
    <phoneticPr fontId="4"/>
  </si>
  <si>
    <t>R3</t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</si>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</sst>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5" formatCode="0_ "/>
    <numFmt numFmtId="186" formatCode="#,##0.0_);[Red]\(#,##0.0\)"/>
    <numFmt numFmtId="187" formatCode="#,##0.0_ "/>
    <numFmt numFmtId="188" formatCode="#,##0.00_ "/>
    <numFmt numFmtId="189" formatCode="#,##0.00_);\(#,##0.00\)"/>
  </numFmts>
  <fonts count="6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</font>
    <font>
      <sz val="9"/>
      <name val="メイリオ"/>
      <family val="3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48" fillId="0" borderId="0" applyNumberFormat="0" applyFill="0" applyBorder="0" applyAlignment="0" applyProtection="0">
      <alignment vertical="center"/>
    </xf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>
      <alignment vertical="center"/>
    </xf>
  </cellStyleXfs>
  <cellXfs count="494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0" fillId="0" borderId="0" xfId="0" applyFont="1" applyAlignment="1" applyProtection="1">
      <alignment horizontal="left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36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39" fillId="0" borderId="5" xfId="0" applyFont="1" applyBorder="1" applyAlignment="1">
      <alignment horizontal="justify" vertical="center" wrapText="1"/>
    </xf>
    <xf numFmtId="0" fontId="39" fillId="34" borderId="6" xfId="0" applyFont="1" applyFill="1" applyBorder="1">
      <alignment vertical="center"/>
    </xf>
    <xf numFmtId="0" fontId="39" fillId="34" borderId="5" xfId="0" applyFont="1" applyFill="1" applyBorder="1">
      <alignment vertical="center"/>
    </xf>
    <xf numFmtId="0" fontId="39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39" fillId="0" borderId="0" xfId="0" applyFont="1" applyAlignment="1">
      <alignment horizontal="justify" vertical="center" wrapText="1"/>
    </xf>
    <xf numFmtId="0" fontId="39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39" fillId="34" borderId="1" xfId="0" applyFont="1" applyFill="1" applyBorder="1">
      <alignment vertical="center"/>
    </xf>
    <xf numFmtId="0" fontId="39" fillId="34" borderId="8" xfId="0" applyFont="1" applyFill="1" applyBorder="1">
      <alignment vertical="center"/>
    </xf>
    <xf numFmtId="0" fontId="39" fillId="0" borderId="6" xfId="0" applyFont="1" applyBorder="1">
      <alignment vertical="center"/>
    </xf>
    <xf numFmtId="0" fontId="39" fillId="0" borderId="8" xfId="0" applyFont="1" applyBorder="1" applyAlignment="1">
      <alignment horizontal="left" vertical="center"/>
    </xf>
    <xf numFmtId="0" fontId="39" fillId="34" borderId="8" xfId="0" applyFont="1" applyFill="1" applyBorder="1" applyAlignment="1">
      <alignment horizontal="left" vertical="center"/>
    </xf>
    <xf numFmtId="0" fontId="39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39" fillId="35" borderId="0" xfId="0" applyFont="1" applyFill="1" applyAlignment="1">
      <alignment horizontal="left" vertical="center"/>
    </xf>
    <xf numFmtId="0" fontId="39" fillId="37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1" fillId="0" borderId="0" xfId="55" applyFont="1" applyAlignment="1" applyProtection="1">
      <alignment horizontal="left" vertical="center"/>
      <protection locked="0"/>
    </xf>
    <xf numFmtId="0" fontId="41" fillId="0" borderId="0" xfId="55" applyFont="1" applyAlignment="1" applyProtection="1">
      <alignment horizontal="center" vertical="center"/>
      <protection locked="0"/>
    </xf>
    <xf numFmtId="0" fontId="41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5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5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5" fillId="0" borderId="0" xfId="55" applyFont="1" applyAlignment="1" applyProtection="1">
      <alignment vertical="top" wrapText="1"/>
      <protection locked="0"/>
    </xf>
    <xf numFmtId="0" fontId="35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5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6" fillId="0" borderId="0" xfId="0" applyFont="1" applyAlignment="1" applyProtection="1">
      <alignment horizontal="left" vertical="center"/>
      <protection locked="0" hidden="1"/>
    </xf>
    <xf numFmtId="0" fontId="46" fillId="0" borderId="0" xfId="0" applyFont="1" applyAlignment="1" applyProtection="1">
      <alignment horizontal="left" vertical="center"/>
      <protection locked="0"/>
    </xf>
    <xf numFmtId="0" fontId="51" fillId="0" borderId="0" xfId="0" applyFont="1" applyAlignment="1" applyProtection="1">
      <alignment horizontal="left" vertical="center"/>
      <protection locked="0"/>
    </xf>
    <xf numFmtId="0" fontId="52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6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6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2" fillId="0" borderId="0" xfId="62" applyFont="1" applyAlignment="1" applyProtection="1">
      <alignment horizontal="left" vertical="center"/>
      <protection locked="0"/>
    </xf>
    <xf numFmtId="180" fontId="26" fillId="0" borderId="0" xfId="0" applyNumberFormat="1" applyFont="1" applyProtection="1">
      <alignment vertical="center"/>
      <protection locked="0"/>
    </xf>
    <xf numFmtId="0" fontId="56" fillId="0" borderId="0" xfId="0" applyFont="1" applyAlignment="1" applyProtection="1">
      <alignment horizontal="left" vertical="center"/>
      <protection locked="0"/>
    </xf>
    <xf numFmtId="0" fontId="36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8" fillId="0" borderId="0" xfId="57" applyFont="1" applyProtection="1">
      <alignment vertical="center"/>
      <protection locked="0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35" fillId="0" borderId="6" xfId="55" applyFont="1" applyBorder="1" applyAlignment="1">
      <alignment horizontal="center" vertical="center"/>
    </xf>
    <xf numFmtId="0" fontId="35" fillId="0" borderId="8" xfId="55" applyFont="1" applyBorder="1" applyAlignment="1">
      <alignment horizontal="center" vertical="center"/>
    </xf>
    <xf numFmtId="0" fontId="42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/>
    </xf>
    <xf numFmtId="0" fontId="35" fillId="0" borderId="2" xfId="55" applyFont="1" applyBorder="1" applyAlignment="1">
      <alignment horizontal="center" vertical="center" wrapText="1"/>
    </xf>
    <xf numFmtId="0" fontId="35" fillId="0" borderId="4" xfId="55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 wrapText="1"/>
    </xf>
    <xf numFmtId="0" fontId="35" fillId="0" borderId="18" xfId="55" applyFont="1" applyBorder="1" applyAlignment="1">
      <alignment horizontal="center" vertical="center" wrapText="1"/>
    </xf>
    <xf numFmtId="0" fontId="35" fillId="0" borderId="12" xfId="55" applyFont="1" applyBorder="1" applyAlignment="1">
      <alignment horizontal="center" vertical="center" wrapText="1"/>
    </xf>
    <xf numFmtId="0" fontId="35" fillId="0" borderId="20" xfId="55" applyFont="1" applyBorder="1" applyAlignment="1">
      <alignment horizontal="center" vertical="center" wrapText="1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5" fillId="0" borderId="6" xfId="55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 wrapText="1"/>
    </xf>
    <xf numFmtId="0" fontId="35" fillId="0" borderId="5" xfId="55" applyFont="1" applyBorder="1" applyAlignment="1">
      <alignment horizontal="center" vertical="center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/>
    </xf>
    <xf numFmtId="0" fontId="35" fillId="0" borderId="4" xfId="55" applyFont="1" applyBorder="1" applyAlignment="1">
      <alignment horizontal="center" vertical="center"/>
    </xf>
    <xf numFmtId="0" fontId="35" fillId="0" borderId="3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26" fillId="0" borderId="1" xfId="61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39" fillId="0" borderId="59" xfId="0" applyFont="1" applyBorder="1" applyAlignment="1">
      <alignment horizontal="left" vertical="center"/>
    </xf>
    <xf numFmtId="0" fontId="39" fillId="37" borderId="59" xfId="0" applyFont="1" applyFill="1" applyBorder="1" applyAlignment="1">
      <alignment horizontal="left" vertical="center"/>
    </xf>
    <xf numFmtId="0" fontId="39" fillId="34" borderId="59" xfId="0" applyFont="1" applyFill="1" applyBorder="1" applyAlignment="1">
      <alignment horizontal="left" vertical="center"/>
    </xf>
    <xf numFmtId="0" fontId="39" fillId="0" borderId="60" xfId="0" applyFont="1" applyBorder="1">
      <alignment vertical="center"/>
    </xf>
    <xf numFmtId="49" fontId="39" fillId="0" borderId="60" xfId="0" applyNumberFormat="1" applyFont="1" applyBorder="1">
      <alignment vertical="center"/>
    </xf>
    <xf numFmtId="0" fontId="39" fillId="0" borderId="5" xfId="0" applyFont="1" applyBorder="1">
      <alignment vertical="center"/>
    </xf>
    <xf numFmtId="0" fontId="27" fillId="0" borderId="60" xfId="0" applyFont="1" applyBorder="1">
      <alignment vertical="center"/>
    </xf>
    <xf numFmtId="49" fontId="27" fillId="0" borderId="60" xfId="0" applyNumberFormat="1" applyFont="1" applyBorder="1">
      <alignment vertical="center"/>
    </xf>
    <xf numFmtId="0" fontId="39" fillId="34" borderId="59" xfId="0" applyFont="1" applyFill="1" applyBorder="1">
      <alignment vertical="center"/>
    </xf>
    <xf numFmtId="0" fontId="39" fillId="34" borderId="60" xfId="0" applyFont="1" applyFill="1" applyBorder="1">
      <alignment vertical="center"/>
    </xf>
    <xf numFmtId="0" fontId="39" fillId="34" borderId="5" xfId="0" applyFont="1" applyFill="1" applyBorder="1" applyAlignment="1">
      <alignment horizontal="left" vertical="center"/>
    </xf>
    <xf numFmtId="0" fontId="39" fillId="34" borderId="6" xfId="0" applyFont="1" applyFill="1" applyBorder="1" applyAlignment="1">
      <alignment horizontal="left" vertical="center"/>
    </xf>
    <xf numFmtId="0" fontId="40" fillId="0" borderId="59" xfId="0" applyFont="1" applyBorder="1" applyAlignment="1">
      <alignment horizontal="center" vertical="center"/>
    </xf>
    <xf numFmtId="0" fontId="40" fillId="0" borderId="60" xfId="0" applyFont="1" applyBorder="1" applyAlignment="1">
      <alignment horizontal="center" vertical="center"/>
    </xf>
    <xf numFmtId="0" fontId="60" fillId="0" borderId="0" xfId="0" applyFont="1" applyProtection="1">
      <alignment vertical="center"/>
      <protection locked="0"/>
    </xf>
    <xf numFmtId="0" fontId="60" fillId="0" borderId="0" xfId="0" applyFont="1" applyAlignment="1" applyProtection="1">
      <alignment vertical="center" shrinkToFit="1"/>
      <protection locked="0"/>
    </xf>
    <xf numFmtId="0" fontId="61" fillId="0" borderId="0" xfId="0" applyFont="1" applyProtection="1">
      <alignment vertical="center"/>
      <protection locked="0"/>
    </xf>
    <xf numFmtId="0" fontId="61" fillId="0" borderId="0" xfId="0" applyFont="1" applyAlignment="1" applyProtection="1">
      <alignment vertical="center" shrinkToFit="1"/>
      <protection locked="0"/>
    </xf>
    <xf numFmtId="188" fontId="61" fillId="0" borderId="61" xfId="0" applyNumberFormat="1" applyFont="1" applyBorder="1" applyAlignment="1" applyProtection="1">
      <alignment horizontal="right" vertical="center"/>
      <protection locked="0"/>
    </xf>
    <xf numFmtId="182" fontId="61" fillId="0" borderId="62" xfId="0" applyNumberFormat="1" applyFont="1" applyBorder="1" applyAlignment="1" applyProtection="1">
      <alignment horizontal="right" vertical="center"/>
      <protection hidden="1"/>
    </xf>
    <xf numFmtId="182" fontId="61" fillId="0" borderId="63" xfId="0" applyNumberFormat="1" applyFont="1" applyBorder="1" applyAlignment="1" applyProtection="1">
      <alignment horizontal="right" vertical="center"/>
      <protection hidden="1"/>
    </xf>
    <xf numFmtId="182" fontId="61" fillId="0" borderId="3" xfId="0" applyNumberFormat="1" applyFont="1" applyBorder="1" applyAlignment="1" applyProtection="1">
      <alignment horizontal="right" vertical="center" shrinkToFit="1"/>
      <protection hidden="1"/>
    </xf>
    <xf numFmtId="179" fontId="61" fillId="0" borderId="3" xfId="0" applyNumberFormat="1" applyFont="1" applyBorder="1" applyAlignment="1" applyProtection="1">
      <alignment horizontal="center" vertical="center" wrapText="1"/>
      <protection locked="0"/>
    </xf>
    <xf numFmtId="186" fontId="61" fillId="0" borderId="64" xfId="0" applyNumberFormat="1" applyFont="1" applyBorder="1" applyAlignment="1" applyProtection="1">
      <alignment horizontal="right" vertical="center"/>
      <protection locked="0"/>
    </xf>
    <xf numFmtId="49" fontId="61" fillId="0" borderId="65" xfId="0" applyNumberFormat="1" applyFont="1" applyBorder="1" applyAlignment="1" applyProtection="1">
      <alignment horizontal="center" vertical="center" wrapText="1"/>
      <protection locked="0"/>
    </xf>
    <xf numFmtId="188" fontId="61" fillId="0" borderId="66" xfId="0" applyNumberFormat="1" applyFont="1" applyBorder="1" applyAlignment="1" applyProtection="1">
      <alignment horizontal="right" vertical="center"/>
      <protection locked="0"/>
    </xf>
    <xf numFmtId="179" fontId="61" fillId="0" borderId="67" xfId="0" applyNumberFormat="1" applyFont="1" applyBorder="1" applyAlignment="1" applyProtection="1">
      <alignment horizontal="right" vertical="center"/>
      <protection hidden="1"/>
    </xf>
    <xf numFmtId="179" fontId="61" fillId="0" borderId="68" xfId="0" applyNumberFormat="1" applyFont="1" applyBorder="1" applyAlignment="1" applyProtection="1">
      <alignment horizontal="right" vertical="center"/>
      <protection hidden="1"/>
    </xf>
    <xf numFmtId="182" fontId="61" fillId="0" borderId="69" xfId="0" applyNumberFormat="1" applyFont="1" applyBorder="1" applyAlignment="1" applyProtection="1">
      <alignment horizontal="right" vertical="center" shrinkToFit="1"/>
      <protection hidden="1"/>
    </xf>
    <xf numFmtId="182" fontId="61" fillId="0" borderId="15" xfId="0" applyNumberFormat="1" applyFont="1" applyBorder="1" applyAlignment="1" applyProtection="1">
      <alignment horizontal="right" vertical="center" shrinkToFit="1"/>
      <protection hidden="1"/>
    </xf>
    <xf numFmtId="183" fontId="61" fillId="0" borderId="56" xfId="0" applyNumberFormat="1" applyFont="1" applyBorder="1" applyAlignment="1" applyProtection="1">
      <alignment horizontal="center" vertical="center"/>
      <protection locked="0"/>
    </xf>
    <xf numFmtId="49" fontId="61" fillId="0" borderId="13" xfId="0" applyNumberFormat="1" applyFont="1" applyBorder="1" applyAlignment="1" applyProtection="1">
      <alignment horizontal="center" vertical="center"/>
      <protection locked="0"/>
    </xf>
    <xf numFmtId="49" fontId="61" fillId="0" borderId="13" xfId="0" applyNumberFormat="1" applyFont="1" applyBorder="1" applyAlignment="1" applyProtection="1">
      <alignment horizontal="center" vertical="center"/>
      <protection locked="0"/>
    </xf>
    <xf numFmtId="181" fontId="61" fillId="0" borderId="70" xfId="0" applyNumberFormat="1" applyFont="1" applyBorder="1" applyAlignment="1" applyProtection="1">
      <alignment horizontal="right" vertical="center"/>
      <protection hidden="1"/>
    </xf>
    <xf numFmtId="179" fontId="61" fillId="0" borderId="71" xfId="0" applyNumberFormat="1" applyFont="1" applyBorder="1" applyAlignment="1" applyProtection="1">
      <alignment horizontal="right" vertical="center"/>
      <protection hidden="1"/>
    </xf>
    <xf numFmtId="179" fontId="61" fillId="0" borderId="6" xfId="0" applyNumberFormat="1" applyFont="1" applyBorder="1" applyAlignment="1" applyProtection="1">
      <alignment horizontal="right" vertical="center" shrinkToFit="1"/>
      <protection locked="0"/>
    </xf>
    <xf numFmtId="179" fontId="61" fillId="0" borderId="60" xfId="0" applyNumberFormat="1" applyFont="1" applyBorder="1" applyAlignment="1" applyProtection="1">
      <alignment horizontal="right" vertical="center" shrinkToFit="1"/>
      <protection locked="0"/>
    </xf>
    <xf numFmtId="183" fontId="61" fillId="0" borderId="5" xfId="0" applyNumberFormat="1" applyFont="1" applyBorder="1" applyAlignment="1" applyProtection="1">
      <alignment horizontal="center" vertical="center"/>
      <protection locked="0"/>
    </xf>
    <xf numFmtId="49" fontId="61" fillId="0" borderId="4" xfId="0" applyNumberFormat="1" applyFont="1" applyBorder="1" applyAlignment="1" applyProtection="1">
      <alignment horizontal="center" vertical="center"/>
      <protection locked="0"/>
    </xf>
    <xf numFmtId="183" fontId="61" fillId="0" borderId="14" xfId="0" applyNumberFormat="1" applyFont="1" applyBorder="1" applyAlignment="1" applyProtection="1">
      <alignment horizontal="right" vertical="center"/>
      <protection locked="0"/>
    </xf>
    <xf numFmtId="182" fontId="61" fillId="0" borderId="72" xfId="0" applyNumberFormat="1" applyFont="1" applyBorder="1" applyAlignment="1" applyProtection="1">
      <alignment horizontal="right" vertical="center"/>
      <protection hidden="1"/>
    </xf>
    <xf numFmtId="182" fontId="61" fillId="0" borderId="73" xfId="0" applyNumberFormat="1" applyFont="1" applyBorder="1" applyAlignment="1" applyProtection="1">
      <alignment horizontal="right" vertical="center"/>
      <protection hidden="1"/>
    </xf>
    <xf numFmtId="182" fontId="61" fillId="0" borderId="6" xfId="0" applyNumberFormat="1" applyFont="1" applyBorder="1" applyAlignment="1" applyProtection="1">
      <alignment horizontal="right" vertical="center" shrinkToFit="1"/>
      <protection locked="0"/>
    </xf>
    <xf numFmtId="182" fontId="61" fillId="0" borderId="60" xfId="0" applyNumberFormat="1" applyFont="1" applyBorder="1" applyAlignment="1" applyProtection="1">
      <alignment horizontal="right" vertical="center" shrinkToFit="1"/>
      <protection locked="0"/>
    </xf>
    <xf numFmtId="183" fontId="61" fillId="0" borderId="3" xfId="0" applyNumberFormat="1" applyFont="1" applyBorder="1" applyAlignment="1" applyProtection="1">
      <alignment horizontal="center" vertical="center"/>
      <protection locked="0"/>
    </xf>
    <xf numFmtId="49" fontId="61" fillId="0" borderId="74" xfId="0" applyNumberFormat="1" applyFont="1" applyBorder="1" applyAlignment="1" applyProtection="1">
      <alignment horizontal="center" vertical="center"/>
      <protection locked="0"/>
    </xf>
    <xf numFmtId="181" fontId="61" fillId="0" borderId="67" xfId="0" applyNumberFormat="1" applyFont="1" applyBorder="1" applyProtection="1">
      <alignment vertical="center"/>
      <protection hidden="1"/>
    </xf>
    <xf numFmtId="181" fontId="61" fillId="0" borderId="68" xfId="0" applyNumberFormat="1" applyFont="1" applyBorder="1" applyProtection="1">
      <alignment vertical="center"/>
      <protection hidden="1"/>
    </xf>
    <xf numFmtId="183" fontId="61" fillId="0" borderId="75" xfId="0" applyNumberFormat="1" applyFont="1" applyBorder="1" applyAlignment="1" applyProtection="1">
      <alignment horizontal="right" vertical="center"/>
      <protection locked="0"/>
    </xf>
    <xf numFmtId="183" fontId="61" fillId="0" borderId="14" xfId="0" applyNumberFormat="1" applyFont="1" applyBorder="1" applyAlignment="1" applyProtection="1">
      <alignment horizontal="center" vertical="center"/>
      <protection locked="0"/>
    </xf>
    <xf numFmtId="183" fontId="61" fillId="0" borderId="76" xfId="0" applyNumberFormat="1" applyFont="1" applyBorder="1" applyAlignment="1" applyProtection="1">
      <alignment horizontal="right" vertical="center"/>
      <protection locked="0"/>
    </xf>
    <xf numFmtId="183" fontId="61" fillId="0" borderId="13" xfId="0" applyNumberFormat="1" applyFont="1" applyBorder="1" applyAlignment="1" applyProtection="1">
      <alignment horizontal="center" vertical="center"/>
      <protection locked="0"/>
    </xf>
    <xf numFmtId="183" fontId="61" fillId="0" borderId="4" xfId="0" applyNumberFormat="1" applyFont="1" applyBorder="1" applyAlignment="1" applyProtection="1">
      <alignment horizontal="center" vertical="center"/>
      <protection locked="0"/>
    </xf>
    <xf numFmtId="183" fontId="61" fillId="0" borderId="5" xfId="0" applyNumberFormat="1" applyFont="1" applyBorder="1" applyAlignment="1" applyProtection="1">
      <alignment horizontal="right" vertical="center"/>
      <protection locked="0"/>
    </xf>
    <xf numFmtId="183" fontId="61" fillId="0" borderId="74" xfId="0" applyNumberFormat="1" applyFont="1" applyBorder="1" applyAlignment="1" applyProtection="1">
      <alignment horizontal="center" vertical="center"/>
      <protection locked="0"/>
    </xf>
    <xf numFmtId="181" fontId="61" fillId="0" borderId="67" xfId="0" applyNumberFormat="1" applyFont="1" applyBorder="1" applyAlignment="1" applyProtection="1">
      <alignment horizontal="right" vertical="center"/>
      <protection hidden="1"/>
    </xf>
    <xf numFmtId="181" fontId="61" fillId="0" borderId="68" xfId="0" applyNumberFormat="1" applyFont="1" applyBorder="1" applyAlignment="1" applyProtection="1">
      <alignment horizontal="right" vertical="center"/>
      <protection hidden="1"/>
    </xf>
    <xf numFmtId="182" fontId="61" fillId="0" borderId="77" xfId="0" applyNumberFormat="1" applyFont="1" applyBorder="1" applyAlignment="1" applyProtection="1">
      <alignment horizontal="right" vertical="center"/>
      <protection hidden="1"/>
    </xf>
    <xf numFmtId="182" fontId="61" fillId="0" borderId="71" xfId="0" applyNumberFormat="1" applyFont="1" applyBorder="1" applyAlignment="1" applyProtection="1">
      <alignment horizontal="right" vertical="center"/>
      <protection hidden="1"/>
    </xf>
    <xf numFmtId="189" fontId="61" fillId="0" borderId="60" xfId="0" applyNumberFormat="1" applyFont="1" applyBorder="1" applyAlignment="1" applyProtection="1">
      <alignment horizontal="right" vertical="center" shrinkToFit="1"/>
      <protection locked="0"/>
    </xf>
    <xf numFmtId="183" fontId="61" fillId="0" borderId="60" xfId="0" applyNumberFormat="1" applyFont="1" applyBorder="1" applyAlignment="1" applyProtection="1">
      <alignment horizontal="center" vertical="center"/>
      <protection locked="0"/>
    </xf>
    <xf numFmtId="183" fontId="61" fillId="0" borderId="2" xfId="0" applyNumberFormat="1" applyFont="1" applyBorder="1" applyAlignment="1" applyProtection="1">
      <alignment horizontal="center" vertical="center"/>
      <protection locked="0"/>
    </xf>
    <xf numFmtId="49" fontId="61" fillId="0" borderId="2" xfId="0" applyNumberFormat="1" applyFont="1" applyBorder="1" applyAlignment="1" applyProtection="1">
      <alignment horizontal="center" vertical="center"/>
      <protection locked="0"/>
    </xf>
    <xf numFmtId="49" fontId="61" fillId="0" borderId="5" xfId="0" applyNumberFormat="1" applyFont="1" applyBorder="1" applyAlignment="1" applyProtection="1">
      <alignment horizontal="center" vertical="center" wrapText="1"/>
      <protection locked="0"/>
    </xf>
    <xf numFmtId="49" fontId="61" fillId="0" borderId="77" xfId="0" applyNumberFormat="1" applyFont="1" applyBorder="1" applyAlignment="1" applyProtection="1">
      <alignment horizontal="center" vertical="center" wrapText="1"/>
      <protection locked="0"/>
    </xf>
    <xf numFmtId="0" fontId="61" fillId="0" borderId="73" xfId="0" applyFont="1" applyBorder="1" applyAlignment="1" applyProtection="1">
      <alignment horizontal="center" vertical="center"/>
      <protection locked="0"/>
    </xf>
    <xf numFmtId="0" fontId="61" fillId="0" borderId="6" xfId="0" applyFont="1" applyBorder="1" applyAlignment="1" applyProtection="1">
      <alignment horizontal="center" vertical="center" shrinkToFit="1"/>
      <protection locked="0"/>
    </xf>
    <xf numFmtId="0" fontId="61" fillId="0" borderId="60" xfId="0" applyFont="1" applyBorder="1" applyAlignment="1" applyProtection="1">
      <alignment horizontal="center" vertical="center" shrinkToFit="1"/>
      <protection locked="0"/>
    </xf>
    <xf numFmtId="49" fontId="61" fillId="0" borderId="60" xfId="0" applyNumberFormat="1" applyFont="1" applyBorder="1" applyAlignment="1" applyProtection="1">
      <alignment horizontal="center" vertical="center" textRotation="255" wrapText="1"/>
      <protection locked="0"/>
    </xf>
    <xf numFmtId="49" fontId="61" fillId="0" borderId="60" xfId="0" applyNumberFormat="1" applyFont="1" applyBorder="1" applyAlignment="1" applyProtection="1">
      <alignment horizontal="center" vertical="center" wrapText="1"/>
      <protection locked="0"/>
    </xf>
    <xf numFmtId="49" fontId="61" fillId="0" borderId="60" xfId="0" applyNumberFormat="1" applyFont="1" applyBorder="1" applyAlignment="1" applyProtection="1">
      <alignment horizontal="center" vertical="center"/>
      <protection locked="0"/>
    </xf>
    <xf numFmtId="49" fontId="61" fillId="0" borderId="3" xfId="0" applyNumberFormat="1" applyFont="1" applyBorder="1" applyAlignment="1" applyProtection="1">
      <alignment horizontal="center" vertical="center" wrapText="1"/>
      <protection locked="0"/>
    </xf>
    <xf numFmtId="49" fontId="61" fillId="0" borderId="78" xfId="0" applyNumberFormat="1" applyFont="1" applyBorder="1" applyAlignment="1" applyProtection="1">
      <alignment horizontal="center" vertical="center" wrapText="1"/>
      <protection locked="0"/>
    </xf>
    <xf numFmtId="0" fontId="61" fillId="0" borderId="48" xfId="0" applyFont="1" applyBorder="1" applyAlignment="1" applyProtection="1">
      <alignment horizontal="center" vertical="center"/>
      <protection locked="0"/>
    </xf>
    <xf numFmtId="49" fontId="61" fillId="0" borderId="59" xfId="0" applyNumberFormat="1" applyFont="1" applyBorder="1" applyAlignment="1" applyProtection="1">
      <alignment horizontal="center" vertical="center" shrinkToFit="1"/>
      <protection locked="0"/>
    </xf>
    <xf numFmtId="49" fontId="61" fillId="0" borderId="6" xfId="0" applyNumberFormat="1" applyFont="1" applyBorder="1" applyAlignment="1" applyProtection="1">
      <alignment horizontal="center" vertical="center" shrinkToFit="1"/>
      <protection locked="0"/>
    </xf>
    <xf numFmtId="49" fontId="61" fillId="0" borderId="2" xfId="0" applyNumberFormat="1" applyFont="1" applyBorder="1" applyAlignment="1" applyProtection="1">
      <alignment horizontal="center" vertical="center" wrapText="1"/>
      <protection locked="0"/>
    </xf>
    <xf numFmtId="0" fontId="60" fillId="0" borderId="0" xfId="0" applyFont="1" applyAlignment="1" applyProtection="1">
      <alignment horizontal="left" vertical="center"/>
      <protection locked="0"/>
    </xf>
    <xf numFmtId="0" fontId="57" fillId="0" borderId="0" xfId="0" applyFont="1" applyAlignment="1" applyProtection="1">
      <alignment horizontal="left" vertical="center"/>
      <protection locked="0"/>
    </xf>
    <xf numFmtId="0" fontId="54" fillId="35" borderId="1" xfId="0" applyFont="1" applyFill="1" applyBorder="1" applyAlignment="1" applyProtection="1">
      <alignment horizontal="center" vertical="center" wrapText="1"/>
      <protection locked="0"/>
    </xf>
    <xf numFmtId="0" fontId="53" fillId="35" borderId="1" xfId="0" applyFont="1" applyFill="1" applyBorder="1" applyAlignment="1" applyProtection="1">
      <alignment horizontal="center" vertical="center" wrapText="1"/>
      <protection locked="0"/>
    </xf>
    <xf numFmtId="0" fontId="26" fillId="35" borderId="6" xfId="57" applyFont="1" applyFill="1" applyBorder="1" applyAlignment="1" applyProtection="1">
      <alignment horizontal="center" vertical="center"/>
      <protection locked="0"/>
    </xf>
    <xf numFmtId="0" fontId="26" fillId="35" borderId="5" xfId="57" applyFont="1" applyFill="1" applyBorder="1" applyAlignment="1" applyProtection="1">
      <alignment horizontal="center" vertical="center"/>
      <protection locked="0"/>
    </xf>
    <xf numFmtId="0" fontId="26" fillId="35" borderId="1" xfId="57" applyFont="1" applyFill="1" applyBorder="1" applyAlignment="1" applyProtection="1">
      <alignment horizontal="center" vertical="center"/>
      <protection locked="0" hidden="1"/>
    </xf>
    <xf numFmtId="0" fontId="26" fillId="35" borderId="1" xfId="60" applyFont="1" applyFill="1" applyBorder="1" applyAlignment="1" applyProtection="1">
      <alignment horizontal="center" vertical="center" wrapText="1"/>
      <protection locked="0"/>
    </xf>
    <xf numFmtId="0" fontId="26" fillId="35" borderId="1" xfId="0" applyFont="1" applyFill="1" applyBorder="1" applyAlignment="1" applyProtection="1">
      <alignment horizontal="center" vertical="center" wrapText="1"/>
      <protection locked="0"/>
    </xf>
    <xf numFmtId="0" fontId="26" fillId="35" borderId="5" xfId="60" applyFont="1" applyFill="1" applyBorder="1" applyAlignment="1" applyProtection="1">
      <alignment horizontal="center" vertical="center" wrapText="1"/>
      <protection locked="0"/>
    </xf>
    <xf numFmtId="0" fontId="26" fillId="35" borderId="3" xfId="0" applyFont="1" applyFill="1" applyBorder="1" applyAlignment="1" applyProtection="1">
      <alignment horizontal="center" vertical="center"/>
      <protection locked="0"/>
    </xf>
    <xf numFmtId="0" fontId="26" fillId="35" borderId="1" xfId="0" applyFont="1" applyFill="1" applyBorder="1" applyAlignment="1" applyProtection="1">
      <alignment horizontal="center" vertical="center"/>
      <protection locked="0"/>
    </xf>
    <xf numFmtId="0" fontId="26" fillId="35" borderId="2" xfId="0" applyFont="1" applyFill="1" applyBorder="1" applyAlignment="1" applyProtection="1">
      <alignment horizontal="center" vertical="center"/>
      <protection locked="0"/>
    </xf>
    <xf numFmtId="49" fontId="26" fillId="35" borderId="22" xfId="60" applyNumberFormat="1" applyFont="1" applyFill="1" applyBorder="1" applyAlignment="1" applyProtection="1">
      <alignment horizontal="center" vertical="center" wrapText="1"/>
      <protection locked="0"/>
    </xf>
    <xf numFmtId="49" fontId="26" fillId="35" borderId="23" xfId="60" applyNumberFormat="1" applyFont="1" applyFill="1" applyBorder="1" applyAlignment="1" applyProtection="1">
      <alignment horizontal="center" vertical="center" wrapText="1"/>
      <protection locked="0"/>
    </xf>
    <xf numFmtId="49" fontId="26" fillId="35" borderId="24" xfId="60" applyNumberFormat="1" applyFont="1" applyFill="1" applyBorder="1" applyAlignment="1" applyProtection="1">
      <alignment horizontal="center" vertical="center" wrapText="1"/>
      <protection locked="0"/>
    </xf>
    <xf numFmtId="49" fontId="26" fillId="35" borderId="25" xfId="60" applyNumberFormat="1" applyFont="1" applyFill="1" applyBorder="1" applyAlignment="1" applyProtection="1">
      <alignment horizontal="center" vertical="center" wrapText="1"/>
      <protection locked="0"/>
    </xf>
    <xf numFmtId="49" fontId="26" fillId="35" borderId="44" xfId="60" applyNumberFormat="1" applyFont="1" applyFill="1" applyBorder="1" applyAlignment="1" applyProtection="1">
      <alignment horizontal="center" vertical="center" wrapText="1"/>
      <protection locked="0"/>
    </xf>
    <xf numFmtId="178" fontId="26" fillId="35" borderId="51" xfId="60" applyNumberFormat="1" applyFont="1" applyFill="1" applyBorder="1" applyProtection="1">
      <alignment vertical="center"/>
      <protection locked="0"/>
    </xf>
    <xf numFmtId="0" fontId="26" fillId="35" borderId="11" xfId="60" applyFont="1" applyFill="1" applyBorder="1" applyAlignment="1" applyProtection="1">
      <alignment horizontal="center" vertical="center" textRotation="255"/>
      <protection locked="0"/>
    </xf>
    <xf numFmtId="0" fontId="26" fillId="35" borderId="1" xfId="0" applyFont="1" applyFill="1" applyBorder="1" applyAlignment="1" applyProtection="1">
      <alignment horizontal="center" vertical="center" shrinkToFit="1"/>
      <protection locked="0"/>
    </xf>
    <xf numFmtId="0" fontId="26" fillId="35" borderId="1" xfId="0" applyFont="1" applyFill="1" applyBorder="1" applyAlignment="1" applyProtection="1">
      <alignment horizontal="center" vertical="center" wrapText="1" shrinkToFit="1"/>
      <protection locked="0"/>
    </xf>
    <xf numFmtId="178" fontId="26" fillId="35" borderId="51" xfId="60" applyNumberFormat="1" applyFont="1" applyFill="1" applyBorder="1" applyAlignment="1" applyProtection="1">
      <alignment vertical="center" wrapText="1"/>
      <protection locked="0"/>
    </xf>
    <xf numFmtId="0" fontId="26" fillId="35" borderId="4" xfId="60" applyFont="1" applyFill="1" applyBorder="1" applyAlignment="1" applyProtection="1">
      <alignment horizontal="center" vertical="center" textRotation="255"/>
      <protection locked="0"/>
    </xf>
    <xf numFmtId="0" fontId="26" fillId="35" borderId="1" xfId="0" applyFont="1" applyFill="1" applyBorder="1" applyAlignment="1" applyProtection="1">
      <alignment horizontal="center" vertical="center"/>
      <protection locked="0"/>
    </xf>
    <xf numFmtId="0" fontId="26" fillId="35" borderId="3" xfId="60" applyFont="1" applyFill="1" applyBorder="1" applyAlignment="1" applyProtection="1">
      <alignment horizontal="center" vertical="center" textRotation="255"/>
      <protection locked="0"/>
    </xf>
    <xf numFmtId="0" fontId="26" fillId="35" borderId="0" xfId="60" applyFont="1" applyFill="1" applyProtection="1">
      <alignment vertical="center"/>
      <protection locked="0"/>
    </xf>
    <xf numFmtId="0" fontId="26" fillId="35" borderId="0" xfId="0" applyFont="1" applyFill="1" applyAlignment="1" applyProtection="1">
      <alignment horizontal="right" vertical="top"/>
      <protection locked="0"/>
    </xf>
    <xf numFmtId="0" fontId="26" fillId="35" borderId="0" xfId="0" applyFont="1" applyFill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locked="0"/>
    </xf>
    <xf numFmtId="0" fontId="26" fillId="35" borderId="12" xfId="0" applyFont="1" applyFill="1" applyBorder="1" applyAlignment="1" applyProtection="1">
      <alignment horizontal="left" vertical="center" wrapText="1"/>
      <protection locked="0"/>
    </xf>
    <xf numFmtId="0" fontId="26" fillId="35" borderId="20" xfId="0" applyFont="1" applyFill="1" applyBorder="1" applyAlignment="1" applyProtection="1">
      <alignment horizontal="left" vertical="center" wrapText="1"/>
      <protection locked="0"/>
    </xf>
    <xf numFmtId="0" fontId="26" fillId="35" borderId="14" xfId="0" applyFont="1" applyFill="1" applyBorder="1" applyAlignment="1" applyProtection="1">
      <alignment horizontal="left" vertical="center" wrapText="1"/>
      <protection locked="0"/>
    </xf>
    <xf numFmtId="49" fontId="26" fillId="35" borderId="3" xfId="60" applyNumberFormat="1" applyFont="1" applyFill="1" applyBorder="1" applyAlignment="1" applyProtection="1">
      <alignment horizontal="center" vertical="center"/>
      <protection locked="0"/>
    </xf>
    <xf numFmtId="49" fontId="26" fillId="35" borderId="14" xfId="60" applyNumberFormat="1" applyFont="1" applyFill="1" applyBorder="1" applyAlignment="1" applyProtection="1">
      <alignment horizontal="center" vertical="center"/>
      <protection locked="0"/>
    </xf>
    <xf numFmtId="49" fontId="26" fillId="35" borderId="60" xfId="60" applyNumberFormat="1" applyFont="1" applyFill="1" applyBorder="1" applyAlignment="1" applyProtection="1">
      <alignment horizontal="center" vertical="center"/>
      <protection locked="0"/>
    </xf>
    <xf numFmtId="49" fontId="26" fillId="35" borderId="5" xfId="60" applyNumberFormat="1" applyFont="1" applyFill="1" applyBorder="1" applyAlignment="1" applyProtection="1">
      <alignment horizontal="center" vertical="center"/>
      <protection locked="0"/>
    </xf>
    <xf numFmtId="49" fontId="26" fillId="35" borderId="2" xfId="60" applyNumberFormat="1" applyFont="1" applyFill="1" applyBorder="1" applyAlignment="1" applyProtection="1">
      <alignment horizontal="center" vertical="center"/>
      <protection locked="0"/>
    </xf>
    <xf numFmtId="178" fontId="26" fillId="35" borderId="2" xfId="60" applyNumberFormat="1" applyFont="1" applyFill="1" applyBorder="1" applyAlignment="1" applyProtection="1">
      <alignment horizontal="center" vertical="center"/>
      <protection locked="0"/>
    </xf>
    <xf numFmtId="178" fontId="26" fillId="35" borderId="6" xfId="60" applyNumberFormat="1" applyFont="1" applyFill="1" applyBorder="1" applyAlignment="1" applyProtection="1">
      <alignment horizontal="center" vertical="center"/>
      <protection locked="0"/>
    </xf>
    <xf numFmtId="178" fontId="26" fillId="35" borderId="60" xfId="60" applyNumberFormat="1" applyFont="1" applyFill="1" applyBorder="1" applyAlignment="1" applyProtection="1">
      <alignment horizontal="center" vertical="center"/>
      <protection locked="0"/>
    </xf>
    <xf numFmtId="178" fontId="26" fillId="35" borderId="3" xfId="60" applyNumberFormat="1" applyFont="1" applyFill="1" applyBorder="1" applyProtection="1">
      <alignment vertical="center"/>
      <protection locked="0"/>
    </xf>
    <xf numFmtId="0" fontId="26" fillId="35" borderId="1" xfId="60" applyFont="1" applyFill="1" applyBorder="1" applyAlignment="1" applyProtection="1">
      <alignment horizontal="center" vertical="center"/>
      <protection locked="0"/>
    </xf>
    <xf numFmtId="0" fontId="26" fillId="35" borderId="17" xfId="0" applyFont="1" applyFill="1" applyBorder="1" applyAlignment="1" applyProtection="1">
      <alignment horizontal="left" vertical="center" wrapText="1"/>
      <protection locked="0"/>
    </xf>
    <xf numFmtId="0" fontId="26" fillId="35" borderId="0" xfId="0" applyFont="1" applyFill="1" applyAlignment="1" applyProtection="1">
      <alignment horizontal="left" vertical="center" wrapText="1"/>
      <protection locked="0"/>
    </xf>
    <xf numFmtId="0" fontId="26" fillId="35" borderId="9" xfId="0" applyFont="1" applyFill="1" applyBorder="1" applyAlignment="1" applyProtection="1">
      <alignment horizontal="left" vertical="center" wrapText="1"/>
      <protection locked="0"/>
    </xf>
    <xf numFmtId="0" fontId="26" fillId="35" borderId="11" xfId="0" applyFont="1" applyFill="1" applyBorder="1" applyAlignment="1" applyProtection="1">
      <alignment horizontal="left" vertical="center" wrapText="1"/>
      <protection locked="0"/>
    </xf>
    <xf numFmtId="0" fontId="26" fillId="35" borderId="19" xfId="0" applyFont="1" applyFill="1" applyBorder="1" applyAlignment="1" applyProtection="1">
      <alignment horizontal="left" vertical="center" wrapText="1"/>
      <protection locked="0"/>
    </xf>
    <xf numFmtId="0" fontId="26" fillId="35" borderId="11" xfId="60" applyFont="1" applyFill="1" applyBorder="1" applyAlignment="1" applyProtection="1">
      <alignment horizontal="left" vertical="center" wrapText="1"/>
      <protection locked="0"/>
    </xf>
    <xf numFmtId="0" fontId="26" fillId="35" borderId="20" xfId="58" applyFont="1" applyFill="1" applyBorder="1" applyAlignment="1">
      <alignment horizontal="center" vertical="center" wrapText="1"/>
    </xf>
    <xf numFmtId="49" fontId="26" fillId="35" borderId="0" xfId="58" applyNumberFormat="1" applyFont="1" applyFill="1" applyAlignment="1" applyProtection="1">
      <alignment vertical="center" wrapText="1"/>
      <protection locked="0"/>
    </xf>
    <xf numFmtId="49" fontId="26" fillId="35" borderId="6" xfId="58" applyNumberFormat="1" applyFont="1" applyFill="1" applyBorder="1" applyAlignment="1" applyProtection="1">
      <alignment horizontal="center" vertical="center" wrapText="1"/>
      <protection locked="0"/>
    </xf>
    <xf numFmtId="49" fontId="26" fillId="35" borderId="5" xfId="58" applyNumberFormat="1" applyFont="1" applyFill="1" applyBorder="1" applyAlignment="1" applyProtection="1">
      <alignment horizontal="center" vertical="center" wrapText="1"/>
      <protection locked="0"/>
    </xf>
    <xf numFmtId="49" fontId="26" fillId="35" borderId="1" xfId="58" applyNumberFormat="1" applyFont="1" applyFill="1" applyBorder="1" applyAlignment="1" applyProtection="1">
      <alignment horizontal="center" vertical="center" wrapText="1"/>
      <protection locked="0"/>
    </xf>
    <xf numFmtId="177" fontId="26" fillId="35" borderId="1" xfId="58" applyNumberFormat="1" applyFont="1" applyFill="1" applyBorder="1" applyAlignment="1" applyProtection="1">
      <alignment horizontal="center" vertical="center" wrapText="1"/>
      <protection locked="0"/>
    </xf>
    <xf numFmtId="0" fontId="26" fillId="35" borderId="6" xfId="0" applyFont="1" applyFill="1" applyBorder="1" applyAlignment="1" applyProtection="1">
      <alignment horizontal="center" vertical="center" wrapText="1"/>
      <protection locked="0"/>
    </xf>
    <xf numFmtId="0" fontId="26" fillId="35" borderId="5" xfId="0" applyFont="1" applyFill="1" applyBorder="1" applyAlignment="1" applyProtection="1">
      <alignment horizontal="center" vertical="center" wrapText="1"/>
      <protection locked="0"/>
    </xf>
    <xf numFmtId="177" fontId="26" fillId="35" borderId="1" xfId="58" applyNumberFormat="1" applyFont="1" applyFill="1" applyBorder="1" applyAlignment="1" applyProtection="1">
      <alignment horizontal="right" vertical="center" wrapText="1"/>
      <protection locked="0"/>
    </xf>
    <xf numFmtId="0" fontId="26" fillId="35" borderId="2" xfId="58" applyFont="1" applyFill="1" applyBorder="1" applyAlignment="1" applyProtection="1">
      <alignment horizontal="center" textRotation="255"/>
      <protection locked="0"/>
    </xf>
    <xf numFmtId="182" fontId="26" fillId="35" borderId="1" xfId="58" applyNumberFormat="1" applyFont="1" applyFill="1" applyBorder="1" applyAlignment="1" applyProtection="1">
      <alignment horizontal="right" vertical="center" wrapText="1"/>
      <protection locked="0"/>
    </xf>
    <xf numFmtId="0" fontId="26" fillId="35" borderId="4" xfId="58" applyFont="1" applyFill="1" applyBorder="1" applyAlignment="1" applyProtection="1">
      <alignment horizontal="center" textRotation="255"/>
      <protection locked="0"/>
    </xf>
    <xf numFmtId="0" fontId="26" fillId="35" borderId="4" xfId="58" applyFont="1" applyFill="1" applyBorder="1" applyAlignment="1" applyProtection="1">
      <alignment horizontal="center" vertical="top"/>
      <protection locked="0"/>
    </xf>
    <xf numFmtId="0" fontId="26" fillId="35" borderId="3" xfId="58" applyFont="1" applyFill="1" applyBorder="1" applyAlignment="1" applyProtection="1">
      <alignment horizontal="center" vertical="top"/>
      <protection locked="0"/>
    </xf>
    <xf numFmtId="0" fontId="26" fillId="35" borderId="0" xfId="58" applyFont="1" applyFill="1" applyProtection="1">
      <alignment vertical="center"/>
      <protection locked="0"/>
    </xf>
    <xf numFmtId="49" fontId="26" fillId="35" borderId="0" xfId="58" applyNumberFormat="1" applyFont="1" applyFill="1" applyAlignment="1" applyProtection="1">
      <alignment horizontal="right" vertical="center"/>
      <protection locked="0"/>
    </xf>
    <xf numFmtId="49" fontId="26" fillId="35" borderId="17" xfId="58" applyNumberFormat="1" applyFont="1" applyFill="1" applyBorder="1" applyAlignment="1" applyProtection="1">
      <alignment horizontal="left" vertical="center" wrapText="1"/>
      <protection locked="0"/>
    </xf>
    <xf numFmtId="0" fontId="26" fillId="35" borderId="18" xfId="0" applyFont="1" applyFill="1" applyBorder="1" applyAlignment="1" applyProtection="1">
      <alignment horizontal="left" vertical="center" wrapText="1"/>
      <protection locked="0"/>
    </xf>
    <xf numFmtId="0" fontId="26" fillId="35" borderId="11" xfId="58" applyFont="1" applyFill="1" applyBorder="1" applyAlignment="1" applyProtection="1">
      <alignment horizontal="left" vertical="center" wrapText="1"/>
      <protection locked="0"/>
    </xf>
    <xf numFmtId="0" fontId="26" fillId="35" borderId="12" xfId="58" applyFont="1" applyFill="1" applyBorder="1" applyAlignment="1" applyProtection="1">
      <alignment horizontal="left" vertical="center" wrapText="1"/>
      <protection locked="0"/>
    </xf>
    <xf numFmtId="49" fontId="26" fillId="35" borderId="60" xfId="58" applyNumberFormat="1" applyFont="1" applyFill="1" applyBorder="1" applyAlignment="1" applyProtection="1">
      <alignment horizontal="center" vertical="center" wrapText="1"/>
      <protection locked="0"/>
    </xf>
    <xf numFmtId="177" fontId="26" fillId="35" borderId="60" xfId="58" applyNumberFormat="1" applyFont="1" applyFill="1" applyBorder="1" applyAlignment="1" applyProtection="1">
      <alignment horizontal="center" vertical="center" wrapText="1"/>
      <protection locked="0"/>
    </xf>
    <xf numFmtId="177" fontId="26" fillId="35" borderId="60" xfId="58" applyNumberFormat="1" applyFont="1" applyFill="1" applyBorder="1" applyAlignment="1" applyProtection="1">
      <alignment horizontal="right" vertical="center" wrapText="1"/>
      <protection locked="0"/>
    </xf>
    <xf numFmtId="0" fontId="26" fillId="35" borderId="0" xfId="58" applyFont="1" applyFill="1" applyAlignment="1" applyProtection="1">
      <alignment horizontal="left" vertical="center" wrapText="1"/>
      <protection locked="0"/>
    </xf>
    <xf numFmtId="0" fontId="26" fillId="35" borderId="0" xfId="57" applyFont="1" applyFill="1" applyProtection="1">
      <alignment vertical="center"/>
      <protection locked="0"/>
    </xf>
    <xf numFmtId="0" fontId="26" fillId="35" borderId="0" xfId="59" applyFont="1" applyFill="1" applyProtection="1">
      <alignment vertical="center"/>
      <protection locked="0"/>
    </xf>
    <xf numFmtId="0" fontId="55" fillId="35" borderId="48" xfId="57" applyFont="1" applyFill="1" applyBorder="1" applyAlignment="1">
      <alignment horizontal="left" vertical="center" wrapText="1"/>
    </xf>
    <xf numFmtId="0" fontId="55" fillId="35" borderId="26" xfId="57" applyFont="1" applyFill="1" applyBorder="1" applyAlignment="1">
      <alignment horizontal="center" vertical="top" wrapText="1"/>
    </xf>
    <xf numFmtId="0" fontId="32" fillId="35" borderId="10" xfId="57" applyFont="1" applyFill="1" applyBorder="1" applyAlignment="1">
      <alignment vertical="center" wrapText="1"/>
    </xf>
    <xf numFmtId="0" fontId="32" fillId="35" borderId="47" xfId="57" applyFont="1" applyFill="1" applyBorder="1" applyAlignment="1">
      <alignment horizontal="center" vertical="center" wrapText="1"/>
    </xf>
    <xf numFmtId="0" fontId="32" fillId="35" borderId="28" xfId="57" applyFont="1" applyFill="1" applyBorder="1" applyAlignment="1">
      <alignment horizontal="center" vertical="center" wrapText="1"/>
    </xf>
    <xf numFmtId="0" fontId="32" fillId="35" borderId="10" xfId="57" applyFont="1" applyFill="1" applyBorder="1" applyAlignment="1">
      <alignment horizontal="center" vertical="center" wrapText="1"/>
    </xf>
    <xf numFmtId="0" fontId="32" fillId="35" borderId="28" xfId="61" applyFont="1" applyFill="1" applyBorder="1" applyAlignment="1">
      <alignment horizontal="center" vertical="center" wrapText="1"/>
    </xf>
    <xf numFmtId="0" fontId="32" fillId="35" borderId="10" xfId="61" applyFont="1" applyFill="1" applyBorder="1" applyAlignment="1">
      <alignment horizontal="center" vertical="center"/>
    </xf>
    <xf numFmtId="0" fontId="32" fillId="35" borderId="28" xfId="0" applyFont="1" applyFill="1" applyBorder="1" applyAlignment="1">
      <alignment horizontal="center" vertical="center" wrapText="1"/>
    </xf>
    <xf numFmtId="0" fontId="32" fillId="35" borderId="52" xfId="0" applyFont="1" applyFill="1" applyBorder="1" applyAlignment="1">
      <alignment horizontal="center" vertical="center"/>
    </xf>
    <xf numFmtId="0" fontId="55" fillId="35" borderId="49" xfId="57" applyFont="1" applyFill="1" applyBorder="1" applyAlignment="1">
      <alignment horizontal="left" vertical="center" wrapText="1"/>
    </xf>
    <xf numFmtId="0" fontId="55" fillId="35" borderId="11" xfId="57" applyFont="1" applyFill="1" applyBorder="1" applyAlignment="1">
      <alignment horizontal="center" vertical="top" wrapText="1"/>
    </xf>
    <xf numFmtId="0" fontId="32" fillId="35" borderId="29" xfId="57" applyFont="1" applyFill="1" applyBorder="1" applyAlignment="1">
      <alignment horizontal="center" vertical="center" wrapText="1"/>
    </xf>
    <xf numFmtId="0" fontId="32" fillId="35" borderId="45" xfId="57" applyFont="1" applyFill="1" applyBorder="1" applyAlignment="1">
      <alignment horizontal="center" vertical="center" wrapText="1"/>
    </xf>
    <xf numFmtId="0" fontId="32" fillId="35" borderId="2" xfId="57" applyFont="1" applyFill="1" applyBorder="1" applyAlignment="1">
      <alignment horizontal="center" vertical="center" wrapText="1"/>
    </xf>
    <xf numFmtId="0" fontId="32" fillId="35" borderId="14" xfId="61" applyFont="1" applyFill="1" applyBorder="1" applyAlignment="1">
      <alignment horizontal="center" vertical="center"/>
    </xf>
    <xf numFmtId="0" fontId="32" fillId="35" borderId="57" xfId="61" applyFont="1" applyFill="1" applyBorder="1" applyAlignment="1">
      <alignment horizontal="center" vertical="center"/>
    </xf>
    <xf numFmtId="0" fontId="32" fillId="35" borderId="53" xfId="0" applyFont="1" applyFill="1" applyBorder="1" applyAlignment="1">
      <alignment horizontal="center" vertical="center"/>
    </xf>
    <xf numFmtId="0" fontId="55" fillId="35" borderId="50" xfId="57" applyFont="1" applyFill="1" applyBorder="1" applyAlignment="1">
      <alignment horizontal="left" vertical="center" wrapText="1"/>
    </xf>
    <xf numFmtId="0" fontId="55" fillId="35" borderId="27" xfId="57" applyFont="1" applyFill="1" applyBorder="1" applyAlignment="1">
      <alignment horizontal="center" vertical="top" wrapText="1"/>
    </xf>
    <xf numFmtId="0" fontId="32" fillId="35" borderId="30" xfId="57" applyFont="1" applyFill="1" applyBorder="1" applyAlignment="1">
      <alignment horizontal="center" vertical="center" wrapText="1"/>
    </xf>
    <xf numFmtId="0" fontId="32" fillId="35" borderId="46" xfId="57" applyFont="1" applyFill="1" applyBorder="1" applyAlignment="1">
      <alignment horizontal="center" vertical="center" wrapText="1"/>
    </xf>
    <xf numFmtId="0" fontId="32" fillId="35" borderId="13" xfId="57" applyFont="1" applyFill="1" applyBorder="1" applyAlignment="1">
      <alignment horizontal="center" vertical="center" wrapText="1"/>
    </xf>
    <xf numFmtId="0" fontId="32" fillId="35" borderId="54" xfId="0" applyFont="1" applyFill="1" applyBorder="1" applyAlignment="1">
      <alignment horizontal="center" vertical="center"/>
    </xf>
    <xf numFmtId="0" fontId="32" fillId="35" borderId="58" xfId="0" applyFont="1" applyFill="1" applyBorder="1" applyAlignment="1">
      <alignment horizontal="center" vertical="center"/>
    </xf>
    <xf numFmtId="0" fontId="32" fillId="35" borderId="56" xfId="0" applyFont="1" applyFill="1" applyBorder="1" applyAlignment="1">
      <alignment horizontal="center" vertical="center"/>
    </xf>
    <xf numFmtId="0" fontId="32" fillId="35" borderId="55" xfId="0" applyFont="1" applyFill="1" applyBorder="1" applyAlignment="1">
      <alignment horizontal="center" vertical="center"/>
    </xf>
    <xf numFmtId="180" fontId="44" fillId="35" borderId="1" xfId="58" applyNumberFormat="1" applyFont="1" applyFill="1" applyBorder="1" applyAlignment="1" applyProtection="1">
      <alignment horizontal="center" vertical="center" wrapText="1"/>
      <protection hidden="1"/>
    </xf>
    <xf numFmtId="180" fontId="45" fillId="35" borderId="1" xfId="61" applyNumberFormat="1" applyFont="1" applyFill="1" applyBorder="1" applyAlignment="1" applyProtection="1">
      <alignment horizontal="center" vertical="center" wrapText="1"/>
      <protection hidden="1"/>
    </xf>
    <xf numFmtId="0" fontId="26" fillId="35" borderId="11" xfId="0" applyFont="1" applyFill="1" applyBorder="1">
      <alignment vertical="center"/>
    </xf>
    <xf numFmtId="49" fontId="26" fillId="35" borderId="0" xfId="58" applyNumberFormat="1" applyFont="1" applyFill="1" applyAlignment="1">
      <alignment horizontal="left" vertical="center"/>
    </xf>
    <xf numFmtId="0" fontId="26" fillId="35" borderId="18" xfId="0" applyFont="1" applyFill="1" applyBorder="1" applyAlignment="1">
      <alignment horizontal="left" vertical="center" wrapText="1"/>
    </xf>
    <xf numFmtId="0" fontId="26" fillId="35" borderId="9" xfId="0" applyFont="1" applyFill="1" applyBorder="1" applyAlignment="1">
      <alignment horizontal="left" vertical="center" wrapText="1"/>
    </xf>
    <xf numFmtId="0" fontId="26" fillId="35" borderId="11" xfId="59" applyFont="1" applyFill="1" applyBorder="1">
      <alignment vertical="center"/>
    </xf>
    <xf numFmtId="0" fontId="26" fillId="35" borderId="11" xfId="59" applyFont="1" applyFill="1" applyBorder="1" applyAlignment="1">
      <alignment horizontal="left" vertical="center" wrapText="1"/>
    </xf>
    <xf numFmtId="0" fontId="26" fillId="35" borderId="0" xfId="0" applyFont="1" applyFill="1" applyAlignment="1">
      <alignment horizontal="left" vertical="center" wrapText="1"/>
    </xf>
    <xf numFmtId="0" fontId="26" fillId="35" borderId="19" xfId="0" applyFont="1" applyFill="1" applyBorder="1" applyAlignment="1">
      <alignment horizontal="left" vertical="center" wrapText="1"/>
    </xf>
    <xf numFmtId="0" fontId="26" fillId="35" borderId="0" xfId="59" applyFont="1" applyFill="1">
      <alignment vertical="center"/>
    </xf>
    <xf numFmtId="0" fontId="26" fillId="35" borderId="12" xfId="59" applyFont="1" applyFill="1" applyBorder="1" applyAlignment="1">
      <alignment horizontal="left" vertical="center" wrapText="1"/>
    </xf>
    <xf numFmtId="0" fontId="26" fillId="35" borderId="20" xfId="0" applyFont="1" applyFill="1" applyBorder="1" applyAlignment="1">
      <alignment horizontal="left" vertical="center" wrapText="1"/>
    </xf>
    <xf numFmtId="0" fontId="26" fillId="35" borderId="14" xfId="0" applyFont="1" applyFill="1" applyBorder="1" applyAlignment="1">
      <alignment horizontal="left" vertical="center" wrapText="1"/>
    </xf>
    <xf numFmtId="49" fontId="26" fillId="35" borderId="1" xfId="60" applyNumberFormat="1" applyFont="1" applyFill="1" applyBorder="1" applyAlignment="1" applyProtection="1">
      <alignment horizontal="center" vertical="center" wrapText="1"/>
      <protection locked="0"/>
    </xf>
    <xf numFmtId="181" fontId="26" fillId="35" borderId="1" xfId="60" applyNumberFormat="1" applyFont="1" applyFill="1" applyBorder="1" applyAlignment="1" applyProtection="1">
      <alignment horizontal="center" vertical="center" wrapText="1"/>
      <protection locked="0"/>
    </xf>
    <xf numFmtId="180" fontId="26" fillId="35" borderId="1" xfId="60" applyNumberFormat="1" applyFont="1" applyFill="1" applyBorder="1" applyAlignment="1" applyProtection="1">
      <alignment horizontal="center" vertical="center" wrapText="1"/>
      <protection locked="0"/>
    </xf>
    <xf numFmtId="0" fontId="26" fillId="35" borderId="1" xfId="61" applyFont="1" applyFill="1" applyBorder="1" applyAlignment="1" applyProtection="1">
      <alignment horizontal="center" vertical="center"/>
      <protection locked="0"/>
    </xf>
    <xf numFmtId="0" fontId="26" fillId="35" borderId="1" xfId="61" applyFont="1" applyFill="1" applyBorder="1" applyAlignment="1" applyProtection="1">
      <alignment horizontal="center" vertical="center" wrapText="1"/>
      <protection locked="0"/>
    </xf>
    <xf numFmtId="0" fontId="28" fillId="35" borderId="1" xfId="59" applyFont="1" applyFill="1" applyBorder="1" applyAlignment="1">
      <alignment horizontal="center" vertical="center"/>
    </xf>
    <xf numFmtId="0" fontId="26" fillId="35" borderId="1" xfId="0" applyFont="1" applyFill="1" applyBorder="1" applyAlignment="1" applyProtection="1">
      <alignment horizontal="center" vertical="center" wrapText="1"/>
      <protection hidden="1"/>
    </xf>
    <xf numFmtId="0" fontId="26" fillId="35" borderId="1" xfId="0" applyFont="1" applyFill="1" applyBorder="1" applyAlignment="1" applyProtection="1">
      <alignment horizontal="center" vertical="center" wrapText="1"/>
      <protection locked="0" hidden="1"/>
    </xf>
    <xf numFmtId="0" fontId="26" fillId="35" borderId="1" xfId="57" applyFont="1" applyFill="1" applyBorder="1" applyAlignment="1" applyProtection="1">
      <alignment horizontal="center" vertical="center" wrapText="1"/>
      <protection locked="0" hidden="1"/>
    </xf>
    <xf numFmtId="0" fontId="29" fillId="0" borderId="2" xfId="0" applyFont="1" applyFill="1" applyBorder="1" applyAlignment="1" applyProtection="1">
      <alignment horizontal="center" vertical="center"/>
      <protection hidden="1"/>
    </xf>
    <xf numFmtId="0" fontId="26" fillId="0" borderId="1" xfId="57" applyFont="1" applyFill="1" applyBorder="1" applyAlignment="1" applyProtection="1">
      <alignment horizontal="center" vertical="center" wrapText="1"/>
      <protection locked="0"/>
    </xf>
    <xf numFmtId="0" fontId="26" fillId="0" borderId="1" xfId="56" applyFont="1" applyFill="1" applyBorder="1" applyAlignment="1" applyProtection="1">
      <alignment horizontal="right" vertical="center"/>
      <protection locked="0"/>
    </xf>
    <xf numFmtId="0" fontId="34" fillId="0" borderId="1" xfId="0" applyFont="1" applyFill="1" applyBorder="1" applyAlignment="1" applyProtection="1">
      <alignment horizontal="right" vertical="center" wrapText="1"/>
      <protection hidden="1"/>
    </xf>
    <xf numFmtId="0" fontId="29" fillId="0" borderId="4" xfId="0" applyFont="1" applyFill="1" applyBorder="1" applyAlignment="1" applyProtection="1">
      <alignment horizontal="center" vertical="center"/>
      <protection hidden="1"/>
    </xf>
    <xf numFmtId="0" fontId="26" fillId="0" borderId="1" xfId="57" applyFont="1" applyFill="1" applyBorder="1" applyAlignment="1" applyProtection="1">
      <alignment horizontal="center" vertical="center"/>
      <protection locked="0"/>
    </xf>
    <xf numFmtId="0" fontId="29" fillId="0" borderId="3" xfId="0" applyFont="1" applyFill="1" applyBorder="1" applyAlignment="1" applyProtection="1">
      <alignment horizontal="center" vertical="center"/>
      <protection hidden="1"/>
    </xf>
    <xf numFmtId="0" fontId="26" fillId="0" borderId="6" xfId="57" applyFont="1" applyFill="1" applyBorder="1" applyAlignment="1" applyProtection="1">
      <alignment horizontal="center" vertical="center"/>
      <protection locked="0"/>
    </xf>
    <xf numFmtId="0" fontId="26" fillId="0" borderId="5" xfId="57" applyFont="1" applyFill="1" applyBorder="1" applyAlignment="1" applyProtection="1">
      <alignment horizontal="center" vertical="center"/>
      <protection locked="0"/>
    </xf>
    <xf numFmtId="0" fontId="29" fillId="0" borderId="1" xfId="0" applyFont="1" applyFill="1" applyBorder="1" applyAlignment="1" applyProtection="1">
      <alignment horizontal="right" vertical="center" wrapText="1"/>
      <protection hidden="1"/>
    </xf>
    <xf numFmtId="0" fontId="26" fillId="35" borderId="2" xfId="0" applyFont="1" applyFill="1" applyBorder="1" applyAlignment="1" applyProtection="1">
      <alignment horizontal="center" vertical="center" textRotation="255"/>
      <protection locked="0" hidden="1"/>
    </xf>
    <xf numFmtId="0" fontId="26" fillId="35" borderId="1" xfId="0" applyFont="1" applyFill="1" applyBorder="1" applyAlignment="1" applyProtection="1">
      <alignment horizontal="center" vertical="center" textRotation="255" wrapText="1"/>
      <protection locked="0" hidden="1"/>
    </xf>
    <xf numFmtId="0" fontId="26" fillId="35" borderId="2" xfId="0" applyFont="1" applyFill="1" applyBorder="1" applyAlignment="1" applyProtection="1">
      <alignment horizontal="center" vertical="center" wrapText="1"/>
      <protection locked="0" hidden="1"/>
    </xf>
    <xf numFmtId="0" fontId="26" fillId="35" borderId="6" xfId="0" applyFont="1" applyFill="1" applyBorder="1" applyAlignment="1" applyProtection="1">
      <alignment horizontal="centerContinuous" vertical="center" wrapText="1"/>
      <protection locked="0" hidden="1"/>
    </xf>
    <xf numFmtId="0" fontId="26" fillId="35" borderId="8" xfId="0" applyFont="1" applyFill="1" applyBorder="1" applyAlignment="1" applyProtection="1">
      <alignment horizontal="centerContinuous" vertical="center" wrapText="1"/>
      <protection locked="0" hidden="1"/>
    </xf>
    <xf numFmtId="0" fontId="26" fillId="35" borderId="5" xfId="0" applyFont="1" applyFill="1" applyBorder="1" applyAlignment="1" applyProtection="1">
      <alignment horizontal="centerContinuous" vertical="center" wrapText="1"/>
      <protection locked="0" hidden="1"/>
    </xf>
    <xf numFmtId="0" fontId="26" fillId="35" borderId="1" xfId="0" applyFont="1" applyFill="1" applyBorder="1" applyAlignment="1" applyProtection="1">
      <alignment horizontal="centerContinuous" vertical="center" wrapText="1"/>
      <protection locked="0" hidden="1"/>
    </xf>
    <xf numFmtId="0" fontId="26" fillId="35" borderId="4" xfId="0" applyFont="1" applyFill="1" applyBorder="1" applyAlignment="1" applyProtection="1">
      <alignment horizontal="center" vertical="center" textRotation="255"/>
      <protection locked="0" hidden="1"/>
    </xf>
    <xf numFmtId="0" fontId="26" fillId="35" borderId="4" xfId="0" applyFont="1" applyFill="1" applyBorder="1" applyAlignment="1" applyProtection="1">
      <alignment horizontal="center" vertical="center" wrapText="1"/>
      <protection locked="0" hidden="1"/>
    </xf>
    <xf numFmtId="179" fontId="26" fillId="35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26" fillId="35" borderId="3" xfId="0" applyFont="1" applyFill="1" applyBorder="1" applyAlignment="1" applyProtection="1">
      <alignment horizontal="centerContinuous" vertical="center" wrapText="1"/>
      <protection locked="0" hidden="1"/>
    </xf>
    <xf numFmtId="0" fontId="26" fillId="35" borderId="0" xfId="0" applyFont="1" applyFill="1" applyAlignment="1" applyProtection="1">
      <alignment horizontal="centerContinuous" vertical="center"/>
      <protection locked="0"/>
    </xf>
    <xf numFmtId="0" fontId="26" fillId="35" borderId="43" xfId="0" applyFont="1" applyFill="1" applyBorder="1" applyAlignment="1" applyProtection="1">
      <alignment horizontal="centerContinuous" vertical="center"/>
      <protection locked="0"/>
    </xf>
    <xf numFmtId="0" fontId="26" fillId="35" borderId="3" xfId="0" applyFont="1" applyFill="1" applyBorder="1" applyAlignment="1" applyProtection="1">
      <alignment horizontal="center" vertical="center" textRotation="255"/>
      <protection locked="0" hidden="1"/>
    </xf>
    <xf numFmtId="0" fontId="26" fillId="35" borderId="3" xfId="0" applyFont="1" applyFill="1" applyBorder="1" applyAlignment="1" applyProtection="1">
      <alignment horizontal="center" vertical="center" wrapText="1"/>
      <protection locked="0" hidden="1"/>
    </xf>
    <xf numFmtId="179" fontId="26" fillId="35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6" fillId="35" borderId="0" xfId="0" applyFont="1" applyFill="1" applyAlignment="1" applyProtection="1">
      <alignment horizontal="center" vertical="center" wrapText="1"/>
      <protection locked="0" hidden="1"/>
    </xf>
    <xf numFmtId="0" fontId="26" fillId="35" borderId="7" xfId="0" applyFont="1" applyFill="1" applyBorder="1" applyAlignment="1" applyProtection="1">
      <alignment horizontal="center" vertical="center"/>
      <protection locked="0" hidden="1"/>
    </xf>
    <xf numFmtId="0" fontId="26" fillId="35" borderId="2" xfId="0" applyFont="1" applyFill="1" applyBorder="1" applyAlignment="1" applyProtection="1">
      <alignment horizontal="center" vertical="center" textRotation="255" wrapText="1"/>
      <protection locked="0"/>
    </xf>
    <xf numFmtId="49" fontId="26" fillId="35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35" borderId="2" xfId="0" applyFont="1" applyFill="1" applyBorder="1" applyAlignment="1" applyProtection="1">
      <alignment horizontal="center" vertical="center" textRotation="255"/>
      <protection locked="0"/>
    </xf>
    <xf numFmtId="0" fontId="26" fillId="35" borderId="4" xfId="0" applyFont="1" applyFill="1" applyBorder="1" applyAlignment="1" applyProtection="1">
      <alignment horizontal="center" vertical="center" textRotation="255" wrapText="1"/>
      <protection locked="0"/>
    </xf>
    <xf numFmtId="0" fontId="26" fillId="35" borderId="3" xfId="0" applyFont="1" applyFill="1" applyBorder="1" applyAlignment="1" applyProtection="1">
      <alignment horizontal="center" vertical="center" textRotation="255" wrapText="1"/>
      <protection locked="0"/>
    </xf>
    <xf numFmtId="0" fontId="59" fillId="35" borderId="2" xfId="0" applyFont="1" applyFill="1" applyBorder="1" applyAlignment="1" applyProtection="1">
      <alignment horizontal="center" vertical="center" textRotation="255" wrapText="1"/>
      <protection locked="0"/>
    </xf>
    <xf numFmtId="0" fontId="26" fillId="35" borderId="3" xfId="0" applyFont="1" applyFill="1" applyBorder="1" applyAlignment="1" applyProtection="1">
      <alignment horizontal="center" vertical="center" wrapText="1"/>
      <protection locked="0"/>
    </xf>
    <xf numFmtId="0" fontId="26" fillId="35" borderId="13" xfId="0" applyFont="1" applyFill="1" applyBorder="1" applyAlignment="1" applyProtection="1">
      <alignment horizontal="center" vertical="center" wrapText="1"/>
      <protection locked="0" hidden="1"/>
    </xf>
    <xf numFmtId="0" fontId="26" fillId="35" borderId="15" xfId="0" applyFont="1" applyFill="1" applyBorder="1" applyAlignment="1" applyProtection="1">
      <alignment horizontal="center" vertical="center" wrapText="1"/>
      <protection locked="0"/>
    </xf>
    <xf numFmtId="0" fontId="26" fillId="35" borderId="40" xfId="0" applyFont="1" applyFill="1" applyBorder="1" applyAlignment="1" applyProtection="1">
      <alignment horizontal="center" vertical="center"/>
      <protection locked="0"/>
    </xf>
    <xf numFmtId="0" fontId="26" fillId="35" borderId="41" xfId="0" applyFont="1" applyFill="1" applyBorder="1" applyAlignment="1" applyProtection="1">
      <alignment horizontal="center" vertical="center"/>
      <protection locked="0"/>
    </xf>
    <xf numFmtId="49" fontId="26" fillId="35" borderId="3" xfId="0" applyNumberFormat="1" applyFont="1" applyFill="1" applyBorder="1" applyAlignment="1" applyProtection="1">
      <alignment horizontal="center" vertical="center" wrapText="1"/>
      <protection locked="0"/>
    </xf>
    <xf numFmtId="0" fontId="26" fillId="35" borderId="19" xfId="0" applyFont="1" applyFill="1" applyBorder="1" applyAlignment="1" applyProtection="1">
      <alignment horizontal="center" vertical="center"/>
      <protection locked="0"/>
    </xf>
    <xf numFmtId="0" fontId="26" fillId="35" borderId="42" xfId="0" applyFont="1" applyFill="1" applyBorder="1" applyAlignment="1" applyProtection="1">
      <alignment horizontal="center" vertical="center"/>
      <protection locked="0"/>
    </xf>
    <xf numFmtId="0" fontId="26" fillId="35" borderId="14" xfId="0" applyFont="1" applyFill="1" applyBorder="1" applyAlignment="1" applyProtection="1">
      <alignment horizontal="center" vertical="center"/>
      <protection locked="0"/>
    </xf>
    <xf numFmtId="0" fontId="26" fillId="35" borderId="21" xfId="0" applyFont="1" applyFill="1" applyBorder="1" applyAlignment="1" applyProtection="1">
      <alignment horizontal="center" vertical="center"/>
      <protection locked="0"/>
    </xf>
    <xf numFmtId="0" fontId="26" fillId="35" borderId="0" xfId="0" applyFont="1" applyFill="1" applyAlignment="1" applyProtection="1">
      <alignment vertical="center" textRotation="255"/>
      <protection locked="0"/>
    </xf>
    <xf numFmtId="179" fontId="26" fillId="35" borderId="0" xfId="0" applyNumberFormat="1" applyFont="1" applyFill="1" applyProtection="1">
      <alignment vertical="center"/>
      <protection locked="0"/>
    </xf>
    <xf numFmtId="0" fontId="26" fillId="35" borderId="8" xfId="0" applyFont="1" applyFill="1" applyBorder="1" applyProtection="1">
      <alignment vertical="center"/>
      <protection locked="0"/>
    </xf>
    <xf numFmtId="0" fontId="26" fillId="35" borderId="2" xfId="0" applyFont="1" applyFill="1" applyBorder="1" applyProtection="1">
      <alignment vertical="center"/>
      <protection locked="0"/>
    </xf>
    <xf numFmtId="179" fontId="26" fillId="35" borderId="6" xfId="0" applyNumberFormat="1" applyFont="1" applyFill="1" applyBorder="1" applyProtection="1">
      <alignment vertical="center"/>
      <protection locked="0"/>
    </xf>
    <xf numFmtId="179" fontId="26" fillId="35" borderId="8" xfId="0" applyNumberFormat="1" applyFont="1" applyFill="1" applyBorder="1" applyProtection="1">
      <alignment vertical="center"/>
      <protection locked="0"/>
    </xf>
    <xf numFmtId="0" fontId="26" fillId="35" borderId="18" xfId="0" applyFont="1" applyFill="1" applyBorder="1" applyProtection="1">
      <alignment vertical="center"/>
      <protection locked="0"/>
    </xf>
    <xf numFmtId="0" fontId="26" fillId="35" borderId="5" xfId="0" applyFont="1" applyFill="1" applyBorder="1" applyProtection="1">
      <alignment vertical="center"/>
      <protection locked="0"/>
    </xf>
    <xf numFmtId="0" fontId="26" fillId="35" borderId="0" xfId="0" applyFont="1" applyFill="1" applyAlignment="1" applyProtection="1">
      <alignment horizontal="center" vertical="center" wrapText="1"/>
      <protection locked="0"/>
    </xf>
    <xf numFmtId="0" fontId="26" fillId="35" borderId="0" xfId="0" applyFont="1" applyFill="1" applyAlignment="1" applyProtection="1">
      <alignment horizontal="center" vertical="center"/>
      <protection locked="0"/>
    </xf>
    <xf numFmtId="179" fontId="26" fillId="35" borderId="6" xfId="0" applyNumberFormat="1" applyFont="1" applyFill="1" applyBorder="1" applyAlignment="1" applyProtection="1">
      <alignment horizontal="center" vertical="center" wrapText="1"/>
      <protection locked="0"/>
    </xf>
    <xf numFmtId="0" fontId="26" fillId="35" borderId="8" xfId="0" applyFont="1" applyFill="1" applyBorder="1" applyAlignment="1" applyProtection="1">
      <alignment horizontal="center" vertical="center" wrapText="1"/>
      <protection locked="0"/>
    </xf>
    <xf numFmtId="179" fontId="26" fillId="35" borderId="8" xfId="0" applyNumberFormat="1" applyFont="1" applyFill="1" applyBorder="1" applyAlignment="1" applyProtection="1">
      <alignment horizontal="center" vertical="center" wrapText="1"/>
      <protection locked="0"/>
    </xf>
    <xf numFmtId="0" fontId="26" fillId="35" borderId="5" xfId="0" applyFont="1" applyFill="1" applyBorder="1" applyAlignment="1" applyProtection="1">
      <alignment horizontal="center" vertical="center" wrapText="1"/>
      <protection locked="0"/>
    </xf>
    <xf numFmtId="0" fontId="26" fillId="35" borderId="0" xfId="0" applyFont="1" applyFill="1" applyAlignment="1" applyProtection="1">
      <alignment horizontal="center" vertical="center"/>
      <protection locked="0"/>
    </xf>
    <xf numFmtId="0" fontId="26" fillId="35" borderId="6" xfId="0" applyFont="1" applyFill="1" applyBorder="1" applyAlignment="1" applyProtection="1">
      <alignment horizontal="left" vertical="center" wrapText="1"/>
      <protection locked="0"/>
    </xf>
    <xf numFmtId="0" fontId="26" fillId="35" borderId="8" xfId="0" applyFont="1" applyFill="1" applyBorder="1" applyAlignment="1" applyProtection="1">
      <alignment horizontal="left" vertical="center" wrapText="1"/>
      <protection locked="0"/>
    </xf>
    <xf numFmtId="0" fontId="26" fillId="35" borderId="5" xfId="0" applyFont="1" applyFill="1" applyBorder="1" applyAlignment="1" applyProtection="1">
      <alignment horizontal="left" vertical="center" wrapText="1"/>
      <protection locked="0"/>
    </xf>
    <xf numFmtId="0" fontId="26" fillId="35" borderId="4" xfId="0" applyFont="1" applyFill="1" applyBorder="1" applyAlignment="1" applyProtection="1">
      <alignment horizontal="center" vertical="center"/>
      <protection locked="0"/>
    </xf>
    <xf numFmtId="185" fontId="26" fillId="35" borderId="1" xfId="0" applyNumberFormat="1" applyFont="1" applyFill="1" applyBorder="1" applyAlignment="1" applyProtection="1">
      <alignment horizontal="center" vertical="center" wrapText="1"/>
      <protection locked="0"/>
    </xf>
    <xf numFmtId="187" fontId="26" fillId="3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5" borderId="4" xfId="0" applyFont="1" applyFill="1" applyBorder="1" applyAlignment="1" applyProtection="1">
      <alignment horizontal="center" vertical="center" textRotation="255" wrapText="1"/>
      <protection locked="0"/>
    </xf>
    <xf numFmtId="0" fontId="0" fillId="35" borderId="3" xfId="0" applyFont="1" applyFill="1" applyBorder="1" applyAlignment="1" applyProtection="1">
      <alignment horizontal="center" vertical="center" textRotation="255" wrapText="1"/>
      <protection locked="0"/>
    </xf>
    <xf numFmtId="179" fontId="26" fillId="35" borderId="1" xfId="0" applyNumberFormat="1" applyFont="1" applyFill="1" applyBorder="1" applyAlignment="1">
      <alignment horizontal="center" vertical="center" wrapText="1"/>
    </xf>
    <xf numFmtId="181" fontId="26" fillId="35" borderId="1" xfId="0" applyNumberFormat="1" applyFont="1" applyFill="1" applyBorder="1" applyAlignment="1">
      <alignment horizontal="center" vertical="center" wrapText="1"/>
    </xf>
    <xf numFmtId="186" fontId="26" fillId="35" borderId="1" xfId="0" applyNumberFormat="1" applyFont="1" applyFill="1" applyBorder="1" applyAlignment="1">
      <alignment horizontal="center" vertical="center" wrapText="1"/>
    </xf>
    <xf numFmtId="179" fontId="26" fillId="3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5" borderId="4" xfId="0" applyFont="1" applyFill="1" applyBorder="1" applyAlignment="1" applyProtection="1">
      <alignment horizontal="center" vertical="center" textRotation="255"/>
      <protection locked="0"/>
    </xf>
    <xf numFmtId="0" fontId="0" fillId="35" borderId="3" xfId="0" applyFont="1" applyFill="1" applyBorder="1" applyAlignment="1" applyProtection="1">
      <alignment horizontal="center" vertical="center" textRotation="255"/>
      <protection locked="0"/>
    </xf>
    <xf numFmtId="181" fontId="26" fillId="35" borderId="1" xfId="0" applyNumberFormat="1" applyFont="1" applyFill="1" applyBorder="1" applyAlignment="1" applyProtection="1">
      <alignment horizontal="center" vertical="center" wrapText="1"/>
      <protection locked="0"/>
    </xf>
    <xf numFmtId="186" fontId="26" fillId="3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5" borderId="13" xfId="0" applyFont="1" applyFill="1" applyBorder="1" applyAlignment="1" applyProtection="1">
      <alignment horizontal="center" vertical="center" textRotation="255" wrapText="1"/>
      <protection locked="0"/>
    </xf>
    <xf numFmtId="181" fontId="26" fillId="35" borderId="3" xfId="0" applyNumberFormat="1" applyFont="1" applyFill="1" applyBorder="1" applyAlignment="1" applyProtection="1">
      <alignment horizontal="center" vertical="center" wrapText="1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CCFFFF"/>
      <color rgb="FFFFFF99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16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425450</xdr:colOff>
      <xdr:row>1</xdr:row>
      <xdr:rowOff>95250</xdr:rowOff>
    </xdr:from>
    <xdr:to>
      <xdr:col>7</xdr:col>
      <xdr:colOff>577850</xdr:colOff>
      <xdr:row>2</xdr:row>
      <xdr:rowOff>171450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3200400" y="463550"/>
          <a:ext cx="1981200" cy="260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プルダウンから選択できます</a:t>
          </a:r>
        </a:p>
      </xdr:txBody>
    </xdr:sp>
    <xdr:clientData/>
  </xdr:twoCellAnchor>
  <xdr:twoCellAnchor>
    <xdr:from>
      <xdr:col>12</xdr:col>
      <xdr:colOff>476250</xdr:colOff>
      <xdr:row>3</xdr:row>
      <xdr:rowOff>166688</xdr:rowOff>
    </xdr:from>
    <xdr:to>
      <xdr:col>19</xdr:col>
      <xdr:colOff>269875</xdr:colOff>
      <xdr:row>6</xdr:row>
      <xdr:rowOff>206375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9056688" y="754063"/>
          <a:ext cx="4183062" cy="1325562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・</a:t>
          </a:r>
          <a:r>
            <a:rPr kumimoji="1" lang="en-US" altLang="ja-JP" sz="1100" b="1">
              <a:solidFill>
                <a:srgbClr val="FF0000"/>
              </a:solidFill>
            </a:rPr>
            <a:t>E</a:t>
          </a:r>
          <a:r>
            <a:rPr kumimoji="1" lang="ja-JP" altLang="en-US" sz="1100" b="1">
              <a:solidFill>
                <a:srgbClr val="FF0000"/>
              </a:solidFill>
            </a:rPr>
            <a:t>列～</a:t>
          </a:r>
          <a:r>
            <a:rPr kumimoji="1" lang="en-US" altLang="ja-JP" sz="1100" b="1">
              <a:solidFill>
                <a:srgbClr val="FF0000"/>
              </a:solidFill>
            </a:rPr>
            <a:t>H</a:t>
          </a:r>
          <a:r>
            <a:rPr kumimoji="1" lang="ja-JP" altLang="en-US" sz="1100" b="1">
              <a:solidFill>
                <a:srgbClr val="FF0000"/>
              </a:solidFill>
            </a:rPr>
            <a:t>列の注意点：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１．沈下面積は小数点第二位を切り捨ててください。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２</a:t>
          </a:r>
          <a:r>
            <a:rPr kumimoji="1" lang="en-US" altLang="ja-JP" sz="1100" b="1">
              <a:solidFill>
                <a:schemeClr val="tx1"/>
              </a:solidFill>
            </a:rPr>
            <a:t>. </a:t>
          </a:r>
          <a:r>
            <a:rPr kumimoji="1" lang="ja-JP" altLang="en-US" sz="1100" b="1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 /</a:t>
          </a:r>
          <a:r>
            <a:rPr kumimoji="1" lang="ja-JP" altLang="en-US" sz="1100" b="1">
              <a:solidFill>
                <a:schemeClr val="tx1"/>
              </a:solidFill>
            </a:rPr>
            <a:t>」は、本年度に測量が未実施の場合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３</a:t>
          </a:r>
          <a:r>
            <a:rPr kumimoji="1" lang="en-US" altLang="ja-JP" sz="1100" b="1">
              <a:solidFill>
                <a:schemeClr val="tx1"/>
              </a:solidFill>
            </a:rPr>
            <a:t>. </a:t>
          </a:r>
          <a:r>
            <a:rPr kumimoji="1" lang="en-US" altLang="ja-JP" sz="1100" b="1" baseline="0">
              <a:solidFill>
                <a:schemeClr val="tx1"/>
              </a:solidFill>
            </a:rPr>
            <a:t> </a:t>
          </a:r>
          <a:r>
            <a:rPr kumimoji="1" lang="ja-JP" altLang="en-US" sz="1100" b="1" baseline="0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- </a:t>
          </a:r>
          <a:r>
            <a:rPr kumimoji="1" lang="ja-JP" altLang="en-US" sz="1100" b="1">
              <a:solidFill>
                <a:schemeClr val="tx1"/>
              </a:solidFill>
            </a:rPr>
            <a:t>」は、１</a:t>
          </a:r>
          <a:r>
            <a:rPr kumimoji="1" lang="en-US" altLang="ja-JP" sz="1100" b="1">
              <a:solidFill>
                <a:schemeClr val="tx1"/>
              </a:solidFill>
            </a:rPr>
            <a:t>cm</a:t>
          </a:r>
          <a:r>
            <a:rPr kumimoji="1" lang="ja-JP" altLang="en-US" sz="1100" b="1">
              <a:solidFill>
                <a:schemeClr val="tx1"/>
              </a:solidFill>
            </a:rPr>
            <a:t>以上の沈下が認められなかった場合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４</a:t>
          </a:r>
          <a:r>
            <a:rPr kumimoji="1" lang="en-US" altLang="ja-JP" sz="1100" b="1">
              <a:solidFill>
                <a:schemeClr val="tx1"/>
              </a:solidFill>
            </a:rPr>
            <a:t>.</a:t>
          </a:r>
          <a:r>
            <a:rPr kumimoji="1" lang="ja-JP" altLang="en-US" sz="1100" b="1">
              <a:solidFill>
                <a:schemeClr val="tx1"/>
              </a:solidFill>
            </a:rPr>
            <a:t>「＃」は、沈下は認められたが、沈下面積の計測をしていない場合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118534</xdr:colOff>
      <xdr:row>0</xdr:row>
      <xdr:rowOff>204612</xdr:rowOff>
    </xdr:from>
    <xdr:to>
      <xdr:col>8</xdr:col>
      <xdr:colOff>557389</xdr:colOff>
      <xdr:row>1</xdr:row>
      <xdr:rowOff>225778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3575756" y="204612"/>
          <a:ext cx="1652411" cy="2469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Meirio"/>
              <a:ea typeface="メイリオ" panose="020B0604030504040204" pitchFamily="50" charset="-128"/>
            </a:rPr>
            <a:t>プルダウン</a:t>
          </a:r>
          <a:r>
            <a:rPr kumimoji="1" lang="ja-JP" altLang="en-US" sz="900">
              <a:latin typeface="Meirio"/>
            </a:rPr>
            <a:t>から選択できます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58050" y="247650"/>
          <a:ext cx="1333500" cy="36195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61" customWidth="1"/>
    <col min="2" max="3" width="9" style="61"/>
    <col min="4" max="4" width="9.90625" style="69" customWidth="1"/>
    <col min="5" max="5" width="10.90625" style="61" customWidth="1"/>
    <col min="6" max="6" width="8.90625" style="61" customWidth="1"/>
    <col min="7" max="21" width="8.08984375" style="61" customWidth="1"/>
    <col min="22" max="22" width="8.08984375" style="65" customWidth="1"/>
    <col min="23" max="23" width="12.08984375" style="65" customWidth="1"/>
    <col min="24" max="24" width="11" style="65" customWidth="1"/>
    <col min="25" max="25" width="15.26953125" style="65" customWidth="1"/>
    <col min="26" max="26" width="13.36328125" style="61" customWidth="1"/>
    <col min="27" max="29" width="8.90625" style="61" customWidth="1"/>
    <col min="30" max="39" width="10.6328125" style="61" customWidth="1"/>
    <col min="40" max="41" width="11" style="61" customWidth="1"/>
    <col min="42" max="16384" width="9" style="61"/>
  </cols>
  <sheetData>
    <row r="1" spans="1:43" ht="22.5" x14ac:dyDescent="0.2">
      <c r="B1" s="103" t="s">
        <v>346</v>
      </c>
      <c r="C1" s="62"/>
      <c r="D1" s="63"/>
      <c r="E1" s="62"/>
      <c r="F1" s="62"/>
      <c r="G1" s="62"/>
      <c r="H1" s="62"/>
      <c r="I1" s="62"/>
      <c r="J1" s="62" t="s">
        <v>52</v>
      </c>
      <c r="L1" s="64"/>
      <c r="M1" s="64"/>
      <c r="N1" s="64"/>
      <c r="O1" s="132"/>
      <c r="P1" s="133"/>
      <c r="Q1" s="128"/>
      <c r="R1" s="129"/>
      <c r="S1" s="129"/>
      <c r="T1" s="129"/>
      <c r="U1" s="129"/>
    </row>
    <row r="2" spans="1:43" ht="51.65" customHeight="1" x14ac:dyDescent="0.2">
      <c r="A2" s="163" t="s">
        <v>174</v>
      </c>
      <c r="B2" s="149" t="s">
        <v>0</v>
      </c>
      <c r="C2" s="149" t="s">
        <v>26</v>
      </c>
      <c r="D2" s="136" t="s">
        <v>458</v>
      </c>
      <c r="E2" s="130" t="s">
        <v>1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77" t="s">
        <v>336</v>
      </c>
      <c r="X2" s="78"/>
      <c r="Y2" s="79" t="s">
        <v>304</v>
      </c>
      <c r="Z2" s="130" t="s">
        <v>160</v>
      </c>
      <c r="AA2" s="131"/>
      <c r="AB2" s="131"/>
      <c r="AC2" s="162"/>
      <c r="AD2" s="160" t="s">
        <v>334</v>
      </c>
      <c r="AE2" s="131"/>
      <c r="AF2" s="131"/>
      <c r="AG2" s="131"/>
      <c r="AH2" s="131"/>
      <c r="AI2" s="131"/>
      <c r="AJ2" s="131"/>
      <c r="AK2" s="131"/>
      <c r="AL2" s="131"/>
      <c r="AM2" s="131"/>
      <c r="AN2" s="149" t="s">
        <v>26</v>
      </c>
      <c r="AO2" s="149" t="s">
        <v>0</v>
      </c>
    </row>
    <row r="3" spans="1:43" ht="14.25" customHeight="1" x14ac:dyDescent="0.2">
      <c r="A3" s="164"/>
      <c r="B3" s="150"/>
      <c r="C3" s="150"/>
      <c r="D3" s="166"/>
      <c r="E3" s="134" t="s">
        <v>2</v>
      </c>
      <c r="F3" s="80"/>
      <c r="G3" s="134" t="s">
        <v>58</v>
      </c>
      <c r="H3" s="145"/>
      <c r="I3" s="145"/>
      <c r="J3" s="145"/>
      <c r="K3" s="134" t="s">
        <v>441</v>
      </c>
      <c r="L3" s="145"/>
      <c r="M3" s="145"/>
      <c r="N3" s="145"/>
      <c r="O3" s="134" t="s">
        <v>40</v>
      </c>
      <c r="P3" s="145"/>
      <c r="Q3" s="145"/>
      <c r="R3" s="145"/>
      <c r="S3" s="134" t="s">
        <v>457</v>
      </c>
      <c r="T3" s="145"/>
      <c r="U3" s="145"/>
      <c r="V3" s="145"/>
      <c r="W3" s="186" t="s">
        <v>337</v>
      </c>
      <c r="X3" s="186" t="s">
        <v>338</v>
      </c>
      <c r="Y3" s="81" t="s">
        <v>202</v>
      </c>
      <c r="Z3" s="168" t="s">
        <v>161</v>
      </c>
      <c r="AA3" s="171" t="s">
        <v>162</v>
      </c>
      <c r="AB3" s="172"/>
      <c r="AC3" s="173"/>
      <c r="AD3" s="160" t="s">
        <v>37</v>
      </c>
      <c r="AE3" s="161"/>
      <c r="AF3" s="161"/>
      <c r="AG3" s="161"/>
      <c r="AH3" s="161"/>
      <c r="AI3" s="161"/>
      <c r="AJ3" s="161"/>
      <c r="AK3" s="160" t="s">
        <v>27</v>
      </c>
      <c r="AL3" s="161"/>
      <c r="AM3" s="155" t="s">
        <v>3</v>
      </c>
      <c r="AN3" s="150"/>
      <c r="AO3" s="150"/>
    </row>
    <row r="4" spans="1:43" ht="35.5" customHeight="1" x14ac:dyDescent="0.2">
      <c r="A4" s="164"/>
      <c r="B4" s="150"/>
      <c r="C4" s="150"/>
      <c r="D4" s="166"/>
      <c r="E4" s="135"/>
      <c r="F4" s="82"/>
      <c r="G4" s="146"/>
      <c r="H4" s="147"/>
      <c r="I4" s="147"/>
      <c r="J4" s="147"/>
      <c r="K4" s="146"/>
      <c r="L4" s="147"/>
      <c r="M4" s="147"/>
      <c r="N4" s="147"/>
      <c r="O4" s="146"/>
      <c r="P4" s="147"/>
      <c r="Q4" s="147"/>
      <c r="R4" s="147"/>
      <c r="S4" s="146"/>
      <c r="T4" s="147"/>
      <c r="U4" s="147"/>
      <c r="V4" s="147"/>
      <c r="W4" s="187"/>
      <c r="X4" s="187"/>
      <c r="Y4" s="83" t="s">
        <v>203</v>
      </c>
      <c r="Z4" s="169"/>
      <c r="AA4" s="174"/>
      <c r="AB4" s="175"/>
      <c r="AC4" s="176"/>
      <c r="AD4" s="151" t="s">
        <v>29</v>
      </c>
      <c r="AE4" s="152"/>
      <c r="AF4" s="151" t="s">
        <v>4</v>
      </c>
      <c r="AG4" s="152"/>
      <c r="AH4" s="152"/>
      <c r="AI4" s="152"/>
      <c r="AJ4" s="152"/>
      <c r="AK4" s="155" t="s">
        <v>53</v>
      </c>
      <c r="AL4" s="155" t="s">
        <v>54</v>
      </c>
      <c r="AM4" s="156"/>
      <c r="AN4" s="150"/>
      <c r="AO4" s="150"/>
    </row>
    <row r="5" spans="1:43" ht="11.5" customHeight="1" x14ac:dyDescent="0.2">
      <c r="A5" s="164"/>
      <c r="B5" s="150"/>
      <c r="C5" s="150"/>
      <c r="D5" s="166"/>
      <c r="E5" s="135"/>
      <c r="F5" s="139" t="s">
        <v>55</v>
      </c>
      <c r="G5" s="136" t="s">
        <v>163</v>
      </c>
      <c r="H5" s="136" t="s">
        <v>158</v>
      </c>
      <c r="I5" s="142" t="s">
        <v>157</v>
      </c>
      <c r="J5" s="136" t="s">
        <v>5</v>
      </c>
      <c r="K5" s="136" t="s">
        <v>163</v>
      </c>
      <c r="L5" s="136" t="s">
        <v>158</v>
      </c>
      <c r="M5" s="142" t="s">
        <v>157</v>
      </c>
      <c r="N5" s="136" t="s">
        <v>5</v>
      </c>
      <c r="O5" s="136" t="s">
        <v>163</v>
      </c>
      <c r="P5" s="136" t="s">
        <v>245</v>
      </c>
      <c r="Q5" s="142" t="s">
        <v>157</v>
      </c>
      <c r="R5" s="136" t="s">
        <v>5</v>
      </c>
      <c r="S5" s="134" t="s">
        <v>6</v>
      </c>
      <c r="T5" s="134" t="s">
        <v>7</v>
      </c>
      <c r="U5" s="134" t="s">
        <v>8</v>
      </c>
      <c r="V5" s="190" t="s">
        <v>25</v>
      </c>
      <c r="W5" s="84"/>
      <c r="X5" s="85"/>
      <c r="Y5" s="86"/>
      <c r="Z5" s="170"/>
      <c r="AA5" s="177"/>
      <c r="AB5" s="178"/>
      <c r="AC5" s="179"/>
      <c r="AD5" s="153"/>
      <c r="AE5" s="154"/>
      <c r="AF5" s="153"/>
      <c r="AG5" s="154"/>
      <c r="AH5" s="154"/>
      <c r="AI5" s="154"/>
      <c r="AJ5" s="154"/>
      <c r="AK5" s="156"/>
      <c r="AL5" s="156"/>
      <c r="AM5" s="156"/>
      <c r="AN5" s="150"/>
      <c r="AO5" s="150"/>
    </row>
    <row r="6" spans="1:43" ht="19.5" customHeight="1" x14ac:dyDescent="0.2">
      <c r="A6" s="164"/>
      <c r="B6" s="150"/>
      <c r="C6" s="150"/>
      <c r="D6" s="166"/>
      <c r="E6" s="135"/>
      <c r="F6" s="140"/>
      <c r="G6" s="137"/>
      <c r="H6" s="137"/>
      <c r="I6" s="143"/>
      <c r="J6" s="137"/>
      <c r="K6" s="137"/>
      <c r="L6" s="137"/>
      <c r="M6" s="143"/>
      <c r="N6" s="137"/>
      <c r="O6" s="137"/>
      <c r="P6" s="148"/>
      <c r="Q6" s="143"/>
      <c r="R6" s="137"/>
      <c r="S6" s="135"/>
      <c r="T6" s="135"/>
      <c r="U6" s="135"/>
      <c r="V6" s="191"/>
      <c r="W6" s="188" t="s">
        <v>339</v>
      </c>
      <c r="X6" s="188" t="s">
        <v>339</v>
      </c>
      <c r="Y6" s="87" t="s">
        <v>14</v>
      </c>
      <c r="Z6" s="183" t="s">
        <v>164</v>
      </c>
      <c r="AA6" s="157" t="s">
        <v>165</v>
      </c>
      <c r="AB6" s="142" t="s">
        <v>166</v>
      </c>
      <c r="AC6" s="180" t="s">
        <v>167</v>
      </c>
      <c r="AD6" s="155" t="s">
        <v>9</v>
      </c>
      <c r="AE6" s="155" t="s">
        <v>10</v>
      </c>
      <c r="AF6" s="155" t="s">
        <v>11</v>
      </c>
      <c r="AG6" s="155" t="s">
        <v>12</v>
      </c>
      <c r="AH6" s="155" t="s">
        <v>30</v>
      </c>
      <c r="AI6" s="155" t="s">
        <v>31</v>
      </c>
      <c r="AJ6" s="155" t="s">
        <v>13</v>
      </c>
      <c r="AK6" s="156"/>
      <c r="AL6" s="156"/>
      <c r="AM6" s="156"/>
      <c r="AN6" s="150"/>
      <c r="AO6" s="150"/>
    </row>
    <row r="7" spans="1:43" ht="13.5" customHeight="1" x14ac:dyDescent="0.2">
      <c r="A7" s="164"/>
      <c r="B7" s="150"/>
      <c r="C7" s="150"/>
      <c r="D7" s="166"/>
      <c r="E7" s="135"/>
      <c r="F7" s="140"/>
      <c r="G7" s="137"/>
      <c r="H7" s="137"/>
      <c r="I7" s="143"/>
      <c r="J7" s="137"/>
      <c r="K7" s="137"/>
      <c r="L7" s="137"/>
      <c r="M7" s="143"/>
      <c r="N7" s="137"/>
      <c r="O7" s="137"/>
      <c r="P7" s="148"/>
      <c r="Q7" s="143"/>
      <c r="R7" s="137"/>
      <c r="S7" s="135"/>
      <c r="T7" s="135"/>
      <c r="U7" s="135"/>
      <c r="V7" s="191"/>
      <c r="W7" s="188"/>
      <c r="X7" s="188"/>
      <c r="Y7" s="88" t="s">
        <v>175</v>
      </c>
      <c r="Z7" s="184"/>
      <c r="AA7" s="158"/>
      <c r="AB7" s="143"/>
      <c r="AC7" s="181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0"/>
      <c r="AO7" s="150"/>
    </row>
    <row r="8" spans="1:43" ht="18" customHeight="1" x14ac:dyDescent="0.2">
      <c r="A8" s="164"/>
      <c r="B8" s="150"/>
      <c r="C8" s="150"/>
      <c r="D8" s="166"/>
      <c r="E8" s="135"/>
      <c r="F8" s="140"/>
      <c r="G8" s="137"/>
      <c r="H8" s="137"/>
      <c r="I8" s="143"/>
      <c r="J8" s="137"/>
      <c r="K8" s="137"/>
      <c r="L8" s="137"/>
      <c r="M8" s="143"/>
      <c r="N8" s="137"/>
      <c r="O8" s="137"/>
      <c r="P8" s="137" t="s">
        <v>335</v>
      </c>
      <c r="Q8" s="143"/>
      <c r="R8" s="137"/>
      <c r="S8" s="135"/>
      <c r="T8" s="135"/>
      <c r="U8" s="135"/>
      <c r="V8" s="191"/>
      <c r="W8" s="188"/>
      <c r="X8" s="188"/>
      <c r="Y8" s="88" t="s">
        <v>176</v>
      </c>
      <c r="Z8" s="184"/>
      <c r="AA8" s="158"/>
      <c r="AB8" s="143"/>
      <c r="AC8" s="181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0"/>
      <c r="AO8" s="150"/>
    </row>
    <row r="9" spans="1:43" ht="15.65" customHeight="1" x14ac:dyDescent="0.2">
      <c r="A9" s="164"/>
      <c r="B9" s="150"/>
      <c r="C9" s="150"/>
      <c r="D9" s="167"/>
      <c r="E9" s="135"/>
      <c r="F9" s="141"/>
      <c r="G9" s="138"/>
      <c r="H9" s="138"/>
      <c r="I9" s="144"/>
      <c r="J9" s="138"/>
      <c r="K9" s="138"/>
      <c r="L9" s="138"/>
      <c r="M9" s="144"/>
      <c r="N9" s="138"/>
      <c r="O9" s="138"/>
      <c r="P9" s="138"/>
      <c r="Q9" s="144"/>
      <c r="R9" s="138"/>
      <c r="S9" s="135"/>
      <c r="T9" s="135"/>
      <c r="U9" s="135"/>
      <c r="V9" s="192"/>
      <c r="W9" s="189"/>
      <c r="X9" s="189"/>
      <c r="Y9" s="89"/>
      <c r="Z9" s="185"/>
      <c r="AA9" s="159"/>
      <c r="AB9" s="144"/>
      <c r="AC9" s="182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0"/>
      <c r="AO9" s="150"/>
    </row>
    <row r="10" spans="1:43" ht="63" customHeight="1" x14ac:dyDescent="0.2">
      <c r="A10" s="165"/>
      <c r="B10" s="90"/>
      <c r="C10" s="90"/>
      <c r="D10" s="91"/>
      <c r="E10" s="91"/>
      <c r="F10" s="90"/>
      <c r="G10" s="92" t="s">
        <v>343</v>
      </c>
      <c r="H10" s="93"/>
      <c r="I10" s="93"/>
      <c r="J10" s="94"/>
      <c r="K10" s="92" t="s">
        <v>343</v>
      </c>
      <c r="L10" s="93"/>
      <c r="M10" s="93"/>
      <c r="N10" s="94"/>
      <c r="O10" s="95" t="s">
        <v>343</v>
      </c>
      <c r="P10" s="96"/>
      <c r="Q10" s="96"/>
      <c r="R10" s="96"/>
      <c r="S10" s="95" t="s">
        <v>342</v>
      </c>
      <c r="T10" s="96"/>
      <c r="U10" s="96"/>
      <c r="V10" s="96"/>
      <c r="W10" s="97"/>
      <c r="X10" s="97"/>
      <c r="Y10" s="98"/>
      <c r="Z10" s="99"/>
      <c r="AA10" s="99"/>
      <c r="AB10" s="99"/>
      <c r="AC10" s="99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</row>
    <row r="11" spans="1:43" s="69" customFormat="1" ht="44.5" customHeight="1" x14ac:dyDescent="0.2">
      <c r="A11" s="112"/>
      <c r="B11" s="1" t="str">
        <f>IF(ｼｰﾄ0!C3="","",ｼｰﾄ0!C3)</f>
        <v>兵庫県</v>
      </c>
      <c r="C11" s="1" t="str">
        <f>IF(ｼｰﾄ0!C4="","",ｼｰﾄ0!C4)</f>
        <v>大阪平野</v>
      </c>
      <c r="D11" s="1" t="str">
        <f>IF(OR(ｼｰﾄ1!D23&lt;&gt;"",ｼｰﾄ1!E23&lt;&gt;"",ｼｰﾄ1!F23&lt;&gt;""),"○","")</f>
        <v/>
      </c>
      <c r="E11" s="2">
        <f>IF(ｼｰﾄ3!C68&lt;&gt;"",ｼｰﾄ3!C68,"")</f>
        <v>61.4</v>
      </c>
      <c r="F11" s="2">
        <f>IF(ｼｰﾄ3!D68&lt;&gt;"",ｼｰﾄ3!D68,"")</f>
        <v>16</v>
      </c>
      <c r="G11" s="3">
        <f>IF(ｼｰﾄ1!D11&lt;&gt;"",ｼｰﾄ1!D11,"")</f>
        <v>303.04000000000002</v>
      </c>
      <c r="H11" s="4" t="str">
        <f>IF(ｼｰﾄ1!D9&lt;&gt;"",ｼｰﾄ1!D9,"")</f>
        <v>S7～R3</v>
      </c>
      <c r="I11" s="4" t="str">
        <f>IF(ｼｰﾄ1!D5&lt;&gt;"",ｼｰﾄ1!D5,"")</f>
        <v>A59</v>
      </c>
      <c r="J11" s="4" t="str">
        <f>IF(ｼｰﾄ1!D6&lt;&gt;"",ｼｰﾄ1!D6,"")</f>
        <v>尼崎市末広町1丁目</v>
      </c>
      <c r="K11" s="3">
        <f>IF(ｼｰﾄ1!E12&lt;&gt;"",ｼｰﾄ1!E12,"")</f>
        <v>4.6100000000000003</v>
      </c>
      <c r="L11" s="4" t="str">
        <f>IF(ｼｰﾄ1!E9&lt;&gt;"",ｼｰﾄ1!E9,"")</f>
        <v>H29～R3</v>
      </c>
      <c r="M11" s="4" t="str">
        <f>IF(ｼｰﾄ1!E5&lt;&gt;"",ｼｰﾄ1!E5,"")</f>
        <v>E1</v>
      </c>
      <c r="N11" s="4" t="str">
        <f>IF(ｼｰﾄ1!E6&lt;&gt;"",ｼｰﾄ1!E6,"")</f>
        <v>尼崎市平左衛門町</v>
      </c>
      <c r="O11" s="3">
        <f>IF(ｼｰﾄ1!F13&lt;&gt;"",ｼｰﾄ1!F13,"")</f>
        <v>1.06</v>
      </c>
      <c r="P11" s="4" t="str">
        <f>IF(ｼｰﾄ1!F9&lt;&gt;"",ｼｰﾄ1!F9,"")</f>
        <v>R3</v>
      </c>
      <c r="Q11" s="4" t="str">
        <f>IF(ｼｰﾄ1!F5&lt;&gt;"",ｼｰﾄ1!F5,"")</f>
        <v>E1</v>
      </c>
      <c r="R11" s="4" t="str">
        <f>IF(ｼｰﾄ1!F6&lt;&gt;"",ｼｰﾄ1!F6,"")</f>
        <v>尼崎市平左衛門町</v>
      </c>
      <c r="S11" s="4" t="str">
        <f>IF(ｼｰﾄ3!E68&lt;&gt;"",ｼｰﾄ3!E68,"")</f>
        <v>/ #</v>
      </c>
      <c r="T11" s="4" t="str">
        <f>IF(ｼｰﾄ3!F68&lt;&gt;"",ｼｰﾄ3!F68,"")</f>
        <v>/ #</v>
      </c>
      <c r="U11" s="4" t="str">
        <f>IF(ｼｰﾄ3!G68&lt;&gt;"",ｼｰﾄ3!G68,"")</f>
        <v>/ #</v>
      </c>
      <c r="V11" s="4" t="str">
        <f>IF(ｼｰﾄ3!H68&lt;&gt;"",ｼｰﾄ3!H68,"")</f>
        <v>/ #</v>
      </c>
      <c r="W11" s="5"/>
      <c r="X11" s="5"/>
      <c r="Y11" s="5" t="str">
        <f>IF(ｼｰﾄ3!I68&lt;&gt;"",ｼｰﾄ3!I68,"")</f>
        <v>□</v>
      </c>
      <c r="Z11" s="6" t="e">
        <f>IF(ｼｰﾄ5!#REF!&lt;&gt;"",ｼｰﾄ5!#REF!,"")</f>
        <v>#REF!</v>
      </c>
      <c r="AA11" s="7">
        <f>IF(ｼｰﾄ5!E12="","",ｼｰﾄ5!E12)</f>
        <v>2</v>
      </c>
      <c r="AB11" s="7" t="str">
        <f>IF(ｼｰﾄ5!F12="","",ｼｰﾄ5!F12)</f>
        <v/>
      </c>
      <c r="AC11" s="7">
        <f>IF(ｼｰﾄ5!G12="","",ｼｰﾄ5!G12)</f>
        <v>1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/>
      </c>
      <c r="AN11" s="1" t="str">
        <f>IF(ｼｰﾄ0!C4="","",ｼｰﾄ0!C4)</f>
        <v>大阪平野</v>
      </c>
      <c r="AO11" s="1" t="str">
        <f>IF(ｼｰﾄ0!C3="","",ｼｰﾄ0!C3)</f>
        <v>兵庫県</v>
      </c>
      <c r="AP11" s="68"/>
      <c r="AQ11" s="68"/>
    </row>
    <row r="12" spans="1:43" x14ac:dyDescent="0.2"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104"/>
      <c r="T12" s="104"/>
      <c r="U12" s="104"/>
      <c r="V12" s="104"/>
      <c r="W12" s="104"/>
      <c r="X12" s="104"/>
      <c r="Y12" s="104"/>
    </row>
    <row r="13" spans="1:43" ht="19" x14ac:dyDescent="0.2">
      <c r="B13" s="70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7"/>
      <c r="T13" s="67"/>
      <c r="U13" s="67"/>
      <c r="V13" s="121"/>
      <c r="W13" s="121"/>
      <c r="X13" s="121"/>
      <c r="Y13" s="121"/>
    </row>
    <row r="14" spans="1:43" s="71" customFormat="1" ht="19" x14ac:dyDescent="0.2">
      <c r="D14" s="69"/>
      <c r="K14" s="70"/>
      <c r="L14" s="70"/>
      <c r="M14" s="70"/>
      <c r="N14" s="70"/>
      <c r="O14" s="70"/>
      <c r="P14" s="70"/>
      <c r="Q14" s="70"/>
      <c r="R14" s="72"/>
      <c r="S14" s="72"/>
      <c r="V14" s="73"/>
      <c r="W14" s="73"/>
      <c r="X14" s="73"/>
      <c r="Y14" s="73"/>
      <c r="AE14" s="72"/>
      <c r="AF14" s="72"/>
    </row>
    <row r="15" spans="1:43" s="71" customFormat="1" ht="32" x14ac:dyDescent="0.2">
      <c r="D15" s="69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V15" s="73"/>
      <c r="W15" s="73"/>
      <c r="X15" s="73"/>
      <c r="Y15" s="73"/>
      <c r="AE15" s="74" t="s">
        <v>15</v>
      </c>
      <c r="AF15" s="72"/>
    </row>
    <row r="16" spans="1:43" s="71" customFormat="1" x14ac:dyDescent="0.2">
      <c r="D16" s="69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V16" s="73"/>
      <c r="W16" s="73"/>
      <c r="X16" s="73"/>
      <c r="Y16" s="73"/>
    </row>
    <row r="17" spans="4:25" s="71" customFormat="1" x14ac:dyDescent="0.2">
      <c r="D17" s="69"/>
      <c r="V17" s="73"/>
      <c r="W17" s="73"/>
      <c r="X17" s="73"/>
      <c r="Y17" s="73"/>
    </row>
    <row r="18" spans="4:25" s="71" customFormat="1" x14ac:dyDescent="0.2">
      <c r="D18" s="69"/>
      <c r="V18" s="73"/>
      <c r="W18" s="73"/>
      <c r="X18" s="73"/>
      <c r="Y18" s="73"/>
    </row>
    <row r="19" spans="4:25" s="71" customFormat="1" x14ac:dyDescent="0.2">
      <c r="D19" s="69"/>
      <c r="V19" s="73"/>
      <c r="W19" s="73"/>
      <c r="X19" s="73"/>
      <c r="Y19" s="73"/>
    </row>
    <row r="20" spans="4:25" s="71" customFormat="1" ht="32.5" customHeight="1" x14ac:dyDescent="0.2">
      <c r="D20" s="69"/>
      <c r="V20" s="73"/>
      <c r="W20" s="73"/>
      <c r="X20" s="73"/>
      <c r="Y20" s="73"/>
    </row>
    <row r="21" spans="4:25" s="71" customFormat="1" x14ac:dyDescent="0.2">
      <c r="D21" s="69"/>
      <c r="V21" s="73"/>
      <c r="W21" s="73"/>
      <c r="X21" s="73"/>
      <c r="Y21" s="73"/>
    </row>
    <row r="22" spans="4:25" s="71" customFormat="1" x14ac:dyDescent="0.2">
      <c r="D22" s="69"/>
      <c r="V22" s="73"/>
      <c r="W22" s="73"/>
      <c r="X22" s="73"/>
      <c r="Y22" s="73"/>
    </row>
    <row r="23" spans="4:25" s="71" customFormat="1" x14ac:dyDescent="0.2">
      <c r="D23" s="69"/>
      <c r="V23" s="73"/>
      <c r="W23" s="73"/>
      <c r="X23" s="73"/>
      <c r="Y23" s="73"/>
    </row>
    <row r="24" spans="4:25" s="71" customFormat="1" x14ac:dyDescent="0.2">
      <c r="D24" s="69"/>
      <c r="V24" s="73"/>
      <c r="W24" s="73"/>
      <c r="X24" s="73"/>
      <c r="Y24" s="73"/>
    </row>
    <row r="25" spans="4:25" s="71" customFormat="1" x14ac:dyDescent="0.2">
      <c r="D25" s="69"/>
      <c r="V25" s="73"/>
      <c r="W25" s="73"/>
      <c r="X25" s="73"/>
      <c r="Y25" s="73"/>
    </row>
    <row r="26" spans="4:25" s="71" customFormat="1" x14ac:dyDescent="0.2">
      <c r="D26" s="69"/>
      <c r="V26" s="73"/>
      <c r="W26" s="73"/>
      <c r="X26" s="73"/>
      <c r="Y26" s="73"/>
    </row>
    <row r="27" spans="4:25" s="71" customFormat="1" x14ac:dyDescent="0.2">
      <c r="D27" s="69"/>
      <c r="V27" s="73"/>
      <c r="W27" s="73"/>
      <c r="X27" s="73"/>
      <c r="Y27" s="73"/>
    </row>
    <row r="32" spans="4:25" ht="19" x14ac:dyDescent="0.2">
      <c r="F32" s="66"/>
      <c r="G32" s="66"/>
      <c r="H32" s="66"/>
      <c r="I32" s="66"/>
      <c r="J32" s="66"/>
      <c r="K32" s="67"/>
      <c r="L32" s="67"/>
      <c r="M32" s="67"/>
      <c r="N32" s="67"/>
      <c r="O32" s="67"/>
      <c r="P32" s="67"/>
      <c r="Q32" s="67"/>
      <c r="R32" s="67"/>
      <c r="S32" s="67"/>
    </row>
    <row r="33" spans="6:19" ht="19" x14ac:dyDescent="0.2"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67"/>
    </row>
    <row r="34" spans="6:19" ht="19" x14ac:dyDescent="0.2"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67"/>
    </row>
    <row r="35" spans="6:19" ht="19" x14ac:dyDescent="0.2"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67"/>
    </row>
    <row r="36" spans="6:19" ht="19" x14ac:dyDescent="0.2"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67"/>
    </row>
    <row r="37" spans="6:19" ht="19" x14ac:dyDescent="0.2"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</row>
    <row r="52" spans="29:29" x14ac:dyDescent="0.2">
      <c r="AC52" s="61" t="s">
        <v>312</v>
      </c>
    </row>
  </sheetData>
  <mergeCells count="58">
    <mergeCell ref="AK4:AK9"/>
    <mergeCell ref="AD3:AJ3"/>
    <mergeCell ref="AH6:AH9"/>
    <mergeCell ref="V5:V9"/>
    <mergeCell ref="AB6:AB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D6016-6CDC-4817-AB58-9D9AF02B04FF}">
  <sheetPr>
    <tabColor theme="0"/>
    <pageSetUpPr fitToPage="1"/>
  </sheetPr>
  <dimension ref="A1:G56"/>
  <sheetViews>
    <sheetView zoomScaleNormal="100" workbookViewId="0">
      <selection activeCell="J28" sqref="J28"/>
    </sheetView>
  </sheetViews>
  <sheetFormatPr defaultColWidth="8.7265625" defaultRowHeight="16" outlineLevelRow="1" outlineLevelCol="1" x14ac:dyDescent="0.2"/>
  <cols>
    <col min="1" max="1" width="7.36328125" style="50" customWidth="1"/>
    <col min="2" max="2" width="66.08984375" style="50" customWidth="1"/>
    <col min="3" max="3" width="5.90625" style="50" customWidth="1"/>
    <col min="4" max="4" width="7" style="48" hidden="1" customWidth="1" outlineLevel="1"/>
    <col min="5" max="5" width="7.90625" style="60" hidden="1" customWidth="1" outlineLevel="1"/>
    <col min="6" max="6" width="53.90625" style="48" hidden="1" customWidth="1" outlineLevel="1"/>
    <col min="7" max="7" width="8.7265625" style="50" collapsed="1"/>
    <col min="8" max="16384" width="8.7265625" style="50"/>
  </cols>
  <sheetData>
    <row r="1" spans="1:6" ht="24.75" customHeight="1" x14ac:dyDescent="0.2">
      <c r="A1" s="228" t="s">
        <v>449</v>
      </c>
      <c r="B1" s="228"/>
      <c r="C1" s="49"/>
      <c r="D1" s="194" t="s">
        <v>262</v>
      </c>
      <c r="E1" s="227"/>
      <c r="F1" s="196"/>
    </row>
    <row r="2" spans="1:6" ht="15" hidden="1" customHeight="1" outlineLevel="1" x14ac:dyDescent="0.2">
      <c r="A2" s="226" t="s">
        <v>273</v>
      </c>
      <c r="B2" s="225"/>
      <c r="D2" s="224" t="s">
        <v>152</v>
      </c>
      <c r="E2" s="44"/>
      <c r="F2" s="44"/>
    </row>
    <row r="3" spans="1:6" ht="13.4" hidden="1" customHeight="1" outlineLevel="1" x14ac:dyDescent="0.2">
      <c r="A3" s="222" t="s">
        <v>274</v>
      </c>
      <c r="B3" s="40" t="s">
        <v>291</v>
      </c>
      <c r="D3" s="43"/>
      <c r="E3" s="223"/>
      <c r="F3" s="44"/>
    </row>
    <row r="4" spans="1:6" hidden="1" outlineLevel="1" x14ac:dyDescent="0.2">
      <c r="A4" s="222" t="s">
        <v>275</v>
      </c>
      <c r="B4" s="221" t="s">
        <v>520</v>
      </c>
      <c r="D4" s="53"/>
      <c r="E4" s="215" t="s">
        <v>73</v>
      </c>
      <c r="F4" s="42" t="s">
        <v>210</v>
      </c>
    </row>
    <row r="5" spans="1:6" hidden="1" outlineLevel="1" x14ac:dyDescent="0.2">
      <c r="A5" s="222" t="s">
        <v>276</v>
      </c>
      <c r="B5" s="221" t="s">
        <v>234</v>
      </c>
      <c r="D5" s="53"/>
      <c r="E5" s="215" t="s">
        <v>74</v>
      </c>
      <c r="F5" s="42" t="s">
        <v>211</v>
      </c>
    </row>
    <row r="6" spans="1:6" hidden="1" outlineLevel="1" x14ac:dyDescent="0.2">
      <c r="A6" s="222" t="s">
        <v>277</v>
      </c>
      <c r="B6" s="221" t="s">
        <v>290</v>
      </c>
      <c r="D6" s="53"/>
      <c r="E6" s="215" t="s">
        <v>75</v>
      </c>
      <c r="F6" s="42" t="s">
        <v>76</v>
      </c>
    </row>
    <row r="7" spans="1:6" hidden="1" outlineLevel="1" x14ac:dyDescent="0.2">
      <c r="A7" s="222" t="s">
        <v>278</v>
      </c>
      <c r="B7" s="221" t="s">
        <v>78</v>
      </c>
      <c r="D7" s="53"/>
      <c r="E7" s="215" t="s">
        <v>77</v>
      </c>
      <c r="F7" s="42" t="s">
        <v>78</v>
      </c>
    </row>
    <row r="8" spans="1:6" hidden="1" outlineLevel="1" x14ac:dyDescent="0.2">
      <c r="A8" s="222" t="s">
        <v>519</v>
      </c>
      <c r="B8" s="221" t="s">
        <v>518</v>
      </c>
      <c r="D8" s="53"/>
      <c r="E8" s="215" t="s">
        <v>79</v>
      </c>
      <c r="F8" s="42" t="s">
        <v>80</v>
      </c>
    </row>
    <row r="9" spans="1:6" hidden="1" outlineLevel="1" x14ac:dyDescent="0.2">
      <c r="A9" s="222" t="s">
        <v>517</v>
      </c>
      <c r="B9" s="221" t="s">
        <v>129</v>
      </c>
      <c r="D9" s="53"/>
      <c r="E9" s="215" t="s">
        <v>111</v>
      </c>
      <c r="F9" s="42" t="s">
        <v>112</v>
      </c>
    </row>
    <row r="10" spans="1:6" hidden="1" outlineLevel="1" x14ac:dyDescent="0.2">
      <c r="A10" s="222" t="s">
        <v>281</v>
      </c>
      <c r="B10" s="221" t="s">
        <v>516</v>
      </c>
      <c r="D10" s="53"/>
      <c r="E10" s="215"/>
      <c r="F10" s="42"/>
    </row>
    <row r="11" spans="1:6" hidden="1" outlineLevel="1" x14ac:dyDescent="0.2">
      <c r="D11" s="53"/>
      <c r="E11" s="215" t="s">
        <v>115</v>
      </c>
      <c r="F11" s="42" t="s">
        <v>206</v>
      </c>
    </row>
    <row r="12" spans="1:6" collapsed="1" x14ac:dyDescent="0.2">
      <c r="A12" s="53" t="s">
        <v>272</v>
      </c>
      <c r="B12" s="220"/>
      <c r="D12" s="43" t="s">
        <v>153</v>
      </c>
      <c r="E12" s="217"/>
      <c r="F12" s="44"/>
    </row>
    <row r="13" spans="1:6" x14ac:dyDescent="0.2">
      <c r="A13" s="219" t="s">
        <v>280</v>
      </c>
      <c r="B13" s="218" t="s">
        <v>110</v>
      </c>
      <c r="D13" s="53"/>
      <c r="E13" s="216" t="s">
        <v>81</v>
      </c>
      <c r="F13" s="45" t="s">
        <v>82</v>
      </c>
    </row>
    <row r="14" spans="1:6" x14ac:dyDescent="0.2">
      <c r="A14" s="219" t="s">
        <v>281</v>
      </c>
      <c r="B14" s="218" t="s">
        <v>112</v>
      </c>
      <c r="D14" s="53"/>
      <c r="E14" s="216" t="s">
        <v>83</v>
      </c>
      <c r="F14" s="45" t="s">
        <v>84</v>
      </c>
    </row>
    <row r="15" spans="1:6" x14ac:dyDescent="0.2">
      <c r="A15" s="219" t="s">
        <v>282</v>
      </c>
      <c r="B15" s="218" t="s">
        <v>113</v>
      </c>
      <c r="D15" s="53"/>
      <c r="E15" s="216" t="s">
        <v>85</v>
      </c>
      <c r="F15" s="45" t="s">
        <v>86</v>
      </c>
    </row>
    <row r="16" spans="1:6" x14ac:dyDescent="0.2">
      <c r="A16" s="219" t="s">
        <v>283</v>
      </c>
      <c r="B16" s="218" t="s">
        <v>114</v>
      </c>
      <c r="D16" s="53"/>
      <c r="E16" s="216" t="s">
        <v>87</v>
      </c>
      <c r="F16" s="45" t="s">
        <v>88</v>
      </c>
    </row>
    <row r="17" spans="1:6" x14ac:dyDescent="0.2">
      <c r="A17" s="219" t="s">
        <v>284</v>
      </c>
      <c r="B17" s="218" t="s">
        <v>235</v>
      </c>
      <c r="D17" s="53"/>
      <c r="E17" s="216" t="s">
        <v>89</v>
      </c>
      <c r="F17" s="45" t="s">
        <v>90</v>
      </c>
    </row>
    <row r="18" spans="1:6" x14ac:dyDescent="0.2">
      <c r="A18" s="219" t="s">
        <v>285</v>
      </c>
      <c r="B18" s="218" t="s">
        <v>236</v>
      </c>
      <c r="D18" s="53"/>
      <c r="E18" s="216" t="s">
        <v>91</v>
      </c>
      <c r="F18" s="45" t="s">
        <v>92</v>
      </c>
    </row>
    <row r="19" spans="1:6" x14ac:dyDescent="0.2">
      <c r="A19" s="219" t="s">
        <v>286</v>
      </c>
      <c r="B19" s="218" t="s">
        <v>237</v>
      </c>
      <c r="D19" s="43" t="s">
        <v>154</v>
      </c>
      <c r="E19" s="217"/>
      <c r="F19" s="44"/>
    </row>
    <row r="20" spans="1:6" x14ac:dyDescent="0.2">
      <c r="A20" s="219" t="s">
        <v>287</v>
      </c>
      <c r="B20" s="218" t="s">
        <v>238</v>
      </c>
      <c r="D20" s="53"/>
      <c r="E20" s="216" t="s">
        <v>93</v>
      </c>
      <c r="F20" s="45" t="s">
        <v>94</v>
      </c>
    </row>
    <row r="21" spans="1:6" x14ac:dyDescent="0.2">
      <c r="A21" s="219" t="s">
        <v>288</v>
      </c>
      <c r="B21" s="218" t="s">
        <v>212</v>
      </c>
      <c r="D21" s="53"/>
      <c r="E21" s="216" t="s">
        <v>95</v>
      </c>
      <c r="F21" s="45" t="s">
        <v>96</v>
      </c>
    </row>
    <row r="22" spans="1:6" x14ac:dyDescent="0.2">
      <c r="A22" s="219" t="s">
        <v>289</v>
      </c>
      <c r="B22" s="218" t="s">
        <v>213</v>
      </c>
      <c r="D22" s="53"/>
      <c r="E22" s="216" t="s">
        <v>97</v>
      </c>
      <c r="F22" s="45" t="s">
        <v>98</v>
      </c>
    </row>
    <row r="23" spans="1:6" x14ac:dyDescent="0.2">
      <c r="A23" s="219" t="s">
        <v>515</v>
      </c>
      <c r="B23" s="218" t="s">
        <v>239</v>
      </c>
      <c r="D23" s="53"/>
      <c r="E23" s="216" t="s">
        <v>99</v>
      </c>
      <c r="F23" s="45" t="s">
        <v>100</v>
      </c>
    </row>
    <row r="24" spans="1:6" x14ac:dyDescent="0.2">
      <c r="A24" s="219" t="s">
        <v>514</v>
      </c>
      <c r="B24" s="218" t="s">
        <v>240</v>
      </c>
      <c r="D24" s="53"/>
      <c r="E24" s="216" t="s">
        <v>101</v>
      </c>
      <c r="F24" s="45" t="s">
        <v>102</v>
      </c>
    </row>
    <row r="25" spans="1:6" x14ac:dyDescent="0.2">
      <c r="A25" s="219" t="s">
        <v>513</v>
      </c>
      <c r="B25" s="218" t="s">
        <v>241</v>
      </c>
      <c r="D25" s="53"/>
      <c r="E25" s="216" t="s">
        <v>103</v>
      </c>
      <c r="F25" s="45" t="s">
        <v>104</v>
      </c>
    </row>
    <row r="26" spans="1:6" x14ac:dyDescent="0.2">
      <c r="A26" s="219" t="s">
        <v>512</v>
      </c>
      <c r="B26" s="218" t="s">
        <v>242</v>
      </c>
      <c r="D26" s="53"/>
      <c r="E26" s="216" t="s">
        <v>105</v>
      </c>
      <c r="F26" s="45" t="s">
        <v>106</v>
      </c>
    </row>
    <row r="27" spans="1:6" x14ac:dyDescent="0.2">
      <c r="A27" s="219" t="s">
        <v>511</v>
      </c>
      <c r="B27" s="218" t="s">
        <v>243</v>
      </c>
      <c r="D27" s="53"/>
      <c r="E27" s="216" t="s">
        <v>107</v>
      </c>
      <c r="F27" s="45" t="s">
        <v>108</v>
      </c>
    </row>
    <row r="28" spans="1:6" x14ac:dyDescent="0.2">
      <c r="A28" s="219" t="s">
        <v>510</v>
      </c>
      <c r="B28" s="218" t="s">
        <v>244</v>
      </c>
      <c r="D28" s="43" t="s">
        <v>109</v>
      </c>
      <c r="E28" s="217"/>
      <c r="F28" s="44"/>
    </row>
    <row r="29" spans="1:6" x14ac:dyDescent="0.2">
      <c r="D29" s="53"/>
      <c r="E29" s="215" t="s">
        <v>116</v>
      </c>
      <c r="F29" s="42" t="s">
        <v>207</v>
      </c>
    </row>
    <row r="30" spans="1:6" x14ac:dyDescent="0.2">
      <c r="B30" s="57"/>
      <c r="D30" s="53"/>
      <c r="E30" s="215" t="s">
        <v>117</v>
      </c>
      <c r="F30" s="42" t="s">
        <v>208</v>
      </c>
    </row>
    <row r="31" spans="1:6" x14ac:dyDescent="0.2">
      <c r="B31" s="57"/>
      <c r="D31" s="53"/>
      <c r="E31" s="215" t="s">
        <v>118</v>
      </c>
      <c r="F31" s="42" t="s">
        <v>209</v>
      </c>
    </row>
    <row r="32" spans="1:6" x14ac:dyDescent="0.2">
      <c r="D32" s="53"/>
      <c r="E32" s="215" t="s">
        <v>119</v>
      </c>
      <c r="F32" s="42" t="s">
        <v>212</v>
      </c>
    </row>
    <row r="33" spans="4:6" x14ac:dyDescent="0.2">
      <c r="D33" s="53"/>
      <c r="E33" s="215" t="s">
        <v>120</v>
      </c>
      <c r="F33" s="42" t="s">
        <v>213</v>
      </c>
    </row>
    <row r="34" spans="4:6" x14ac:dyDescent="0.2">
      <c r="D34" s="53"/>
      <c r="E34" s="215" t="s">
        <v>121</v>
      </c>
      <c r="F34" s="42" t="s">
        <v>214</v>
      </c>
    </row>
    <row r="35" spans="4:6" x14ac:dyDescent="0.2">
      <c r="D35" s="53"/>
      <c r="E35" s="215" t="s">
        <v>122</v>
      </c>
      <c r="F35" s="42" t="s">
        <v>215</v>
      </c>
    </row>
    <row r="36" spans="4:6" x14ac:dyDescent="0.2">
      <c r="D36" s="53"/>
      <c r="E36" s="215" t="s">
        <v>123</v>
      </c>
      <c r="F36" s="42" t="s">
        <v>216</v>
      </c>
    </row>
    <row r="37" spans="4:6" x14ac:dyDescent="0.2">
      <c r="D37" s="53"/>
      <c r="E37" s="215" t="s">
        <v>124</v>
      </c>
      <c r="F37" s="42" t="s">
        <v>217</v>
      </c>
    </row>
    <row r="38" spans="4:6" x14ac:dyDescent="0.2">
      <c r="D38" s="53"/>
      <c r="E38" s="215" t="s">
        <v>125</v>
      </c>
      <c r="F38" s="42" t="s">
        <v>218</v>
      </c>
    </row>
    <row r="39" spans="4:6" x14ac:dyDescent="0.2">
      <c r="D39" s="53"/>
      <c r="E39" s="215" t="s">
        <v>126</v>
      </c>
      <c r="F39" s="42" t="s">
        <v>219</v>
      </c>
    </row>
    <row r="40" spans="4:6" x14ac:dyDescent="0.2">
      <c r="D40" s="43" t="s">
        <v>127</v>
      </c>
      <c r="E40" s="217"/>
      <c r="F40" s="44"/>
    </row>
    <row r="41" spans="4:6" x14ac:dyDescent="0.2">
      <c r="D41" s="53"/>
      <c r="E41" s="215" t="s">
        <v>128</v>
      </c>
      <c r="F41" s="42" t="s">
        <v>129</v>
      </c>
    </row>
    <row r="42" spans="4:6" x14ac:dyDescent="0.2">
      <c r="D42" s="53"/>
      <c r="E42" s="216" t="s">
        <v>130</v>
      </c>
      <c r="F42" s="45" t="s">
        <v>131</v>
      </c>
    </row>
    <row r="43" spans="4:6" x14ac:dyDescent="0.2">
      <c r="D43" s="53"/>
      <c r="E43" s="216" t="s">
        <v>132</v>
      </c>
      <c r="F43" s="45" t="s">
        <v>133</v>
      </c>
    </row>
    <row r="44" spans="4:6" x14ac:dyDescent="0.2">
      <c r="D44" s="53"/>
      <c r="E44" s="216" t="s">
        <v>134</v>
      </c>
      <c r="F44" s="45" t="s">
        <v>135</v>
      </c>
    </row>
    <row r="45" spans="4:6" x14ac:dyDescent="0.2">
      <c r="D45" s="53"/>
      <c r="E45" s="216" t="s">
        <v>136</v>
      </c>
      <c r="F45" s="45" t="s">
        <v>137</v>
      </c>
    </row>
    <row r="46" spans="4:6" x14ac:dyDescent="0.2">
      <c r="D46" s="53"/>
      <c r="E46" s="216" t="s">
        <v>138</v>
      </c>
      <c r="F46" s="45" t="s">
        <v>139</v>
      </c>
    </row>
    <row r="47" spans="4:6" x14ac:dyDescent="0.2">
      <c r="D47" s="53"/>
      <c r="E47" s="216" t="s">
        <v>140</v>
      </c>
      <c r="F47" s="45" t="s">
        <v>141</v>
      </c>
    </row>
    <row r="48" spans="4:6" x14ac:dyDescent="0.2">
      <c r="D48" s="43" t="s">
        <v>142</v>
      </c>
      <c r="E48" s="217"/>
      <c r="F48" s="44"/>
    </row>
    <row r="49" spans="4:6" ht="26.25" customHeight="1" x14ac:dyDescent="0.2">
      <c r="D49" s="53"/>
      <c r="E49" s="216" t="s">
        <v>143</v>
      </c>
      <c r="F49" s="45" t="s">
        <v>144</v>
      </c>
    </row>
    <row r="50" spans="4:6" x14ac:dyDescent="0.2">
      <c r="D50" s="53"/>
      <c r="E50" s="216" t="s">
        <v>145</v>
      </c>
      <c r="F50" s="45" t="s">
        <v>146</v>
      </c>
    </row>
    <row r="51" spans="4:6" x14ac:dyDescent="0.2">
      <c r="D51" s="53"/>
      <c r="E51" s="216" t="s">
        <v>147</v>
      </c>
      <c r="F51" s="45" t="s">
        <v>148</v>
      </c>
    </row>
    <row r="52" spans="4:6" x14ac:dyDescent="0.2">
      <c r="D52" s="53"/>
      <c r="E52" s="215" t="s">
        <v>155</v>
      </c>
      <c r="F52" s="42" t="s">
        <v>156</v>
      </c>
    </row>
    <row r="53" spans="4:6" x14ac:dyDescent="0.2">
      <c r="E53" s="58"/>
      <c r="F53" s="47"/>
    </row>
    <row r="54" spans="4:6" x14ac:dyDescent="0.2">
      <c r="E54" s="59"/>
      <c r="F54" s="48" t="s">
        <v>265</v>
      </c>
    </row>
    <row r="56" spans="4:6" x14ac:dyDescent="0.2">
      <c r="D56" s="48" t="s">
        <v>149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7EF8-B156-4A14-A30A-455064AE1A39}">
  <sheetPr>
    <tabColor theme="0"/>
    <pageSetUpPr fitToPage="1"/>
  </sheetPr>
  <dimension ref="A1:U21"/>
  <sheetViews>
    <sheetView showGridLines="0" topLeftCell="B1" zoomScaleNormal="100" zoomScaleSheetLayoutView="100" workbookViewId="0">
      <selection activeCell="E33" sqref="E33"/>
    </sheetView>
  </sheetViews>
  <sheetFormatPr defaultColWidth="9" defaultRowHeight="12" outlineLevelCol="1" x14ac:dyDescent="0.2"/>
  <cols>
    <col min="1" max="1" width="2.6328125" style="229" hidden="1" customWidth="1" outlineLevel="1"/>
    <col min="2" max="2" width="10.6328125" style="229" customWidth="1" collapsed="1"/>
    <col min="3" max="3" width="9.6328125" style="229" customWidth="1"/>
    <col min="4" max="4" width="10.6328125" style="229" customWidth="1"/>
    <col min="5" max="5" width="14.90625" style="229" customWidth="1"/>
    <col min="6" max="17" width="9.7265625" style="230" customWidth="1"/>
    <col min="18" max="18" width="11.90625" style="229" customWidth="1"/>
    <col min="19" max="19" width="8.6328125" style="229" customWidth="1"/>
    <col min="20" max="16384" width="9" style="229"/>
  </cols>
  <sheetData>
    <row r="1" spans="1:21" x14ac:dyDescent="0.2">
      <c r="A1" s="229">
        <v>2</v>
      </c>
    </row>
    <row r="2" spans="1:21" ht="16" x14ac:dyDescent="0.2">
      <c r="A2" s="229">
        <f>IF(COUNTA(B7,F7:Q8,F10:Q11,F13:Q14,F16:Q17)&lt;&gt;0,1,2)</f>
        <v>1</v>
      </c>
      <c r="B2" s="293" t="s">
        <v>534</v>
      </c>
    </row>
    <row r="3" spans="1:21" x14ac:dyDescent="0.2">
      <c r="C3" s="292"/>
    </row>
    <row r="4" spans="1:21" ht="12.5" thickBot="1" x14ac:dyDescent="0.25"/>
    <row r="5" spans="1:21" x14ac:dyDescent="0.2">
      <c r="B5" s="291" t="s">
        <v>533</v>
      </c>
      <c r="C5" s="285" t="s">
        <v>532</v>
      </c>
      <c r="D5" s="284" t="s">
        <v>531</v>
      </c>
      <c r="E5" s="283"/>
      <c r="F5" s="290" t="s">
        <v>530</v>
      </c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8" t="s">
        <v>529</v>
      </c>
      <c r="S5" s="287" t="s">
        <v>528</v>
      </c>
      <c r="T5" s="278" t="s">
        <v>527</v>
      </c>
      <c r="U5" s="231"/>
    </row>
    <row r="6" spans="1:21" x14ac:dyDescent="0.2">
      <c r="B6" s="286"/>
      <c r="C6" s="285"/>
      <c r="D6" s="284"/>
      <c r="E6" s="283"/>
      <c r="F6" s="282">
        <v>4</v>
      </c>
      <c r="G6" s="282">
        <v>5</v>
      </c>
      <c r="H6" s="282">
        <v>6</v>
      </c>
      <c r="I6" s="282">
        <v>7</v>
      </c>
      <c r="J6" s="282">
        <v>8</v>
      </c>
      <c r="K6" s="282">
        <v>9</v>
      </c>
      <c r="L6" s="282">
        <v>10</v>
      </c>
      <c r="M6" s="282">
        <v>11</v>
      </c>
      <c r="N6" s="282">
        <v>12</v>
      </c>
      <c r="O6" s="282">
        <v>1</v>
      </c>
      <c r="P6" s="282">
        <v>2</v>
      </c>
      <c r="Q6" s="281">
        <v>3</v>
      </c>
      <c r="R6" s="280"/>
      <c r="S6" s="279"/>
      <c r="T6" s="278"/>
      <c r="U6" s="231"/>
    </row>
    <row r="7" spans="1:21" ht="18.75" customHeight="1" x14ac:dyDescent="0.2">
      <c r="B7" s="277" t="s">
        <v>488</v>
      </c>
      <c r="C7" s="276">
        <v>3</v>
      </c>
      <c r="D7" s="276">
        <v>3</v>
      </c>
      <c r="E7" s="275" t="s">
        <v>525</v>
      </c>
      <c r="F7" s="258">
        <v>690.8</v>
      </c>
      <c r="G7" s="258">
        <v>860.19999999999993</v>
      </c>
      <c r="H7" s="258">
        <v>1068.96</v>
      </c>
      <c r="I7" s="274">
        <v>4089.5999999999995</v>
      </c>
      <c r="J7" s="258">
        <v>2665.7000000000003</v>
      </c>
      <c r="K7" s="258">
        <v>3396.7999999999993</v>
      </c>
      <c r="L7" s="258">
        <v>892.4</v>
      </c>
      <c r="M7" s="258">
        <v>1161.5999999999999</v>
      </c>
      <c r="N7" s="258">
        <v>576</v>
      </c>
      <c r="O7" s="258">
        <v>513.66</v>
      </c>
      <c r="P7" s="258">
        <v>490.79999999999995</v>
      </c>
      <c r="Q7" s="257">
        <v>526.26</v>
      </c>
      <c r="R7" s="273">
        <f>IF(AND(COUNT(F7:Q7)=COUNT(F8:Q8),SUM(F7:Q7)&lt;&gt;0),SUM(F7:Q7),"")</f>
        <v>16932.78</v>
      </c>
      <c r="S7" s="272">
        <f>IF(AND(R7="",R8=""),"",R7/R8)</f>
        <v>31.473568773234199</v>
      </c>
      <c r="T7" s="268">
        <v>34</v>
      </c>
      <c r="U7" s="231"/>
    </row>
    <row r="8" spans="1:21" ht="18.75" customHeight="1" x14ac:dyDescent="0.2">
      <c r="B8" s="253"/>
      <c r="C8" s="267"/>
      <c r="D8" s="267"/>
      <c r="E8" s="252" t="s">
        <v>524</v>
      </c>
      <c r="F8" s="251">
        <v>44</v>
      </c>
      <c r="G8" s="251">
        <v>46</v>
      </c>
      <c r="H8" s="251">
        <v>48</v>
      </c>
      <c r="I8" s="251">
        <v>48</v>
      </c>
      <c r="J8" s="251">
        <v>46</v>
      </c>
      <c r="K8" s="251">
        <v>44</v>
      </c>
      <c r="L8" s="251">
        <v>46</v>
      </c>
      <c r="M8" s="251">
        <v>44</v>
      </c>
      <c r="N8" s="251">
        <v>48</v>
      </c>
      <c r="O8" s="251">
        <v>42</v>
      </c>
      <c r="P8" s="251">
        <v>40</v>
      </c>
      <c r="Q8" s="250">
        <v>42</v>
      </c>
      <c r="R8" s="249">
        <f>IF(AND(COUNT(F7:Q7)=COUNT(F8:Q8),SUM(F8:Q8)&lt;&gt;0),SUM(F8:Q8),"")</f>
        <v>538</v>
      </c>
      <c r="S8" s="248"/>
      <c r="T8" s="263"/>
      <c r="U8" s="231"/>
    </row>
    <row r="9" spans="1:21" ht="18.75" customHeight="1" thickBot="1" x14ac:dyDescent="0.25">
      <c r="B9" s="247" t="s">
        <v>523</v>
      </c>
      <c r="C9" s="266"/>
      <c r="D9" s="266"/>
      <c r="E9" s="245" t="s">
        <v>522</v>
      </c>
      <c r="F9" s="244">
        <f>IF(AND(F7="",F8=""),"",IF(AND(F7=0,F8=0),0,F7/F8))</f>
        <v>15.7</v>
      </c>
      <c r="G9" s="244">
        <f>IF(AND(G7="",G8=""),"",IF(AND(G7=0,G8=0),0,G7/G8))</f>
        <v>18.7</v>
      </c>
      <c r="H9" s="244">
        <f>IF(AND(H7="",H8=""),"",IF(AND(H7=0,H8=0),0,H7/H8))</f>
        <v>22.27</v>
      </c>
      <c r="I9" s="244">
        <f>IF(AND(I7="",I8=""),"",IF(AND(I7=0,I8=0),0,I7/I8))</f>
        <v>85.199999999999989</v>
      </c>
      <c r="J9" s="244">
        <f>IF(AND(J7="",J8=""),"",IF(AND(J7=0,J8=0),0,J7/J8))</f>
        <v>57.95</v>
      </c>
      <c r="K9" s="244">
        <f>IF(AND(K7="",K8=""),"",IF(AND(K7=0,K8=0),0,K7/K8))</f>
        <v>77.199999999999989</v>
      </c>
      <c r="L9" s="244">
        <f>IF(AND(L7="",L8=""),"",IF(AND(L7=0,L8=0),0,L7/L8))</f>
        <v>19.399999999999999</v>
      </c>
      <c r="M9" s="244">
        <f>IF(AND(M7="",M8=""),"",IF(AND(M7=0,M8=0),0,M7/M8))</f>
        <v>26.4</v>
      </c>
      <c r="N9" s="244">
        <f>IF(AND(N7="",N8=""),"",IF(AND(N7=0,N8=0),0,N7/N8))</f>
        <v>12</v>
      </c>
      <c r="O9" s="244">
        <f>IF(AND(O7="",O8=""),"",IF(AND(O7=0,O8=0),0,O7/O8))</f>
        <v>12.229999999999999</v>
      </c>
      <c r="P9" s="244">
        <f>IF(AND(P7="",P8=""),"",IF(AND(P7=0,P8=0),0,P7/P8))</f>
        <v>12.27</v>
      </c>
      <c r="Q9" s="243">
        <f>IF(AND(Q7="",Q8=""),"",IF(AND(Q7=0,Q8=0),0,Q7/Q8))</f>
        <v>12.53</v>
      </c>
      <c r="R9" s="271"/>
      <c r="S9" s="270"/>
      <c r="T9" s="265"/>
      <c r="U9" s="231"/>
    </row>
    <row r="10" spans="1:21" ht="18.75" customHeight="1" thickTop="1" x14ac:dyDescent="0.2">
      <c r="B10" s="253" t="s">
        <v>472</v>
      </c>
      <c r="C10" s="267">
        <v>26</v>
      </c>
      <c r="D10" s="269">
        <v>26</v>
      </c>
      <c r="E10" s="259" t="s">
        <v>525</v>
      </c>
      <c r="F10" s="258">
        <v>74925.256000000008</v>
      </c>
      <c r="G10" s="258">
        <v>45221.058000000005</v>
      </c>
      <c r="H10" s="258">
        <v>56548.030000000006</v>
      </c>
      <c r="I10" s="258">
        <v>58905</v>
      </c>
      <c r="J10" s="258">
        <v>42384.952000000005</v>
      </c>
      <c r="K10" s="258">
        <v>59783.576000000001</v>
      </c>
      <c r="L10" s="258">
        <v>57098.80000000001</v>
      </c>
      <c r="M10" s="258">
        <v>110482.40000000001</v>
      </c>
      <c r="N10" s="258">
        <v>68862.920000000013</v>
      </c>
      <c r="O10" s="258">
        <v>78536.08</v>
      </c>
      <c r="P10" s="258">
        <v>58055.8</v>
      </c>
      <c r="Q10" s="257">
        <v>110767.30000000002</v>
      </c>
      <c r="R10" s="256">
        <f>IF(AND(COUNT(F10:Q10)=COUNT(F11:Q11),SUM(F10:Q10)&lt;&gt;0),SUM(F10:Q10),"")</f>
        <v>821571.17200000014</v>
      </c>
      <c r="S10" s="255">
        <f>IF(AND(R10="",R11=""),"",R10/R11)</f>
        <v>348.41864800678547</v>
      </c>
      <c r="T10" s="268">
        <v>357</v>
      </c>
      <c r="U10" s="231"/>
    </row>
    <row r="11" spans="1:21" ht="18.75" customHeight="1" x14ac:dyDescent="0.2">
      <c r="B11" s="253"/>
      <c r="C11" s="267"/>
      <c r="D11" s="267"/>
      <c r="E11" s="252" t="s">
        <v>524</v>
      </c>
      <c r="F11" s="251">
        <v>217</v>
      </c>
      <c r="G11" s="251">
        <v>172</v>
      </c>
      <c r="H11" s="251">
        <v>196</v>
      </c>
      <c r="I11" s="251">
        <v>166</v>
      </c>
      <c r="J11" s="251">
        <v>163</v>
      </c>
      <c r="K11" s="251">
        <v>191</v>
      </c>
      <c r="L11" s="251">
        <v>188</v>
      </c>
      <c r="M11" s="251">
        <v>202</v>
      </c>
      <c r="N11" s="251">
        <v>217</v>
      </c>
      <c r="O11" s="251">
        <v>216</v>
      </c>
      <c r="P11" s="251">
        <v>221</v>
      </c>
      <c r="Q11" s="250">
        <v>209</v>
      </c>
      <c r="R11" s="249">
        <f>IF(AND(COUNT(F10:Q10)=COUNT(F11:Q11),SUM(F11:Q11)&lt;&gt;0),SUM(F11:Q11),"")</f>
        <v>2358</v>
      </c>
      <c r="S11" s="248"/>
      <c r="T11" s="263"/>
      <c r="U11" s="231"/>
    </row>
    <row r="12" spans="1:21" ht="18.75" customHeight="1" thickBot="1" x14ac:dyDescent="0.25">
      <c r="B12" s="247" t="s">
        <v>523</v>
      </c>
      <c r="C12" s="266"/>
      <c r="D12" s="266"/>
      <c r="E12" s="245" t="s">
        <v>522</v>
      </c>
      <c r="F12" s="244">
        <f>IF(AND(F10="",F11=""),"",IF(AND(F10=0,F11=0),0,F10/F11))</f>
        <v>345.27767741935486</v>
      </c>
      <c r="G12" s="244">
        <f>IF(AND(G10="",G11=""),"",IF(AND(G10=0,G11=0),0,G10/G11))</f>
        <v>262.9131279069768</v>
      </c>
      <c r="H12" s="244">
        <f>IF(AND(H10="",H11=""),"",IF(AND(H10=0,H11=0),0,H10/H11))</f>
        <v>288.51035714285717</v>
      </c>
      <c r="I12" s="244">
        <f>IF(AND(I10="",I11=""),"",IF(AND(I10=0,I11=0),0,I10/I11))</f>
        <v>354.84939759036143</v>
      </c>
      <c r="J12" s="244">
        <f>IF(AND(J10="",J11=""),"",IF(AND(J10=0,J11=0),0,J10/J11))</f>
        <v>260.03038036809818</v>
      </c>
      <c r="K12" s="244">
        <f>IF(AND(K10="",K11=""),"",IF(AND(K10=0,K11=0),0,K10/K11))</f>
        <v>313.00301570680631</v>
      </c>
      <c r="L12" s="244">
        <f>IF(AND(L10="",L11=""),"",IF(AND(L10=0,L11=0),0,L10/L11))</f>
        <v>303.7170212765958</v>
      </c>
      <c r="M12" s="244">
        <f>IF(AND(M10="",M11=""),"",IF(AND(M10=0,M11=0),0,M10/M11))</f>
        <v>546.9425742574258</v>
      </c>
      <c r="N12" s="244">
        <f>IF(AND(N10="",N11=""),"",IF(AND(N10=0,N11=0),0,N10/N11))</f>
        <v>317.34064516129035</v>
      </c>
      <c r="O12" s="244">
        <f>IF(AND(O10="",O11=""),"",IF(AND(O10=0,O11=0),0,O10/O11))</f>
        <v>363.59296296296299</v>
      </c>
      <c r="P12" s="244">
        <f>IF(AND(P10="",P11=""),"",IF(AND(P10=0,P11=0),0,P10/P11))</f>
        <v>262.69592760180996</v>
      </c>
      <c r="Q12" s="243">
        <f>IF(AND(Q10="",Q11=""),"",IF(AND(Q10=0,Q11=0),0,Q10/Q11))</f>
        <v>529.98708133971297</v>
      </c>
      <c r="R12" s="242"/>
      <c r="S12" s="241"/>
      <c r="T12" s="265"/>
      <c r="U12" s="231"/>
    </row>
    <row r="13" spans="1:21" ht="18.75" customHeight="1" thickTop="1" x14ac:dyDescent="0.2">
      <c r="B13" s="253" t="s">
        <v>475</v>
      </c>
      <c r="C13" s="260" t="s">
        <v>526</v>
      </c>
      <c r="D13" s="260" t="s">
        <v>526</v>
      </c>
      <c r="E13" s="264" t="s">
        <v>525</v>
      </c>
      <c r="F13" s="258">
        <v>815264.79999999993</v>
      </c>
      <c r="G13" s="258">
        <v>789315.75</v>
      </c>
      <c r="H13" s="258">
        <v>954490.48</v>
      </c>
      <c r="I13" s="258">
        <v>962164.79999999993</v>
      </c>
      <c r="J13" s="258">
        <v>998748.43</v>
      </c>
      <c r="K13" s="258">
        <v>1008733.44</v>
      </c>
      <c r="L13" s="258">
        <v>1052400.96</v>
      </c>
      <c r="M13" s="258">
        <v>952572.60000000009</v>
      </c>
      <c r="N13" s="258">
        <v>879253.40000000014</v>
      </c>
      <c r="O13" s="258">
        <v>954450.59368421056</v>
      </c>
      <c r="P13" s="258">
        <v>914930.59000000008</v>
      </c>
      <c r="Q13" s="257">
        <v>833475.02</v>
      </c>
      <c r="R13" s="256">
        <f>IF(AND(COUNT(F13:Q13)=COUNT(F14:Q14),SUM(F13:Q13)&lt;&gt;0),SUM(F13:Q13),"")</f>
        <v>11115800.863684211</v>
      </c>
      <c r="S13" s="255">
        <f>IF(AND(R13="",R14=""),"",R13/R14)</f>
        <v>3204.3242616558696</v>
      </c>
      <c r="T13" s="254">
        <v>2643</v>
      </c>
      <c r="U13" s="231"/>
    </row>
    <row r="14" spans="1:21" ht="18.75" customHeight="1" x14ac:dyDescent="0.2">
      <c r="B14" s="253"/>
      <c r="C14" s="253"/>
      <c r="D14" s="253"/>
      <c r="E14" s="252" t="s">
        <v>524</v>
      </c>
      <c r="F14" s="251">
        <v>280</v>
      </c>
      <c r="G14" s="251">
        <v>265</v>
      </c>
      <c r="H14" s="251">
        <v>296</v>
      </c>
      <c r="I14" s="251">
        <v>288</v>
      </c>
      <c r="J14" s="251">
        <v>277</v>
      </c>
      <c r="K14" s="251">
        <v>286</v>
      </c>
      <c r="L14" s="251">
        <v>312</v>
      </c>
      <c r="M14" s="251">
        <v>285</v>
      </c>
      <c r="N14" s="251">
        <v>295</v>
      </c>
      <c r="O14" s="251">
        <v>291</v>
      </c>
      <c r="P14" s="251">
        <v>293</v>
      </c>
      <c r="Q14" s="250">
        <v>301</v>
      </c>
      <c r="R14" s="249">
        <f>IF(AND(COUNT(F13:Q13)=COUNT(F14:Q14),SUM(F14:Q14)&lt;&gt;0),SUM(F14:Q14),"")</f>
        <v>3469</v>
      </c>
      <c r="S14" s="248"/>
      <c r="T14" s="263"/>
      <c r="U14" s="231"/>
    </row>
    <row r="15" spans="1:21" ht="18.75" customHeight="1" thickBot="1" x14ac:dyDescent="0.25">
      <c r="B15" s="247" t="s">
        <v>523</v>
      </c>
      <c r="C15" s="246"/>
      <c r="D15" s="246"/>
      <c r="E15" s="245" t="s">
        <v>522</v>
      </c>
      <c r="F15" s="244">
        <f>IF(AND(F13="",F14=""),"",IF(AND(F13=0,F14=0),0,F13/F14))</f>
        <v>2911.66</v>
      </c>
      <c r="G15" s="244">
        <f>IF(AND(G13="",G14=""),"",IF(AND(G13=0,G14=0),0,G13/G14))</f>
        <v>2978.55</v>
      </c>
      <c r="H15" s="244">
        <f>IF(AND(H13="",H14=""),"",IF(AND(H13=0,H14=0),0,H13/H14))</f>
        <v>3224.63</v>
      </c>
      <c r="I15" s="244">
        <f>IF(AND(I13="",I14=""),"",IF(AND(I13=0,I14=0),0,I13/I14))</f>
        <v>3340.85</v>
      </c>
      <c r="J15" s="244">
        <f>IF(AND(J13="",J14=""),"",IF(AND(J13=0,J14=0),0,J13/J14))</f>
        <v>3605.59</v>
      </c>
      <c r="K15" s="244">
        <f>IF(AND(K13="",K14=""),"",IF(AND(K13=0,K14=0),0,K13/K14))</f>
        <v>3527.04</v>
      </c>
      <c r="L15" s="244">
        <f>IF(AND(L13="",L14=""),"",IF(AND(L13=0,L14=0),0,L13/L14))</f>
        <v>3373.08</v>
      </c>
      <c r="M15" s="244">
        <f>IF(AND(M13="",M14=""),"",IF(AND(M13=0,M14=0),0,M13/M14))</f>
        <v>3342.36</v>
      </c>
      <c r="N15" s="244">
        <f>IF(AND(N13="",N14=""),"",IF(AND(N13=0,N14=0),0,N13/N14))</f>
        <v>2980.5200000000004</v>
      </c>
      <c r="O15" s="244">
        <f>IF(AND(O13="",O14=""),"",IF(AND(O13=0,O14=0),0,O13/O14))</f>
        <v>3279.898947368421</v>
      </c>
      <c r="P15" s="244">
        <f>IF(AND(P13="",P14=""),"",IF(AND(P13=0,P14=0),0,P13/P14))</f>
        <v>3122.63</v>
      </c>
      <c r="Q15" s="243">
        <f>IF(AND(Q13="",Q14=""),"",IF(AND(Q13=0,Q14=0),0,Q13/Q14))</f>
        <v>2769.02</v>
      </c>
      <c r="R15" s="262"/>
      <c r="S15" s="261"/>
      <c r="T15" s="240"/>
      <c r="U15" s="231"/>
    </row>
    <row r="16" spans="1:21" ht="18.75" customHeight="1" thickTop="1" x14ac:dyDescent="0.2">
      <c r="B16" s="253"/>
      <c r="C16" s="253"/>
      <c r="D16" s="260"/>
      <c r="E16" s="259" t="s">
        <v>525</v>
      </c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7"/>
      <c r="R16" s="256" t="str">
        <f>IF(AND(COUNT(F16:Q16)=COUNT(F17:Q17),SUM(F16:Q16)&lt;&gt;0),SUM(F16:Q16),"")</f>
        <v/>
      </c>
      <c r="S16" s="255" t="str">
        <f>IF(AND(R16="",R17=""),"",R16/R17)</f>
        <v/>
      </c>
      <c r="T16" s="254"/>
      <c r="U16" s="231"/>
    </row>
    <row r="17" spans="2:21" ht="18.75" customHeight="1" x14ac:dyDescent="0.2">
      <c r="B17" s="253"/>
      <c r="C17" s="253"/>
      <c r="D17" s="253"/>
      <c r="E17" s="252" t="s">
        <v>524</v>
      </c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0"/>
      <c r="R17" s="249" t="str">
        <f>IF(AND(COUNT(F16:Q16)=COUNT(F17:Q17),SUM(F17:Q17)&lt;&gt;0),SUM(F17:Q17),"")</f>
        <v/>
      </c>
      <c r="S17" s="248"/>
      <c r="T17" s="233"/>
      <c r="U17" s="231"/>
    </row>
    <row r="18" spans="2:21" ht="18.75" customHeight="1" thickBot="1" x14ac:dyDescent="0.25">
      <c r="B18" s="247" t="s">
        <v>523</v>
      </c>
      <c r="C18" s="246"/>
      <c r="D18" s="246"/>
      <c r="E18" s="245" t="s">
        <v>522</v>
      </c>
      <c r="F18" s="244" t="str">
        <f>IF(AND(F16="",F17=""),"",IF(AND(F16=0,F17=0),0,F16/F17))</f>
        <v/>
      </c>
      <c r="G18" s="244" t="str">
        <f>IF(AND(G16="",G17=""),"",IF(AND(G16=0,G17=0),0,G16/G17))</f>
        <v/>
      </c>
      <c r="H18" s="244" t="str">
        <f>IF(AND(H16="",H17=""),"",IF(AND(H16=0,H17=0),0,H16/H17))</f>
        <v/>
      </c>
      <c r="I18" s="244" t="str">
        <f>IF(AND(I16="",I17=""),"",IF(AND(I16=0,I17=0),0,I16/I17))</f>
        <v/>
      </c>
      <c r="J18" s="244" t="str">
        <f>IF(AND(J16="",J17=""),"",IF(AND(J16=0,J17=0),0,J16/J17))</f>
        <v/>
      </c>
      <c r="K18" s="244" t="str">
        <f>IF(AND(K16="",K17=""),"",IF(AND(K16=0,K17=0),0,K16/K17))</f>
        <v/>
      </c>
      <c r="L18" s="244" t="str">
        <f>IF(AND(L16="",L17=""),"",IF(AND(L16=0,L17=0),0,L16/L17))</f>
        <v/>
      </c>
      <c r="M18" s="244" t="str">
        <f>IF(AND(M16="",M17=""),"",IF(AND(M16=0,M17=0),0,M16/M17))</f>
        <v/>
      </c>
      <c r="N18" s="244" t="str">
        <f>IF(AND(N16="",N17=""),"",IF(AND(N16=0,N17=0),0,N16/N17))</f>
        <v/>
      </c>
      <c r="O18" s="244" t="str">
        <f>IF(AND(O16="",O17=""),"",IF(AND(O16=0,O17=0),0,O16/O17))</f>
        <v/>
      </c>
      <c r="P18" s="244" t="str">
        <f>IF(AND(P16="",P17=""),"",IF(AND(P16=0,P17=0),0,P16/P17))</f>
        <v/>
      </c>
      <c r="Q18" s="243" t="str">
        <f>IF(AND(Q16="",Q17=""),"",IF(AND(Q16=0,Q17=0),0,Q16/Q17))</f>
        <v/>
      </c>
      <c r="R18" s="242"/>
      <c r="S18" s="241"/>
      <c r="T18" s="240"/>
      <c r="U18" s="231"/>
    </row>
    <row r="19" spans="2:21" ht="29.25" customHeight="1" thickTop="1" thickBot="1" x14ac:dyDescent="0.25">
      <c r="B19" s="239"/>
      <c r="C19" s="238"/>
      <c r="D19" s="238"/>
      <c r="E19" s="237" t="s">
        <v>521</v>
      </c>
      <c r="F19" s="236">
        <f>IF(AND(F9="",F12="",F15="",F18=""),"",IF(OR(ISNUMBER(F9),ISNUMBER(F12),ISNUMBER(F15),ISNUMBER(F18)),SUM(F9,F12,F15,F18)))</f>
        <v>3272.6376774193545</v>
      </c>
      <c r="G19" s="236">
        <f>IF(AND(G9="",G12="",G15="",G18=""),"",IF(OR(ISNUMBER(G9),ISNUMBER(G12),ISNUMBER(G15),ISNUMBER(G18)),SUM(G9,G12,G15,G18)))</f>
        <v>3260.163127906977</v>
      </c>
      <c r="H19" s="236">
        <f>IF(AND(H9="",H12="",H15="",H18=""),"",IF(OR(ISNUMBER(H9),ISNUMBER(H12),ISNUMBER(H15),ISNUMBER(H18)),SUM(H9,H12,H15,H18)))</f>
        <v>3535.4103571428573</v>
      </c>
      <c r="I19" s="236">
        <f>IF(AND(I9="",I12="",I15="",I18=""),"",IF(OR(ISNUMBER(I9),ISNUMBER(I12),ISNUMBER(I15),ISNUMBER(I18)),SUM(I9,I12,I15,I18)))</f>
        <v>3780.8993975903613</v>
      </c>
      <c r="J19" s="236">
        <f>IF(AND(J9="",J12="",J15="",J18=""),"",IF(OR(ISNUMBER(J9),ISNUMBER(J12),ISNUMBER(J15),ISNUMBER(J18)),SUM(J9,J12,J15,J18)))</f>
        <v>3923.5703803680981</v>
      </c>
      <c r="K19" s="236">
        <f>IF(AND(K9="",K12="",K15="",K18=""),"",IF(OR(ISNUMBER(K9),ISNUMBER(K12),ISNUMBER(K15),ISNUMBER(K18)),SUM(K9,K12,K15,K18)))</f>
        <v>3917.2430157068061</v>
      </c>
      <c r="L19" s="236">
        <f>IF(AND(L9="",L12="",L15="",L18=""),"",IF(OR(ISNUMBER(L9),ISNUMBER(L12),ISNUMBER(L15),ISNUMBER(L18)),SUM(L9,L12,L15,L18)))</f>
        <v>3696.1970212765955</v>
      </c>
      <c r="M19" s="236">
        <f>IF(AND(M9="",M12="",M15="",M18=""),"",IF(OR(ISNUMBER(M9),ISNUMBER(M12),ISNUMBER(M15),ISNUMBER(M18)),SUM(M9,M12,M15,M18)))</f>
        <v>3915.702574257426</v>
      </c>
      <c r="N19" s="236">
        <f>IF(AND(N9="",N12="",N15="",N18=""),"",IF(OR(ISNUMBER(N9),ISNUMBER(N12),ISNUMBER(N15),ISNUMBER(N18)),SUM(N9,N12,N15,N18)))</f>
        <v>3309.8606451612909</v>
      </c>
      <c r="O19" s="236">
        <f>IF(AND(O9="",O12="",O15="",O18=""),"",IF(OR(ISNUMBER(O9),ISNUMBER(O12),ISNUMBER(O15),ISNUMBER(O18)),SUM(O9,O12,O15,O18)))</f>
        <v>3655.7219103313842</v>
      </c>
      <c r="P19" s="236">
        <f>IF(AND(P9="",P12="",P15="",P18=""),"",IF(OR(ISNUMBER(P9),ISNUMBER(P12),ISNUMBER(P15),ISNUMBER(P18)),SUM(P9,P12,P15,P18)))</f>
        <v>3397.5959276018102</v>
      </c>
      <c r="Q19" s="236">
        <f>IF(AND(Q9="",Q12="",Q15="",Q18=""),"",IF(OR(ISNUMBER(Q9),ISNUMBER(Q12),ISNUMBER(Q15),ISNUMBER(Q18)),SUM(Q9,Q12,Q15,Q18)))</f>
        <v>3311.537081339713</v>
      </c>
      <c r="R19" s="235">
        <f>IF(COUNT(R7,R10,R13,R16)&lt;&gt;0,SUM(R7,R10,R13,R16),"")</f>
        <v>11954304.815684211</v>
      </c>
      <c r="S19" s="234">
        <f>IF(COUNT(S7,S10,S13,S16)&lt;&gt;0,SUM(S7,S10,S13,S16),"")</f>
        <v>3584.2164784358893</v>
      </c>
      <c r="T19" s="233"/>
      <c r="U19" s="231"/>
    </row>
    <row r="20" spans="2:21" x14ac:dyDescent="0.2">
      <c r="B20" s="231"/>
      <c r="C20" s="231"/>
      <c r="D20" s="231"/>
      <c r="E20" s="231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1"/>
      <c r="S20" s="231"/>
      <c r="T20" s="231"/>
      <c r="U20" s="231"/>
    </row>
    <row r="21" spans="2:21" x14ac:dyDescent="0.2">
      <c r="B21" s="231"/>
      <c r="C21" s="231"/>
      <c r="D21" s="231"/>
      <c r="E21" s="231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1"/>
      <c r="S21" s="231"/>
      <c r="T21" s="231"/>
      <c r="U21" s="231"/>
    </row>
  </sheetData>
  <sheetProtection formatCells="0" insertColumns="0" insertRows="0"/>
  <mergeCells count="19">
    <mergeCell ref="S5:S6"/>
    <mergeCell ref="F5:Q5"/>
    <mergeCell ref="R5:R6"/>
    <mergeCell ref="T5:T6"/>
    <mergeCell ref="B7:B8"/>
    <mergeCell ref="C7:C9"/>
    <mergeCell ref="D7:D9"/>
    <mergeCell ref="B10:B11"/>
    <mergeCell ref="C10:C12"/>
    <mergeCell ref="D10:D12"/>
    <mergeCell ref="B5:B6"/>
    <mergeCell ref="C5:C6"/>
    <mergeCell ref="D5:D6"/>
    <mergeCell ref="B13:B14"/>
    <mergeCell ref="C13:C15"/>
    <mergeCell ref="D13:D15"/>
    <mergeCell ref="B16:B17"/>
    <mergeCell ref="C16:C18"/>
    <mergeCell ref="D16:D18"/>
  </mergeCells>
  <phoneticPr fontId="4"/>
  <dataValidations count="2">
    <dataValidation type="decimal" allowBlank="1" showInputMessage="1" showErrorMessage="1" sqref="F7:Q7 F13:Q13 F10:Q10 F16:Q16" xr:uid="{00000000-0002-0000-0800-000001000000}">
      <formula1>0</formula1>
      <formula2>10000000</formula2>
    </dataValidation>
    <dataValidation type="whole" allowBlank="1" showInputMessage="1" showErrorMessage="1" sqref="F8:Q8 F14:Q14 F11:Q11 F17:Q17" xr:uid="{00000000-0002-0000-0800-000000000000}">
      <formula1>0</formula1>
      <formula2>100000</formula2>
    </dataValidation>
  </dataValidations>
  <pageMargins left="0.7" right="0.7" top="0.75" bottom="0.75" header="0.3" footer="0.3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38" sqref="B38"/>
    </sheetView>
  </sheetViews>
  <sheetFormatPr defaultColWidth="8.7265625" defaultRowHeight="16" outlineLevelRow="1" outlineLevelCol="1" x14ac:dyDescent="0.2"/>
  <cols>
    <col min="1" max="1" width="8.6328125" style="50" customWidth="1"/>
    <col min="2" max="2" width="66.26953125" style="50" customWidth="1"/>
    <col min="3" max="3" width="5.90625" style="50" customWidth="1"/>
    <col min="4" max="4" width="7" style="48" hidden="1" customWidth="1" outlineLevel="1"/>
    <col min="5" max="5" width="7.90625" style="60" hidden="1" customWidth="1" outlineLevel="1"/>
    <col min="6" max="6" width="53.90625" style="48" hidden="1" customWidth="1" outlineLevel="1"/>
    <col min="7" max="7" width="8.90625" style="50" collapsed="1"/>
    <col min="8" max="16384" width="8.7265625" style="50"/>
  </cols>
  <sheetData>
    <row r="1" spans="1:6" ht="24.75" customHeight="1" x14ac:dyDescent="0.2">
      <c r="A1" s="193" t="s">
        <v>449</v>
      </c>
      <c r="B1" s="193"/>
      <c r="C1" s="49"/>
      <c r="D1" s="194" t="s">
        <v>262</v>
      </c>
      <c r="E1" s="195"/>
      <c r="F1" s="196"/>
    </row>
    <row r="2" spans="1:6" ht="15" customHeight="1" x14ac:dyDescent="0.2">
      <c r="A2" s="197" t="s">
        <v>273</v>
      </c>
      <c r="B2" s="198"/>
      <c r="D2" s="51" t="s">
        <v>152</v>
      </c>
      <c r="E2" s="44"/>
      <c r="F2" s="44"/>
    </row>
    <row r="3" spans="1:6" ht="15" customHeight="1" x14ac:dyDescent="0.2">
      <c r="A3" s="39" t="s">
        <v>314</v>
      </c>
      <c r="B3" s="40" t="s">
        <v>321</v>
      </c>
      <c r="D3" s="43"/>
      <c r="E3" s="52"/>
      <c r="F3" s="44"/>
    </row>
    <row r="4" spans="1:6" x14ac:dyDescent="0.2">
      <c r="A4" s="39" t="s">
        <v>315</v>
      </c>
      <c r="B4" s="41" t="s">
        <v>313</v>
      </c>
      <c r="D4" s="53"/>
      <c r="E4" s="54" t="s">
        <v>74</v>
      </c>
      <c r="F4" s="42" t="s">
        <v>211</v>
      </c>
    </row>
    <row r="5" spans="1:6" x14ac:dyDescent="0.2">
      <c r="A5" s="39" t="s">
        <v>316</v>
      </c>
      <c r="B5" s="41" t="s">
        <v>234</v>
      </c>
      <c r="D5" s="53"/>
      <c r="E5" s="54" t="s">
        <v>75</v>
      </c>
      <c r="F5" s="42" t="s">
        <v>76</v>
      </c>
    </row>
    <row r="6" spans="1:6" x14ac:dyDescent="0.2">
      <c r="A6" s="39" t="s">
        <v>317</v>
      </c>
      <c r="B6" s="41" t="s">
        <v>290</v>
      </c>
      <c r="D6" s="53"/>
      <c r="E6" s="54" t="s">
        <v>77</v>
      </c>
      <c r="F6" s="42" t="s">
        <v>78</v>
      </c>
    </row>
    <row r="7" spans="1:6" x14ac:dyDescent="0.2">
      <c r="A7" s="39" t="s">
        <v>318</v>
      </c>
      <c r="B7" s="41" t="s">
        <v>78</v>
      </c>
      <c r="D7" s="53"/>
      <c r="E7" s="54" t="s">
        <v>79</v>
      </c>
      <c r="F7" s="42" t="s">
        <v>80</v>
      </c>
    </row>
    <row r="8" spans="1:6" x14ac:dyDescent="0.2">
      <c r="A8" s="39" t="s">
        <v>319</v>
      </c>
      <c r="B8" s="41" t="s">
        <v>466</v>
      </c>
      <c r="D8" s="53"/>
      <c r="E8" s="54" t="s">
        <v>111</v>
      </c>
      <c r="F8" s="42" t="s">
        <v>112</v>
      </c>
    </row>
    <row r="9" spans="1:6" x14ac:dyDescent="0.2">
      <c r="A9" s="39" t="s">
        <v>320</v>
      </c>
      <c r="B9" s="41" t="s">
        <v>129</v>
      </c>
      <c r="D9" s="53"/>
      <c r="E9" s="54"/>
      <c r="F9" s="42"/>
    </row>
    <row r="10" spans="1:6" x14ac:dyDescent="0.2">
      <c r="D10" s="53"/>
      <c r="E10" s="54" t="s">
        <v>115</v>
      </c>
      <c r="F10" s="42" t="s">
        <v>206</v>
      </c>
    </row>
    <row r="11" spans="1:6" hidden="1" outlineLevel="1" x14ac:dyDescent="0.2">
      <c r="A11" s="43" t="s">
        <v>272</v>
      </c>
      <c r="B11" s="44"/>
      <c r="D11" s="43" t="s">
        <v>153</v>
      </c>
      <c r="E11" s="55"/>
      <c r="F11" s="44"/>
    </row>
    <row r="12" spans="1:6" hidden="1" outlineLevel="1" x14ac:dyDescent="0.2">
      <c r="A12" s="39" t="s">
        <v>274</v>
      </c>
      <c r="B12" s="41" t="s">
        <v>110</v>
      </c>
      <c r="D12" s="53"/>
      <c r="E12" s="56" t="s">
        <v>81</v>
      </c>
      <c r="F12" s="45" t="s">
        <v>82</v>
      </c>
    </row>
    <row r="13" spans="1:6" hidden="1" outlineLevel="1" x14ac:dyDescent="0.2">
      <c r="A13" s="39" t="s">
        <v>275</v>
      </c>
      <c r="B13" s="41" t="s">
        <v>112</v>
      </c>
      <c r="D13" s="53"/>
      <c r="E13" s="56" t="s">
        <v>83</v>
      </c>
      <c r="F13" s="45" t="s">
        <v>84</v>
      </c>
    </row>
    <row r="14" spans="1:6" hidden="1" outlineLevel="1" x14ac:dyDescent="0.2">
      <c r="A14" s="39" t="s">
        <v>276</v>
      </c>
      <c r="B14" s="41" t="s">
        <v>113</v>
      </c>
      <c r="D14" s="53"/>
      <c r="E14" s="56" t="s">
        <v>85</v>
      </c>
      <c r="F14" s="45" t="s">
        <v>86</v>
      </c>
    </row>
    <row r="15" spans="1:6" hidden="1" outlineLevel="1" x14ac:dyDescent="0.2">
      <c r="A15" s="39" t="s">
        <v>277</v>
      </c>
      <c r="B15" s="41" t="s">
        <v>114</v>
      </c>
      <c r="D15" s="53"/>
      <c r="E15" s="56" t="s">
        <v>87</v>
      </c>
      <c r="F15" s="45" t="s">
        <v>88</v>
      </c>
    </row>
    <row r="16" spans="1:6" hidden="1" outlineLevel="1" x14ac:dyDescent="0.2">
      <c r="A16" s="39" t="s">
        <v>278</v>
      </c>
      <c r="B16" s="41" t="s">
        <v>235</v>
      </c>
      <c r="D16" s="53"/>
      <c r="E16" s="56" t="s">
        <v>89</v>
      </c>
      <c r="F16" s="45" t="s">
        <v>90</v>
      </c>
    </row>
    <row r="17" spans="1:6" hidden="1" outlineLevel="1" x14ac:dyDescent="0.2">
      <c r="A17" s="39" t="s">
        <v>279</v>
      </c>
      <c r="B17" s="41" t="s">
        <v>236</v>
      </c>
      <c r="D17" s="53"/>
      <c r="E17" s="56" t="s">
        <v>91</v>
      </c>
      <c r="F17" s="45" t="s">
        <v>92</v>
      </c>
    </row>
    <row r="18" spans="1:6" hidden="1" outlineLevel="1" x14ac:dyDescent="0.2">
      <c r="A18" s="39" t="s">
        <v>280</v>
      </c>
      <c r="B18" s="41" t="s">
        <v>237</v>
      </c>
      <c r="D18" s="43" t="s">
        <v>154</v>
      </c>
      <c r="E18" s="55"/>
      <c r="F18" s="44"/>
    </row>
    <row r="19" spans="1:6" hidden="1" outlineLevel="1" x14ac:dyDescent="0.2">
      <c r="A19" s="39" t="s">
        <v>281</v>
      </c>
      <c r="B19" s="41" t="s">
        <v>238</v>
      </c>
      <c r="D19" s="53"/>
      <c r="E19" s="56" t="s">
        <v>93</v>
      </c>
      <c r="F19" s="45" t="s">
        <v>94</v>
      </c>
    </row>
    <row r="20" spans="1:6" hidden="1" outlineLevel="1" x14ac:dyDescent="0.2">
      <c r="A20" s="39" t="s">
        <v>282</v>
      </c>
      <c r="B20" s="41" t="s">
        <v>212</v>
      </c>
      <c r="D20" s="53"/>
      <c r="E20" s="56" t="s">
        <v>95</v>
      </c>
      <c r="F20" s="45" t="s">
        <v>96</v>
      </c>
    </row>
    <row r="21" spans="1:6" hidden="1" outlineLevel="1" x14ac:dyDescent="0.2">
      <c r="A21" s="39" t="s">
        <v>283</v>
      </c>
      <c r="B21" s="41" t="s">
        <v>213</v>
      </c>
      <c r="D21" s="53"/>
      <c r="E21" s="56" t="s">
        <v>97</v>
      </c>
      <c r="F21" s="45" t="s">
        <v>98</v>
      </c>
    </row>
    <row r="22" spans="1:6" hidden="1" outlineLevel="1" x14ac:dyDescent="0.2">
      <c r="A22" s="39" t="s">
        <v>284</v>
      </c>
      <c r="B22" s="41" t="s">
        <v>239</v>
      </c>
      <c r="D22" s="53"/>
      <c r="E22" s="56" t="s">
        <v>99</v>
      </c>
      <c r="F22" s="45" t="s">
        <v>100</v>
      </c>
    </row>
    <row r="23" spans="1:6" hidden="1" outlineLevel="1" x14ac:dyDescent="0.2">
      <c r="A23" s="39" t="s">
        <v>285</v>
      </c>
      <c r="B23" s="41" t="s">
        <v>240</v>
      </c>
      <c r="D23" s="53"/>
      <c r="E23" s="56" t="s">
        <v>101</v>
      </c>
      <c r="F23" s="45" t="s">
        <v>102</v>
      </c>
    </row>
    <row r="24" spans="1:6" hidden="1" outlineLevel="1" x14ac:dyDescent="0.2">
      <c r="A24" s="39" t="s">
        <v>286</v>
      </c>
      <c r="B24" s="41" t="s">
        <v>241</v>
      </c>
      <c r="D24" s="53"/>
      <c r="E24" s="56" t="s">
        <v>103</v>
      </c>
      <c r="F24" s="45" t="s">
        <v>104</v>
      </c>
    </row>
    <row r="25" spans="1:6" hidden="1" outlineLevel="1" x14ac:dyDescent="0.2">
      <c r="A25" s="39" t="s">
        <v>287</v>
      </c>
      <c r="B25" s="41" t="s">
        <v>242</v>
      </c>
      <c r="D25" s="53"/>
      <c r="E25" s="56" t="s">
        <v>105</v>
      </c>
      <c r="F25" s="45" t="s">
        <v>106</v>
      </c>
    </row>
    <row r="26" spans="1:6" hidden="1" outlineLevel="1" x14ac:dyDescent="0.2">
      <c r="A26" s="39" t="s">
        <v>288</v>
      </c>
      <c r="B26" s="41" t="s">
        <v>243</v>
      </c>
      <c r="D26" s="53"/>
      <c r="E26" s="56" t="s">
        <v>107</v>
      </c>
      <c r="F26" s="45" t="s">
        <v>108</v>
      </c>
    </row>
    <row r="27" spans="1:6" hidden="1" outlineLevel="1" x14ac:dyDescent="0.2">
      <c r="A27" s="39" t="s">
        <v>289</v>
      </c>
      <c r="B27" s="41" t="s">
        <v>244</v>
      </c>
      <c r="D27" s="43" t="s">
        <v>109</v>
      </c>
      <c r="E27" s="55"/>
      <c r="F27" s="44"/>
    </row>
    <row r="28" spans="1:6" collapsed="1" x14ac:dyDescent="0.2">
      <c r="B28" s="57"/>
      <c r="D28" s="53"/>
      <c r="E28" s="54" t="s">
        <v>116</v>
      </c>
      <c r="F28" s="42" t="s">
        <v>207</v>
      </c>
    </row>
    <row r="29" spans="1:6" collapsed="1" x14ac:dyDescent="0.2">
      <c r="A29" s="46"/>
      <c r="D29" s="53"/>
      <c r="E29" s="54" t="s">
        <v>117</v>
      </c>
      <c r="F29" s="42" t="s">
        <v>208</v>
      </c>
    </row>
    <row r="30" spans="1:6" x14ac:dyDescent="0.2">
      <c r="D30" s="53"/>
      <c r="E30" s="54" t="s">
        <v>118</v>
      </c>
      <c r="F30" s="42" t="s">
        <v>209</v>
      </c>
    </row>
    <row r="31" spans="1:6" x14ac:dyDescent="0.2">
      <c r="D31" s="53"/>
      <c r="E31" s="54" t="s">
        <v>119</v>
      </c>
      <c r="F31" s="42" t="s">
        <v>212</v>
      </c>
    </row>
    <row r="32" spans="1:6" x14ac:dyDescent="0.2">
      <c r="D32" s="53"/>
      <c r="E32" s="54" t="s">
        <v>120</v>
      </c>
      <c r="F32" s="42" t="s">
        <v>213</v>
      </c>
    </row>
    <row r="33" spans="4:6" x14ac:dyDescent="0.2">
      <c r="D33" s="53"/>
      <c r="E33" s="54" t="s">
        <v>121</v>
      </c>
      <c r="F33" s="42" t="s">
        <v>214</v>
      </c>
    </row>
    <row r="34" spans="4:6" x14ac:dyDescent="0.2">
      <c r="D34" s="53"/>
      <c r="E34" s="54" t="s">
        <v>122</v>
      </c>
      <c r="F34" s="42" t="s">
        <v>215</v>
      </c>
    </row>
    <row r="35" spans="4:6" x14ac:dyDescent="0.2">
      <c r="D35" s="53"/>
      <c r="E35" s="54" t="s">
        <v>123</v>
      </c>
      <c r="F35" s="42" t="s">
        <v>216</v>
      </c>
    </row>
    <row r="36" spans="4:6" x14ac:dyDescent="0.2">
      <c r="D36" s="53"/>
      <c r="E36" s="54" t="s">
        <v>124</v>
      </c>
      <c r="F36" s="42" t="s">
        <v>217</v>
      </c>
    </row>
    <row r="37" spans="4:6" x14ac:dyDescent="0.2">
      <c r="D37" s="53"/>
      <c r="E37" s="54" t="s">
        <v>125</v>
      </c>
      <c r="F37" s="42" t="s">
        <v>218</v>
      </c>
    </row>
    <row r="38" spans="4:6" x14ac:dyDescent="0.2">
      <c r="D38" s="53"/>
      <c r="E38" s="54" t="s">
        <v>126</v>
      </c>
      <c r="F38" s="42" t="s">
        <v>219</v>
      </c>
    </row>
    <row r="39" spans="4:6" x14ac:dyDescent="0.2">
      <c r="D39" s="43" t="s">
        <v>127</v>
      </c>
      <c r="E39" s="55"/>
      <c r="F39" s="44"/>
    </row>
    <row r="40" spans="4:6" x14ac:dyDescent="0.2">
      <c r="D40" s="53"/>
      <c r="E40" s="54" t="s">
        <v>128</v>
      </c>
      <c r="F40" s="42" t="s">
        <v>129</v>
      </c>
    </row>
    <row r="41" spans="4:6" x14ac:dyDescent="0.2">
      <c r="D41" s="53"/>
      <c r="E41" s="56" t="s">
        <v>130</v>
      </c>
      <c r="F41" s="45" t="s">
        <v>131</v>
      </c>
    </row>
    <row r="42" spans="4:6" x14ac:dyDescent="0.2">
      <c r="D42" s="53"/>
      <c r="E42" s="56" t="s">
        <v>132</v>
      </c>
      <c r="F42" s="45" t="s">
        <v>133</v>
      </c>
    </row>
    <row r="43" spans="4:6" x14ac:dyDescent="0.2">
      <c r="D43" s="53"/>
      <c r="E43" s="56" t="s">
        <v>134</v>
      </c>
      <c r="F43" s="45" t="s">
        <v>135</v>
      </c>
    </row>
    <row r="44" spans="4:6" x14ac:dyDescent="0.2">
      <c r="D44" s="53"/>
      <c r="E44" s="56" t="s">
        <v>136</v>
      </c>
      <c r="F44" s="45" t="s">
        <v>137</v>
      </c>
    </row>
    <row r="45" spans="4:6" x14ac:dyDescent="0.2">
      <c r="D45" s="53"/>
      <c r="E45" s="56" t="s">
        <v>138</v>
      </c>
      <c r="F45" s="45" t="s">
        <v>139</v>
      </c>
    </row>
    <row r="46" spans="4:6" x14ac:dyDescent="0.2">
      <c r="D46" s="53"/>
      <c r="E46" s="56" t="s">
        <v>140</v>
      </c>
      <c r="F46" s="45" t="s">
        <v>141</v>
      </c>
    </row>
    <row r="47" spans="4:6" x14ac:dyDescent="0.2">
      <c r="D47" s="43" t="s">
        <v>142</v>
      </c>
      <c r="E47" s="55"/>
      <c r="F47" s="44"/>
    </row>
    <row r="48" spans="4:6" ht="26.25" customHeight="1" x14ac:dyDescent="0.2">
      <c r="D48" s="53"/>
      <c r="E48" s="56" t="s">
        <v>143</v>
      </c>
      <c r="F48" s="45" t="s">
        <v>144</v>
      </c>
    </row>
    <row r="49" spans="4:6" x14ac:dyDescent="0.2">
      <c r="D49" s="53"/>
      <c r="E49" s="56" t="s">
        <v>145</v>
      </c>
      <c r="F49" s="45" t="s">
        <v>146</v>
      </c>
    </row>
    <row r="50" spans="4:6" x14ac:dyDescent="0.2">
      <c r="D50" s="53"/>
      <c r="E50" s="56" t="s">
        <v>147</v>
      </c>
      <c r="F50" s="45" t="s">
        <v>148</v>
      </c>
    </row>
    <row r="51" spans="4:6" x14ac:dyDescent="0.2">
      <c r="D51" s="53"/>
      <c r="E51" s="54" t="s">
        <v>155</v>
      </c>
      <c r="F51" s="42" t="s">
        <v>156</v>
      </c>
    </row>
    <row r="52" spans="4:6" x14ac:dyDescent="0.2">
      <c r="E52" s="58"/>
      <c r="F52" s="47"/>
    </row>
    <row r="53" spans="4:6" x14ac:dyDescent="0.2">
      <c r="E53" s="59"/>
      <c r="F53" s="48" t="s">
        <v>265</v>
      </c>
    </row>
    <row r="55" spans="4:6" x14ac:dyDescent="0.2">
      <c r="D55" s="48" t="s">
        <v>149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C16" sqref="C16"/>
    </sheetView>
  </sheetViews>
  <sheetFormatPr defaultColWidth="9" defaultRowHeight="17.5" x14ac:dyDescent="0.2"/>
  <cols>
    <col min="1" max="1" width="2.90625" style="38" customWidth="1"/>
    <col min="2" max="2" width="11.90625" style="38" bestFit="1" customWidth="1"/>
    <col min="3" max="3" width="39.08984375" style="38" customWidth="1"/>
    <col min="4" max="4" width="9" style="38" customWidth="1"/>
    <col min="5" max="6" width="12.7265625" style="38" customWidth="1"/>
    <col min="7" max="7" width="9" style="38" customWidth="1"/>
    <col min="8" max="9" width="9" style="38"/>
    <col min="10" max="10" width="9.7265625" style="38" bestFit="1" customWidth="1"/>
    <col min="11" max="14" width="9" style="38"/>
    <col min="15" max="15" width="11" style="38" customWidth="1"/>
    <col min="16" max="17" width="14.08984375" style="38" bestFit="1" customWidth="1"/>
    <col min="18" max="30" width="9" style="38"/>
    <col min="31" max="31" width="11" style="38" customWidth="1"/>
    <col min="32" max="44" width="9" style="38"/>
    <col min="45" max="45" width="10.08984375" style="38" customWidth="1"/>
    <col min="46" max="46" width="9" style="38"/>
    <col min="47" max="47" width="11" style="38" customWidth="1"/>
    <col min="48" max="16384" width="9" style="38"/>
  </cols>
  <sheetData>
    <row r="1" spans="2:48" s="106" customFormat="1" ht="19.5" customHeight="1" x14ac:dyDescent="0.2">
      <c r="B1" s="105"/>
      <c r="C1" s="117" t="s">
        <v>450</v>
      </c>
    </row>
    <row r="2" spans="2:48" s="106" customFormat="1" ht="16.5" customHeight="1" x14ac:dyDescent="0.2">
      <c r="B2" s="107"/>
      <c r="C2" s="108"/>
    </row>
    <row r="3" spans="2:48" s="106" customFormat="1" ht="33" customHeight="1" x14ac:dyDescent="0.2">
      <c r="B3" s="109" t="s">
        <v>345</v>
      </c>
      <c r="C3" s="294" t="s">
        <v>399</v>
      </c>
    </row>
    <row r="4" spans="2:48" s="106" customFormat="1" ht="35.15" customHeight="1" x14ac:dyDescent="0.2">
      <c r="B4" s="109" t="s">
        <v>38</v>
      </c>
      <c r="C4" s="295" t="s">
        <v>398</v>
      </c>
    </row>
    <row r="8" spans="2:48" ht="19.5" customHeight="1" x14ac:dyDescent="0.2"/>
    <row r="9" spans="2:48" hidden="1" x14ac:dyDescent="0.2"/>
    <row r="10" spans="2:48" hidden="1" x14ac:dyDescent="0.2">
      <c r="B10" s="38" t="s">
        <v>437</v>
      </c>
      <c r="C10" s="38" t="s">
        <v>439</v>
      </c>
      <c r="D10" s="38" t="s">
        <v>423</v>
      </c>
      <c r="E10" s="38" t="s">
        <v>352</v>
      </c>
      <c r="F10" s="38" t="s">
        <v>356</v>
      </c>
      <c r="G10" s="38" t="s">
        <v>292</v>
      </c>
      <c r="H10" s="38" t="s">
        <v>360</v>
      </c>
      <c r="I10" s="38" t="s">
        <v>364</v>
      </c>
      <c r="J10" s="38" t="s">
        <v>366</v>
      </c>
      <c r="K10" s="38" t="s">
        <v>367</v>
      </c>
      <c r="L10" s="38" t="s">
        <v>368</v>
      </c>
      <c r="M10" s="38" t="s">
        <v>369</v>
      </c>
      <c r="N10" s="38" t="s">
        <v>372</v>
      </c>
      <c r="O10" s="38" t="s">
        <v>293</v>
      </c>
      <c r="P10" s="38" t="s">
        <v>374</v>
      </c>
      <c r="Q10" s="38" t="s">
        <v>380</v>
      </c>
      <c r="R10" s="38" t="s">
        <v>382</v>
      </c>
      <c r="S10" s="38" t="s">
        <v>294</v>
      </c>
      <c r="T10" s="38" t="s">
        <v>386</v>
      </c>
      <c r="U10" s="38" t="s">
        <v>388</v>
      </c>
      <c r="V10" s="38" t="s">
        <v>390</v>
      </c>
      <c r="W10" s="38" t="s">
        <v>295</v>
      </c>
      <c r="X10" s="38" t="s">
        <v>296</v>
      </c>
      <c r="Y10" s="38" t="s">
        <v>297</v>
      </c>
      <c r="Z10" s="38" t="s">
        <v>424</v>
      </c>
      <c r="AA10" s="38" t="s">
        <v>396</v>
      </c>
      <c r="AB10" s="38" t="s">
        <v>298</v>
      </c>
      <c r="AC10" s="38" t="s">
        <v>399</v>
      </c>
      <c r="AD10" s="38" t="s">
        <v>425</v>
      </c>
      <c r="AE10" s="38" t="s">
        <v>426</v>
      </c>
      <c r="AF10" s="38" t="s">
        <v>299</v>
      </c>
      <c r="AG10" s="38" t="s">
        <v>427</v>
      </c>
      <c r="AH10" s="38" t="s">
        <v>300</v>
      </c>
      <c r="AI10" s="38" t="s">
        <v>404</v>
      </c>
      <c r="AJ10" s="38" t="s">
        <v>428</v>
      </c>
      <c r="AK10" s="38" t="s">
        <v>301</v>
      </c>
      <c r="AL10" s="38" t="s">
        <v>406</v>
      </c>
      <c r="AM10" s="38" t="s">
        <v>429</v>
      </c>
      <c r="AN10" s="38" t="s">
        <v>409</v>
      </c>
      <c r="AO10" s="38" t="s">
        <v>410</v>
      </c>
      <c r="AP10" s="38" t="s">
        <v>302</v>
      </c>
      <c r="AQ10" s="38" t="s">
        <v>412</v>
      </c>
      <c r="AR10" s="38" t="s">
        <v>303</v>
      </c>
      <c r="AS10" s="38" t="s">
        <v>415</v>
      </c>
      <c r="AT10" s="38" t="s">
        <v>417</v>
      </c>
      <c r="AU10" s="38" t="s">
        <v>419</v>
      </c>
      <c r="AV10" s="38" t="s">
        <v>421</v>
      </c>
    </row>
    <row r="11" spans="2:48" hidden="1" x14ac:dyDescent="0.2">
      <c r="B11" s="38" t="s">
        <v>347</v>
      </c>
      <c r="C11" s="38" t="s">
        <v>440</v>
      </c>
      <c r="D11" s="38" t="s">
        <v>435</v>
      </c>
      <c r="E11" s="38" t="s">
        <v>353</v>
      </c>
      <c r="F11" s="38" t="s">
        <v>357</v>
      </c>
      <c r="G11" s="38" t="s">
        <v>358</v>
      </c>
      <c r="H11" s="38" t="s">
        <v>361</v>
      </c>
      <c r="I11" s="38" t="s">
        <v>365</v>
      </c>
      <c r="J11" s="38" t="s">
        <v>365</v>
      </c>
      <c r="K11" s="38" t="s">
        <v>365</v>
      </c>
      <c r="L11" s="38" t="s">
        <v>365</v>
      </c>
      <c r="M11" s="38" t="s">
        <v>370</v>
      </c>
      <c r="N11" s="38" t="s">
        <v>370</v>
      </c>
      <c r="O11" s="38" t="s">
        <v>370</v>
      </c>
      <c r="P11" s="38" t="s">
        <v>375</v>
      </c>
      <c r="Q11" s="38" t="s">
        <v>381</v>
      </c>
      <c r="R11" s="38" t="s">
        <v>383</v>
      </c>
      <c r="S11" s="38" t="s">
        <v>385</v>
      </c>
      <c r="T11" s="38" t="s">
        <v>387</v>
      </c>
      <c r="U11" s="38" t="s">
        <v>389</v>
      </c>
      <c r="V11" s="38" t="s">
        <v>391</v>
      </c>
      <c r="W11" s="38" t="s">
        <v>392</v>
      </c>
      <c r="X11" s="38" t="s">
        <v>391</v>
      </c>
      <c r="Y11" s="38" t="s">
        <v>395</v>
      </c>
      <c r="Z11" s="38" t="s">
        <v>434</v>
      </c>
      <c r="AA11" s="38" t="s">
        <v>397</v>
      </c>
      <c r="AB11" s="38" t="s">
        <v>398</v>
      </c>
      <c r="AC11" s="38" t="s">
        <v>400</v>
      </c>
      <c r="AD11" s="38" t="s">
        <v>430</v>
      </c>
      <c r="AE11" s="38" t="s">
        <v>436</v>
      </c>
      <c r="AF11" s="38" t="s">
        <v>444</v>
      </c>
      <c r="AG11" s="38" t="s">
        <v>431</v>
      </c>
      <c r="AH11" s="38" t="s">
        <v>403</v>
      </c>
      <c r="AI11" s="38" t="s">
        <v>445</v>
      </c>
      <c r="AJ11" s="38" t="s">
        <v>432</v>
      </c>
      <c r="AK11" s="38" t="s">
        <v>405</v>
      </c>
      <c r="AL11" s="38" t="s">
        <v>407</v>
      </c>
      <c r="AM11" s="38" t="s">
        <v>433</v>
      </c>
      <c r="AN11" s="38" t="s">
        <v>442</v>
      </c>
      <c r="AO11" s="38" t="s">
        <v>411</v>
      </c>
      <c r="AP11" s="38" t="s">
        <v>411</v>
      </c>
      <c r="AQ11" s="38" t="s">
        <v>413</v>
      </c>
      <c r="AR11" s="38" t="s">
        <v>414</v>
      </c>
      <c r="AS11" s="38" t="s">
        <v>416</v>
      </c>
      <c r="AT11" s="38" t="s">
        <v>418</v>
      </c>
      <c r="AU11" s="38" t="s">
        <v>420</v>
      </c>
      <c r="AV11" s="38" t="s">
        <v>422</v>
      </c>
    </row>
    <row r="12" spans="2:48" hidden="1" x14ac:dyDescent="0.2">
      <c r="B12" s="38" t="s">
        <v>348</v>
      </c>
      <c r="C12" s="38" t="s">
        <v>350</v>
      </c>
      <c r="E12" s="38" t="s">
        <v>354</v>
      </c>
      <c r="G12" s="38" t="s">
        <v>359</v>
      </c>
      <c r="H12" s="38" t="s">
        <v>362</v>
      </c>
      <c r="M12" s="38" t="s">
        <v>371</v>
      </c>
      <c r="O12" s="38" t="s">
        <v>373</v>
      </c>
      <c r="P12" s="38" t="s">
        <v>376</v>
      </c>
      <c r="R12" s="38" t="s">
        <v>384</v>
      </c>
      <c r="W12" s="38" t="s">
        <v>393</v>
      </c>
      <c r="X12" s="38" t="s">
        <v>446</v>
      </c>
      <c r="AC12" s="38" t="s">
        <v>401</v>
      </c>
      <c r="AL12" s="38" t="s">
        <v>408</v>
      </c>
    </row>
    <row r="13" spans="2:48" hidden="1" x14ac:dyDescent="0.2">
      <c r="B13" s="38" t="s">
        <v>349</v>
      </c>
      <c r="C13" s="38" t="s">
        <v>351</v>
      </c>
      <c r="E13" s="38" t="s">
        <v>443</v>
      </c>
      <c r="H13" s="38" t="s">
        <v>363</v>
      </c>
      <c r="O13" s="38" t="s">
        <v>438</v>
      </c>
      <c r="P13" s="38" t="s">
        <v>377</v>
      </c>
      <c r="W13" s="38" t="s">
        <v>394</v>
      </c>
      <c r="X13" s="38" t="s">
        <v>447</v>
      </c>
      <c r="AC13" s="38" t="s">
        <v>402</v>
      </c>
    </row>
    <row r="14" spans="2:48" hidden="1" x14ac:dyDescent="0.2">
      <c r="E14" s="38" t="s">
        <v>355</v>
      </c>
      <c r="P14" s="38" t="s">
        <v>378</v>
      </c>
      <c r="AC14" s="38" t="s">
        <v>398</v>
      </c>
    </row>
    <row r="15" spans="2:48" hidden="1" x14ac:dyDescent="0.2">
      <c r="P15" s="38" t="s">
        <v>379</v>
      </c>
    </row>
    <row r="16" spans="2:48" ht="235.5" customHeight="1" x14ac:dyDescent="0.2"/>
    <row r="17" spans="2:49" hidden="1" x14ac:dyDescent="0.2">
      <c r="B17" s="38" t="s">
        <v>437</v>
      </c>
      <c r="D17" s="38" t="s">
        <v>439</v>
      </c>
      <c r="E17" s="38" t="s">
        <v>423</v>
      </c>
      <c r="F17" s="38" t="s">
        <v>352</v>
      </c>
      <c r="G17" s="38" t="s">
        <v>356</v>
      </c>
      <c r="H17" s="38" t="s">
        <v>292</v>
      </c>
      <c r="I17" s="38" t="s">
        <v>360</v>
      </c>
      <c r="J17" s="38" t="s">
        <v>364</v>
      </c>
      <c r="K17" s="38" t="s">
        <v>366</v>
      </c>
      <c r="L17" s="38" t="s">
        <v>367</v>
      </c>
      <c r="M17" s="38" t="s">
        <v>368</v>
      </c>
      <c r="N17" s="38" t="s">
        <v>369</v>
      </c>
      <c r="O17" s="38" t="s">
        <v>372</v>
      </c>
      <c r="P17" s="38" t="s">
        <v>293</v>
      </c>
      <c r="Q17" s="38" t="s">
        <v>374</v>
      </c>
      <c r="R17" s="38" t="s">
        <v>380</v>
      </c>
      <c r="S17" s="38" t="s">
        <v>382</v>
      </c>
      <c r="T17" s="38" t="s">
        <v>294</v>
      </c>
      <c r="U17" s="38" t="s">
        <v>386</v>
      </c>
      <c r="V17" s="38" t="s">
        <v>388</v>
      </c>
      <c r="W17" s="38" t="s">
        <v>390</v>
      </c>
      <c r="X17" s="38" t="s">
        <v>295</v>
      </c>
      <c r="Y17" s="38" t="s">
        <v>296</v>
      </c>
      <c r="Z17" s="38" t="s">
        <v>297</v>
      </c>
      <c r="AA17" s="38" t="s">
        <v>424</v>
      </c>
      <c r="AB17" s="38" t="s">
        <v>396</v>
      </c>
      <c r="AC17" s="38" t="s">
        <v>298</v>
      </c>
      <c r="AD17" s="38" t="s">
        <v>399</v>
      </c>
      <c r="AE17" s="38" t="s">
        <v>425</v>
      </c>
      <c r="AF17" s="38" t="s">
        <v>426</v>
      </c>
      <c r="AG17" s="38" t="s">
        <v>299</v>
      </c>
      <c r="AH17" s="38" t="s">
        <v>427</v>
      </c>
      <c r="AI17" s="38" t="s">
        <v>300</v>
      </c>
      <c r="AJ17" s="38" t="s">
        <v>404</v>
      </c>
      <c r="AK17" s="38" t="s">
        <v>428</v>
      </c>
      <c r="AL17" s="38" t="s">
        <v>301</v>
      </c>
      <c r="AM17" s="38" t="s">
        <v>406</v>
      </c>
      <c r="AN17" s="38" t="s">
        <v>429</v>
      </c>
      <c r="AO17" s="38" t="s">
        <v>409</v>
      </c>
      <c r="AP17" s="38" t="s">
        <v>410</v>
      </c>
      <c r="AQ17" s="38" t="s">
        <v>302</v>
      </c>
      <c r="AR17" s="38" t="s">
        <v>412</v>
      </c>
      <c r="AS17" s="38" t="s">
        <v>303</v>
      </c>
      <c r="AT17" s="38" t="s">
        <v>415</v>
      </c>
      <c r="AU17" s="38" t="s">
        <v>417</v>
      </c>
      <c r="AV17" s="38" t="s">
        <v>419</v>
      </c>
      <c r="AW17" s="38" t="s">
        <v>421</v>
      </c>
    </row>
    <row r="18" spans="2:49" hidden="1" x14ac:dyDescent="0.2">
      <c r="B18" s="38" t="s">
        <v>347</v>
      </c>
      <c r="D18" s="38" t="s">
        <v>440</v>
      </c>
      <c r="E18" s="38" t="s">
        <v>435</v>
      </c>
      <c r="F18" s="38" t="s">
        <v>353</v>
      </c>
      <c r="G18" s="38" t="s">
        <v>357</v>
      </c>
      <c r="H18" s="38" t="s">
        <v>358</v>
      </c>
      <c r="I18" s="38" t="s">
        <v>361</v>
      </c>
      <c r="J18" s="120" t="s">
        <v>365</v>
      </c>
      <c r="K18" s="120" t="s">
        <v>365</v>
      </c>
      <c r="L18" s="120" t="s">
        <v>365</v>
      </c>
      <c r="M18" s="120" t="s">
        <v>365</v>
      </c>
      <c r="N18" s="120" t="s">
        <v>370</v>
      </c>
      <c r="O18" s="120" t="s">
        <v>370</v>
      </c>
      <c r="P18" s="120" t="s">
        <v>370</v>
      </c>
      <c r="Q18" s="38" t="s">
        <v>375</v>
      </c>
      <c r="R18" s="38" t="s">
        <v>381</v>
      </c>
      <c r="S18" s="38" t="s">
        <v>383</v>
      </c>
      <c r="T18" s="38" t="s">
        <v>385</v>
      </c>
      <c r="U18" s="38" t="s">
        <v>387</v>
      </c>
      <c r="V18" s="38" t="s">
        <v>389</v>
      </c>
      <c r="W18" s="120" t="s">
        <v>391</v>
      </c>
      <c r="X18" s="38" t="s">
        <v>392</v>
      </c>
      <c r="Y18" s="120" t="s">
        <v>391</v>
      </c>
      <c r="Z18" s="120" t="s">
        <v>395</v>
      </c>
      <c r="AA18" s="38" t="s">
        <v>434</v>
      </c>
      <c r="AB18" s="38" t="s">
        <v>397</v>
      </c>
      <c r="AC18" s="38" t="s">
        <v>398</v>
      </c>
      <c r="AD18" s="38" t="s">
        <v>400</v>
      </c>
      <c r="AE18" s="38" t="s">
        <v>430</v>
      </c>
      <c r="AF18" s="38" t="s">
        <v>436</v>
      </c>
      <c r="AG18" s="38" t="s">
        <v>444</v>
      </c>
      <c r="AH18" s="38" t="s">
        <v>431</v>
      </c>
      <c r="AI18" s="38" t="s">
        <v>403</v>
      </c>
      <c r="AJ18" s="38" t="s">
        <v>445</v>
      </c>
      <c r="AK18" s="38" t="s">
        <v>432</v>
      </c>
      <c r="AL18" s="38" t="s">
        <v>405</v>
      </c>
      <c r="AM18" s="38" t="s">
        <v>407</v>
      </c>
      <c r="AN18" s="38" t="s">
        <v>433</v>
      </c>
      <c r="AO18" s="38" t="s">
        <v>442</v>
      </c>
      <c r="AP18" s="120" t="s">
        <v>411</v>
      </c>
      <c r="AQ18" s="120" t="s">
        <v>411</v>
      </c>
      <c r="AR18" s="38" t="s">
        <v>413</v>
      </c>
      <c r="AS18" s="38" t="s">
        <v>414</v>
      </c>
      <c r="AT18" s="38" t="s">
        <v>416</v>
      </c>
      <c r="AU18" s="38" t="s">
        <v>418</v>
      </c>
      <c r="AV18" s="38" t="s">
        <v>420</v>
      </c>
      <c r="AW18" s="38" t="s">
        <v>422</v>
      </c>
    </row>
    <row r="19" spans="2:49" hidden="1" x14ac:dyDescent="0.2">
      <c r="B19" s="38" t="s">
        <v>348</v>
      </c>
      <c r="D19" s="38" t="s">
        <v>350</v>
      </c>
      <c r="F19" s="38">
        <v>17.600000000000001</v>
      </c>
      <c r="H19" s="38" t="s">
        <v>359</v>
      </c>
      <c r="I19" s="38" t="s">
        <v>362</v>
      </c>
      <c r="N19" s="38" t="s">
        <v>371</v>
      </c>
      <c r="P19" s="38" t="s">
        <v>373</v>
      </c>
      <c r="Q19" s="38" t="s">
        <v>376</v>
      </c>
      <c r="S19" s="38" t="s">
        <v>384</v>
      </c>
      <c r="X19" s="38" t="s">
        <v>393</v>
      </c>
      <c r="Y19" s="38" t="s">
        <v>446</v>
      </c>
      <c r="AD19" s="38" t="s">
        <v>401</v>
      </c>
      <c r="AM19" s="38" t="s">
        <v>408</v>
      </c>
    </row>
    <row r="20" spans="2:49" hidden="1" x14ac:dyDescent="0.2">
      <c r="B20" s="38" t="s">
        <v>349</v>
      </c>
      <c r="D20" s="38" t="s">
        <v>351</v>
      </c>
      <c r="F20" s="38">
        <v>17.45</v>
      </c>
      <c r="I20" s="38" t="s">
        <v>363</v>
      </c>
      <c r="P20" s="38" t="s">
        <v>438</v>
      </c>
      <c r="Q20" s="38" t="s">
        <v>377</v>
      </c>
      <c r="X20" s="38" t="s">
        <v>394</v>
      </c>
      <c r="Y20" s="38" t="s">
        <v>447</v>
      </c>
      <c r="AD20" s="38" t="s">
        <v>402</v>
      </c>
    </row>
    <row r="21" spans="2:49" hidden="1" x14ac:dyDescent="0.2">
      <c r="F21" s="38">
        <v>17.27</v>
      </c>
      <c r="Q21" s="38" t="s">
        <v>378</v>
      </c>
      <c r="AD21" s="38" t="s">
        <v>398</v>
      </c>
    </row>
    <row r="22" spans="2:49" ht="22.5" hidden="1" customHeight="1" x14ac:dyDescent="0.2">
      <c r="Q22" s="38" t="s">
        <v>379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" zoomScale="90" zoomScaleNormal="90" zoomScaleSheetLayoutView="79" workbookViewId="0">
      <selection activeCell="J19" sqref="J19:J20"/>
    </sheetView>
  </sheetViews>
  <sheetFormatPr defaultColWidth="9" defaultRowHeight="14.5" x14ac:dyDescent="0.2"/>
  <cols>
    <col min="1" max="1" width="2.26953125" style="115" hidden="1" customWidth="1"/>
    <col min="2" max="2" width="7.36328125" style="19" customWidth="1"/>
    <col min="3" max="3" width="21.36328125" style="19" customWidth="1"/>
    <col min="4" max="4" width="28.90625" style="19" customWidth="1"/>
    <col min="5" max="5" width="30.90625" style="19" customWidth="1"/>
    <col min="6" max="6" width="22.7265625" style="19" customWidth="1"/>
    <col min="7" max="16384" width="9" style="19"/>
  </cols>
  <sheetData>
    <row r="1" spans="1:248" ht="17.5" x14ac:dyDescent="0.2">
      <c r="B1" s="102" t="s">
        <v>322</v>
      </c>
    </row>
    <row r="2" spans="1:248" s="22" customFormat="1" x14ac:dyDescent="0.2">
      <c r="A2" s="115"/>
      <c r="B2" s="20"/>
      <c r="C2" s="21"/>
      <c r="D2" s="21"/>
    </row>
    <row r="3" spans="1:248" ht="16.5" customHeight="1" x14ac:dyDescent="0.2">
      <c r="B3" s="296" t="s">
        <v>38</v>
      </c>
      <c r="C3" s="297"/>
      <c r="D3" s="298" t="str">
        <f>IF(ｼｰﾄ0!C4="","",ｼｰﾄ0!C3 &amp; (ｼｰﾄ0!C4))</f>
        <v>兵庫県大阪平野</v>
      </c>
      <c r="E3" s="298"/>
      <c r="F3" s="298"/>
      <c r="IN3" s="22">
        <v>1</v>
      </c>
    </row>
    <row r="4" spans="1:248" ht="54" customHeight="1" x14ac:dyDescent="0.2">
      <c r="B4" s="296" t="s">
        <v>39</v>
      </c>
      <c r="C4" s="297"/>
      <c r="D4" s="299" t="s">
        <v>325</v>
      </c>
      <c r="E4" s="300" t="s">
        <v>455</v>
      </c>
      <c r="F4" s="301" t="s">
        <v>326</v>
      </c>
    </row>
    <row r="5" spans="1:248" ht="26.15" customHeight="1" x14ac:dyDescent="0.2">
      <c r="B5" s="302" t="s">
        <v>59</v>
      </c>
      <c r="C5" s="302"/>
      <c r="D5" s="325" t="s">
        <v>476</v>
      </c>
      <c r="E5" s="325" t="s">
        <v>477</v>
      </c>
      <c r="F5" s="326" t="s">
        <v>477</v>
      </c>
    </row>
    <row r="6" spans="1:248" ht="26.15" customHeight="1" x14ac:dyDescent="0.2">
      <c r="B6" s="303" t="s">
        <v>196</v>
      </c>
      <c r="C6" s="303"/>
      <c r="D6" s="327" t="s">
        <v>478</v>
      </c>
      <c r="E6" s="327" t="s">
        <v>479</v>
      </c>
      <c r="F6" s="328" t="s">
        <v>479</v>
      </c>
    </row>
    <row r="7" spans="1:248" ht="25" customHeight="1" x14ac:dyDescent="0.2">
      <c r="B7" s="304" t="s">
        <v>42</v>
      </c>
      <c r="C7" s="304"/>
      <c r="D7" s="327" t="s">
        <v>448</v>
      </c>
      <c r="E7" s="327" t="s">
        <v>448</v>
      </c>
      <c r="F7" s="328" t="s">
        <v>448</v>
      </c>
    </row>
    <row r="8" spans="1:248" ht="27" customHeight="1" x14ac:dyDescent="0.2">
      <c r="B8" s="305" t="s">
        <v>177</v>
      </c>
      <c r="C8" s="306"/>
      <c r="D8" s="327" t="s">
        <v>480</v>
      </c>
      <c r="E8" s="327" t="s">
        <v>481</v>
      </c>
      <c r="F8" s="328" t="s">
        <v>481</v>
      </c>
    </row>
    <row r="9" spans="1:248" ht="26.25" customHeight="1" x14ac:dyDescent="0.2">
      <c r="B9" s="307" t="s">
        <v>329</v>
      </c>
      <c r="C9" s="308"/>
      <c r="D9" s="327" t="s">
        <v>535</v>
      </c>
      <c r="E9" s="329" t="s">
        <v>509</v>
      </c>
      <c r="F9" s="328" t="s">
        <v>536</v>
      </c>
    </row>
    <row r="10" spans="1:248" ht="30" customHeight="1" x14ac:dyDescent="0.2">
      <c r="B10" s="307" t="s">
        <v>537</v>
      </c>
      <c r="C10" s="309"/>
      <c r="D10" s="310"/>
      <c r="E10" s="330" t="s">
        <v>482</v>
      </c>
      <c r="F10" s="310"/>
    </row>
    <row r="11" spans="1:248" ht="29.25" customHeight="1" x14ac:dyDescent="0.2">
      <c r="B11" s="311" t="s">
        <v>60</v>
      </c>
      <c r="C11" s="312" t="s">
        <v>179</v>
      </c>
      <c r="D11" s="331">
        <v>303.04000000000002</v>
      </c>
      <c r="E11" s="331">
        <v>25.7</v>
      </c>
      <c r="F11" s="332">
        <v>25.7</v>
      </c>
    </row>
    <row r="12" spans="1:248" ht="30" customHeight="1" x14ac:dyDescent="0.2">
      <c r="B12" s="311"/>
      <c r="C12" s="313" t="s">
        <v>178</v>
      </c>
      <c r="D12" s="314"/>
      <c r="E12" s="331">
        <v>4.6100000000000003</v>
      </c>
      <c r="F12" s="314"/>
    </row>
    <row r="13" spans="1:248" ht="30.75" customHeight="1" x14ac:dyDescent="0.2">
      <c r="B13" s="311"/>
      <c r="C13" s="312" t="s">
        <v>330</v>
      </c>
      <c r="D13" s="314"/>
      <c r="E13" s="314"/>
      <c r="F13" s="332">
        <v>1.06</v>
      </c>
    </row>
    <row r="14" spans="1:248" ht="19.5" customHeight="1" x14ac:dyDescent="0.2">
      <c r="B14" s="315"/>
      <c r="C14" s="316" t="s">
        <v>227</v>
      </c>
      <c r="D14" s="333"/>
      <c r="E14" s="333"/>
      <c r="F14" s="333"/>
    </row>
    <row r="15" spans="1:248" ht="19.5" customHeight="1" x14ac:dyDescent="0.2">
      <c r="B15" s="315"/>
      <c r="C15" s="316" t="s">
        <v>62</v>
      </c>
      <c r="D15" s="333">
        <v>1.93</v>
      </c>
      <c r="E15" s="333">
        <v>3.78</v>
      </c>
      <c r="F15" s="333">
        <v>3.78</v>
      </c>
    </row>
    <row r="16" spans="1:248" ht="19.5" customHeight="1" x14ac:dyDescent="0.2">
      <c r="B16" s="315"/>
      <c r="C16" s="316" t="s">
        <v>64</v>
      </c>
      <c r="D16" s="333"/>
      <c r="E16" s="333"/>
      <c r="F16" s="333"/>
    </row>
    <row r="17" spans="1:6" ht="19.5" customHeight="1" x14ac:dyDescent="0.2">
      <c r="B17" s="315"/>
      <c r="C17" s="316" t="s">
        <v>63</v>
      </c>
      <c r="D17" s="333"/>
      <c r="E17" s="333"/>
      <c r="F17" s="333"/>
    </row>
    <row r="18" spans="1:6" ht="19.5" customHeight="1" x14ac:dyDescent="0.2">
      <c r="B18" s="315"/>
      <c r="C18" s="316" t="s">
        <v>159</v>
      </c>
      <c r="D18" s="333">
        <v>0.24</v>
      </c>
      <c r="E18" s="333">
        <v>2.13</v>
      </c>
      <c r="F18" s="333">
        <v>2.13</v>
      </c>
    </row>
    <row r="19" spans="1:6" ht="19.5" customHeight="1" x14ac:dyDescent="0.2">
      <c r="B19" s="315"/>
      <c r="C19" s="334" t="s">
        <v>228</v>
      </c>
      <c r="D19" s="333"/>
      <c r="E19" s="333"/>
      <c r="F19" s="333"/>
    </row>
    <row r="20" spans="1:6" ht="19.5" customHeight="1" x14ac:dyDescent="0.2">
      <c r="B20" s="315"/>
      <c r="C20" s="334" t="s">
        <v>246</v>
      </c>
      <c r="D20" s="333"/>
      <c r="E20" s="333"/>
      <c r="F20" s="333"/>
    </row>
    <row r="21" spans="1:6" ht="19.5" customHeight="1" x14ac:dyDescent="0.2">
      <c r="B21" s="315"/>
      <c r="C21" s="334" t="s">
        <v>332</v>
      </c>
      <c r="D21" s="333">
        <v>1.45</v>
      </c>
      <c r="E21" s="333">
        <v>3.19</v>
      </c>
      <c r="F21" s="333">
        <v>3.19</v>
      </c>
    </row>
    <row r="22" spans="1:6" ht="19.5" customHeight="1" x14ac:dyDescent="0.2">
      <c r="B22" s="315"/>
      <c r="C22" s="334" t="s">
        <v>340</v>
      </c>
      <c r="D22" s="333"/>
      <c r="E22" s="333"/>
      <c r="F22" s="333"/>
    </row>
    <row r="23" spans="1:6" ht="19.5" customHeight="1" x14ac:dyDescent="0.2">
      <c r="B23" s="317"/>
      <c r="C23" s="334" t="s">
        <v>454</v>
      </c>
      <c r="D23" s="333"/>
      <c r="E23" s="333"/>
      <c r="F23" s="333"/>
    </row>
    <row r="24" spans="1:6" s="113" customFormat="1" ht="12" customHeight="1" x14ac:dyDescent="0.2">
      <c r="A24" s="116"/>
      <c r="B24" s="318"/>
      <c r="C24" s="319" t="s">
        <v>205</v>
      </c>
      <c r="D24" s="335" t="s">
        <v>504</v>
      </c>
      <c r="E24" s="336"/>
      <c r="F24" s="337"/>
    </row>
    <row r="25" spans="1:6" s="113" customFormat="1" ht="12" customHeight="1" x14ac:dyDescent="0.2">
      <c r="A25" s="116"/>
      <c r="B25" s="318"/>
      <c r="C25" s="320"/>
      <c r="D25" s="338" t="s">
        <v>505</v>
      </c>
      <c r="E25" s="336"/>
      <c r="F25" s="339"/>
    </row>
    <row r="26" spans="1:6" s="113" customFormat="1" ht="12" customHeight="1" x14ac:dyDescent="0.2">
      <c r="A26" s="116"/>
      <c r="B26" s="318"/>
      <c r="C26" s="321"/>
      <c r="D26" s="338"/>
      <c r="E26" s="336"/>
      <c r="F26" s="339"/>
    </row>
    <row r="27" spans="1:6" s="113" customFormat="1" ht="12" customHeight="1" x14ac:dyDescent="0.2">
      <c r="A27" s="116"/>
      <c r="B27" s="318"/>
      <c r="C27" s="318"/>
      <c r="D27" s="340"/>
      <c r="E27" s="336"/>
      <c r="F27" s="339"/>
    </row>
    <row r="28" spans="1:6" s="113" customFormat="1" ht="12" customHeight="1" x14ac:dyDescent="0.2">
      <c r="A28" s="116"/>
      <c r="B28" s="318"/>
      <c r="C28" s="318"/>
      <c r="D28" s="322"/>
      <c r="E28" s="323"/>
      <c r="F28" s="324"/>
    </row>
    <row r="29" spans="1:6" s="113" customFormat="1" x14ac:dyDescent="0.2">
      <c r="A29" s="116"/>
      <c r="B29" s="318"/>
      <c r="C29" s="318"/>
      <c r="D29" s="318"/>
      <c r="E29" s="318"/>
      <c r="F29" s="318"/>
    </row>
    <row r="30" spans="1:6" s="113" customFormat="1" x14ac:dyDescent="0.2">
      <c r="A30" s="116"/>
    </row>
    <row r="31" spans="1:6" s="113" customFormat="1" x14ac:dyDescent="0.2">
      <c r="A31" s="116"/>
    </row>
    <row r="32" spans="1:6" s="113" customFormat="1" x14ac:dyDescent="0.2">
      <c r="A32" s="116"/>
    </row>
    <row r="33" spans="1:3" s="113" customFormat="1" x14ac:dyDescent="0.2">
      <c r="A33" s="116"/>
    </row>
    <row r="34" spans="1:3" s="113" customFormat="1" x14ac:dyDescent="0.2">
      <c r="A34" s="116"/>
    </row>
    <row r="35" spans="1:3" s="113" customFormat="1" x14ac:dyDescent="0.2">
      <c r="A35" s="116"/>
    </row>
    <row r="40" spans="1:3" x14ac:dyDescent="0.2">
      <c r="C40" s="114"/>
    </row>
    <row r="41" spans="1:3" x14ac:dyDescent="0.2">
      <c r="C41" s="114"/>
    </row>
  </sheetData>
  <sheetProtection formatCells="0"/>
  <mergeCells count="15">
    <mergeCell ref="B3:C3"/>
    <mergeCell ref="D3:F3"/>
    <mergeCell ref="B4:C4"/>
    <mergeCell ref="B5:C5"/>
    <mergeCell ref="B6:C6"/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A514B049-C2F6-41BE-AA6B-3180F659C368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DDDADF75-B1B0-43F8-BBB3-9DC2FE09C767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4F35B941-F2CD-426C-AC0E-14AED3C3A22E}"/>
    <dataValidation allowBlank="1" showInputMessage="1" showErrorMessage="1" promptTitle="記入例と同じ形式で記載してください。英数半角大文字" prompt="記入例_x000a_　　　　　S50～R2_x000a_          H2～R1_x000a_" sqref="D9" xr:uid="{F287ABB0-1D9F-437A-B1D1-FD422E0DA43C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82AC5081-748D-4AAE-81BC-E748B864D1F2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G25"/>
  <sheetViews>
    <sheetView showGridLines="0" topLeftCell="B1" zoomScaleNormal="100" zoomScaleSheetLayoutView="90" workbookViewId="0">
      <selection activeCell="J9" sqref="J9"/>
    </sheetView>
  </sheetViews>
  <sheetFormatPr defaultColWidth="9" defaultRowHeight="14.5" x14ac:dyDescent="0.2"/>
  <cols>
    <col min="1" max="1" width="2.453125" style="16" hidden="1" customWidth="1"/>
    <col min="2" max="2" width="6.90625" style="16" customWidth="1"/>
    <col min="3" max="3" width="14.26953125" style="16" customWidth="1"/>
    <col min="4" max="4" width="18.90625" style="16" customWidth="1"/>
    <col min="5" max="5" width="26.26953125" style="16" customWidth="1"/>
    <col min="6" max="6" width="23.453125" style="16" customWidth="1"/>
    <col min="7" max="7" width="24.6328125" style="16" customWidth="1"/>
    <col min="8" max="16384" width="9" style="16"/>
  </cols>
  <sheetData>
    <row r="1" spans="1:7" ht="17.5" x14ac:dyDescent="0.2">
      <c r="B1" s="101" t="s">
        <v>323</v>
      </c>
    </row>
    <row r="2" spans="1:7" x14ac:dyDescent="0.2">
      <c r="A2" s="23">
        <f>IF(COUNTA(D4:G21)&lt;&gt;0,1,2)</f>
        <v>1</v>
      </c>
      <c r="B2" s="17" t="s">
        <v>38</v>
      </c>
      <c r="D2" s="17"/>
      <c r="E2" s="18"/>
      <c r="F2" s="18"/>
      <c r="G2" s="18"/>
    </row>
    <row r="3" spans="1:7" ht="18.75" customHeight="1" x14ac:dyDescent="0.2">
      <c r="B3" s="341" t="str">
        <f>IF(ｼｰﾄ0!C4="","",ｼｰﾄ0!C3   &amp; (ｼｰﾄ0!C4) )</f>
        <v>兵庫県大阪平野</v>
      </c>
      <c r="C3" s="341"/>
      <c r="D3" s="342"/>
      <c r="E3" s="342"/>
      <c r="F3" s="342"/>
      <c r="G3" s="342"/>
    </row>
    <row r="4" spans="1:7" ht="27" customHeight="1" x14ac:dyDescent="0.2">
      <c r="B4" s="343" t="s">
        <v>198</v>
      </c>
      <c r="C4" s="344"/>
      <c r="D4" s="361" t="s">
        <v>483</v>
      </c>
      <c r="E4" s="345" t="s">
        <v>490</v>
      </c>
      <c r="F4" s="345" t="s">
        <v>494</v>
      </c>
      <c r="G4" s="345" t="s">
        <v>467</v>
      </c>
    </row>
    <row r="5" spans="1:7" ht="27" customHeight="1" x14ac:dyDescent="0.2">
      <c r="B5" s="343" t="s">
        <v>195</v>
      </c>
      <c r="C5" s="344"/>
      <c r="D5" s="362" t="s">
        <v>484</v>
      </c>
      <c r="E5" s="346" t="s">
        <v>491</v>
      </c>
      <c r="F5" s="346" t="s">
        <v>495</v>
      </c>
      <c r="G5" s="346" t="s">
        <v>468</v>
      </c>
    </row>
    <row r="6" spans="1:7" ht="27" customHeight="1" x14ac:dyDescent="0.2">
      <c r="B6" s="343" t="s">
        <v>23</v>
      </c>
      <c r="C6" s="344"/>
      <c r="D6" s="362">
        <v>8.2200000000000006</v>
      </c>
      <c r="E6" s="346" t="s">
        <v>469</v>
      </c>
      <c r="F6" s="346" t="s">
        <v>469</v>
      </c>
      <c r="G6" s="346" t="s">
        <v>469</v>
      </c>
    </row>
    <row r="7" spans="1:7" ht="27" customHeight="1" x14ac:dyDescent="0.2">
      <c r="B7" s="343" t="s">
        <v>41</v>
      </c>
      <c r="C7" s="344"/>
      <c r="D7" s="362" t="s">
        <v>485</v>
      </c>
      <c r="E7" s="346">
        <v>140</v>
      </c>
      <c r="F7" s="346" t="s">
        <v>496</v>
      </c>
      <c r="G7" s="346">
        <v>113</v>
      </c>
    </row>
    <row r="8" spans="1:7" ht="27" customHeight="1" x14ac:dyDescent="0.2">
      <c r="B8" s="343" t="s">
        <v>42</v>
      </c>
      <c r="C8" s="344"/>
      <c r="D8" s="362" t="s">
        <v>448</v>
      </c>
      <c r="E8" s="346" t="s">
        <v>492</v>
      </c>
      <c r="F8" s="346" t="s">
        <v>399</v>
      </c>
      <c r="G8" s="346" t="s">
        <v>399</v>
      </c>
    </row>
    <row r="9" spans="1:7" ht="27" customHeight="1" x14ac:dyDescent="0.2">
      <c r="B9" s="343" t="s">
        <v>24</v>
      </c>
      <c r="C9" s="344"/>
      <c r="D9" s="362" t="s">
        <v>486</v>
      </c>
      <c r="E9" s="346" t="s">
        <v>470</v>
      </c>
      <c r="F9" s="346" t="s">
        <v>486</v>
      </c>
      <c r="G9" s="346" t="s">
        <v>470</v>
      </c>
    </row>
    <row r="10" spans="1:7" ht="27" customHeight="1" x14ac:dyDescent="0.2">
      <c r="B10" s="343" t="s">
        <v>197</v>
      </c>
      <c r="C10" s="344"/>
      <c r="D10" s="362" t="s">
        <v>487</v>
      </c>
      <c r="E10" s="346" t="s">
        <v>493</v>
      </c>
      <c r="F10" s="346" t="s">
        <v>497</v>
      </c>
      <c r="G10" s="346" t="s">
        <v>471</v>
      </c>
    </row>
    <row r="11" spans="1:7" ht="27" customHeight="1" x14ac:dyDescent="0.2">
      <c r="B11" s="347" t="s">
        <v>43</v>
      </c>
      <c r="C11" s="348"/>
      <c r="D11" s="362" t="s">
        <v>469</v>
      </c>
      <c r="E11" s="349" t="s">
        <v>469</v>
      </c>
      <c r="F11" s="349" t="s">
        <v>498</v>
      </c>
      <c r="G11" s="349" t="s">
        <v>469</v>
      </c>
    </row>
    <row r="12" spans="1:7" ht="18.75" customHeight="1" x14ac:dyDescent="0.2">
      <c r="B12" s="350" t="s">
        <v>22</v>
      </c>
      <c r="C12" s="345" t="s">
        <v>61</v>
      </c>
      <c r="D12" s="363">
        <v>14.11</v>
      </c>
      <c r="E12" s="351">
        <v>4.58</v>
      </c>
      <c r="F12" s="351" t="s">
        <v>499</v>
      </c>
      <c r="G12" s="351">
        <v>4.18</v>
      </c>
    </row>
    <row r="13" spans="1:7" ht="18.75" customHeight="1" x14ac:dyDescent="0.2">
      <c r="B13" s="352"/>
      <c r="C13" s="345" t="s">
        <v>199</v>
      </c>
      <c r="D13" s="363">
        <v>13.62</v>
      </c>
      <c r="E13" s="351">
        <v>4.24</v>
      </c>
      <c r="F13" s="351" t="s">
        <v>499</v>
      </c>
      <c r="G13" s="351">
        <v>3.91</v>
      </c>
    </row>
    <row r="14" spans="1:7" ht="18.75" customHeight="1" x14ac:dyDescent="0.2">
      <c r="B14" s="352"/>
      <c r="C14" s="345" t="s">
        <v>64</v>
      </c>
      <c r="D14" s="363">
        <v>12.81</v>
      </c>
      <c r="E14" s="351">
        <v>3.91</v>
      </c>
      <c r="F14" s="351" t="s">
        <v>499</v>
      </c>
      <c r="G14" s="351">
        <v>3.6</v>
      </c>
    </row>
    <row r="15" spans="1:7" ht="18.75" customHeight="1" x14ac:dyDescent="0.2">
      <c r="B15" s="352"/>
      <c r="C15" s="345" t="s">
        <v>63</v>
      </c>
      <c r="D15" s="363">
        <v>12.43</v>
      </c>
      <c r="E15" s="351">
        <v>4.28</v>
      </c>
      <c r="F15" s="351" t="s">
        <v>500</v>
      </c>
      <c r="G15" s="351">
        <v>3.68</v>
      </c>
    </row>
    <row r="16" spans="1:7" ht="18.75" customHeight="1" x14ac:dyDescent="0.2">
      <c r="B16" s="353" t="s">
        <v>44</v>
      </c>
      <c r="C16" s="345" t="s">
        <v>159</v>
      </c>
      <c r="D16" s="363">
        <v>11.98</v>
      </c>
      <c r="E16" s="351">
        <v>3.96</v>
      </c>
      <c r="F16" s="351" t="s">
        <v>500</v>
      </c>
      <c r="G16" s="351">
        <v>3.37</v>
      </c>
    </row>
    <row r="17" spans="2:7" ht="18.75" customHeight="1" x14ac:dyDescent="0.2">
      <c r="B17" s="353"/>
      <c r="C17" s="316" t="s">
        <v>220</v>
      </c>
      <c r="D17" s="363">
        <v>11.52</v>
      </c>
      <c r="E17" s="351">
        <v>3.63</v>
      </c>
      <c r="F17" s="351" t="s">
        <v>500</v>
      </c>
      <c r="G17" s="351">
        <v>3.23</v>
      </c>
    </row>
    <row r="18" spans="2:7" ht="18.75" customHeight="1" x14ac:dyDescent="0.2">
      <c r="B18" s="353"/>
      <c r="C18" s="316" t="s">
        <v>246</v>
      </c>
      <c r="D18" s="363">
        <v>11.08</v>
      </c>
      <c r="E18" s="351">
        <v>3.66</v>
      </c>
      <c r="F18" s="351" t="s">
        <v>501</v>
      </c>
      <c r="G18" s="351">
        <v>3.16</v>
      </c>
    </row>
    <row r="19" spans="2:7" ht="18.75" customHeight="1" x14ac:dyDescent="0.2">
      <c r="B19" s="353"/>
      <c r="C19" s="316" t="s">
        <v>332</v>
      </c>
      <c r="D19" s="363">
        <v>10.62</v>
      </c>
      <c r="E19" s="351">
        <v>3.82</v>
      </c>
      <c r="F19" s="351">
        <v>17.600000000000001</v>
      </c>
      <c r="G19" s="351">
        <v>3.23</v>
      </c>
    </row>
    <row r="20" spans="2:7" ht="18.75" customHeight="1" x14ac:dyDescent="0.2">
      <c r="B20" s="353"/>
      <c r="C20" s="316" t="s">
        <v>340</v>
      </c>
      <c r="D20" s="363">
        <v>10.32</v>
      </c>
      <c r="E20" s="351">
        <v>3.98</v>
      </c>
      <c r="F20" s="351">
        <v>17.45</v>
      </c>
      <c r="G20" s="351">
        <v>3.32</v>
      </c>
    </row>
    <row r="21" spans="2:7" ht="18.75" customHeight="1" x14ac:dyDescent="0.2">
      <c r="B21" s="354"/>
      <c r="C21" s="316" t="s">
        <v>454</v>
      </c>
      <c r="D21" s="363">
        <v>10</v>
      </c>
      <c r="E21" s="351">
        <v>3.99</v>
      </c>
      <c r="F21" s="351">
        <v>17.27</v>
      </c>
      <c r="G21" s="351">
        <v>3.35</v>
      </c>
    </row>
    <row r="22" spans="2:7" x14ac:dyDescent="0.2">
      <c r="B22" s="355"/>
      <c r="C22" s="356" t="s">
        <v>204</v>
      </c>
      <c r="D22" s="357" t="s">
        <v>65</v>
      </c>
      <c r="E22" s="358"/>
      <c r="F22" s="358"/>
      <c r="G22" s="337"/>
    </row>
    <row r="23" spans="2:7" ht="15" customHeight="1" x14ac:dyDescent="0.2">
      <c r="B23" s="355"/>
      <c r="C23" s="355"/>
      <c r="D23" s="359" t="s">
        <v>508</v>
      </c>
      <c r="E23" s="336"/>
      <c r="F23" s="336"/>
      <c r="G23" s="339"/>
    </row>
    <row r="24" spans="2:7" ht="15" customHeight="1" x14ac:dyDescent="0.2">
      <c r="B24" s="355"/>
      <c r="C24" s="355"/>
      <c r="D24" s="359" t="s">
        <v>507</v>
      </c>
      <c r="E24" s="336"/>
      <c r="F24" s="336"/>
      <c r="G24" s="339"/>
    </row>
    <row r="25" spans="2:7" x14ac:dyDescent="0.2">
      <c r="B25" s="355"/>
      <c r="C25" s="355"/>
      <c r="D25" s="360" t="s">
        <v>506</v>
      </c>
      <c r="E25" s="323"/>
      <c r="F25" s="323"/>
      <c r="G25" s="324"/>
    </row>
  </sheetData>
  <sheetProtection insertColumns="0"/>
  <mergeCells count="15">
    <mergeCell ref="B3:C3"/>
    <mergeCell ref="B4:C4"/>
    <mergeCell ref="B5:C5"/>
    <mergeCell ref="B6:C6"/>
    <mergeCell ref="B7:C7"/>
    <mergeCell ref="B8:C8"/>
    <mergeCell ref="D23:G23"/>
    <mergeCell ref="D24:G24"/>
    <mergeCell ref="D25:G25"/>
    <mergeCell ref="B9:C9"/>
    <mergeCell ref="B10:C10"/>
    <mergeCell ref="B11:C11"/>
    <mergeCell ref="B12:B15"/>
    <mergeCell ref="B16:B21"/>
    <mergeCell ref="D22:G22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activeCell="K73" sqref="K73"/>
    </sheetView>
  </sheetViews>
  <sheetFormatPr defaultColWidth="9" defaultRowHeight="14.5" x14ac:dyDescent="0.2"/>
  <cols>
    <col min="1" max="1" width="2.6328125" style="29" hidden="1" customWidth="1"/>
    <col min="2" max="2" width="16.6328125" style="23" customWidth="1"/>
    <col min="3" max="3" width="12.7265625" style="23" customWidth="1"/>
    <col min="4" max="4" width="10.36328125" style="23" customWidth="1"/>
    <col min="5" max="8" width="8.7265625" style="23" customWidth="1"/>
    <col min="9" max="12" width="12" style="23" customWidth="1"/>
    <col min="13" max="16384" width="9" style="23"/>
  </cols>
  <sheetData>
    <row r="1" spans="1:18" s="16" customFormat="1" ht="17.5" x14ac:dyDescent="0.2">
      <c r="B1" s="101" t="s">
        <v>453</v>
      </c>
    </row>
    <row r="2" spans="1:18" s="16" customFormat="1" x14ac:dyDescent="0.2">
      <c r="A2" s="24">
        <v>2</v>
      </c>
      <c r="C2" s="17"/>
      <c r="D2" s="17"/>
      <c r="E2" s="25"/>
      <c r="F2" s="25"/>
      <c r="G2" s="25"/>
      <c r="H2" s="25"/>
    </row>
    <row r="3" spans="1:18" s="16" customFormat="1" x14ac:dyDescent="0.2">
      <c r="A3" s="24">
        <f>IF(COUNTA(B8:L67)&lt;&gt;0,1,2)</f>
        <v>1</v>
      </c>
      <c r="B3" s="17" t="s">
        <v>150</v>
      </c>
      <c r="C3" s="26"/>
      <c r="D3" s="17"/>
      <c r="E3" s="25"/>
      <c r="F3" s="25"/>
      <c r="G3" s="25"/>
      <c r="H3" s="25"/>
    </row>
    <row r="4" spans="1:18" s="16" customFormat="1" ht="15" thickBot="1" x14ac:dyDescent="0.25">
      <c r="A4" s="24"/>
      <c r="B4" s="364" t="str">
        <f>IF(ｼｰﾄ0!C4="","",ｼｰﾄ0!C3   &amp; (ｼｰﾄ0!C4) )</f>
        <v>兵庫県大阪平野</v>
      </c>
      <c r="C4" s="364"/>
      <c r="D4" s="365"/>
      <c r="E4" s="366"/>
      <c r="F4" s="366"/>
      <c r="G4" s="366"/>
      <c r="H4" s="366"/>
      <c r="I4" s="321"/>
      <c r="J4" s="321"/>
      <c r="K4" s="321"/>
      <c r="L4" s="321"/>
    </row>
    <row r="5" spans="1:18" ht="48.65" customHeight="1" x14ac:dyDescent="0.2">
      <c r="A5" s="27"/>
      <c r="B5" s="367" t="s">
        <v>538</v>
      </c>
      <c r="C5" s="368" t="s">
        <v>233</v>
      </c>
      <c r="D5" s="369"/>
      <c r="E5" s="370" t="s">
        <v>464</v>
      </c>
      <c r="F5" s="371"/>
      <c r="G5" s="371"/>
      <c r="H5" s="372"/>
      <c r="I5" s="373" t="s">
        <v>539</v>
      </c>
      <c r="J5" s="374"/>
      <c r="K5" s="375" t="s">
        <v>540</v>
      </c>
      <c r="L5" s="376"/>
    </row>
    <row r="6" spans="1:18" ht="37.5" customHeight="1" x14ac:dyDescent="0.2">
      <c r="A6" s="27"/>
      <c r="B6" s="377"/>
      <c r="C6" s="378"/>
      <c r="D6" s="379" t="s">
        <v>333</v>
      </c>
      <c r="E6" s="380" t="s">
        <v>271</v>
      </c>
      <c r="F6" s="381" t="s">
        <v>270</v>
      </c>
      <c r="G6" s="381" t="s">
        <v>151</v>
      </c>
      <c r="H6" s="379" t="s">
        <v>255</v>
      </c>
      <c r="I6" s="382" t="s">
        <v>305</v>
      </c>
      <c r="J6" s="383" t="s">
        <v>306</v>
      </c>
      <c r="K6" s="382" t="s">
        <v>328</v>
      </c>
      <c r="L6" s="384" t="s">
        <v>307</v>
      </c>
    </row>
    <row r="7" spans="1:18" ht="29.15" customHeight="1" thickBot="1" x14ac:dyDescent="0.25">
      <c r="A7" s="27"/>
      <c r="B7" s="385"/>
      <c r="C7" s="386"/>
      <c r="D7" s="387"/>
      <c r="E7" s="388"/>
      <c r="F7" s="389"/>
      <c r="G7" s="389"/>
      <c r="H7" s="387"/>
      <c r="I7" s="390" t="s">
        <v>308</v>
      </c>
      <c r="J7" s="391" t="s">
        <v>311</v>
      </c>
      <c r="K7" s="392" t="s">
        <v>310</v>
      </c>
      <c r="L7" s="393" t="s">
        <v>309</v>
      </c>
    </row>
    <row r="8" spans="1:18" ht="19.5" customHeight="1" thickTop="1" x14ac:dyDescent="0.2">
      <c r="A8" s="28">
        <f>IF(COUNTIF(E8:E67,"/")&gt;=1,1,"")</f>
        <v>1</v>
      </c>
      <c r="B8" s="408" t="s">
        <v>488</v>
      </c>
      <c r="C8" s="409">
        <v>49.8</v>
      </c>
      <c r="D8" s="409">
        <v>16</v>
      </c>
      <c r="E8" s="410" t="s">
        <v>489</v>
      </c>
      <c r="F8" s="410" t="s">
        <v>489</v>
      </c>
      <c r="G8" s="410" t="s">
        <v>489</v>
      </c>
      <c r="H8" s="410" t="s">
        <v>489</v>
      </c>
      <c r="I8" s="410"/>
      <c r="J8" s="410"/>
      <c r="K8" s="410" t="s">
        <v>258</v>
      </c>
      <c r="L8" s="410"/>
    </row>
    <row r="9" spans="1:18" ht="19.5" customHeight="1" x14ac:dyDescent="0.2">
      <c r="A9" s="28" t="str">
        <f>IF(COUNTIF(E8:E67,"-")&gt;=1,2,"")</f>
        <v/>
      </c>
      <c r="B9" s="408" t="s">
        <v>472</v>
      </c>
      <c r="C9" s="409">
        <v>11.6</v>
      </c>
      <c r="D9" s="409">
        <v>0</v>
      </c>
      <c r="E9" s="410" t="s">
        <v>502</v>
      </c>
      <c r="F9" s="410" t="s">
        <v>502</v>
      </c>
      <c r="G9" s="410" t="s">
        <v>502</v>
      </c>
      <c r="H9" s="410" t="s">
        <v>502</v>
      </c>
      <c r="I9" s="411"/>
      <c r="J9" s="412"/>
      <c r="K9" s="412"/>
      <c r="L9" s="412"/>
    </row>
    <row r="10" spans="1:18" ht="19.5" customHeight="1" x14ac:dyDescent="0.2">
      <c r="A10" s="28">
        <f>IF(COUNTIF(E8:E67,"#")&gt;=1,4,"")</f>
        <v>4</v>
      </c>
      <c r="B10" s="408"/>
      <c r="C10" s="409"/>
      <c r="D10" s="409"/>
      <c r="E10" s="410"/>
      <c r="F10" s="410"/>
      <c r="G10" s="410"/>
      <c r="H10" s="410"/>
      <c r="I10" s="411"/>
      <c r="J10" s="412"/>
      <c r="K10" s="412"/>
      <c r="L10" s="412"/>
    </row>
    <row r="11" spans="1:18" ht="19.5" customHeight="1" x14ac:dyDescent="0.2">
      <c r="A11" s="27"/>
      <c r="B11" s="408"/>
      <c r="C11" s="409"/>
      <c r="D11" s="409"/>
      <c r="E11" s="410"/>
      <c r="F11" s="410"/>
      <c r="G11" s="410"/>
      <c r="H11" s="410"/>
      <c r="I11" s="411"/>
      <c r="J11" s="412"/>
      <c r="K11" s="412"/>
      <c r="L11" s="412"/>
    </row>
    <row r="12" spans="1:18" ht="19.5" customHeight="1" x14ac:dyDescent="0.2">
      <c r="A12" s="28" t="str">
        <f>IF(COUNTIF(F8:F67,"-")&gt;=1,2,"")</f>
        <v/>
      </c>
      <c r="B12" s="408"/>
      <c r="C12" s="409"/>
      <c r="D12" s="409"/>
      <c r="E12" s="410"/>
      <c r="F12" s="410"/>
      <c r="G12" s="410"/>
      <c r="H12" s="410"/>
      <c r="I12" s="411"/>
      <c r="J12" s="412"/>
      <c r="K12" s="412"/>
      <c r="L12" s="412"/>
    </row>
    <row r="13" spans="1:18" ht="19.5" customHeight="1" x14ac:dyDescent="0.2">
      <c r="A13" s="28">
        <f>IF(COUNTIF(F8:F67,"/")&gt;=1,1,"")</f>
        <v>1</v>
      </c>
      <c r="B13" s="408"/>
      <c r="C13" s="409"/>
      <c r="D13" s="409"/>
      <c r="E13" s="410"/>
      <c r="F13" s="410"/>
      <c r="G13" s="410"/>
      <c r="H13" s="410"/>
      <c r="I13" s="411"/>
      <c r="J13" s="412"/>
      <c r="K13" s="412"/>
      <c r="L13" s="412"/>
      <c r="R13" s="23" t="s">
        <v>452</v>
      </c>
    </row>
    <row r="14" spans="1:18" ht="19.5" customHeight="1" x14ac:dyDescent="0.2">
      <c r="A14" s="28">
        <f>IF(COUNTIF(F8:F67,"#")&gt;=1,4,"")</f>
        <v>4</v>
      </c>
      <c r="B14" s="408"/>
      <c r="C14" s="409"/>
      <c r="D14" s="409"/>
      <c r="E14" s="410"/>
      <c r="F14" s="410"/>
      <c r="G14" s="410"/>
      <c r="H14" s="410"/>
      <c r="I14" s="411"/>
      <c r="J14" s="412"/>
      <c r="K14" s="412"/>
      <c r="L14" s="412"/>
    </row>
    <row r="15" spans="1:18" ht="19.5" customHeight="1" x14ac:dyDescent="0.2">
      <c r="A15" s="27"/>
      <c r="B15" s="408"/>
      <c r="C15" s="409"/>
      <c r="D15" s="409"/>
      <c r="E15" s="410"/>
      <c r="F15" s="410"/>
      <c r="G15" s="410"/>
      <c r="H15" s="410"/>
      <c r="I15" s="411"/>
      <c r="J15" s="412"/>
      <c r="K15" s="412"/>
      <c r="L15" s="412"/>
    </row>
    <row r="16" spans="1:18" ht="19.5" customHeight="1" x14ac:dyDescent="0.2">
      <c r="A16" s="28">
        <f>IF(COUNTIF(G8:G67,"/")&gt;=1,1,"")</f>
        <v>1</v>
      </c>
      <c r="B16" s="408"/>
      <c r="C16" s="409"/>
      <c r="D16" s="409"/>
      <c r="E16" s="410"/>
      <c r="F16" s="410"/>
      <c r="G16" s="410"/>
      <c r="H16" s="410"/>
      <c r="I16" s="411"/>
      <c r="J16" s="412"/>
      <c r="K16" s="412"/>
      <c r="L16" s="412"/>
    </row>
    <row r="17" spans="1:12" ht="19.5" customHeight="1" x14ac:dyDescent="0.2">
      <c r="A17" s="28" t="str">
        <f>IF(COUNTIF(G8:G67,"-")&gt;=1,2,"")</f>
        <v/>
      </c>
      <c r="B17" s="408"/>
      <c r="C17" s="409"/>
      <c r="D17" s="409"/>
      <c r="E17" s="410"/>
      <c r="F17" s="410"/>
      <c r="G17" s="410"/>
      <c r="H17" s="410"/>
      <c r="I17" s="411"/>
      <c r="J17" s="412"/>
      <c r="K17" s="412"/>
      <c r="L17" s="412"/>
    </row>
    <row r="18" spans="1:12" ht="19.5" customHeight="1" x14ac:dyDescent="0.2">
      <c r="A18" s="28">
        <f>IF(COUNTIF(G8:G67,"#")&gt;=1,4,"")</f>
        <v>4</v>
      </c>
      <c r="B18" s="408"/>
      <c r="C18" s="409"/>
      <c r="D18" s="409"/>
      <c r="E18" s="410"/>
      <c r="F18" s="410"/>
      <c r="G18" s="410"/>
      <c r="H18" s="410"/>
      <c r="I18" s="411"/>
      <c r="J18" s="412"/>
      <c r="K18" s="412"/>
      <c r="L18" s="412"/>
    </row>
    <row r="19" spans="1:12" ht="19.5" customHeight="1" x14ac:dyDescent="0.2">
      <c r="A19" s="27"/>
      <c r="B19" s="408"/>
      <c r="C19" s="409"/>
      <c r="D19" s="409"/>
      <c r="E19" s="410"/>
      <c r="F19" s="410"/>
      <c r="G19" s="410"/>
      <c r="H19" s="410"/>
      <c r="I19" s="411"/>
      <c r="J19" s="412"/>
      <c r="K19" s="412"/>
      <c r="L19" s="412"/>
    </row>
    <row r="20" spans="1:12" ht="19.5" customHeight="1" x14ac:dyDescent="0.2">
      <c r="A20" s="28">
        <f>IF(COUNTIF(H8:H67,"/")&gt;=1,1,"")</f>
        <v>1</v>
      </c>
      <c r="B20" s="408"/>
      <c r="C20" s="409"/>
      <c r="D20" s="409"/>
      <c r="E20" s="410"/>
      <c r="F20" s="410"/>
      <c r="G20" s="410"/>
      <c r="H20" s="410"/>
      <c r="I20" s="411"/>
      <c r="J20" s="412"/>
      <c r="K20" s="412"/>
      <c r="L20" s="412"/>
    </row>
    <row r="21" spans="1:12" ht="19.5" customHeight="1" x14ac:dyDescent="0.2">
      <c r="A21" s="28" t="str">
        <f>IF(COUNTIF(H8:H67,"-")&gt;=1,2,"")</f>
        <v/>
      </c>
      <c r="B21" s="408"/>
      <c r="C21" s="409"/>
      <c r="D21" s="409"/>
      <c r="E21" s="410"/>
      <c r="F21" s="410"/>
      <c r="G21" s="410"/>
      <c r="H21" s="410"/>
      <c r="I21" s="411"/>
      <c r="J21" s="412"/>
      <c r="K21" s="412"/>
      <c r="L21" s="412"/>
    </row>
    <row r="22" spans="1:12" ht="19.5" customHeight="1" x14ac:dyDescent="0.2">
      <c r="A22" s="28">
        <f>IF(COUNTIF(H8:H67,"#")&gt;=1,4,"")</f>
        <v>4</v>
      </c>
      <c r="B22" s="408"/>
      <c r="C22" s="409"/>
      <c r="D22" s="409"/>
      <c r="E22" s="410"/>
      <c r="F22" s="410"/>
      <c r="G22" s="410"/>
      <c r="H22" s="410"/>
      <c r="I22" s="411"/>
      <c r="J22" s="412"/>
      <c r="K22" s="412"/>
      <c r="L22" s="412"/>
    </row>
    <row r="23" spans="1:12" ht="19.5" customHeight="1" x14ac:dyDescent="0.2">
      <c r="B23" s="408"/>
      <c r="C23" s="409"/>
      <c r="D23" s="409"/>
      <c r="E23" s="410"/>
      <c r="F23" s="410"/>
      <c r="G23" s="410"/>
      <c r="H23" s="410"/>
      <c r="I23" s="411"/>
      <c r="J23" s="412"/>
      <c r="K23" s="412"/>
      <c r="L23" s="412"/>
    </row>
    <row r="24" spans="1:12" ht="19.5" customHeight="1" x14ac:dyDescent="0.2">
      <c r="B24" s="408"/>
      <c r="C24" s="409"/>
      <c r="D24" s="409"/>
      <c r="E24" s="410"/>
      <c r="F24" s="410"/>
      <c r="G24" s="410"/>
      <c r="H24" s="410"/>
      <c r="I24" s="411"/>
      <c r="J24" s="412"/>
      <c r="K24" s="412"/>
      <c r="L24" s="412"/>
    </row>
    <row r="25" spans="1:12" ht="19.5" customHeight="1" x14ac:dyDescent="0.2">
      <c r="B25" s="408"/>
      <c r="C25" s="409"/>
      <c r="D25" s="409"/>
      <c r="E25" s="410"/>
      <c r="F25" s="410"/>
      <c r="G25" s="410"/>
      <c r="H25" s="410"/>
      <c r="I25" s="411"/>
      <c r="J25" s="412"/>
      <c r="K25" s="412"/>
      <c r="L25" s="412"/>
    </row>
    <row r="26" spans="1:12" ht="19.5" customHeight="1" x14ac:dyDescent="0.2">
      <c r="B26" s="408"/>
      <c r="C26" s="409"/>
      <c r="D26" s="409"/>
      <c r="E26" s="410"/>
      <c r="F26" s="410"/>
      <c r="G26" s="410"/>
      <c r="H26" s="410"/>
      <c r="I26" s="411"/>
      <c r="J26" s="412"/>
      <c r="K26" s="412"/>
      <c r="L26" s="412"/>
    </row>
    <row r="27" spans="1:12" ht="19.5" customHeight="1" x14ac:dyDescent="0.2">
      <c r="B27" s="408"/>
      <c r="C27" s="409"/>
      <c r="D27" s="409"/>
      <c r="E27" s="410"/>
      <c r="F27" s="410"/>
      <c r="G27" s="410"/>
      <c r="H27" s="410"/>
      <c r="I27" s="411"/>
      <c r="J27" s="412"/>
      <c r="K27" s="412"/>
      <c r="L27" s="412"/>
    </row>
    <row r="28" spans="1:12" ht="19.5" customHeight="1" x14ac:dyDescent="0.2">
      <c r="B28" s="408"/>
      <c r="C28" s="409"/>
      <c r="D28" s="409"/>
      <c r="E28" s="410"/>
      <c r="F28" s="410"/>
      <c r="G28" s="410"/>
      <c r="H28" s="410"/>
      <c r="I28" s="411"/>
      <c r="J28" s="412"/>
      <c r="K28" s="412"/>
      <c r="L28" s="412"/>
    </row>
    <row r="29" spans="1:12" ht="19.5" customHeight="1" x14ac:dyDescent="0.2">
      <c r="B29" s="408"/>
      <c r="C29" s="409"/>
      <c r="D29" s="409"/>
      <c r="E29" s="410"/>
      <c r="F29" s="410"/>
      <c r="G29" s="410"/>
      <c r="H29" s="410"/>
      <c r="I29" s="411"/>
      <c r="J29" s="412"/>
      <c r="K29" s="412"/>
      <c r="L29" s="412"/>
    </row>
    <row r="30" spans="1:12" ht="19.5" customHeight="1" x14ac:dyDescent="0.2">
      <c r="B30" s="408"/>
      <c r="C30" s="409"/>
      <c r="D30" s="409"/>
      <c r="E30" s="410"/>
      <c r="F30" s="410"/>
      <c r="G30" s="410"/>
      <c r="H30" s="410"/>
      <c r="I30" s="411"/>
      <c r="J30" s="412"/>
      <c r="K30" s="412"/>
      <c r="L30" s="412"/>
    </row>
    <row r="31" spans="1:12" ht="19.5" customHeight="1" x14ac:dyDescent="0.2">
      <c r="B31" s="408"/>
      <c r="C31" s="409"/>
      <c r="D31" s="409"/>
      <c r="E31" s="410"/>
      <c r="F31" s="410"/>
      <c r="G31" s="410"/>
      <c r="H31" s="410"/>
      <c r="I31" s="411"/>
      <c r="J31" s="412"/>
      <c r="K31" s="412"/>
      <c r="L31" s="412"/>
    </row>
    <row r="32" spans="1:12" ht="19.5" customHeight="1" x14ac:dyDescent="0.2">
      <c r="B32" s="408"/>
      <c r="C32" s="409"/>
      <c r="D32" s="409"/>
      <c r="E32" s="410"/>
      <c r="F32" s="410"/>
      <c r="G32" s="410"/>
      <c r="H32" s="410"/>
      <c r="I32" s="411"/>
      <c r="J32" s="412"/>
      <c r="K32" s="412"/>
      <c r="L32" s="412"/>
    </row>
    <row r="33" spans="2:12" ht="19.5" customHeight="1" x14ac:dyDescent="0.2">
      <c r="B33" s="408"/>
      <c r="C33" s="409"/>
      <c r="D33" s="409"/>
      <c r="E33" s="410"/>
      <c r="F33" s="410"/>
      <c r="G33" s="410"/>
      <c r="H33" s="410"/>
      <c r="I33" s="411"/>
      <c r="J33" s="412"/>
      <c r="K33" s="412"/>
      <c r="L33" s="412"/>
    </row>
    <row r="34" spans="2:12" ht="19.5" customHeight="1" x14ac:dyDescent="0.2">
      <c r="B34" s="408"/>
      <c r="C34" s="409"/>
      <c r="D34" s="409"/>
      <c r="E34" s="410"/>
      <c r="F34" s="410"/>
      <c r="G34" s="410"/>
      <c r="H34" s="410"/>
      <c r="I34" s="411"/>
      <c r="J34" s="412"/>
      <c r="K34" s="412"/>
      <c r="L34" s="412"/>
    </row>
    <row r="35" spans="2:12" ht="19.5" customHeight="1" x14ac:dyDescent="0.2">
      <c r="B35" s="408"/>
      <c r="C35" s="409"/>
      <c r="D35" s="409"/>
      <c r="E35" s="410"/>
      <c r="F35" s="410"/>
      <c r="G35" s="410"/>
      <c r="H35" s="410"/>
      <c r="I35" s="411"/>
      <c r="J35" s="412"/>
      <c r="K35" s="412"/>
      <c r="L35" s="412"/>
    </row>
    <row r="36" spans="2:12" ht="19.5" customHeight="1" x14ac:dyDescent="0.2">
      <c r="B36" s="408"/>
      <c r="C36" s="409"/>
      <c r="D36" s="409"/>
      <c r="E36" s="410"/>
      <c r="F36" s="410"/>
      <c r="G36" s="410"/>
      <c r="H36" s="410"/>
      <c r="I36" s="411"/>
      <c r="J36" s="412"/>
      <c r="K36" s="412"/>
      <c r="L36" s="412"/>
    </row>
    <row r="37" spans="2:12" ht="19.5" customHeight="1" x14ac:dyDescent="0.2">
      <c r="B37" s="408"/>
      <c r="C37" s="409"/>
      <c r="D37" s="409"/>
      <c r="E37" s="410"/>
      <c r="F37" s="410"/>
      <c r="G37" s="410"/>
      <c r="H37" s="410"/>
      <c r="I37" s="411"/>
      <c r="J37" s="412"/>
      <c r="K37" s="412"/>
      <c r="L37" s="412"/>
    </row>
    <row r="38" spans="2:12" ht="19.5" customHeight="1" x14ac:dyDescent="0.2">
      <c r="B38" s="408"/>
      <c r="C38" s="409"/>
      <c r="D38" s="409"/>
      <c r="E38" s="410"/>
      <c r="F38" s="410"/>
      <c r="G38" s="410"/>
      <c r="H38" s="410"/>
      <c r="I38" s="411"/>
      <c r="J38" s="412"/>
      <c r="K38" s="412"/>
      <c r="L38" s="412"/>
    </row>
    <row r="39" spans="2:12" ht="19.5" customHeight="1" x14ac:dyDescent="0.2">
      <c r="B39" s="408"/>
      <c r="C39" s="409"/>
      <c r="D39" s="409"/>
      <c r="E39" s="410"/>
      <c r="F39" s="410"/>
      <c r="G39" s="410"/>
      <c r="H39" s="410"/>
      <c r="I39" s="411"/>
      <c r="J39" s="412"/>
      <c r="K39" s="412"/>
      <c r="L39" s="412"/>
    </row>
    <row r="40" spans="2:12" ht="19.5" customHeight="1" x14ac:dyDescent="0.2">
      <c r="B40" s="408"/>
      <c r="C40" s="409"/>
      <c r="D40" s="409"/>
      <c r="E40" s="410"/>
      <c r="F40" s="410"/>
      <c r="G40" s="410"/>
      <c r="H40" s="410"/>
      <c r="I40" s="411"/>
      <c r="J40" s="412"/>
      <c r="K40" s="412"/>
      <c r="L40" s="412"/>
    </row>
    <row r="41" spans="2:12" ht="19.5" customHeight="1" x14ac:dyDescent="0.2">
      <c r="B41" s="408"/>
      <c r="C41" s="409"/>
      <c r="D41" s="409"/>
      <c r="E41" s="410"/>
      <c r="F41" s="410"/>
      <c r="G41" s="410"/>
      <c r="H41" s="410"/>
      <c r="I41" s="411"/>
      <c r="J41" s="412"/>
      <c r="K41" s="412"/>
      <c r="L41" s="412"/>
    </row>
    <row r="42" spans="2:12" ht="19.5" customHeight="1" x14ac:dyDescent="0.2">
      <c r="B42" s="408"/>
      <c r="C42" s="409"/>
      <c r="D42" s="409"/>
      <c r="E42" s="410"/>
      <c r="F42" s="410"/>
      <c r="G42" s="410"/>
      <c r="H42" s="410"/>
      <c r="I42" s="411"/>
      <c r="J42" s="412"/>
      <c r="K42" s="412"/>
      <c r="L42" s="412"/>
    </row>
    <row r="43" spans="2:12" ht="19.5" customHeight="1" x14ac:dyDescent="0.2">
      <c r="B43" s="408"/>
      <c r="C43" s="409"/>
      <c r="D43" s="409"/>
      <c r="E43" s="410"/>
      <c r="F43" s="410"/>
      <c r="G43" s="410"/>
      <c r="H43" s="410"/>
      <c r="I43" s="411"/>
      <c r="J43" s="412"/>
      <c r="K43" s="412"/>
      <c r="L43" s="412"/>
    </row>
    <row r="44" spans="2:12" ht="19.5" customHeight="1" x14ac:dyDescent="0.2">
      <c r="B44" s="408"/>
      <c r="C44" s="409"/>
      <c r="D44" s="409"/>
      <c r="E44" s="410"/>
      <c r="F44" s="410"/>
      <c r="G44" s="410"/>
      <c r="H44" s="410"/>
      <c r="I44" s="411"/>
      <c r="J44" s="412"/>
      <c r="K44" s="412"/>
      <c r="L44" s="412"/>
    </row>
    <row r="45" spans="2:12" ht="19.5" customHeight="1" x14ac:dyDescent="0.2">
      <c r="B45" s="408"/>
      <c r="C45" s="409"/>
      <c r="D45" s="409"/>
      <c r="E45" s="410"/>
      <c r="F45" s="410"/>
      <c r="G45" s="410"/>
      <c r="H45" s="410"/>
      <c r="I45" s="411"/>
      <c r="J45" s="412"/>
      <c r="K45" s="412"/>
      <c r="L45" s="412"/>
    </row>
    <row r="46" spans="2:12" ht="19.5" customHeight="1" x14ac:dyDescent="0.2">
      <c r="B46" s="408"/>
      <c r="C46" s="409"/>
      <c r="D46" s="409"/>
      <c r="E46" s="410"/>
      <c r="F46" s="410"/>
      <c r="G46" s="410"/>
      <c r="H46" s="410"/>
      <c r="I46" s="411"/>
      <c r="J46" s="412"/>
      <c r="K46" s="412"/>
      <c r="L46" s="412"/>
    </row>
    <row r="47" spans="2:12" ht="19.5" customHeight="1" x14ac:dyDescent="0.2">
      <c r="B47" s="408"/>
      <c r="C47" s="409"/>
      <c r="D47" s="409"/>
      <c r="E47" s="410"/>
      <c r="F47" s="410"/>
      <c r="G47" s="410"/>
      <c r="H47" s="410"/>
      <c r="I47" s="411"/>
      <c r="J47" s="412"/>
      <c r="K47" s="412"/>
      <c r="L47" s="412"/>
    </row>
    <row r="48" spans="2:12" ht="19.5" customHeight="1" x14ac:dyDescent="0.2">
      <c r="B48" s="408"/>
      <c r="C48" s="409"/>
      <c r="D48" s="409"/>
      <c r="E48" s="410"/>
      <c r="F48" s="410"/>
      <c r="G48" s="410"/>
      <c r="H48" s="410"/>
      <c r="I48" s="411"/>
      <c r="J48" s="412"/>
      <c r="K48" s="412"/>
      <c r="L48" s="412"/>
    </row>
    <row r="49" spans="2:12" ht="19.5" customHeight="1" x14ac:dyDescent="0.2">
      <c r="B49" s="408"/>
      <c r="C49" s="409"/>
      <c r="D49" s="409"/>
      <c r="E49" s="410"/>
      <c r="F49" s="410"/>
      <c r="G49" s="410"/>
      <c r="H49" s="410"/>
      <c r="I49" s="411"/>
      <c r="J49" s="412"/>
      <c r="K49" s="412"/>
      <c r="L49" s="412"/>
    </row>
    <row r="50" spans="2:12" ht="19.5" customHeight="1" x14ac:dyDescent="0.2">
      <c r="B50" s="408"/>
      <c r="C50" s="409"/>
      <c r="D50" s="409"/>
      <c r="E50" s="410"/>
      <c r="F50" s="410"/>
      <c r="G50" s="410"/>
      <c r="H50" s="410"/>
      <c r="I50" s="411"/>
      <c r="J50" s="412"/>
      <c r="K50" s="412"/>
      <c r="L50" s="412"/>
    </row>
    <row r="51" spans="2:12" ht="19.5" customHeight="1" x14ac:dyDescent="0.2">
      <c r="B51" s="408"/>
      <c r="C51" s="409"/>
      <c r="D51" s="409"/>
      <c r="E51" s="410"/>
      <c r="F51" s="410"/>
      <c r="G51" s="410"/>
      <c r="H51" s="410"/>
      <c r="I51" s="411"/>
      <c r="J51" s="412"/>
      <c r="K51" s="412"/>
      <c r="L51" s="412"/>
    </row>
    <row r="52" spans="2:12" ht="19.5" customHeight="1" x14ac:dyDescent="0.2">
      <c r="B52" s="408"/>
      <c r="C52" s="409"/>
      <c r="D52" s="409"/>
      <c r="E52" s="410"/>
      <c r="F52" s="410"/>
      <c r="G52" s="410"/>
      <c r="H52" s="410"/>
      <c r="I52" s="411"/>
      <c r="J52" s="412"/>
      <c r="K52" s="412"/>
      <c r="L52" s="412"/>
    </row>
    <row r="53" spans="2:12" ht="19.5" customHeight="1" x14ac:dyDescent="0.2">
      <c r="B53" s="408"/>
      <c r="C53" s="409"/>
      <c r="D53" s="409"/>
      <c r="E53" s="410"/>
      <c r="F53" s="410"/>
      <c r="G53" s="410"/>
      <c r="H53" s="410"/>
      <c r="I53" s="411"/>
      <c r="J53" s="412"/>
      <c r="K53" s="412"/>
      <c r="L53" s="412"/>
    </row>
    <row r="54" spans="2:12" ht="19.5" customHeight="1" x14ac:dyDescent="0.2">
      <c r="B54" s="408"/>
      <c r="C54" s="409"/>
      <c r="D54" s="409"/>
      <c r="E54" s="410"/>
      <c r="F54" s="410"/>
      <c r="G54" s="410"/>
      <c r="H54" s="410"/>
      <c r="I54" s="411"/>
      <c r="J54" s="412"/>
      <c r="K54" s="412"/>
      <c r="L54" s="412"/>
    </row>
    <row r="55" spans="2:12" ht="19.5" customHeight="1" x14ac:dyDescent="0.2">
      <c r="B55" s="408"/>
      <c r="C55" s="409"/>
      <c r="D55" s="409"/>
      <c r="E55" s="410"/>
      <c r="F55" s="410"/>
      <c r="G55" s="410"/>
      <c r="H55" s="410"/>
      <c r="I55" s="411"/>
      <c r="J55" s="412"/>
      <c r="K55" s="412"/>
      <c r="L55" s="412"/>
    </row>
    <row r="56" spans="2:12" ht="19.5" customHeight="1" x14ac:dyDescent="0.2">
      <c r="B56" s="408"/>
      <c r="C56" s="409"/>
      <c r="D56" s="409"/>
      <c r="E56" s="410"/>
      <c r="F56" s="410"/>
      <c r="G56" s="410"/>
      <c r="H56" s="410"/>
      <c r="I56" s="411"/>
      <c r="J56" s="412"/>
      <c r="K56" s="412"/>
      <c r="L56" s="412"/>
    </row>
    <row r="57" spans="2:12" ht="19.5" customHeight="1" x14ac:dyDescent="0.2">
      <c r="B57" s="408"/>
      <c r="C57" s="409"/>
      <c r="D57" s="409"/>
      <c r="E57" s="410"/>
      <c r="F57" s="410"/>
      <c r="G57" s="410"/>
      <c r="H57" s="410"/>
      <c r="I57" s="411"/>
      <c r="J57" s="412"/>
      <c r="K57" s="412"/>
      <c r="L57" s="412"/>
    </row>
    <row r="58" spans="2:12" ht="19.5" customHeight="1" x14ac:dyDescent="0.2">
      <c r="B58" s="408"/>
      <c r="C58" s="409"/>
      <c r="D58" s="409"/>
      <c r="E58" s="410"/>
      <c r="F58" s="410"/>
      <c r="G58" s="410"/>
      <c r="H58" s="410"/>
      <c r="I58" s="411"/>
      <c r="J58" s="412"/>
      <c r="K58" s="412"/>
      <c r="L58" s="412"/>
    </row>
    <row r="59" spans="2:12" ht="19.5" customHeight="1" x14ac:dyDescent="0.2">
      <c r="B59" s="408"/>
      <c r="C59" s="409"/>
      <c r="D59" s="409"/>
      <c r="E59" s="410"/>
      <c r="F59" s="410"/>
      <c r="G59" s="410"/>
      <c r="H59" s="410"/>
      <c r="I59" s="411"/>
      <c r="J59" s="412"/>
      <c r="K59" s="412"/>
      <c r="L59" s="412"/>
    </row>
    <row r="60" spans="2:12" ht="19.5" customHeight="1" x14ac:dyDescent="0.2">
      <c r="B60" s="408"/>
      <c r="C60" s="409"/>
      <c r="D60" s="409"/>
      <c r="E60" s="410"/>
      <c r="F60" s="410"/>
      <c r="G60" s="410"/>
      <c r="H60" s="410"/>
      <c r="I60" s="411"/>
      <c r="J60" s="412"/>
      <c r="K60" s="412"/>
      <c r="L60" s="412"/>
    </row>
    <row r="61" spans="2:12" ht="19.5" customHeight="1" x14ac:dyDescent="0.2">
      <c r="B61" s="408"/>
      <c r="C61" s="409"/>
      <c r="D61" s="409"/>
      <c r="E61" s="410"/>
      <c r="F61" s="410"/>
      <c r="G61" s="410"/>
      <c r="H61" s="410"/>
      <c r="I61" s="411"/>
      <c r="J61" s="412"/>
      <c r="K61" s="412"/>
      <c r="L61" s="412"/>
    </row>
    <row r="62" spans="2:12" ht="19.5" customHeight="1" x14ac:dyDescent="0.2">
      <c r="B62" s="408"/>
      <c r="C62" s="409"/>
      <c r="D62" s="409"/>
      <c r="E62" s="410"/>
      <c r="F62" s="410"/>
      <c r="G62" s="410"/>
      <c r="H62" s="410"/>
      <c r="I62" s="411"/>
      <c r="J62" s="412"/>
      <c r="K62" s="412"/>
      <c r="L62" s="412"/>
    </row>
    <row r="63" spans="2:12" ht="19.5" customHeight="1" x14ac:dyDescent="0.2">
      <c r="B63" s="408"/>
      <c r="C63" s="409"/>
      <c r="D63" s="409"/>
      <c r="E63" s="410"/>
      <c r="F63" s="410"/>
      <c r="G63" s="410"/>
      <c r="H63" s="410"/>
      <c r="I63" s="411"/>
      <c r="J63" s="412"/>
      <c r="K63" s="412"/>
      <c r="L63" s="412"/>
    </row>
    <row r="64" spans="2:12" ht="19.5" customHeight="1" x14ac:dyDescent="0.2">
      <c r="B64" s="408"/>
      <c r="C64" s="409"/>
      <c r="D64" s="409"/>
      <c r="E64" s="410"/>
      <c r="F64" s="410"/>
      <c r="G64" s="410"/>
      <c r="H64" s="410"/>
      <c r="I64" s="411"/>
      <c r="J64" s="412"/>
      <c r="K64" s="412"/>
      <c r="L64" s="412"/>
    </row>
    <row r="65" spans="2:13" ht="19.5" customHeight="1" x14ac:dyDescent="0.2">
      <c r="B65" s="408"/>
      <c r="C65" s="409"/>
      <c r="D65" s="409"/>
      <c r="E65" s="410"/>
      <c r="F65" s="410"/>
      <c r="G65" s="410"/>
      <c r="H65" s="410"/>
      <c r="I65" s="411"/>
      <c r="J65" s="412"/>
      <c r="K65" s="412"/>
      <c r="L65" s="412"/>
    </row>
    <row r="66" spans="2:13" ht="19.5" customHeight="1" x14ac:dyDescent="0.2">
      <c r="B66" s="408"/>
      <c r="C66" s="409"/>
      <c r="D66" s="409"/>
      <c r="E66" s="410"/>
      <c r="F66" s="410"/>
      <c r="G66" s="410"/>
      <c r="H66" s="410"/>
      <c r="I66" s="411"/>
      <c r="J66" s="412"/>
      <c r="K66" s="412"/>
      <c r="L66" s="412"/>
    </row>
    <row r="67" spans="2:13" ht="19.5" customHeight="1" x14ac:dyDescent="0.2">
      <c r="B67" s="408"/>
      <c r="C67" s="409"/>
      <c r="D67" s="409"/>
      <c r="E67" s="410"/>
      <c r="F67" s="410"/>
      <c r="G67" s="410"/>
      <c r="H67" s="410"/>
      <c r="I67" s="411"/>
      <c r="J67" s="412"/>
      <c r="K67" s="412"/>
      <c r="L67" s="412"/>
    </row>
    <row r="68" spans="2:13" ht="37.5" customHeight="1" x14ac:dyDescent="0.2">
      <c r="B68" s="413"/>
      <c r="C68" s="394">
        <f>IF(COUNTA(C8:C67)&lt;&gt;0,SUM(C8:C67),"")</f>
        <v>61.4</v>
      </c>
      <c r="D68" s="394">
        <f>IF(COUNTA(D8:D67)&lt;&gt;0,SUM(D8:D67),"")</f>
        <v>16</v>
      </c>
      <c r="E68" s="394" t="str">
        <f>IF(COUNT(E8:E67)&gt;=1,SUM(E8:E67),IF(SUM(A8:A10)=1,"/",IF(SUM(A8:A10)=2,"-",IF(SUM(A8:A10)=4,"#",IF(SUM(A8:A10)=3,"/ -",IF(SUM(A8:A10)=5,"/ #",IF(SUM(A8:A10)=6,"- #",IF(SUM(A8:A10)=7,"/ - #",""))))))))</f>
        <v>/ #</v>
      </c>
      <c r="F68" s="394" t="str">
        <f>IF(COUNT(F8:F67)&gt;=1,SUM(F8:F67),IF(SUM(A12:A14)=1,"/",IF(SUM(A12:A14)=2,"-",IF(SUM(A12:A14)=4,"#",IF(SUM(A12:A14)=3,"/ -",IF(SUM(A12:A14)=5,"/ #",IF(SUM(A12:A14)=6,"- #",IF(SUM(A12:A14)=7,"/ - #",""))))))))</f>
        <v>/ #</v>
      </c>
      <c r="G68" s="394" t="str">
        <f>IF(COUNT(G8:G67)&gt;=1,SUM(G8:G67),IF(SUM(A16:A18)=1,"/",IF(SUM(A16:A18)=2,"-",IF(SUM(A16:A18)=4,"#",IF(SUM(A16:A18)=3,"/ -",IF(SUM(A16:A18)=5,"/ #",IF(SUM(A16:A18)=6,"- #",IF(SUM(A16:A18)=7,"/ - #",""))))))))</f>
        <v>/ #</v>
      </c>
      <c r="H68" s="394" t="str">
        <f>IF(COUNT(H8:H67)&gt;=1,SUM(H8:H67),IF(SUM(A20:A22)=1,"/",IF(SUM(A20:A22)=2,"-",IF(SUM(A20:A22)=4,"#",IF(SUM(A20:A22)=3,"/ -",IF(SUM(A20:A22)=5,"/ #",IF(SUM(A20:A22)=6,"- #",IF(SUM(A20:A22)=7,"/ - #",""))))))))</f>
        <v>/ #</v>
      </c>
      <c r="I68" s="395" t="str">
        <f>IF($I$80=0,"",VLOOKUP($I$80,$K$80:$L$94,2,FALSE))</f>
        <v>□</v>
      </c>
      <c r="J68" s="395"/>
      <c r="K68" s="395"/>
      <c r="L68" s="395"/>
    </row>
    <row r="69" spans="2:13" x14ac:dyDescent="0.2">
      <c r="B69" s="396"/>
      <c r="C69" s="397" t="s">
        <v>204</v>
      </c>
      <c r="D69" s="398"/>
      <c r="E69" s="398"/>
      <c r="F69" s="398"/>
      <c r="G69" s="398"/>
      <c r="H69" s="399"/>
      <c r="I69" s="29"/>
      <c r="J69" s="29"/>
      <c r="K69" s="29"/>
      <c r="L69" s="29"/>
    </row>
    <row r="70" spans="2:13" x14ac:dyDescent="0.2">
      <c r="B70" s="400"/>
      <c r="C70" s="401"/>
      <c r="D70" s="402"/>
      <c r="E70" s="402"/>
      <c r="F70" s="402"/>
      <c r="G70" s="402"/>
      <c r="H70" s="403"/>
      <c r="I70" s="29"/>
      <c r="J70" s="29"/>
      <c r="K70" s="29"/>
      <c r="L70" s="29"/>
    </row>
    <row r="71" spans="2:13" x14ac:dyDescent="0.2">
      <c r="B71" s="404"/>
      <c r="C71" s="401"/>
      <c r="D71" s="402"/>
      <c r="E71" s="402"/>
      <c r="F71" s="402"/>
      <c r="G71" s="402"/>
      <c r="H71" s="403"/>
      <c r="I71" s="29"/>
      <c r="J71" s="29"/>
      <c r="K71" s="29"/>
      <c r="L71" s="29"/>
    </row>
    <row r="72" spans="2:13" x14ac:dyDescent="0.2">
      <c r="B72" s="404"/>
      <c r="C72" s="405"/>
      <c r="D72" s="406"/>
      <c r="E72" s="406"/>
      <c r="F72" s="406"/>
      <c r="G72" s="406"/>
      <c r="H72" s="407"/>
      <c r="I72" s="29"/>
      <c r="J72" s="29"/>
      <c r="K72" s="29"/>
      <c r="L72" s="29"/>
    </row>
    <row r="78" spans="2:13" hidden="1" x14ac:dyDescent="0.2"/>
    <row r="79" spans="2:13" hidden="1" x14ac:dyDescent="0.2">
      <c r="E79" s="30" t="s">
        <v>256</v>
      </c>
      <c r="F79" s="30" t="s">
        <v>257</v>
      </c>
      <c r="G79" s="30" t="s">
        <v>258</v>
      </c>
      <c r="H79" s="31" t="s">
        <v>259</v>
      </c>
      <c r="I79" s="32"/>
      <c r="J79" s="32"/>
      <c r="K79" s="32"/>
      <c r="L79" s="32"/>
      <c r="M79" s="32"/>
    </row>
    <row r="80" spans="2:13" hidden="1" x14ac:dyDescent="0.2">
      <c r="E80" s="33">
        <f>IF(COUNTA($I$8:$I$67)=0,0,1)</f>
        <v>0</v>
      </c>
      <c r="F80" s="33">
        <f>IF(COUNTA($J$8:$J$67)=0,0,2)</f>
        <v>0</v>
      </c>
      <c r="G80" s="33">
        <f>IF(COUNTA($K$8:$K$67)=0,0,4)</f>
        <v>4</v>
      </c>
      <c r="H80" s="33">
        <f>IF(COUNTA($L$8:$L$67)=0,0,8)</f>
        <v>0</v>
      </c>
      <c r="I80" s="33">
        <f>SUM($E$80:$H$80)</f>
        <v>4</v>
      </c>
      <c r="J80" s="32"/>
      <c r="K80" s="33">
        <v>1</v>
      </c>
      <c r="L80" s="199" t="s">
        <v>180</v>
      </c>
      <c r="M80" s="199"/>
    </row>
    <row r="81" spans="5:13" hidden="1" x14ac:dyDescent="0.2">
      <c r="E81" s="33"/>
      <c r="F81" s="33"/>
      <c r="G81" s="33"/>
      <c r="H81" s="33"/>
      <c r="I81" s="33"/>
      <c r="J81" s="32"/>
      <c r="K81" s="33">
        <v>2</v>
      </c>
      <c r="L81" s="199" t="s">
        <v>185</v>
      </c>
      <c r="M81" s="199"/>
    </row>
    <row r="82" spans="5:13" hidden="1" x14ac:dyDescent="0.2">
      <c r="E82" s="33"/>
      <c r="F82" s="33"/>
      <c r="G82" s="33"/>
      <c r="H82" s="33"/>
      <c r="I82" s="33"/>
      <c r="J82" s="32"/>
      <c r="K82" s="33">
        <v>3</v>
      </c>
      <c r="L82" s="199" t="s">
        <v>183</v>
      </c>
      <c r="M82" s="199"/>
    </row>
    <row r="83" spans="5:13" hidden="1" x14ac:dyDescent="0.2">
      <c r="E83" s="33"/>
      <c r="F83" s="33"/>
      <c r="G83" s="33"/>
      <c r="H83" s="33"/>
      <c r="I83" s="33"/>
      <c r="J83" s="32"/>
      <c r="K83" s="33">
        <v>4</v>
      </c>
      <c r="L83" s="199" t="s">
        <v>181</v>
      </c>
      <c r="M83" s="199"/>
    </row>
    <row r="84" spans="5:13" hidden="1" x14ac:dyDescent="0.2">
      <c r="E84" s="33"/>
      <c r="F84" s="33"/>
      <c r="G84" s="33"/>
      <c r="H84" s="33"/>
      <c r="I84" s="33"/>
      <c r="J84" s="32"/>
      <c r="K84" s="33">
        <v>5</v>
      </c>
      <c r="L84" s="199" t="s">
        <v>184</v>
      </c>
      <c r="M84" s="199"/>
    </row>
    <row r="85" spans="5:13" hidden="1" x14ac:dyDescent="0.2">
      <c r="E85" s="33"/>
      <c r="F85" s="33"/>
      <c r="G85" s="33"/>
      <c r="H85" s="33"/>
      <c r="I85" s="33"/>
      <c r="J85" s="32"/>
      <c r="K85" s="33">
        <v>6</v>
      </c>
      <c r="L85" s="199" t="s">
        <v>186</v>
      </c>
      <c r="M85" s="199"/>
    </row>
    <row r="86" spans="5:13" hidden="1" x14ac:dyDescent="0.2">
      <c r="E86" s="33"/>
      <c r="F86" s="33"/>
      <c r="G86" s="33"/>
      <c r="H86" s="33"/>
      <c r="I86" s="33"/>
      <c r="J86" s="32"/>
      <c r="K86" s="33">
        <v>7</v>
      </c>
      <c r="L86" s="199" t="s">
        <v>193</v>
      </c>
      <c r="M86" s="199"/>
    </row>
    <row r="87" spans="5:13" hidden="1" x14ac:dyDescent="0.2">
      <c r="E87" s="33"/>
      <c r="F87" s="33"/>
      <c r="G87" s="33"/>
      <c r="H87" s="33"/>
      <c r="I87" s="33"/>
      <c r="J87" s="32"/>
      <c r="K87" s="33">
        <v>8</v>
      </c>
      <c r="L87" s="199" t="s">
        <v>182</v>
      </c>
      <c r="M87" s="199"/>
    </row>
    <row r="88" spans="5:13" hidden="1" x14ac:dyDescent="0.2">
      <c r="E88" s="33"/>
      <c r="F88" s="33"/>
      <c r="G88" s="33"/>
      <c r="H88" s="33"/>
      <c r="I88" s="33"/>
      <c r="J88" s="32"/>
      <c r="K88" s="33">
        <v>9</v>
      </c>
      <c r="L88" s="199" t="s">
        <v>187</v>
      </c>
      <c r="M88" s="199"/>
    </row>
    <row r="89" spans="5:13" hidden="1" x14ac:dyDescent="0.2">
      <c r="E89" s="33"/>
      <c r="F89" s="33"/>
      <c r="G89" s="33"/>
      <c r="H89" s="33"/>
      <c r="I89" s="33"/>
      <c r="J89" s="32"/>
      <c r="K89" s="33">
        <v>10</v>
      </c>
      <c r="L89" s="199" t="s">
        <v>188</v>
      </c>
      <c r="M89" s="199"/>
    </row>
    <row r="90" spans="5:13" hidden="1" x14ac:dyDescent="0.2">
      <c r="E90" s="33"/>
      <c r="F90" s="33"/>
      <c r="G90" s="33"/>
      <c r="H90" s="33"/>
      <c r="I90" s="33"/>
      <c r="J90" s="32"/>
      <c r="K90" s="33">
        <v>11</v>
      </c>
      <c r="L90" s="199" t="s">
        <v>192</v>
      </c>
      <c r="M90" s="199"/>
    </row>
    <row r="91" spans="5:13" hidden="1" x14ac:dyDescent="0.2">
      <c r="E91" s="33"/>
      <c r="F91" s="33"/>
      <c r="G91" s="33"/>
      <c r="H91" s="33"/>
      <c r="I91" s="33"/>
      <c r="J91" s="32"/>
      <c r="K91" s="33">
        <v>12</v>
      </c>
      <c r="L91" s="199" t="s">
        <v>189</v>
      </c>
      <c r="M91" s="199"/>
    </row>
    <row r="92" spans="5:13" hidden="1" x14ac:dyDescent="0.2">
      <c r="E92" s="33"/>
      <c r="F92" s="33"/>
      <c r="G92" s="33"/>
      <c r="H92" s="33"/>
      <c r="I92" s="33"/>
      <c r="J92" s="32"/>
      <c r="K92" s="33">
        <v>13</v>
      </c>
      <c r="L92" s="199" t="s">
        <v>190</v>
      </c>
      <c r="M92" s="199"/>
    </row>
    <row r="93" spans="5:13" hidden="1" x14ac:dyDescent="0.2">
      <c r="E93" s="33"/>
      <c r="F93" s="33"/>
      <c r="G93" s="33"/>
      <c r="H93" s="33"/>
      <c r="I93" s="33"/>
      <c r="J93" s="32"/>
      <c r="K93" s="33">
        <v>14</v>
      </c>
      <c r="L93" s="199" t="s">
        <v>194</v>
      </c>
      <c r="M93" s="199"/>
    </row>
    <row r="94" spans="5:13" hidden="1" x14ac:dyDescent="0.2">
      <c r="E94" s="33"/>
      <c r="F94" s="33"/>
      <c r="G94" s="33"/>
      <c r="H94" s="33"/>
      <c r="I94" s="33"/>
      <c r="J94" s="32"/>
      <c r="K94" s="33">
        <v>15</v>
      </c>
      <c r="L94" s="199" t="s">
        <v>191</v>
      </c>
      <c r="M94" s="199"/>
    </row>
  </sheetData>
  <mergeCells count="30"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6"/>
  <sheetViews>
    <sheetView showGridLines="0" topLeftCell="B1" zoomScaleNormal="100" zoomScaleSheetLayoutView="90" workbookViewId="0">
      <selection activeCell="N16" sqref="N16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100" t="s">
        <v>324</v>
      </c>
    </row>
    <row r="2" spans="1:15" ht="21" customHeight="1" x14ac:dyDescent="0.2">
      <c r="A2" s="122">
        <v>2</v>
      </c>
    </row>
    <row r="3" spans="1:15" ht="24.65" customHeight="1" x14ac:dyDescent="0.2">
      <c r="A3" s="122">
        <f>IF(COUNTA(C8:L8)&lt;&gt;0,1,2)</f>
        <v>2</v>
      </c>
      <c r="B3" s="9"/>
      <c r="C3" s="10"/>
      <c r="D3" s="9"/>
    </row>
    <row r="4" spans="1:15" s="11" customFormat="1" ht="14.25" customHeight="1" x14ac:dyDescent="0.2">
      <c r="B4" s="200" t="s">
        <v>26</v>
      </c>
      <c r="C4" s="209" t="s">
        <v>327</v>
      </c>
      <c r="D4" s="210"/>
      <c r="E4" s="210"/>
      <c r="F4" s="210"/>
      <c r="G4" s="210"/>
      <c r="H4" s="210"/>
      <c r="I4" s="210"/>
      <c r="J4" s="210"/>
      <c r="K4" s="210"/>
      <c r="L4" s="211"/>
      <c r="M4" s="200" t="s">
        <v>28</v>
      </c>
    </row>
    <row r="5" spans="1:15" s="11" customFormat="1" ht="18" customHeight="1" x14ac:dyDescent="0.2">
      <c r="B5" s="201"/>
      <c r="C5" s="202" t="s">
        <v>45</v>
      </c>
      <c r="D5" s="203"/>
      <c r="E5" s="203"/>
      <c r="F5" s="203"/>
      <c r="G5" s="203"/>
      <c r="H5" s="203"/>
      <c r="I5" s="203"/>
      <c r="J5" s="202" t="s">
        <v>27</v>
      </c>
      <c r="K5" s="203"/>
      <c r="L5" s="204" t="s">
        <v>35</v>
      </c>
      <c r="M5" s="201"/>
    </row>
    <row r="6" spans="1:15" s="11" customFormat="1" ht="18" customHeight="1" x14ac:dyDescent="0.2">
      <c r="B6" s="201"/>
      <c r="C6" s="204" t="s">
        <v>29</v>
      </c>
      <c r="D6" s="206"/>
      <c r="E6" s="204" t="s">
        <v>20</v>
      </c>
      <c r="F6" s="206"/>
      <c r="G6" s="206"/>
      <c r="H6" s="206"/>
      <c r="I6" s="206"/>
      <c r="J6" s="207" t="s">
        <v>46</v>
      </c>
      <c r="K6" s="204" t="s">
        <v>47</v>
      </c>
      <c r="L6" s="205"/>
      <c r="M6" s="201"/>
    </row>
    <row r="7" spans="1:15" s="11" customFormat="1" ht="45" customHeight="1" x14ac:dyDescent="0.2">
      <c r="B7" s="201"/>
      <c r="C7" s="12" t="s">
        <v>36</v>
      </c>
      <c r="D7" s="12" t="s">
        <v>48</v>
      </c>
      <c r="E7" s="12" t="s">
        <v>49</v>
      </c>
      <c r="F7" s="12" t="s">
        <v>50</v>
      </c>
      <c r="G7" s="12" t="s">
        <v>30</v>
      </c>
      <c r="H7" s="12" t="s">
        <v>31</v>
      </c>
      <c r="I7" s="12" t="s">
        <v>51</v>
      </c>
      <c r="J7" s="208"/>
      <c r="K7" s="205"/>
      <c r="L7" s="205"/>
      <c r="M7" s="201"/>
    </row>
    <row r="8" spans="1:15" s="11" customFormat="1" ht="52.5" customHeight="1" x14ac:dyDescent="0.2">
      <c r="B8" s="414" t="str">
        <f>IF(ｼｰﾄ0!C4="","",ｼｰﾄ0!C3&amp;ｼｰﾄ0!C4)</f>
        <v>兵庫県大阪平野</v>
      </c>
      <c r="C8" s="415"/>
      <c r="D8" s="415"/>
      <c r="E8" s="415"/>
      <c r="F8" s="415"/>
      <c r="G8" s="415"/>
      <c r="H8" s="415"/>
      <c r="I8" s="415"/>
      <c r="J8" s="415"/>
      <c r="K8" s="415"/>
      <c r="L8" s="415"/>
      <c r="M8" s="416"/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269</v>
      </c>
      <c r="C10" s="10" t="s">
        <v>459</v>
      </c>
    </row>
    <row r="11" spans="1:15" x14ac:dyDescent="0.2">
      <c r="C11" s="10" t="s">
        <v>460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461</v>
      </c>
    </row>
    <row r="13" spans="1:15" ht="18" customHeight="1" x14ac:dyDescent="0.2">
      <c r="C13" s="10" t="s">
        <v>462</v>
      </c>
    </row>
    <row r="16" spans="1:15" ht="235.5" customHeight="1" x14ac:dyDescent="0.2"/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H14"/>
  <sheetViews>
    <sheetView showGridLines="0" topLeftCell="B1" zoomScaleNormal="100" zoomScaleSheetLayoutView="85" workbookViewId="0">
      <selection activeCell="J14" sqref="J14"/>
    </sheetView>
  </sheetViews>
  <sheetFormatPr defaultColWidth="9" defaultRowHeight="14.5" x14ac:dyDescent="0.2"/>
  <cols>
    <col min="1" max="1" width="3" style="17" hidden="1" customWidth="1"/>
    <col min="2" max="2" width="3" style="17" customWidth="1"/>
    <col min="3" max="3" width="13.6328125" style="17" customWidth="1"/>
    <col min="4" max="4" width="18.6328125" style="17" customWidth="1"/>
    <col min="5" max="9" width="15.6328125" style="17" customWidth="1"/>
    <col min="10" max="16384" width="9" style="17"/>
  </cols>
  <sheetData>
    <row r="1" spans="1:8" ht="19" x14ac:dyDescent="0.2">
      <c r="C1" s="119" t="s">
        <v>465</v>
      </c>
    </row>
    <row r="2" spans="1:8" x14ac:dyDescent="0.2">
      <c r="A2" s="123">
        <v>2</v>
      </c>
      <c r="B2" s="123"/>
    </row>
    <row r="3" spans="1:8" customFormat="1" ht="15" customHeight="1" x14ac:dyDescent="0.2">
      <c r="C3" s="34"/>
      <c r="D3" s="17"/>
      <c r="E3" s="17"/>
      <c r="F3" s="17"/>
    </row>
    <row r="4" spans="1:8" ht="15" customHeight="1" x14ac:dyDescent="0.2">
      <c r="B4" s="127" t="s">
        <v>463</v>
      </c>
      <c r="C4" s="34"/>
    </row>
    <row r="5" spans="1:8" ht="15" customHeight="1" x14ac:dyDescent="0.2">
      <c r="C5" s="26"/>
    </row>
    <row r="6" spans="1:8" x14ac:dyDescent="0.2">
      <c r="C6" s="214" t="s">
        <v>32</v>
      </c>
      <c r="D6" s="212" t="s">
        <v>21</v>
      </c>
      <c r="E6" s="124" t="s">
        <v>34</v>
      </c>
      <c r="F6" s="126"/>
      <c r="G6" s="125"/>
      <c r="H6" s="212" t="s">
        <v>16</v>
      </c>
    </row>
    <row r="7" spans="1:8" ht="12" customHeight="1" x14ac:dyDescent="0.2">
      <c r="C7" s="214"/>
      <c r="D7" s="213"/>
      <c r="E7" s="35" t="s">
        <v>171</v>
      </c>
      <c r="F7" s="35" t="s">
        <v>172</v>
      </c>
      <c r="G7" s="35" t="s">
        <v>173</v>
      </c>
      <c r="H7" s="213"/>
    </row>
    <row r="8" spans="1:8" ht="29" x14ac:dyDescent="0.2">
      <c r="C8" s="417" t="str">
        <f>IF(OR(ｼｰﾄ0!C4="",ｼｰﾄ0!C3=""),"",ｼｰﾄ0!C3&amp;ｼｰﾄ0!C4)</f>
        <v>兵庫県大阪平野</v>
      </c>
      <c r="D8" s="418" t="s">
        <v>56</v>
      </c>
      <c r="E8" s="419">
        <v>1</v>
      </c>
      <c r="F8" s="419"/>
      <c r="G8" s="419"/>
      <c r="H8" s="420">
        <f>IF(COUNTA(E9:G9)=0,"",SUM(E9:G9))</f>
        <v>2</v>
      </c>
    </row>
    <row r="9" spans="1:8" ht="40.5" customHeight="1" x14ac:dyDescent="0.2">
      <c r="C9" s="421"/>
      <c r="D9" s="422" t="s">
        <v>33</v>
      </c>
      <c r="E9" s="419">
        <v>1</v>
      </c>
      <c r="F9" s="419"/>
      <c r="G9" s="419">
        <v>1</v>
      </c>
      <c r="H9" s="420" t="str">
        <f>IF(COUNTA(E10:G10)=0,"",SUM(E10:G10))</f>
        <v/>
      </c>
    </row>
    <row r="10" spans="1:8" ht="40.5" customHeight="1" x14ac:dyDescent="0.2">
      <c r="C10" s="421"/>
      <c r="D10" s="418" t="s">
        <v>168</v>
      </c>
      <c r="E10" s="419"/>
      <c r="F10" s="419"/>
      <c r="G10" s="419"/>
      <c r="H10" s="420" t="str">
        <f>IF(COUNTA(E11:G11)=0,"",SUM(E11:G11))</f>
        <v/>
      </c>
    </row>
    <row r="11" spans="1:8" ht="40.5" customHeight="1" x14ac:dyDescent="0.2">
      <c r="C11" s="423"/>
      <c r="D11" s="422" t="s">
        <v>169</v>
      </c>
      <c r="E11" s="419"/>
      <c r="F11" s="419"/>
      <c r="G11" s="419"/>
      <c r="H11" s="420">
        <f>IF(COUNTA(E12:G12)=0,"",SUM(E12:G12))</f>
        <v>3</v>
      </c>
    </row>
    <row r="12" spans="1:8" ht="40.5" customHeight="1" x14ac:dyDescent="0.2">
      <c r="C12" s="424" t="s">
        <v>170</v>
      </c>
      <c r="D12" s="425"/>
      <c r="E12" s="426">
        <f>IF(SUM(E8:E11)=0,"",SUM(E8:E11))</f>
        <v>2</v>
      </c>
      <c r="F12" s="426" t="str">
        <f>IF(SUM(F8:F11)=0,"",SUM(F8:F11))</f>
        <v/>
      </c>
      <c r="G12" s="426">
        <f>IF(SUM(G8:G11)=0,"",SUM(G8:G11))</f>
        <v>1</v>
      </c>
      <c r="H12" s="426">
        <f>IF(SUM(H8:H11)=0,"",SUM(H8:H11))</f>
        <v>5</v>
      </c>
    </row>
    <row r="13" spans="1:8" ht="15" customHeight="1" x14ac:dyDescent="0.2">
      <c r="C13" s="36"/>
      <c r="D13" s="36"/>
      <c r="E13" s="37"/>
      <c r="F13" s="37"/>
      <c r="G13" s="37"/>
      <c r="H13" s="37"/>
    </row>
    <row r="14" spans="1:8" ht="53.25" customHeight="1" x14ac:dyDescent="0.2"/>
  </sheetData>
  <mergeCells count="5">
    <mergeCell ref="H6:H7"/>
    <mergeCell ref="C12:D12"/>
    <mergeCell ref="C6:C7"/>
    <mergeCell ref="D6:D7"/>
    <mergeCell ref="C8:C11"/>
  </mergeCells>
  <phoneticPr fontId="5"/>
  <dataValidations count="5"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10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11:G11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9:G9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10:G10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8:G8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6"/>
  <sheetViews>
    <sheetView showGridLines="0" zoomScaleNormal="100" zoomScaleSheetLayoutView="9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U80" sqref="U80:U81"/>
    </sheetView>
  </sheetViews>
  <sheetFormatPr defaultColWidth="9" defaultRowHeight="14.5" x14ac:dyDescent="0.2"/>
  <cols>
    <col min="1" max="1" width="8.6328125" style="23" hidden="1" customWidth="1"/>
    <col min="2" max="2" width="7.36328125" style="16" customWidth="1"/>
    <col min="3" max="3" width="5.90625" style="110" customWidth="1"/>
    <col min="4" max="4" width="11.36328125" style="16" customWidth="1"/>
    <col min="5" max="5" width="5.6328125" style="111" customWidth="1"/>
    <col min="6" max="6" width="5.6328125" style="16" customWidth="1"/>
    <col min="7" max="7" width="10.7265625" style="16" customWidth="1"/>
    <col min="8" max="8" width="5.6328125" style="111" customWidth="1"/>
    <col min="9" max="9" width="5.6328125" style="16" customWidth="1"/>
    <col min="10" max="10" width="10.7265625" style="16" customWidth="1"/>
    <col min="11" max="11" width="5.6328125" style="111" customWidth="1"/>
    <col min="12" max="12" width="5.6328125" style="16" customWidth="1"/>
    <col min="13" max="13" width="10.7265625" style="16" customWidth="1"/>
    <col min="14" max="14" width="5.6328125" style="111" customWidth="1"/>
    <col min="15" max="15" width="5.6328125" style="16" customWidth="1"/>
    <col min="16" max="16" width="10.7265625" style="16" customWidth="1"/>
    <col min="17" max="17" width="5.6328125" style="111" customWidth="1"/>
    <col min="18" max="18" width="5.6328125" style="16" customWidth="1"/>
    <col min="19" max="19" width="10.7265625" style="16" customWidth="1"/>
    <col min="20" max="20" width="7.6328125" style="16" customWidth="1"/>
    <col min="21" max="32" width="5.6328125" style="16" customWidth="1"/>
    <col min="33" max="16384" width="9" style="16"/>
  </cols>
  <sheetData>
    <row r="1" spans="1:21" ht="17.5" x14ac:dyDescent="0.2">
      <c r="B1" s="101" t="s">
        <v>344</v>
      </c>
    </row>
    <row r="2" spans="1:21" x14ac:dyDescent="0.2">
      <c r="A2" s="23">
        <v>2</v>
      </c>
    </row>
    <row r="3" spans="1:21" x14ac:dyDescent="0.2">
      <c r="A3" s="23">
        <f>IF(COUNTA(E7:S11)&lt;&gt;0,1,2)</f>
        <v>1</v>
      </c>
      <c r="D3" s="26"/>
    </row>
    <row r="4" spans="1:21" ht="20.149999999999999" customHeight="1" x14ac:dyDescent="0.2">
      <c r="B4" s="427" t="s">
        <v>225</v>
      </c>
      <c r="C4" s="428" t="s">
        <v>226</v>
      </c>
      <c r="D4" s="429" t="s">
        <v>66</v>
      </c>
      <c r="E4" s="430" t="s">
        <v>221</v>
      </c>
      <c r="F4" s="431"/>
      <c r="G4" s="432"/>
      <c r="H4" s="430" t="s">
        <v>231</v>
      </c>
      <c r="I4" s="431"/>
      <c r="J4" s="432"/>
      <c r="K4" s="433" t="s">
        <v>331</v>
      </c>
      <c r="L4" s="431"/>
      <c r="M4" s="432"/>
      <c r="N4" s="433" t="s">
        <v>341</v>
      </c>
      <c r="O4" s="433"/>
      <c r="P4" s="433"/>
      <c r="Q4" s="433" t="s">
        <v>456</v>
      </c>
      <c r="R4" s="433"/>
      <c r="S4" s="433"/>
    </row>
    <row r="5" spans="1:21" ht="25.5" customHeight="1" x14ac:dyDescent="0.2">
      <c r="A5" s="23" t="s">
        <v>451</v>
      </c>
      <c r="B5" s="434"/>
      <c r="C5" s="428"/>
      <c r="D5" s="435"/>
      <c r="E5" s="436" t="s">
        <v>67</v>
      </c>
      <c r="F5" s="437" t="s">
        <v>266</v>
      </c>
      <c r="G5" s="438"/>
      <c r="H5" s="436" t="s">
        <v>68</v>
      </c>
      <c r="I5" s="437" t="s">
        <v>266</v>
      </c>
      <c r="J5" s="438"/>
      <c r="K5" s="436" t="s">
        <v>69</v>
      </c>
      <c r="L5" s="437" t="s">
        <v>266</v>
      </c>
      <c r="M5" s="438"/>
      <c r="N5" s="436" t="s">
        <v>70</v>
      </c>
      <c r="O5" s="437" t="s">
        <v>266</v>
      </c>
      <c r="P5" s="438"/>
      <c r="Q5" s="436" t="s">
        <v>67</v>
      </c>
      <c r="R5" s="437" t="s">
        <v>266</v>
      </c>
      <c r="S5" s="439"/>
    </row>
    <row r="6" spans="1:21" ht="27.75" customHeight="1" x14ac:dyDescent="0.2">
      <c r="B6" s="440"/>
      <c r="C6" s="428"/>
      <c r="D6" s="441"/>
      <c r="E6" s="442" t="s">
        <v>71</v>
      </c>
      <c r="F6" s="443" t="s">
        <v>268</v>
      </c>
      <c r="G6" s="444" t="s">
        <v>223</v>
      </c>
      <c r="H6" s="442" t="s">
        <v>71</v>
      </c>
      <c r="I6" s="443" t="s">
        <v>267</v>
      </c>
      <c r="J6" s="444" t="s">
        <v>72</v>
      </c>
      <c r="K6" s="442" t="s">
        <v>71</v>
      </c>
      <c r="L6" s="443" t="s">
        <v>267</v>
      </c>
      <c r="M6" s="444" t="s">
        <v>72</v>
      </c>
      <c r="N6" s="442" t="s">
        <v>71</v>
      </c>
      <c r="O6" s="443" t="s">
        <v>267</v>
      </c>
      <c r="P6" s="444" t="s">
        <v>72</v>
      </c>
      <c r="Q6" s="442" t="s">
        <v>71</v>
      </c>
      <c r="R6" s="443" t="s">
        <v>267</v>
      </c>
      <c r="S6" s="444" t="s">
        <v>72</v>
      </c>
    </row>
    <row r="7" spans="1:21" ht="21.75" customHeight="1" x14ac:dyDescent="0.2">
      <c r="B7" s="429" t="str">
        <f>ｼｰﾄ0!$C$4</f>
        <v>大阪平野</v>
      </c>
      <c r="C7" s="445" t="s">
        <v>488</v>
      </c>
      <c r="D7" s="446" t="s">
        <v>224</v>
      </c>
      <c r="E7" s="480"/>
      <c r="F7" s="481"/>
      <c r="G7" s="481"/>
      <c r="H7" s="480"/>
      <c r="I7" s="481"/>
      <c r="J7" s="481"/>
      <c r="K7" s="480"/>
      <c r="L7" s="481"/>
      <c r="M7" s="481"/>
      <c r="N7" s="480"/>
      <c r="O7" s="481"/>
      <c r="P7" s="481"/>
      <c r="Q7" s="480"/>
      <c r="R7" s="481"/>
      <c r="S7" s="481"/>
    </row>
    <row r="8" spans="1:21" ht="21.75" customHeight="1" x14ac:dyDescent="0.2">
      <c r="B8" s="435"/>
      <c r="C8" s="482"/>
      <c r="D8" s="446" t="s">
        <v>19</v>
      </c>
      <c r="E8" s="480"/>
      <c r="F8" s="481"/>
      <c r="G8" s="481"/>
      <c r="H8" s="480"/>
      <c r="I8" s="481"/>
      <c r="J8" s="481"/>
      <c r="K8" s="480"/>
      <c r="L8" s="481"/>
      <c r="M8" s="481"/>
      <c r="N8" s="480"/>
      <c r="O8" s="481"/>
      <c r="P8" s="481"/>
      <c r="Q8" s="480"/>
      <c r="R8" s="481"/>
      <c r="S8" s="481"/>
    </row>
    <row r="9" spans="1:21" ht="21.75" customHeight="1" x14ac:dyDescent="0.2">
      <c r="B9" s="435"/>
      <c r="C9" s="482"/>
      <c r="D9" s="446" t="s">
        <v>18</v>
      </c>
      <c r="E9" s="480">
        <v>44</v>
      </c>
      <c r="F9" s="481">
        <v>2.2949999999999999</v>
      </c>
      <c r="G9" s="481">
        <v>0.80300000000000005</v>
      </c>
      <c r="H9" s="480">
        <v>45</v>
      </c>
      <c r="I9" s="481">
        <v>2.0510000000000002</v>
      </c>
      <c r="J9" s="481">
        <v>0.71799999999999997</v>
      </c>
      <c r="K9" s="480">
        <v>47</v>
      </c>
      <c r="L9" s="481">
        <v>2.5</v>
      </c>
      <c r="M9" s="481">
        <v>0.9</v>
      </c>
      <c r="N9" s="480">
        <v>47</v>
      </c>
      <c r="O9" s="481">
        <v>2.6</v>
      </c>
      <c r="P9" s="481">
        <v>1.1000000000000001</v>
      </c>
      <c r="Q9" s="480">
        <v>47</v>
      </c>
      <c r="R9" s="481">
        <v>2.6</v>
      </c>
      <c r="S9" s="481">
        <v>1.1000000000000001</v>
      </c>
      <c r="U9" s="118"/>
    </row>
    <row r="10" spans="1:21" ht="21.75" customHeight="1" x14ac:dyDescent="0.2">
      <c r="B10" s="435"/>
      <c r="C10" s="482"/>
      <c r="D10" s="446" t="s">
        <v>201</v>
      </c>
      <c r="E10" s="480"/>
      <c r="F10" s="481"/>
      <c r="G10" s="481"/>
      <c r="H10" s="480"/>
      <c r="I10" s="481"/>
      <c r="J10" s="481"/>
      <c r="K10" s="480"/>
      <c r="L10" s="481"/>
      <c r="M10" s="481"/>
      <c r="N10" s="480"/>
      <c r="O10" s="481"/>
      <c r="P10" s="481"/>
      <c r="Q10" s="480"/>
      <c r="R10" s="481"/>
      <c r="S10" s="481"/>
    </row>
    <row r="11" spans="1:21" ht="21.75" customHeight="1" x14ac:dyDescent="0.2">
      <c r="B11" s="435"/>
      <c r="C11" s="482"/>
      <c r="D11" s="300" t="s">
        <v>57</v>
      </c>
      <c r="E11" s="480"/>
      <c r="F11" s="481"/>
      <c r="G11" s="481"/>
      <c r="H11" s="480"/>
      <c r="I11" s="481"/>
      <c r="J11" s="481"/>
      <c r="K11" s="480"/>
      <c r="L11" s="481"/>
      <c r="M11" s="481"/>
      <c r="N11" s="480"/>
      <c r="O11" s="481"/>
      <c r="P11" s="481"/>
      <c r="Q11" s="480"/>
      <c r="R11" s="481"/>
      <c r="S11" s="481"/>
    </row>
    <row r="12" spans="1:21" ht="26.25" customHeight="1" x14ac:dyDescent="0.2">
      <c r="B12" s="441"/>
      <c r="C12" s="483"/>
      <c r="D12" s="300" t="s">
        <v>247</v>
      </c>
      <c r="E12" s="484">
        <f t="shared" ref="E12:G12" si="0">IF(COUNT(E7:E11)&gt;=1,SUM(E7:E11),"")</f>
        <v>44</v>
      </c>
      <c r="F12" s="485">
        <f t="shared" ref="F12" si="1">IF(COUNT(F7:F11)&gt;=1,SUM(F7:F11),"")</f>
        <v>2.2949999999999999</v>
      </c>
      <c r="G12" s="485">
        <f t="shared" si="0"/>
        <v>0.80300000000000005</v>
      </c>
      <c r="H12" s="484">
        <f t="shared" ref="H12:J12" si="2">IF(COUNT(H7:H11)&gt;=1,SUM(H7:H11),"")</f>
        <v>45</v>
      </c>
      <c r="I12" s="486">
        <f t="shared" ref="I12" si="3">IF(COUNT(I7:I11)&gt;=1,SUM(I7:I11),"")</f>
        <v>2.0510000000000002</v>
      </c>
      <c r="J12" s="486">
        <f t="shared" si="2"/>
        <v>0.71799999999999997</v>
      </c>
      <c r="K12" s="484">
        <f t="shared" ref="K12:M12" si="4">IF(COUNT(K7:K11)&gt;=1,SUM(K7:K11),"")</f>
        <v>47</v>
      </c>
      <c r="L12" s="485">
        <f t="shared" ref="L12" si="5">IF(COUNT(L7:L11)&gt;=1,SUM(L7:L11),"")</f>
        <v>2.5</v>
      </c>
      <c r="M12" s="485">
        <f t="shared" si="4"/>
        <v>0.9</v>
      </c>
      <c r="N12" s="484">
        <f t="shared" ref="N12:S12" si="6">IF(COUNT(N7:N11)&gt;=1,SUM(N7:N11),"")</f>
        <v>47</v>
      </c>
      <c r="O12" s="485">
        <f t="shared" ref="O12" si="7">IF(COUNT(O7:O11)&gt;=1,SUM(O7:O11),"")</f>
        <v>2.6</v>
      </c>
      <c r="P12" s="485">
        <f t="shared" si="6"/>
        <v>1.1000000000000001</v>
      </c>
      <c r="Q12" s="484">
        <f t="shared" si="6"/>
        <v>47</v>
      </c>
      <c r="R12" s="485">
        <f t="shared" ref="R12" si="8">IF(COUNT(R7:R11)&gt;=1,SUM(R7:R11),"")</f>
        <v>2.6</v>
      </c>
      <c r="S12" s="485">
        <f t="shared" si="6"/>
        <v>1.1000000000000001</v>
      </c>
    </row>
    <row r="13" spans="1:21" ht="21.75" customHeight="1" x14ac:dyDescent="0.2">
      <c r="B13" s="429" t="str">
        <f>ｼｰﾄ0!$C$4</f>
        <v>大阪平野</v>
      </c>
      <c r="C13" s="447" t="s">
        <v>472</v>
      </c>
      <c r="D13" s="446" t="s">
        <v>200</v>
      </c>
      <c r="E13" s="300"/>
      <c r="F13" s="481"/>
      <c r="G13" s="481"/>
      <c r="H13" s="300"/>
      <c r="I13" s="481"/>
      <c r="J13" s="481"/>
      <c r="K13" s="300"/>
      <c r="L13" s="481"/>
      <c r="M13" s="481"/>
      <c r="N13" s="300"/>
      <c r="O13" s="481"/>
      <c r="P13" s="481"/>
      <c r="Q13" s="487"/>
      <c r="R13" s="481"/>
      <c r="S13" s="481"/>
    </row>
    <row r="14" spans="1:21" ht="21.75" customHeight="1" x14ac:dyDescent="0.2">
      <c r="B14" s="435"/>
      <c r="C14" s="488"/>
      <c r="D14" s="446" t="s">
        <v>19</v>
      </c>
      <c r="E14" s="300"/>
      <c r="F14" s="481"/>
      <c r="G14" s="481"/>
      <c r="H14" s="300"/>
      <c r="I14" s="481"/>
      <c r="J14" s="481"/>
      <c r="K14" s="300"/>
      <c r="L14" s="481"/>
      <c r="M14" s="481"/>
      <c r="N14" s="300"/>
      <c r="O14" s="481"/>
      <c r="P14" s="481"/>
      <c r="Q14" s="487"/>
      <c r="R14" s="481"/>
      <c r="S14" s="481"/>
    </row>
    <row r="15" spans="1:21" ht="21.75" customHeight="1" x14ac:dyDescent="0.2">
      <c r="B15" s="435"/>
      <c r="C15" s="488"/>
      <c r="D15" s="446" t="s">
        <v>18</v>
      </c>
      <c r="E15" s="300">
        <v>5</v>
      </c>
      <c r="F15" s="481">
        <v>4.9000000000000004</v>
      </c>
      <c r="G15" s="481">
        <v>2</v>
      </c>
      <c r="H15" s="300">
        <v>5</v>
      </c>
      <c r="I15" s="481">
        <v>6.7</v>
      </c>
      <c r="J15" s="481">
        <v>2.4</v>
      </c>
      <c r="K15" s="300">
        <v>5</v>
      </c>
      <c r="L15" s="481">
        <v>6.3</v>
      </c>
      <c r="M15" s="481">
        <v>2.2999999999999998</v>
      </c>
      <c r="N15" s="300">
        <v>5</v>
      </c>
      <c r="O15" s="481">
        <v>6.2</v>
      </c>
      <c r="P15" s="481">
        <v>2.2999999999999998</v>
      </c>
      <c r="Q15" s="487">
        <v>5</v>
      </c>
      <c r="R15" s="481">
        <v>6.5</v>
      </c>
      <c r="S15" s="481">
        <v>2.4</v>
      </c>
    </row>
    <row r="16" spans="1:21" ht="21.75" customHeight="1" x14ac:dyDescent="0.2">
      <c r="B16" s="435"/>
      <c r="C16" s="488"/>
      <c r="D16" s="446" t="s">
        <v>201</v>
      </c>
      <c r="E16" s="300"/>
      <c r="F16" s="481"/>
      <c r="G16" s="481"/>
      <c r="H16" s="300"/>
      <c r="I16" s="481"/>
      <c r="J16" s="481"/>
      <c r="K16" s="300"/>
      <c r="L16" s="481"/>
      <c r="M16" s="481"/>
      <c r="N16" s="300"/>
      <c r="O16" s="481"/>
      <c r="P16" s="481"/>
      <c r="Q16" s="487"/>
      <c r="R16" s="481"/>
      <c r="S16" s="481"/>
    </row>
    <row r="17" spans="2:19" ht="21.75" customHeight="1" x14ac:dyDescent="0.2">
      <c r="B17" s="435"/>
      <c r="C17" s="488"/>
      <c r="D17" s="300" t="s">
        <v>57</v>
      </c>
      <c r="E17" s="300"/>
      <c r="F17" s="481"/>
      <c r="G17" s="481"/>
      <c r="H17" s="300"/>
      <c r="I17" s="481"/>
      <c r="J17" s="481"/>
      <c r="K17" s="300"/>
      <c r="L17" s="481"/>
      <c r="M17" s="481"/>
      <c r="N17" s="300"/>
      <c r="O17" s="481"/>
      <c r="P17" s="481"/>
      <c r="Q17" s="487"/>
      <c r="R17" s="481"/>
      <c r="S17" s="481"/>
    </row>
    <row r="18" spans="2:19" ht="26.25" customHeight="1" x14ac:dyDescent="0.2">
      <c r="B18" s="441"/>
      <c r="C18" s="489"/>
      <c r="D18" s="300" t="s">
        <v>248</v>
      </c>
      <c r="E18" s="484">
        <f t="shared" ref="E18:G18" si="9">IF(COUNT(E13:E17)&gt;=1,SUM(E13:E17),"")</f>
        <v>5</v>
      </c>
      <c r="F18" s="485">
        <f t="shared" ref="F18" si="10">IF(COUNT(F13:F17)&gt;=1,SUM(F13:F17),"")</f>
        <v>4.9000000000000004</v>
      </c>
      <c r="G18" s="485">
        <f t="shared" si="9"/>
        <v>2</v>
      </c>
      <c r="H18" s="484">
        <f t="shared" ref="H18:S18" si="11">IF(COUNT(H13:H17)&gt;=1,SUM(H13:H17),"")</f>
        <v>5</v>
      </c>
      <c r="I18" s="486">
        <f t="shared" si="11"/>
        <v>6.7</v>
      </c>
      <c r="J18" s="486">
        <f t="shared" si="11"/>
        <v>2.4</v>
      </c>
      <c r="K18" s="484">
        <f t="shared" si="11"/>
        <v>5</v>
      </c>
      <c r="L18" s="485">
        <f t="shared" si="11"/>
        <v>6.3</v>
      </c>
      <c r="M18" s="485">
        <f t="shared" si="11"/>
        <v>2.2999999999999998</v>
      </c>
      <c r="N18" s="484">
        <f t="shared" si="11"/>
        <v>5</v>
      </c>
      <c r="O18" s="485">
        <f t="shared" si="11"/>
        <v>6.2</v>
      </c>
      <c r="P18" s="485">
        <f t="shared" si="11"/>
        <v>2.2999999999999998</v>
      </c>
      <c r="Q18" s="484">
        <f t="shared" si="11"/>
        <v>5</v>
      </c>
      <c r="R18" s="485">
        <f t="shared" si="11"/>
        <v>6.5</v>
      </c>
      <c r="S18" s="485">
        <f t="shared" si="11"/>
        <v>2.4</v>
      </c>
    </row>
    <row r="19" spans="2:19" ht="21.75" customHeight="1" x14ac:dyDescent="0.2">
      <c r="B19" s="429" t="str">
        <f>ｼｰﾄ0!$C$4</f>
        <v>大阪平野</v>
      </c>
      <c r="C19" s="445" t="s">
        <v>475</v>
      </c>
      <c r="D19" s="446" t="s">
        <v>200</v>
      </c>
      <c r="E19" s="300"/>
      <c r="F19" s="481"/>
      <c r="G19" s="481"/>
      <c r="H19" s="300"/>
      <c r="I19" s="481"/>
      <c r="J19" s="481"/>
      <c r="K19" s="300"/>
      <c r="L19" s="481"/>
      <c r="M19" s="481"/>
      <c r="N19" s="300"/>
      <c r="O19" s="481"/>
      <c r="P19" s="481"/>
      <c r="Q19" s="487"/>
      <c r="R19" s="481"/>
      <c r="S19" s="481"/>
    </row>
    <row r="20" spans="2:19" ht="21.75" customHeight="1" x14ac:dyDescent="0.2">
      <c r="B20" s="435"/>
      <c r="C20" s="448"/>
      <c r="D20" s="446" t="s">
        <v>19</v>
      </c>
      <c r="E20" s="300"/>
      <c r="F20" s="481"/>
      <c r="G20" s="481"/>
      <c r="H20" s="300"/>
      <c r="I20" s="481"/>
      <c r="J20" s="481"/>
      <c r="K20" s="300"/>
      <c r="L20" s="481"/>
      <c r="M20" s="481"/>
      <c r="N20" s="300"/>
      <c r="O20" s="481"/>
      <c r="P20" s="481"/>
      <c r="Q20" s="487"/>
      <c r="R20" s="481"/>
      <c r="S20" s="481"/>
    </row>
    <row r="21" spans="2:19" ht="21.75" customHeight="1" x14ac:dyDescent="0.2">
      <c r="B21" s="435"/>
      <c r="C21" s="448"/>
      <c r="D21" s="446" t="s">
        <v>18</v>
      </c>
      <c r="E21" s="300">
        <v>1</v>
      </c>
      <c r="F21" s="481">
        <v>2</v>
      </c>
      <c r="G21" s="481">
        <v>0.7</v>
      </c>
      <c r="H21" s="300">
        <v>1</v>
      </c>
      <c r="I21" s="481">
        <v>2</v>
      </c>
      <c r="J21" s="481">
        <v>0.7</v>
      </c>
      <c r="K21" s="300">
        <v>1</v>
      </c>
      <c r="L21" s="481">
        <v>2.5</v>
      </c>
      <c r="M21" s="481">
        <v>0.9</v>
      </c>
      <c r="N21" s="300">
        <v>1</v>
      </c>
      <c r="O21" s="481">
        <v>2.2999999999999998</v>
      </c>
      <c r="P21" s="481">
        <v>0.8</v>
      </c>
      <c r="Q21" s="487">
        <v>1</v>
      </c>
      <c r="R21" s="481">
        <v>2.5</v>
      </c>
      <c r="S21" s="481">
        <v>0.9</v>
      </c>
    </row>
    <row r="22" spans="2:19" ht="21.75" customHeight="1" x14ac:dyDescent="0.2">
      <c r="B22" s="435"/>
      <c r="C22" s="448"/>
      <c r="D22" s="446" t="s">
        <v>201</v>
      </c>
      <c r="E22" s="300"/>
      <c r="F22" s="481"/>
      <c r="G22" s="481"/>
      <c r="H22" s="300"/>
      <c r="I22" s="481"/>
      <c r="J22" s="481"/>
      <c r="K22" s="300"/>
      <c r="L22" s="481"/>
      <c r="M22" s="481"/>
      <c r="N22" s="300"/>
      <c r="O22" s="481"/>
      <c r="P22" s="481"/>
      <c r="Q22" s="487"/>
      <c r="R22" s="481"/>
      <c r="S22" s="481"/>
    </row>
    <row r="23" spans="2:19" ht="21.75" customHeight="1" x14ac:dyDescent="0.2">
      <c r="B23" s="435"/>
      <c r="C23" s="448"/>
      <c r="D23" s="300" t="s">
        <v>503</v>
      </c>
      <c r="E23" s="300"/>
      <c r="F23" s="481"/>
      <c r="G23" s="481"/>
      <c r="H23" s="300"/>
      <c r="I23" s="481"/>
      <c r="J23" s="481"/>
      <c r="K23" s="300"/>
      <c r="L23" s="481"/>
      <c r="M23" s="481"/>
      <c r="N23" s="300"/>
      <c r="O23" s="481"/>
      <c r="P23" s="481"/>
      <c r="Q23" s="487"/>
      <c r="R23" s="481"/>
      <c r="S23" s="481"/>
    </row>
    <row r="24" spans="2:19" ht="26.25" customHeight="1" x14ac:dyDescent="0.2">
      <c r="B24" s="441"/>
      <c r="C24" s="449"/>
      <c r="D24" s="300" t="s">
        <v>249</v>
      </c>
      <c r="E24" s="487">
        <f t="shared" ref="E24:G24" si="12">IF(COUNT(E19:E23)&gt;=1,SUM(E19:E23),"")</f>
        <v>1</v>
      </c>
      <c r="F24" s="490">
        <f t="shared" ref="F24" si="13">IF(COUNT(F19:F23)&gt;=1,SUM(F19:F23),"")</f>
        <v>2</v>
      </c>
      <c r="G24" s="490">
        <f t="shared" si="12"/>
        <v>0.7</v>
      </c>
      <c r="H24" s="487">
        <f t="shared" ref="H24:S24" si="14">IF(COUNT(H19:H23)&gt;=1,SUM(H19:H23),"")</f>
        <v>1</v>
      </c>
      <c r="I24" s="491">
        <f t="shared" si="14"/>
        <v>2</v>
      </c>
      <c r="J24" s="491">
        <f t="shared" si="14"/>
        <v>0.7</v>
      </c>
      <c r="K24" s="487">
        <f t="shared" si="14"/>
        <v>1</v>
      </c>
      <c r="L24" s="490">
        <f t="shared" si="14"/>
        <v>2.5</v>
      </c>
      <c r="M24" s="490">
        <f t="shared" si="14"/>
        <v>0.9</v>
      </c>
      <c r="N24" s="487">
        <f t="shared" si="14"/>
        <v>1</v>
      </c>
      <c r="O24" s="490">
        <f t="shared" si="14"/>
        <v>2.2999999999999998</v>
      </c>
      <c r="P24" s="490">
        <f t="shared" si="14"/>
        <v>0.8</v>
      </c>
      <c r="Q24" s="487">
        <f t="shared" si="14"/>
        <v>1</v>
      </c>
      <c r="R24" s="490">
        <f t="shared" si="14"/>
        <v>2.5</v>
      </c>
      <c r="S24" s="490">
        <f t="shared" si="14"/>
        <v>0.9</v>
      </c>
    </row>
    <row r="25" spans="2:19" ht="22.5" customHeight="1" x14ac:dyDescent="0.2">
      <c r="B25" s="429" t="str">
        <f>ｼｰﾄ0!$C$4</f>
        <v>大阪平野</v>
      </c>
      <c r="C25" s="445" t="s">
        <v>474</v>
      </c>
      <c r="D25" s="446" t="s">
        <v>200</v>
      </c>
      <c r="E25" s="300"/>
      <c r="F25" s="481"/>
      <c r="G25" s="481"/>
      <c r="H25" s="300"/>
      <c r="I25" s="481"/>
      <c r="J25" s="481"/>
      <c r="K25" s="300"/>
      <c r="L25" s="481"/>
      <c r="M25" s="481"/>
      <c r="N25" s="300"/>
      <c r="O25" s="481"/>
      <c r="P25" s="481"/>
      <c r="Q25" s="487"/>
      <c r="R25" s="481"/>
      <c r="S25" s="481"/>
    </row>
    <row r="26" spans="2:19" ht="22.5" customHeight="1" x14ac:dyDescent="0.2">
      <c r="B26" s="435"/>
      <c r="C26" s="448"/>
      <c r="D26" s="446" t="s">
        <v>19</v>
      </c>
      <c r="E26" s="300"/>
      <c r="F26" s="481"/>
      <c r="G26" s="481"/>
      <c r="H26" s="300"/>
      <c r="I26" s="481"/>
      <c r="J26" s="481"/>
      <c r="K26" s="300"/>
      <c r="L26" s="481"/>
      <c r="M26" s="481"/>
      <c r="N26" s="300"/>
      <c r="O26" s="481"/>
      <c r="P26" s="481"/>
      <c r="Q26" s="487"/>
      <c r="R26" s="481"/>
      <c r="S26" s="481"/>
    </row>
    <row r="27" spans="2:19" ht="22.5" customHeight="1" x14ac:dyDescent="0.2">
      <c r="B27" s="435"/>
      <c r="C27" s="448"/>
      <c r="D27" s="446" t="s">
        <v>18</v>
      </c>
      <c r="E27" s="300">
        <v>11</v>
      </c>
      <c r="F27" s="481">
        <v>14</v>
      </c>
      <c r="G27" s="481">
        <v>5.0999999999999996</v>
      </c>
      <c r="H27" s="300">
        <v>11</v>
      </c>
      <c r="I27" s="481">
        <v>13.8</v>
      </c>
      <c r="J27" s="481">
        <v>5</v>
      </c>
      <c r="K27" s="300">
        <v>11</v>
      </c>
      <c r="L27" s="481">
        <v>14.9</v>
      </c>
      <c r="M27" s="481">
        <v>5.4</v>
      </c>
      <c r="N27" s="300">
        <v>11</v>
      </c>
      <c r="O27" s="481">
        <v>15.1</v>
      </c>
      <c r="P27" s="481">
        <v>5.5</v>
      </c>
      <c r="Q27" s="487">
        <v>11</v>
      </c>
      <c r="R27" s="481">
        <v>13.6</v>
      </c>
      <c r="S27" s="481">
        <v>5</v>
      </c>
    </row>
    <row r="28" spans="2:19" ht="22.5" customHeight="1" x14ac:dyDescent="0.2">
      <c r="B28" s="435"/>
      <c r="C28" s="448"/>
      <c r="D28" s="446" t="s">
        <v>201</v>
      </c>
      <c r="E28" s="300"/>
      <c r="F28" s="481"/>
      <c r="G28" s="481"/>
      <c r="H28" s="300"/>
      <c r="I28" s="481"/>
      <c r="J28" s="481"/>
      <c r="K28" s="300"/>
      <c r="L28" s="481"/>
      <c r="M28" s="481"/>
      <c r="N28" s="300"/>
      <c r="O28" s="481"/>
      <c r="P28" s="481"/>
      <c r="Q28" s="487"/>
      <c r="R28" s="481"/>
      <c r="S28" s="481"/>
    </row>
    <row r="29" spans="2:19" ht="22.5" customHeight="1" x14ac:dyDescent="0.2">
      <c r="B29" s="435"/>
      <c r="C29" s="448"/>
      <c r="D29" s="300" t="s">
        <v>57</v>
      </c>
      <c r="E29" s="300"/>
      <c r="F29" s="481"/>
      <c r="G29" s="481"/>
      <c r="H29" s="300"/>
      <c r="I29" s="481"/>
      <c r="J29" s="481"/>
      <c r="K29" s="300"/>
      <c r="L29" s="481"/>
      <c r="M29" s="481"/>
      <c r="N29" s="300"/>
      <c r="O29" s="481"/>
      <c r="P29" s="481"/>
      <c r="Q29" s="487"/>
      <c r="R29" s="481"/>
      <c r="S29" s="481"/>
    </row>
    <row r="30" spans="2:19" ht="25.5" customHeight="1" x14ac:dyDescent="0.2">
      <c r="B30" s="441"/>
      <c r="C30" s="449"/>
      <c r="D30" s="300" t="s">
        <v>250</v>
      </c>
      <c r="E30" s="487">
        <f t="shared" ref="E30:G30" si="15">IF(COUNT(E25:E29)&gt;=1,SUM(E25:E29),"")</f>
        <v>11</v>
      </c>
      <c r="F30" s="490">
        <f t="shared" ref="F30" si="16">IF(COUNT(F25:F29)&gt;=1,SUM(F25:F29),"")</f>
        <v>14</v>
      </c>
      <c r="G30" s="490">
        <f t="shared" si="15"/>
        <v>5.0999999999999996</v>
      </c>
      <c r="H30" s="487">
        <f t="shared" ref="H30:S30" si="17">IF(COUNT(H25:H29)&gt;=1,SUM(H25:H29),"")</f>
        <v>11</v>
      </c>
      <c r="I30" s="491">
        <f t="shared" si="17"/>
        <v>13.8</v>
      </c>
      <c r="J30" s="491">
        <f t="shared" si="17"/>
        <v>5</v>
      </c>
      <c r="K30" s="487">
        <f t="shared" si="17"/>
        <v>11</v>
      </c>
      <c r="L30" s="490">
        <f t="shared" si="17"/>
        <v>14.9</v>
      </c>
      <c r="M30" s="490">
        <f t="shared" si="17"/>
        <v>5.4</v>
      </c>
      <c r="N30" s="487">
        <f t="shared" si="17"/>
        <v>11</v>
      </c>
      <c r="O30" s="490">
        <f t="shared" si="17"/>
        <v>15.1</v>
      </c>
      <c r="P30" s="490">
        <f t="shared" si="17"/>
        <v>5.5</v>
      </c>
      <c r="Q30" s="487">
        <f t="shared" si="17"/>
        <v>11</v>
      </c>
      <c r="R30" s="490">
        <f t="shared" si="17"/>
        <v>13.6</v>
      </c>
      <c r="S30" s="490">
        <f t="shared" si="17"/>
        <v>5</v>
      </c>
    </row>
    <row r="31" spans="2:19" ht="21.75" customHeight="1" x14ac:dyDescent="0.2">
      <c r="B31" s="429" t="str">
        <f>ｼｰﾄ0!$C$4</f>
        <v>大阪平野</v>
      </c>
      <c r="C31" s="450" t="s">
        <v>473</v>
      </c>
      <c r="D31" s="446" t="s">
        <v>200</v>
      </c>
      <c r="E31" s="300"/>
      <c r="F31" s="481"/>
      <c r="G31" s="481"/>
      <c r="H31" s="300"/>
      <c r="I31" s="481"/>
      <c r="J31" s="481"/>
      <c r="K31" s="300"/>
      <c r="L31" s="481"/>
      <c r="M31" s="481"/>
      <c r="N31" s="300"/>
      <c r="O31" s="481"/>
      <c r="P31" s="481"/>
      <c r="Q31" s="487"/>
      <c r="R31" s="481"/>
      <c r="S31" s="481"/>
    </row>
    <row r="32" spans="2:19" ht="21.75" customHeight="1" x14ac:dyDescent="0.2">
      <c r="B32" s="435"/>
      <c r="C32" s="482"/>
      <c r="D32" s="446" t="s">
        <v>19</v>
      </c>
      <c r="E32" s="300"/>
      <c r="F32" s="481"/>
      <c r="G32" s="481"/>
      <c r="H32" s="300"/>
      <c r="I32" s="481"/>
      <c r="J32" s="481"/>
      <c r="K32" s="300"/>
      <c r="L32" s="481"/>
      <c r="M32" s="481"/>
      <c r="N32" s="300"/>
      <c r="O32" s="481"/>
      <c r="P32" s="481"/>
      <c r="Q32" s="487"/>
      <c r="R32" s="481"/>
      <c r="S32" s="481"/>
    </row>
    <row r="33" spans="2:19" ht="21.75" customHeight="1" x14ac:dyDescent="0.2">
      <c r="B33" s="435"/>
      <c r="C33" s="482"/>
      <c r="D33" s="446" t="s">
        <v>18</v>
      </c>
      <c r="E33" s="300">
        <v>5</v>
      </c>
      <c r="F33" s="481">
        <v>6.4</v>
      </c>
      <c r="G33" s="481">
        <v>2.2999999999999998</v>
      </c>
      <c r="H33" s="300">
        <v>5</v>
      </c>
      <c r="I33" s="481">
        <v>6.5</v>
      </c>
      <c r="J33" s="481">
        <v>2.4</v>
      </c>
      <c r="K33" s="300">
        <v>5</v>
      </c>
      <c r="L33" s="481">
        <v>6.2</v>
      </c>
      <c r="M33" s="481">
        <v>2.2999999999999998</v>
      </c>
      <c r="N33" s="300">
        <v>5</v>
      </c>
      <c r="O33" s="481">
        <v>6</v>
      </c>
      <c r="P33" s="481">
        <v>2.2000000000000002</v>
      </c>
      <c r="Q33" s="487">
        <v>5</v>
      </c>
      <c r="R33" s="481">
        <v>6</v>
      </c>
      <c r="S33" s="481">
        <v>2.2000000000000002</v>
      </c>
    </row>
    <row r="34" spans="2:19" ht="21.75" customHeight="1" x14ac:dyDescent="0.2">
      <c r="B34" s="435"/>
      <c r="C34" s="482"/>
      <c r="D34" s="446" t="s">
        <v>201</v>
      </c>
      <c r="E34" s="300"/>
      <c r="F34" s="481"/>
      <c r="G34" s="481"/>
      <c r="H34" s="300"/>
      <c r="I34" s="481"/>
      <c r="J34" s="481"/>
      <c r="K34" s="300"/>
      <c r="L34" s="481"/>
      <c r="M34" s="481"/>
      <c r="N34" s="300"/>
      <c r="O34" s="481"/>
      <c r="P34" s="481"/>
      <c r="Q34" s="487"/>
      <c r="R34" s="481"/>
      <c r="S34" s="481"/>
    </row>
    <row r="35" spans="2:19" ht="21.75" customHeight="1" x14ac:dyDescent="0.2">
      <c r="B35" s="435"/>
      <c r="C35" s="482"/>
      <c r="D35" s="300" t="s">
        <v>57</v>
      </c>
      <c r="E35" s="300"/>
      <c r="F35" s="481"/>
      <c r="G35" s="481"/>
      <c r="H35" s="300"/>
      <c r="I35" s="481"/>
      <c r="J35" s="481"/>
      <c r="K35" s="300"/>
      <c r="L35" s="481"/>
      <c r="M35" s="481"/>
      <c r="N35" s="300"/>
      <c r="O35" s="481"/>
      <c r="P35" s="481"/>
      <c r="Q35" s="487"/>
      <c r="R35" s="481"/>
      <c r="S35" s="481"/>
    </row>
    <row r="36" spans="2:19" ht="25.5" customHeight="1" x14ac:dyDescent="0.2">
      <c r="B36" s="441"/>
      <c r="C36" s="483"/>
      <c r="D36" s="451" t="s">
        <v>251</v>
      </c>
      <c r="E36" s="487">
        <f t="shared" ref="E36:G36" si="18">IF(COUNT(E31:E35)&gt;=1,SUM(E31:E35),"")</f>
        <v>5</v>
      </c>
      <c r="F36" s="490">
        <f t="shared" ref="F36" si="19">IF(COUNT(F31:F35)&gt;=1,SUM(F31:F35),"")</f>
        <v>6.4</v>
      </c>
      <c r="G36" s="490">
        <f t="shared" si="18"/>
        <v>2.2999999999999998</v>
      </c>
      <c r="H36" s="487">
        <f t="shared" ref="H36:S36" si="20">IF(COUNT(H31:H35)&gt;=1,SUM(H31:H35),"")</f>
        <v>5</v>
      </c>
      <c r="I36" s="491">
        <f t="shared" si="20"/>
        <v>6.5</v>
      </c>
      <c r="J36" s="491">
        <f t="shared" si="20"/>
        <v>2.4</v>
      </c>
      <c r="K36" s="487">
        <f t="shared" si="20"/>
        <v>5</v>
      </c>
      <c r="L36" s="490">
        <f t="shared" si="20"/>
        <v>6.2</v>
      </c>
      <c r="M36" s="490">
        <f t="shared" si="20"/>
        <v>2.2999999999999998</v>
      </c>
      <c r="N36" s="487">
        <f t="shared" si="20"/>
        <v>5</v>
      </c>
      <c r="O36" s="490">
        <f t="shared" si="20"/>
        <v>6</v>
      </c>
      <c r="P36" s="490">
        <f t="shared" si="20"/>
        <v>2.2000000000000002</v>
      </c>
      <c r="Q36" s="487">
        <f t="shared" si="20"/>
        <v>5</v>
      </c>
      <c r="R36" s="490">
        <f t="shared" si="20"/>
        <v>6</v>
      </c>
      <c r="S36" s="490">
        <f t="shared" si="20"/>
        <v>2.2000000000000002</v>
      </c>
    </row>
    <row r="37" spans="2:19" ht="21.75" customHeight="1" x14ac:dyDescent="0.2">
      <c r="B37" s="429" t="str">
        <f>ｼｰﾄ0!$C$4</f>
        <v>大阪平野</v>
      </c>
      <c r="C37" s="445"/>
      <c r="D37" s="446" t="s">
        <v>200</v>
      </c>
      <c r="E37" s="300"/>
      <c r="F37" s="481"/>
      <c r="G37" s="481"/>
      <c r="H37" s="300"/>
      <c r="I37" s="481"/>
      <c r="J37" s="481"/>
      <c r="K37" s="300"/>
      <c r="L37" s="481"/>
      <c r="M37" s="481"/>
      <c r="N37" s="300"/>
      <c r="O37" s="481"/>
      <c r="P37" s="481"/>
      <c r="Q37" s="487"/>
      <c r="R37" s="481"/>
      <c r="S37" s="481"/>
    </row>
    <row r="38" spans="2:19" ht="21.75" customHeight="1" x14ac:dyDescent="0.2">
      <c r="B38" s="435"/>
      <c r="C38" s="482"/>
      <c r="D38" s="446" t="s">
        <v>19</v>
      </c>
      <c r="E38" s="300"/>
      <c r="F38" s="481"/>
      <c r="G38" s="481"/>
      <c r="H38" s="300"/>
      <c r="I38" s="481"/>
      <c r="J38" s="481"/>
      <c r="K38" s="300"/>
      <c r="L38" s="481"/>
      <c r="M38" s="481"/>
      <c r="N38" s="300"/>
      <c r="O38" s="481"/>
      <c r="P38" s="481"/>
      <c r="Q38" s="487"/>
      <c r="R38" s="481"/>
      <c r="S38" s="481"/>
    </row>
    <row r="39" spans="2:19" ht="21.75" customHeight="1" x14ac:dyDescent="0.2">
      <c r="B39" s="435"/>
      <c r="C39" s="482"/>
      <c r="D39" s="446" t="s">
        <v>18</v>
      </c>
      <c r="E39" s="300"/>
      <c r="F39" s="481"/>
      <c r="G39" s="481"/>
      <c r="H39" s="300"/>
      <c r="I39" s="481"/>
      <c r="J39" s="481"/>
      <c r="K39" s="300"/>
      <c r="L39" s="481"/>
      <c r="M39" s="481"/>
      <c r="N39" s="300"/>
      <c r="O39" s="481"/>
      <c r="P39" s="481"/>
      <c r="Q39" s="487"/>
      <c r="R39" s="481"/>
      <c r="S39" s="481"/>
    </row>
    <row r="40" spans="2:19" ht="21.75" customHeight="1" x14ac:dyDescent="0.2">
      <c r="B40" s="435"/>
      <c r="C40" s="482"/>
      <c r="D40" s="446" t="s">
        <v>201</v>
      </c>
      <c r="E40" s="300"/>
      <c r="F40" s="481"/>
      <c r="G40" s="481"/>
      <c r="H40" s="300"/>
      <c r="I40" s="481"/>
      <c r="J40" s="481"/>
      <c r="K40" s="300"/>
      <c r="L40" s="481"/>
      <c r="M40" s="481"/>
      <c r="N40" s="300"/>
      <c r="O40" s="481"/>
      <c r="P40" s="481"/>
      <c r="Q40" s="487"/>
      <c r="R40" s="481"/>
      <c r="S40" s="481"/>
    </row>
    <row r="41" spans="2:19" ht="21.75" customHeight="1" x14ac:dyDescent="0.2">
      <c r="B41" s="435"/>
      <c r="C41" s="482"/>
      <c r="D41" s="300" t="s">
        <v>57</v>
      </c>
      <c r="E41" s="300"/>
      <c r="F41" s="481"/>
      <c r="G41" s="481"/>
      <c r="H41" s="300"/>
      <c r="I41" s="481"/>
      <c r="J41" s="481"/>
      <c r="K41" s="300"/>
      <c r="L41" s="481"/>
      <c r="M41" s="481"/>
      <c r="N41" s="300"/>
      <c r="O41" s="481"/>
      <c r="P41" s="481"/>
      <c r="Q41" s="487"/>
      <c r="R41" s="481"/>
      <c r="S41" s="481"/>
    </row>
    <row r="42" spans="2:19" ht="25.5" customHeight="1" x14ac:dyDescent="0.2">
      <c r="B42" s="441"/>
      <c r="C42" s="483"/>
      <c r="D42" s="300" t="s">
        <v>252</v>
      </c>
      <c r="E42" s="487" t="str">
        <f t="shared" ref="E42:G42" si="21">IF(COUNT(E37:E41)&gt;=1,SUM(E37:E41),"")</f>
        <v/>
      </c>
      <c r="F42" s="490" t="str">
        <f t="shared" ref="F42" si="22">IF(COUNT(F37:F41)&gt;=1,SUM(F37:F41),"")</f>
        <v/>
      </c>
      <c r="G42" s="490" t="str">
        <f t="shared" si="21"/>
        <v/>
      </c>
      <c r="H42" s="487" t="str">
        <f t="shared" ref="H42:S42" si="23">IF(COUNT(H37:H41)&gt;=1,SUM(H37:H41),"")</f>
        <v/>
      </c>
      <c r="I42" s="491" t="str">
        <f t="shared" si="23"/>
        <v/>
      </c>
      <c r="J42" s="491" t="str">
        <f t="shared" si="23"/>
        <v/>
      </c>
      <c r="K42" s="487" t="str">
        <f t="shared" si="23"/>
        <v/>
      </c>
      <c r="L42" s="490" t="str">
        <f t="shared" si="23"/>
        <v/>
      </c>
      <c r="M42" s="490" t="str">
        <f t="shared" si="23"/>
        <v/>
      </c>
      <c r="N42" s="487" t="str">
        <f t="shared" si="23"/>
        <v/>
      </c>
      <c r="O42" s="490" t="str">
        <f t="shared" si="23"/>
        <v/>
      </c>
      <c r="P42" s="490" t="str">
        <f t="shared" si="23"/>
        <v/>
      </c>
      <c r="Q42" s="487" t="str">
        <f t="shared" si="23"/>
        <v/>
      </c>
      <c r="R42" s="490" t="str">
        <f t="shared" si="23"/>
        <v/>
      </c>
      <c r="S42" s="490" t="str">
        <f t="shared" si="23"/>
        <v/>
      </c>
    </row>
    <row r="43" spans="2:19" ht="21.75" customHeight="1" x14ac:dyDescent="0.2">
      <c r="B43" s="429" t="str">
        <f>ｼｰﾄ0!$C$4</f>
        <v>大阪平野</v>
      </c>
      <c r="C43" s="445"/>
      <c r="D43" s="446" t="s">
        <v>200</v>
      </c>
      <c r="E43" s="300"/>
      <c r="F43" s="481"/>
      <c r="G43" s="481"/>
      <c r="H43" s="300"/>
      <c r="I43" s="481"/>
      <c r="J43" s="481"/>
      <c r="K43" s="300"/>
      <c r="L43" s="481"/>
      <c r="M43" s="481"/>
      <c r="N43" s="300"/>
      <c r="O43" s="481"/>
      <c r="P43" s="481"/>
      <c r="Q43" s="487"/>
      <c r="R43" s="481"/>
      <c r="S43" s="481"/>
    </row>
    <row r="44" spans="2:19" ht="21.75" customHeight="1" x14ac:dyDescent="0.2">
      <c r="B44" s="435"/>
      <c r="C44" s="448"/>
      <c r="D44" s="446" t="s">
        <v>19</v>
      </c>
      <c r="E44" s="300"/>
      <c r="F44" s="481"/>
      <c r="G44" s="481"/>
      <c r="H44" s="300"/>
      <c r="I44" s="481"/>
      <c r="J44" s="481"/>
      <c r="K44" s="300"/>
      <c r="L44" s="481"/>
      <c r="M44" s="481"/>
      <c r="N44" s="300"/>
      <c r="O44" s="481"/>
      <c r="P44" s="481"/>
      <c r="Q44" s="487"/>
      <c r="R44" s="481"/>
      <c r="S44" s="481"/>
    </row>
    <row r="45" spans="2:19" ht="21.75" customHeight="1" x14ac:dyDescent="0.2">
      <c r="B45" s="435"/>
      <c r="C45" s="448"/>
      <c r="D45" s="446" t="s">
        <v>18</v>
      </c>
      <c r="E45" s="300"/>
      <c r="F45" s="481"/>
      <c r="G45" s="481"/>
      <c r="H45" s="300"/>
      <c r="I45" s="481"/>
      <c r="J45" s="481"/>
      <c r="K45" s="300"/>
      <c r="L45" s="481"/>
      <c r="M45" s="481"/>
      <c r="N45" s="300"/>
      <c r="O45" s="481"/>
      <c r="P45" s="481"/>
      <c r="Q45" s="487"/>
      <c r="R45" s="481"/>
      <c r="S45" s="481"/>
    </row>
    <row r="46" spans="2:19" ht="21.75" customHeight="1" x14ac:dyDescent="0.2">
      <c r="B46" s="435"/>
      <c r="C46" s="448"/>
      <c r="D46" s="446" t="s">
        <v>201</v>
      </c>
      <c r="E46" s="300"/>
      <c r="F46" s="481"/>
      <c r="G46" s="481"/>
      <c r="H46" s="300"/>
      <c r="I46" s="481"/>
      <c r="J46" s="481"/>
      <c r="K46" s="300"/>
      <c r="L46" s="481"/>
      <c r="M46" s="481"/>
      <c r="N46" s="300"/>
      <c r="O46" s="481"/>
      <c r="P46" s="481"/>
      <c r="Q46" s="487"/>
      <c r="R46" s="481"/>
      <c r="S46" s="481"/>
    </row>
    <row r="47" spans="2:19" ht="21.75" customHeight="1" x14ac:dyDescent="0.2">
      <c r="B47" s="435"/>
      <c r="C47" s="448"/>
      <c r="D47" s="300" t="s">
        <v>57</v>
      </c>
      <c r="E47" s="300"/>
      <c r="F47" s="481"/>
      <c r="G47" s="481"/>
      <c r="H47" s="300"/>
      <c r="I47" s="481"/>
      <c r="J47" s="481"/>
      <c r="K47" s="300"/>
      <c r="L47" s="481"/>
      <c r="M47" s="481"/>
      <c r="N47" s="300"/>
      <c r="O47" s="481"/>
      <c r="P47" s="481"/>
      <c r="Q47" s="487"/>
      <c r="R47" s="481"/>
      <c r="S47" s="481"/>
    </row>
    <row r="48" spans="2:19" ht="23.25" customHeight="1" x14ac:dyDescent="0.2">
      <c r="B48" s="441"/>
      <c r="C48" s="449"/>
      <c r="D48" s="300" t="s">
        <v>253</v>
      </c>
      <c r="E48" s="487" t="str">
        <f t="shared" ref="E48:G48" si="24">IF(COUNT(E43:E47)&gt;=1,SUM(E43:E47),"")</f>
        <v/>
      </c>
      <c r="F48" s="490" t="str">
        <f t="shared" ref="F48" si="25">IF(COUNT(F43:F47)&gt;=1,SUM(F43:F47),"")</f>
        <v/>
      </c>
      <c r="G48" s="490" t="str">
        <f t="shared" si="24"/>
        <v/>
      </c>
      <c r="H48" s="487" t="str">
        <f t="shared" ref="H48:S48" si="26">IF(COUNT(H43:H47)&gt;=1,SUM(H43:H47),"")</f>
        <v/>
      </c>
      <c r="I48" s="491" t="str">
        <f t="shared" si="26"/>
        <v/>
      </c>
      <c r="J48" s="491" t="str">
        <f t="shared" si="26"/>
        <v/>
      </c>
      <c r="K48" s="487" t="str">
        <f t="shared" si="26"/>
        <v/>
      </c>
      <c r="L48" s="490" t="str">
        <f t="shared" si="26"/>
        <v/>
      </c>
      <c r="M48" s="490" t="str">
        <f t="shared" si="26"/>
        <v/>
      </c>
      <c r="N48" s="487" t="str">
        <f t="shared" si="26"/>
        <v/>
      </c>
      <c r="O48" s="490" t="str">
        <f t="shared" si="26"/>
        <v/>
      </c>
      <c r="P48" s="490" t="str">
        <f t="shared" si="26"/>
        <v/>
      </c>
      <c r="Q48" s="487" t="str">
        <f t="shared" si="26"/>
        <v/>
      </c>
      <c r="R48" s="490" t="str">
        <f t="shared" si="26"/>
        <v/>
      </c>
      <c r="S48" s="490" t="str">
        <f t="shared" si="26"/>
        <v/>
      </c>
    </row>
    <row r="49" spans="2:19" ht="21.75" customHeight="1" x14ac:dyDescent="0.2">
      <c r="B49" s="429" t="str">
        <f>ｼｰﾄ0!$C$4</f>
        <v>大阪平野</v>
      </c>
      <c r="C49" s="445"/>
      <c r="D49" s="446" t="s">
        <v>200</v>
      </c>
      <c r="E49" s="300"/>
      <c r="F49" s="481"/>
      <c r="G49" s="481"/>
      <c r="H49" s="300"/>
      <c r="I49" s="481"/>
      <c r="J49" s="481"/>
      <c r="K49" s="480"/>
      <c r="L49" s="481"/>
      <c r="M49" s="481"/>
      <c r="N49" s="480"/>
      <c r="O49" s="481"/>
      <c r="P49" s="481"/>
      <c r="Q49" s="487"/>
      <c r="R49" s="481"/>
      <c r="S49" s="481"/>
    </row>
    <row r="50" spans="2:19" ht="21.75" customHeight="1" x14ac:dyDescent="0.2">
      <c r="B50" s="435"/>
      <c r="C50" s="482"/>
      <c r="D50" s="446" t="s">
        <v>19</v>
      </c>
      <c r="E50" s="300"/>
      <c r="F50" s="481"/>
      <c r="G50" s="481"/>
      <c r="H50" s="300"/>
      <c r="I50" s="481"/>
      <c r="J50" s="481"/>
      <c r="K50" s="480"/>
      <c r="L50" s="481"/>
      <c r="M50" s="481"/>
      <c r="N50" s="480"/>
      <c r="O50" s="481"/>
      <c r="P50" s="481"/>
      <c r="Q50" s="487"/>
      <c r="R50" s="481"/>
      <c r="S50" s="481"/>
    </row>
    <row r="51" spans="2:19" ht="21.75" customHeight="1" x14ac:dyDescent="0.2">
      <c r="B51" s="435"/>
      <c r="C51" s="482"/>
      <c r="D51" s="446" t="s">
        <v>18</v>
      </c>
      <c r="E51" s="300"/>
      <c r="F51" s="481"/>
      <c r="G51" s="481"/>
      <c r="H51" s="300"/>
      <c r="I51" s="481"/>
      <c r="J51" s="481"/>
      <c r="K51" s="480"/>
      <c r="L51" s="481"/>
      <c r="M51" s="481"/>
      <c r="N51" s="480"/>
      <c r="O51" s="481"/>
      <c r="P51" s="481"/>
      <c r="Q51" s="487"/>
      <c r="R51" s="481"/>
      <c r="S51" s="481"/>
    </row>
    <row r="52" spans="2:19" ht="21.75" customHeight="1" x14ac:dyDescent="0.2">
      <c r="B52" s="435"/>
      <c r="C52" s="482"/>
      <c r="D52" s="446" t="s">
        <v>201</v>
      </c>
      <c r="E52" s="300"/>
      <c r="F52" s="481"/>
      <c r="G52" s="481"/>
      <c r="H52" s="300"/>
      <c r="I52" s="481"/>
      <c r="J52" s="481"/>
      <c r="K52" s="480"/>
      <c r="L52" s="481"/>
      <c r="M52" s="481"/>
      <c r="N52" s="480"/>
      <c r="O52" s="481"/>
      <c r="P52" s="481"/>
      <c r="Q52" s="487"/>
      <c r="R52" s="481"/>
      <c r="S52" s="481"/>
    </row>
    <row r="53" spans="2:19" ht="21.75" customHeight="1" x14ac:dyDescent="0.2">
      <c r="B53" s="435"/>
      <c r="C53" s="482"/>
      <c r="D53" s="300" t="s">
        <v>57</v>
      </c>
      <c r="E53" s="300"/>
      <c r="F53" s="481"/>
      <c r="G53" s="481"/>
      <c r="H53" s="300"/>
      <c r="I53" s="481"/>
      <c r="J53" s="481"/>
      <c r="K53" s="480"/>
      <c r="L53" s="481"/>
      <c r="M53" s="481"/>
      <c r="N53" s="480"/>
      <c r="O53" s="481"/>
      <c r="P53" s="481"/>
      <c r="Q53" s="487"/>
      <c r="R53" s="481"/>
      <c r="S53" s="481"/>
    </row>
    <row r="54" spans="2:19" ht="26.25" customHeight="1" thickBot="1" x14ac:dyDescent="0.25">
      <c r="B54" s="452"/>
      <c r="C54" s="492"/>
      <c r="D54" s="453" t="s">
        <v>254</v>
      </c>
      <c r="E54" s="487" t="str">
        <f t="shared" ref="E54:G54" si="27">IF(COUNT(E49:E53)&gt;=1,SUM(E49:E53),"")</f>
        <v/>
      </c>
      <c r="F54" s="490" t="str">
        <f t="shared" ref="F54" si="28">IF(COUNT(F49:F53)&gt;=1,SUM(F49:F53),"")</f>
        <v/>
      </c>
      <c r="G54" s="490" t="str">
        <f t="shared" si="27"/>
        <v/>
      </c>
      <c r="H54" s="487" t="str">
        <f t="shared" ref="H54:S54" si="29">IF(COUNT(H49:H53)&gt;=1,SUM(H49:H53),"")</f>
        <v/>
      </c>
      <c r="I54" s="491" t="str">
        <f>IF(COUNT(I49:I53)&gt;=1,SUM(I49:I53),"")</f>
        <v/>
      </c>
      <c r="J54" s="491" t="str">
        <f t="shared" si="29"/>
        <v/>
      </c>
      <c r="K54" s="487" t="str">
        <f t="shared" si="29"/>
        <v/>
      </c>
      <c r="L54" s="490" t="str">
        <f t="shared" si="29"/>
        <v/>
      </c>
      <c r="M54" s="490" t="str">
        <f t="shared" si="29"/>
        <v/>
      </c>
      <c r="N54" s="487" t="str">
        <f t="shared" si="29"/>
        <v/>
      </c>
      <c r="O54" s="490" t="str">
        <f t="shared" si="29"/>
        <v/>
      </c>
      <c r="P54" s="490" t="str">
        <f t="shared" si="29"/>
        <v/>
      </c>
      <c r="Q54" s="487" t="str">
        <f t="shared" si="29"/>
        <v/>
      </c>
      <c r="R54" s="490" t="str">
        <f t="shared" si="29"/>
        <v/>
      </c>
      <c r="S54" s="490" t="str">
        <f t="shared" si="29"/>
        <v/>
      </c>
    </row>
    <row r="55" spans="2:19" ht="21.75" customHeight="1" thickTop="1" x14ac:dyDescent="0.2">
      <c r="B55" s="454" t="s">
        <v>232</v>
      </c>
      <c r="C55" s="455"/>
      <c r="D55" s="456" t="s">
        <v>200</v>
      </c>
      <c r="E55" s="493" t="str">
        <f>IF(COUNT(E7,E13,E19,E25,E31,E37,E43,E49)&gt;=1,SUM(E7,E13,E19,E25,E31,E37,E43,E49),"")</f>
        <v/>
      </c>
      <c r="F55" s="493" t="str">
        <f t="shared" ref="F55:S55" si="30">IF(COUNT(F7,F13,F19,F25,F31,F37,F43,F49)&gt;=1,SUM(F7,F13,F19,F25,F31,F37,F43,F49),"")</f>
        <v/>
      </c>
      <c r="G55" s="493" t="str">
        <f t="shared" si="30"/>
        <v/>
      </c>
      <c r="H55" s="493" t="str">
        <f t="shared" si="30"/>
        <v/>
      </c>
      <c r="I55" s="493" t="str">
        <f t="shared" si="30"/>
        <v/>
      </c>
      <c r="J55" s="493" t="str">
        <f t="shared" si="30"/>
        <v/>
      </c>
      <c r="K55" s="493" t="str">
        <f t="shared" si="30"/>
        <v/>
      </c>
      <c r="L55" s="493" t="str">
        <f t="shared" si="30"/>
        <v/>
      </c>
      <c r="M55" s="493" t="str">
        <f t="shared" si="30"/>
        <v/>
      </c>
      <c r="N55" s="493" t="str">
        <f t="shared" si="30"/>
        <v/>
      </c>
      <c r="O55" s="493" t="str">
        <f t="shared" si="30"/>
        <v/>
      </c>
      <c r="P55" s="493" t="str">
        <f t="shared" si="30"/>
        <v/>
      </c>
      <c r="Q55" s="493" t="str">
        <f t="shared" si="30"/>
        <v/>
      </c>
      <c r="R55" s="493" t="str">
        <f t="shared" si="30"/>
        <v/>
      </c>
      <c r="S55" s="493" t="str">
        <f t="shared" si="30"/>
        <v/>
      </c>
    </row>
    <row r="56" spans="2:19" ht="21.75" customHeight="1" x14ac:dyDescent="0.2">
      <c r="B56" s="457"/>
      <c r="C56" s="458"/>
      <c r="D56" s="446" t="s">
        <v>19</v>
      </c>
      <c r="E56" s="493" t="str">
        <f t="shared" ref="E56:S56" si="31">IF(COUNT(E8,E14,E20,E26,E32,E38,E44,E50)&gt;=1,SUM(E8,E14,E20,E26,E32,E38,E44,E50),"")</f>
        <v/>
      </c>
      <c r="F56" s="493" t="str">
        <f t="shared" si="31"/>
        <v/>
      </c>
      <c r="G56" s="493" t="str">
        <f t="shared" si="31"/>
        <v/>
      </c>
      <c r="H56" s="493" t="str">
        <f t="shared" si="31"/>
        <v/>
      </c>
      <c r="I56" s="493" t="str">
        <f t="shared" si="31"/>
        <v/>
      </c>
      <c r="J56" s="493" t="str">
        <f t="shared" si="31"/>
        <v/>
      </c>
      <c r="K56" s="493" t="str">
        <f t="shared" si="31"/>
        <v/>
      </c>
      <c r="L56" s="493" t="str">
        <f t="shared" si="31"/>
        <v/>
      </c>
      <c r="M56" s="493" t="str">
        <f t="shared" si="31"/>
        <v/>
      </c>
      <c r="N56" s="493" t="str">
        <f t="shared" si="31"/>
        <v/>
      </c>
      <c r="O56" s="493" t="str">
        <f t="shared" si="31"/>
        <v/>
      </c>
      <c r="P56" s="493" t="str">
        <f t="shared" si="31"/>
        <v/>
      </c>
      <c r="Q56" s="493" t="str">
        <f t="shared" si="31"/>
        <v/>
      </c>
      <c r="R56" s="493" t="str">
        <f t="shared" si="31"/>
        <v/>
      </c>
      <c r="S56" s="493" t="str">
        <f t="shared" si="31"/>
        <v/>
      </c>
    </row>
    <row r="57" spans="2:19" ht="21.75" customHeight="1" x14ac:dyDescent="0.2">
      <c r="B57" s="457"/>
      <c r="C57" s="458"/>
      <c r="D57" s="446" t="s">
        <v>18</v>
      </c>
      <c r="E57" s="493">
        <f t="shared" ref="E57:S57" si="32">IF(COUNT(E9,E15,E21,E27,E33,E39,E45,E51)&gt;=1,SUM(E9,E15,E21,E27,E33,E39,E45,E51),"")</f>
        <v>66</v>
      </c>
      <c r="F57" s="493">
        <f t="shared" si="32"/>
        <v>29.594999999999999</v>
      </c>
      <c r="G57" s="493">
        <f t="shared" si="32"/>
        <v>10.902999999999999</v>
      </c>
      <c r="H57" s="493">
        <f t="shared" si="32"/>
        <v>67</v>
      </c>
      <c r="I57" s="493">
        <f t="shared" si="32"/>
        <v>31.051000000000002</v>
      </c>
      <c r="J57" s="493">
        <f t="shared" si="32"/>
        <v>11.218</v>
      </c>
      <c r="K57" s="493">
        <f t="shared" si="32"/>
        <v>69</v>
      </c>
      <c r="L57" s="493">
        <f t="shared" si="32"/>
        <v>32.400000000000006</v>
      </c>
      <c r="M57" s="493">
        <f t="shared" si="32"/>
        <v>11.8</v>
      </c>
      <c r="N57" s="493">
        <f t="shared" si="32"/>
        <v>69</v>
      </c>
      <c r="O57" s="493">
        <f t="shared" si="32"/>
        <v>32.200000000000003</v>
      </c>
      <c r="P57" s="493">
        <f t="shared" si="32"/>
        <v>11.899999999999999</v>
      </c>
      <c r="Q57" s="493">
        <f t="shared" si="32"/>
        <v>69</v>
      </c>
      <c r="R57" s="493">
        <f t="shared" si="32"/>
        <v>31.2</v>
      </c>
      <c r="S57" s="493">
        <f t="shared" si="32"/>
        <v>11.600000000000001</v>
      </c>
    </row>
    <row r="58" spans="2:19" ht="21.75" customHeight="1" x14ac:dyDescent="0.2">
      <c r="B58" s="457"/>
      <c r="C58" s="458"/>
      <c r="D58" s="446" t="s">
        <v>201</v>
      </c>
      <c r="E58" s="493" t="str">
        <f t="shared" ref="E58:S58" si="33">IF(COUNT(E10,E16,E22,E28,E34,E40,E46,E52)&gt;=1,SUM(E10,E16,E22,E28,E34,E40,E46,E52),"")</f>
        <v/>
      </c>
      <c r="F58" s="493" t="str">
        <f t="shared" si="33"/>
        <v/>
      </c>
      <c r="G58" s="493" t="str">
        <f t="shared" si="33"/>
        <v/>
      </c>
      <c r="H58" s="493" t="str">
        <f t="shared" si="33"/>
        <v/>
      </c>
      <c r="I58" s="493" t="str">
        <f t="shared" si="33"/>
        <v/>
      </c>
      <c r="J58" s="493" t="str">
        <f t="shared" si="33"/>
        <v/>
      </c>
      <c r="K58" s="493" t="str">
        <f t="shared" si="33"/>
        <v/>
      </c>
      <c r="L58" s="493" t="str">
        <f t="shared" si="33"/>
        <v/>
      </c>
      <c r="M58" s="493" t="str">
        <f t="shared" si="33"/>
        <v/>
      </c>
      <c r="N58" s="493" t="str">
        <f t="shared" si="33"/>
        <v/>
      </c>
      <c r="O58" s="493" t="str">
        <f t="shared" si="33"/>
        <v/>
      </c>
      <c r="P58" s="493" t="str">
        <f t="shared" si="33"/>
        <v/>
      </c>
      <c r="Q58" s="493" t="str">
        <f t="shared" si="33"/>
        <v/>
      </c>
      <c r="R58" s="493" t="str">
        <f t="shared" si="33"/>
        <v/>
      </c>
      <c r="S58" s="493" t="str">
        <f t="shared" si="33"/>
        <v/>
      </c>
    </row>
    <row r="59" spans="2:19" ht="21.75" customHeight="1" x14ac:dyDescent="0.2">
      <c r="B59" s="457"/>
      <c r="C59" s="458"/>
      <c r="D59" s="300" t="s">
        <v>57</v>
      </c>
      <c r="E59" s="493" t="str">
        <f t="shared" ref="E59:S59" si="34">IF(COUNT(E11,E17,E23,E29,E35,E41,E47,E53)&gt;=1,SUM(E11,E17,E23,E29,E35,E41,E47,E53),"")</f>
        <v/>
      </c>
      <c r="F59" s="493" t="str">
        <f t="shared" si="34"/>
        <v/>
      </c>
      <c r="G59" s="493" t="str">
        <f t="shared" si="34"/>
        <v/>
      </c>
      <c r="H59" s="493" t="str">
        <f t="shared" si="34"/>
        <v/>
      </c>
      <c r="I59" s="493" t="str">
        <f t="shared" si="34"/>
        <v/>
      </c>
      <c r="J59" s="493" t="str">
        <f t="shared" si="34"/>
        <v/>
      </c>
      <c r="K59" s="493" t="str">
        <f t="shared" si="34"/>
        <v/>
      </c>
      <c r="L59" s="493" t="str">
        <f t="shared" si="34"/>
        <v/>
      </c>
      <c r="M59" s="493" t="str">
        <f t="shared" si="34"/>
        <v/>
      </c>
      <c r="N59" s="493" t="str">
        <f t="shared" si="34"/>
        <v/>
      </c>
      <c r="O59" s="493" t="str">
        <f t="shared" si="34"/>
        <v/>
      </c>
      <c r="P59" s="493" t="str">
        <f>IF(COUNT(P11,P17,P23,P29,P35,P41,P47,P53)&gt;=1,SUM(P11,P17,P23,P29,P35,P41,P47,P53),"")</f>
        <v/>
      </c>
      <c r="Q59" s="493" t="str">
        <f t="shared" si="34"/>
        <v/>
      </c>
      <c r="R59" s="493" t="str">
        <f t="shared" si="34"/>
        <v/>
      </c>
      <c r="S59" s="493" t="str">
        <f t="shared" si="34"/>
        <v/>
      </c>
    </row>
    <row r="60" spans="2:19" ht="32.25" customHeight="1" x14ac:dyDescent="0.2">
      <c r="B60" s="459"/>
      <c r="C60" s="460"/>
      <c r="D60" s="300" t="s">
        <v>222</v>
      </c>
      <c r="E60" s="490">
        <f>SUM(E55:E59)</f>
        <v>66</v>
      </c>
      <c r="F60" s="490">
        <f t="shared" ref="F60:S60" si="35">SUM(F55:F59)</f>
        <v>29.594999999999999</v>
      </c>
      <c r="G60" s="490">
        <f t="shared" si="35"/>
        <v>10.902999999999999</v>
      </c>
      <c r="H60" s="490">
        <f t="shared" si="35"/>
        <v>67</v>
      </c>
      <c r="I60" s="490">
        <f t="shared" si="35"/>
        <v>31.051000000000002</v>
      </c>
      <c r="J60" s="490">
        <f t="shared" si="35"/>
        <v>11.218</v>
      </c>
      <c r="K60" s="490">
        <f t="shared" si="35"/>
        <v>69</v>
      </c>
      <c r="L60" s="490">
        <f t="shared" si="35"/>
        <v>32.400000000000006</v>
      </c>
      <c r="M60" s="490">
        <f t="shared" si="35"/>
        <v>11.8</v>
      </c>
      <c r="N60" s="490">
        <f t="shared" si="35"/>
        <v>69</v>
      </c>
      <c r="O60" s="490">
        <f t="shared" si="35"/>
        <v>32.200000000000003</v>
      </c>
      <c r="P60" s="490">
        <f t="shared" si="35"/>
        <v>11.899999999999999</v>
      </c>
      <c r="Q60" s="490">
        <f t="shared" si="35"/>
        <v>69</v>
      </c>
      <c r="R60" s="490">
        <f t="shared" si="35"/>
        <v>31.2</v>
      </c>
      <c r="S60" s="490">
        <f t="shared" si="35"/>
        <v>11.600000000000001</v>
      </c>
    </row>
    <row r="61" spans="2:19" x14ac:dyDescent="0.2">
      <c r="B61" s="321"/>
      <c r="C61" s="461"/>
      <c r="D61" s="321"/>
      <c r="E61" s="462"/>
      <c r="F61" s="321"/>
      <c r="G61" s="321"/>
      <c r="H61" s="462"/>
      <c r="I61" s="321"/>
      <c r="J61" s="463"/>
      <c r="K61" s="462"/>
      <c r="L61" s="321"/>
      <c r="M61" s="321"/>
      <c r="N61" s="462"/>
      <c r="O61" s="321"/>
      <c r="P61" s="321"/>
      <c r="Q61" s="462"/>
      <c r="R61" s="321"/>
      <c r="S61" s="321"/>
    </row>
    <row r="62" spans="2:19" ht="44.5" x14ac:dyDescent="0.2">
      <c r="B62" s="321"/>
      <c r="C62" s="461" t="s">
        <v>260</v>
      </c>
      <c r="D62" s="464"/>
      <c r="E62" s="465"/>
      <c r="F62" s="463"/>
      <c r="G62" s="463" t="s">
        <v>229</v>
      </c>
      <c r="H62" s="466" t="s">
        <v>261</v>
      </c>
      <c r="I62" s="467"/>
      <c r="J62" s="467"/>
      <c r="K62" s="466"/>
      <c r="L62" s="463"/>
      <c r="M62" s="468"/>
      <c r="N62" s="469"/>
      <c r="O62" s="469"/>
      <c r="P62" s="470"/>
      <c r="Q62" s="470"/>
      <c r="R62" s="470"/>
      <c r="S62" s="470"/>
    </row>
    <row r="63" spans="2:19" ht="28.5" customHeight="1" x14ac:dyDescent="0.2">
      <c r="B63" s="321"/>
      <c r="C63" s="461"/>
      <c r="D63" s="316" t="s">
        <v>17</v>
      </c>
      <c r="E63" s="471"/>
      <c r="F63" s="472"/>
      <c r="G63" s="472"/>
      <c r="H63" s="473"/>
      <c r="I63" s="472"/>
      <c r="J63" s="472"/>
      <c r="K63" s="473"/>
      <c r="L63" s="472"/>
      <c r="M63" s="474"/>
      <c r="N63" s="469"/>
      <c r="O63" s="469"/>
      <c r="P63" s="470"/>
      <c r="Q63" s="470"/>
      <c r="R63" s="470"/>
      <c r="S63" s="470"/>
    </row>
    <row r="64" spans="2:19" ht="28.5" customHeight="1" x14ac:dyDescent="0.2">
      <c r="B64" s="321"/>
      <c r="C64" s="461"/>
      <c r="D64" s="316" t="s">
        <v>19</v>
      </c>
      <c r="E64" s="471"/>
      <c r="F64" s="472"/>
      <c r="G64" s="472"/>
      <c r="H64" s="473"/>
      <c r="I64" s="472"/>
      <c r="J64" s="472"/>
      <c r="K64" s="473"/>
      <c r="L64" s="472"/>
      <c r="M64" s="474"/>
      <c r="N64" s="469"/>
      <c r="O64" s="469"/>
      <c r="P64" s="470"/>
      <c r="Q64" s="470"/>
      <c r="R64" s="470"/>
      <c r="S64" s="470"/>
    </row>
    <row r="65" spans="2:19" ht="28.5" customHeight="1" x14ac:dyDescent="0.2">
      <c r="B65" s="321"/>
      <c r="C65" s="461"/>
      <c r="D65" s="316" t="s">
        <v>18</v>
      </c>
      <c r="E65" s="471"/>
      <c r="F65" s="472"/>
      <c r="G65" s="472"/>
      <c r="H65" s="473"/>
      <c r="I65" s="472"/>
      <c r="J65" s="472"/>
      <c r="K65" s="473"/>
      <c r="L65" s="472"/>
      <c r="M65" s="474"/>
      <c r="N65" s="469"/>
      <c r="O65" s="469"/>
      <c r="P65" s="470"/>
      <c r="Q65" s="470"/>
      <c r="R65" s="470"/>
      <c r="S65" s="470"/>
    </row>
    <row r="66" spans="2:19" ht="28.5" customHeight="1" x14ac:dyDescent="0.2">
      <c r="B66" s="321"/>
      <c r="C66" s="461"/>
      <c r="D66" s="316" t="s">
        <v>230</v>
      </c>
      <c r="E66" s="471"/>
      <c r="F66" s="472"/>
      <c r="G66" s="472"/>
      <c r="H66" s="473"/>
      <c r="I66" s="472"/>
      <c r="J66" s="472"/>
      <c r="K66" s="473"/>
      <c r="L66" s="472"/>
      <c r="M66" s="474"/>
      <c r="N66" s="469"/>
      <c r="O66" s="469"/>
      <c r="P66" s="470"/>
      <c r="Q66" s="470"/>
      <c r="R66" s="470"/>
      <c r="S66" s="470"/>
    </row>
    <row r="67" spans="2:19" ht="21" customHeight="1" x14ac:dyDescent="0.2">
      <c r="B67" s="321"/>
      <c r="C67" s="461"/>
      <c r="D67" s="475"/>
      <c r="E67" s="462"/>
      <c r="F67" s="321"/>
      <c r="G67" s="321"/>
      <c r="H67" s="462"/>
      <c r="I67" s="321"/>
      <c r="J67" s="321"/>
      <c r="K67" s="462"/>
      <c r="L67" s="321"/>
      <c r="M67" s="321"/>
      <c r="N67" s="462"/>
      <c r="O67" s="321"/>
      <c r="P67" s="321"/>
      <c r="Q67" s="462"/>
      <c r="R67" s="321"/>
      <c r="S67" s="321"/>
    </row>
    <row r="68" spans="2:19" ht="18" customHeight="1" x14ac:dyDescent="0.2">
      <c r="B68" s="321"/>
      <c r="C68" s="461"/>
      <c r="D68" s="321" t="s">
        <v>264</v>
      </c>
      <c r="E68" s="462"/>
      <c r="F68" s="321"/>
      <c r="G68" s="321"/>
      <c r="H68" s="462"/>
      <c r="I68" s="321"/>
      <c r="J68" s="321"/>
      <c r="K68" s="462"/>
      <c r="L68" s="321"/>
      <c r="M68" s="321"/>
      <c r="N68" s="462"/>
      <c r="O68" s="321"/>
      <c r="P68" s="321"/>
      <c r="Q68" s="462"/>
      <c r="R68" s="321"/>
      <c r="S68" s="321"/>
    </row>
    <row r="69" spans="2:19" ht="21" customHeight="1" x14ac:dyDescent="0.2">
      <c r="B69" s="321"/>
      <c r="C69" s="461"/>
      <c r="D69" s="304" t="s">
        <v>263</v>
      </c>
      <c r="E69" s="476"/>
      <c r="F69" s="477"/>
      <c r="G69" s="477"/>
      <c r="H69" s="477"/>
      <c r="I69" s="477"/>
      <c r="J69" s="477"/>
      <c r="K69" s="477"/>
      <c r="L69" s="477"/>
      <c r="M69" s="478"/>
      <c r="N69" s="462"/>
      <c r="O69" s="321"/>
      <c r="P69" s="321"/>
      <c r="Q69" s="462"/>
      <c r="R69" s="321"/>
      <c r="S69" s="321"/>
    </row>
    <row r="70" spans="2:19" ht="23.25" customHeight="1" x14ac:dyDescent="0.2">
      <c r="B70" s="321"/>
      <c r="C70" s="461"/>
      <c r="D70" s="479"/>
      <c r="E70" s="476"/>
      <c r="F70" s="477"/>
      <c r="G70" s="477"/>
      <c r="H70" s="477"/>
      <c r="I70" s="477"/>
      <c r="J70" s="477"/>
      <c r="K70" s="477"/>
      <c r="L70" s="477"/>
      <c r="M70" s="478"/>
      <c r="N70" s="462"/>
      <c r="O70" s="321"/>
      <c r="P70" s="321"/>
      <c r="Q70" s="462"/>
      <c r="R70" s="321"/>
      <c r="S70" s="321"/>
    </row>
    <row r="71" spans="2:19" ht="20.25" customHeight="1" x14ac:dyDescent="0.2">
      <c r="B71" s="321"/>
      <c r="C71" s="461"/>
      <c r="D71" s="479"/>
      <c r="E71" s="476"/>
      <c r="F71" s="477"/>
      <c r="G71" s="477"/>
      <c r="H71" s="477"/>
      <c r="I71" s="477"/>
      <c r="J71" s="477"/>
      <c r="K71" s="477"/>
      <c r="L71" s="477"/>
      <c r="M71" s="478"/>
      <c r="N71" s="462"/>
      <c r="O71" s="321"/>
      <c r="P71" s="321"/>
      <c r="Q71" s="462"/>
      <c r="R71" s="321"/>
      <c r="S71" s="321"/>
    </row>
    <row r="72" spans="2:19" ht="20.25" customHeight="1" x14ac:dyDescent="0.2">
      <c r="B72" s="321"/>
      <c r="C72" s="461"/>
      <c r="D72" s="302"/>
      <c r="E72" s="476"/>
      <c r="F72" s="477"/>
      <c r="G72" s="477"/>
      <c r="H72" s="477"/>
      <c r="I72" s="477"/>
      <c r="J72" s="477"/>
      <c r="K72" s="477"/>
      <c r="L72" s="477"/>
      <c r="M72" s="478"/>
      <c r="N72" s="462"/>
      <c r="O72" s="321"/>
      <c r="P72" s="321"/>
      <c r="Q72" s="462"/>
      <c r="R72" s="321"/>
      <c r="S72" s="321"/>
    </row>
    <row r="73" spans="2:19" x14ac:dyDescent="0.2">
      <c r="B73" s="321"/>
      <c r="C73" s="461"/>
      <c r="D73" s="321"/>
      <c r="E73" s="462"/>
      <c r="F73" s="321"/>
      <c r="G73" s="321"/>
      <c r="H73" s="462"/>
      <c r="I73" s="321"/>
      <c r="J73" s="321"/>
      <c r="K73" s="462"/>
      <c r="L73" s="321"/>
      <c r="M73" s="321"/>
      <c r="N73" s="462"/>
      <c r="O73" s="321"/>
      <c r="P73" s="321"/>
      <c r="Q73" s="462"/>
      <c r="R73" s="321"/>
      <c r="S73" s="321"/>
    </row>
    <row r="74" spans="2:19" x14ac:dyDescent="0.2">
      <c r="B74" s="321"/>
      <c r="C74" s="461"/>
      <c r="D74" s="321"/>
      <c r="E74" s="462"/>
      <c r="F74" s="321"/>
      <c r="G74" s="321"/>
      <c r="H74" s="462"/>
      <c r="I74" s="321"/>
      <c r="J74" s="321"/>
      <c r="K74" s="462"/>
      <c r="L74" s="321"/>
      <c r="M74" s="321"/>
      <c r="N74" s="462"/>
      <c r="O74" s="321"/>
      <c r="P74" s="321"/>
      <c r="Q74" s="462"/>
      <c r="R74" s="321"/>
      <c r="S74" s="321"/>
    </row>
    <row r="75" spans="2:19" x14ac:dyDescent="0.2">
      <c r="B75" s="321"/>
      <c r="C75" s="461"/>
      <c r="D75" s="321"/>
      <c r="E75" s="462"/>
      <c r="F75" s="321"/>
      <c r="G75" s="321"/>
      <c r="H75" s="462"/>
      <c r="I75" s="321"/>
      <c r="J75" s="321"/>
      <c r="K75" s="462"/>
      <c r="L75" s="321"/>
      <c r="M75" s="321"/>
      <c r="N75" s="462"/>
      <c r="O75" s="321"/>
      <c r="P75" s="321"/>
      <c r="Q75" s="462"/>
      <c r="R75" s="321"/>
      <c r="S75" s="321"/>
    </row>
    <row r="76" spans="2:19" x14ac:dyDescent="0.2">
      <c r="B76" s="321"/>
      <c r="C76" s="461"/>
      <c r="D76" s="321"/>
      <c r="E76" s="462"/>
      <c r="F76" s="321"/>
      <c r="G76" s="321"/>
      <c r="H76" s="462"/>
      <c r="I76" s="321"/>
      <c r="J76" s="321"/>
      <c r="K76" s="462"/>
      <c r="L76" s="321"/>
      <c r="M76" s="321"/>
      <c r="N76" s="462"/>
      <c r="O76" s="321"/>
      <c r="P76" s="321"/>
      <c r="Q76" s="462"/>
      <c r="R76" s="321"/>
      <c r="S76" s="321"/>
    </row>
  </sheetData>
  <mergeCells count="31"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7:C12"/>
    <mergeCell ref="C49:C54"/>
    <mergeCell ref="C31:C36"/>
    <mergeCell ref="C37:C42"/>
    <mergeCell ref="D4:D6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54</vt:i4>
      </vt:variant>
    </vt:vector>
  </HeadingPairs>
  <TitlesOfParts>
    <vt:vector size="66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目次 (2)</vt:lpstr>
      <vt:lpstr>ｼｰﾄ14</vt:lpstr>
      <vt:lpstr>Sheet1</vt:lpstr>
      <vt:lpstr>ｼｰﾄ0!Print_Area</vt:lpstr>
      <vt:lpstr>ｼｰﾄ1!Print_Area</vt:lpstr>
      <vt:lpstr>ｼｰﾄ14!Print_Area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