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4960D95E-40B6-4EDC-8BDE-37D554B5DA65}" xr6:coauthVersionLast="47" xr6:coauthVersionMax="47" xr10:uidLastSave="{00000000-0000-0000-0000-000000000000}"/>
  <bookViews>
    <workbookView xWindow="6465" yWindow="-12630" windowWidth="17355" windowHeight="1015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目次 (2)" sheetId="231" r:id="rId10"/>
    <sheet name="ｼｰﾄ7" sheetId="232" r:id="rId11"/>
    <sheet name="ｼｰﾄ10" sheetId="233" r:id="rId12"/>
    <sheet name="ｼｰﾄ11" sheetId="234" r:id="rId13"/>
    <sheet name="ｼｰﾄ12" sheetId="235" r:id="rId14"/>
    <sheet name="ｼｰﾄ14" sheetId="236" r:id="rId15"/>
    <sheet name="ｼｰﾄ22" sheetId="237" r:id="rId16"/>
    <sheet name="Sheet1" sheetId="228" state="hidden" r:id="rId17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1">ｼｰﾄ10!$B$1:$J$10</definedName>
    <definedName name="_xlnm.Print_Area" localSheetId="12">ｼｰﾄ11!$B$1:$K$7</definedName>
    <definedName name="_xlnm.Print_Area" localSheetId="13">ｼｰﾄ12!$B$1:$J$9</definedName>
    <definedName name="_xlnm.Print_Area" localSheetId="14">ｼｰﾄ14!$B$1:$U$22</definedName>
    <definedName name="_xlnm.Print_Area" localSheetId="15">ｼｰﾄ22!$B$1:$T$20</definedName>
    <definedName name="_xlnm.Print_Area" localSheetId="5">ｼｰﾄ3!$A$1:$L$67</definedName>
    <definedName name="_xlnm.Print_Area" localSheetId="6">ｼｰﾄ4!$B$1:$O$13</definedName>
    <definedName name="_xlnm.Print_Area" localSheetId="7">ｼｰﾄ5!$A$1:$I$31</definedName>
    <definedName name="_xlnm.Print_Area" localSheetId="8">ｼｰﾄ6!$A$1:$V$73</definedName>
    <definedName name="_xlnm.Print_Area" localSheetId="10">ｼｰﾄ7!$B$1:$Q$9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37" l="1"/>
  <c r="R7" i="237"/>
  <c r="S7" i="237" s="1"/>
  <c r="R8" i="237"/>
  <c r="F9" i="237"/>
  <c r="G9" i="237"/>
  <c r="G19" i="237" s="1"/>
  <c r="H9" i="237"/>
  <c r="I9" i="237"/>
  <c r="I19" i="237" s="1"/>
  <c r="J9" i="237"/>
  <c r="K9" i="237"/>
  <c r="L9" i="237"/>
  <c r="M9" i="237"/>
  <c r="N9" i="237"/>
  <c r="O9" i="237"/>
  <c r="O19" i="237" s="1"/>
  <c r="P9" i="237"/>
  <c r="Q9" i="237"/>
  <c r="Q19" i="237" s="1"/>
  <c r="R10" i="237"/>
  <c r="S10" i="237" s="1"/>
  <c r="R11" i="237"/>
  <c r="F12" i="237"/>
  <c r="G12" i="237"/>
  <c r="H12" i="237"/>
  <c r="I12" i="237"/>
  <c r="J12" i="237"/>
  <c r="J19" i="237" s="1"/>
  <c r="K12" i="237"/>
  <c r="L12" i="237"/>
  <c r="M12" i="237"/>
  <c r="N12" i="237"/>
  <c r="O12" i="237"/>
  <c r="P12" i="237"/>
  <c r="Q12" i="237"/>
  <c r="R13" i="237"/>
  <c r="S13" i="237" s="1"/>
  <c r="R14" i="237"/>
  <c r="F15" i="237"/>
  <c r="G15" i="237"/>
  <c r="H15" i="237"/>
  <c r="I15" i="237"/>
  <c r="J15" i="237"/>
  <c r="K15" i="237"/>
  <c r="K19" i="237" s="1"/>
  <c r="L15" i="237"/>
  <c r="M15" i="237"/>
  <c r="N15" i="237"/>
  <c r="O15" i="237"/>
  <c r="P15" i="237"/>
  <c r="Q15" i="237"/>
  <c r="R16" i="237"/>
  <c r="S16" i="237"/>
  <c r="R17" i="237"/>
  <c r="F18" i="237"/>
  <c r="G18" i="237"/>
  <c r="H18" i="237"/>
  <c r="I18" i="237"/>
  <c r="J18" i="237"/>
  <c r="K18" i="237"/>
  <c r="L18" i="237"/>
  <c r="L19" i="237" s="1"/>
  <c r="M18" i="237"/>
  <c r="N18" i="237"/>
  <c r="O18" i="237"/>
  <c r="P18" i="237"/>
  <c r="Q18" i="237"/>
  <c r="F19" i="237"/>
  <c r="H19" i="237"/>
  <c r="M19" i="237"/>
  <c r="N19" i="237"/>
  <c r="P19" i="237"/>
  <c r="A2" i="236"/>
  <c r="R7" i="236"/>
  <c r="S7" i="236" s="1"/>
  <c r="S19" i="236" s="1"/>
  <c r="R8" i="236"/>
  <c r="F9" i="236"/>
  <c r="G9" i="236"/>
  <c r="H9" i="236"/>
  <c r="I9" i="236"/>
  <c r="I19" i="236" s="1"/>
  <c r="J9" i="236"/>
  <c r="K9" i="236"/>
  <c r="L9" i="236"/>
  <c r="L19" i="236" s="1"/>
  <c r="M9" i="236"/>
  <c r="N9" i="236"/>
  <c r="O9" i="236"/>
  <c r="P9" i="236"/>
  <c r="Q9" i="236"/>
  <c r="Q19" i="236" s="1"/>
  <c r="R10" i="236"/>
  <c r="R11" i="236"/>
  <c r="S10" i="236" s="1"/>
  <c r="F12" i="236"/>
  <c r="G12" i="236"/>
  <c r="H12" i="236"/>
  <c r="I12" i="236"/>
  <c r="J12" i="236"/>
  <c r="J19" i="236" s="1"/>
  <c r="K12" i="236"/>
  <c r="L12" i="236"/>
  <c r="M12" i="236"/>
  <c r="M19" i="236" s="1"/>
  <c r="N12" i="236"/>
  <c r="O12" i="236"/>
  <c r="P12" i="236"/>
  <c r="Q12" i="236"/>
  <c r="R13" i="236"/>
  <c r="S13" i="236" s="1"/>
  <c r="R14" i="236"/>
  <c r="F15" i="236"/>
  <c r="F19" i="236" s="1"/>
  <c r="G15" i="236"/>
  <c r="H15" i="236"/>
  <c r="I15" i="236"/>
  <c r="J15" i="236"/>
  <c r="K15" i="236"/>
  <c r="K19" i="236" s="1"/>
  <c r="L15" i="236"/>
  <c r="M15" i="236"/>
  <c r="N15" i="236"/>
  <c r="O15" i="236"/>
  <c r="P15" i="236"/>
  <c r="Q15" i="236"/>
  <c r="R16" i="236"/>
  <c r="S16" i="236"/>
  <c r="R17" i="236"/>
  <c r="F18" i="236"/>
  <c r="G18" i="236"/>
  <c r="G19" i="236" s="1"/>
  <c r="H18" i="236"/>
  <c r="I18" i="236"/>
  <c r="J18" i="236"/>
  <c r="K18" i="236"/>
  <c r="L18" i="236"/>
  <c r="M18" i="236"/>
  <c r="N18" i="236"/>
  <c r="O18" i="236"/>
  <c r="P18" i="236"/>
  <c r="Q18" i="236"/>
  <c r="H19" i="236"/>
  <c r="N19" i="236"/>
  <c r="O19" i="236"/>
  <c r="P19" i="236"/>
  <c r="A2" i="235"/>
  <c r="A2" i="234"/>
  <c r="A2" i="233"/>
  <c r="A2" i="232"/>
  <c r="J8" i="232"/>
  <c r="K8" i="232"/>
  <c r="L8" i="232"/>
  <c r="S19" i="237" l="1"/>
  <c r="R19" i="237"/>
  <c r="R19" i="236"/>
  <c r="H26" i="57" l="1"/>
  <c r="H23" i="57"/>
  <c r="G23" i="57"/>
  <c r="F23" i="57"/>
  <c r="E23" i="57"/>
  <c r="A3" i="126" l="1"/>
  <c r="A3" i="221"/>
  <c r="A3" i="57"/>
  <c r="D11" i="128"/>
  <c r="S54" i="207"/>
  <c r="R54" i="207"/>
  <c r="Q54" i="207"/>
  <c r="S48" i="207"/>
  <c r="R48" i="207"/>
  <c r="Q48" i="207"/>
  <c r="S42" i="207"/>
  <c r="R42" i="207"/>
  <c r="Q42" i="207"/>
  <c r="S36" i="207"/>
  <c r="R36" i="207"/>
  <c r="Q36" i="207"/>
  <c r="S30" i="207"/>
  <c r="R30" i="207"/>
  <c r="Q30" i="207"/>
  <c r="S24" i="207"/>
  <c r="R24" i="207"/>
  <c r="Q24" i="207"/>
  <c r="S18" i="207"/>
  <c r="R18" i="207"/>
  <c r="Q18" i="207"/>
  <c r="AO11" i="128"/>
  <c r="D67" i="221"/>
  <c r="C67" i="221"/>
  <c r="E15" i="57"/>
  <c r="Q56" i="207"/>
  <c r="R56" i="207"/>
  <c r="S56" i="207"/>
  <c r="Q57" i="207"/>
  <c r="R57" i="207"/>
  <c r="S57" i="207"/>
  <c r="Q58" i="207"/>
  <c r="R58" i="207"/>
  <c r="S58" i="207"/>
  <c r="Q59" i="207"/>
  <c r="R59" i="207"/>
  <c r="S59" i="207"/>
  <c r="Q55" i="207"/>
  <c r="R55" i="207"/>
  <c r="S55" i="207"/>
  <c r="S12" i="207"/>
  <c r="R12" i="207"/>
  <c r="Q12" i="207"/>
  <c r="G16" i="57"/>
  <c r="F16" i="57"/>
  <c r="E16" i="57"/>
  <c r="G15" i="57"/>
  <c r="F15" i="57"/>
  <c r="S60" i="207" l="1"/>
  <c r="R60" i="207"/>
  <c r="Q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H25" i="57"/>
  <c r="H24" i="57"/>
  <c r="C23" i="57"/>
  <c r="C7" i="57"/>
  <c r="B8" i="126"/>
  <c r="H79" i="221"/>
  <c r="G79" i="221"/>
  <c r="F79" i="221"/>
  <c r="E79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AA11" i="128" l="1"/>
  <c r="H27" i="57"/>
  <c r="E67" i="221"/>
  <c r="S11" i="128" s="1"/>
  <c r="H67" i="221"/>
  <c r="V11" i="128" s="1"/>
  <c r="G67" i="221"/>
  <c r="U11" i="128" s="1"/>
  <c r="F67" i="221"/>
  <c r="T11" i="128" s="1"/>
  <c r="I79" i="221"/>
  <c r="I67" i="221" l="1"/>
  <c r="Y11" i="128" s="1"/>
</calcChain>
</file>

<file path=xl/sharedStrings.xml><?xml version="1.0" encoding="utf-8"?>
<sst xmlns="http://schemas.openxmlformats.org/spreadsheetml/2006/main" count="1366" uniqueCount="683">
  <si>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</si>
  <si>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</si>
  <si>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</si>
  <si>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</si>
  <si>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</si>
  <si>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</si>
  <si>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</si>
  <si>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</si>
  <si>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</si>
  <si>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</si>
  <si>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</si>
  <si>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</si>
  <si>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</si>
  <si>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</si>
  <si>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</si>
  <si>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</si>
  <si>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</si>
  <si>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</si>
  <si>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</si>
  <si>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</si>
  <si>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</si>
  <si>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</si>
  <si>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</si>
  <si>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</si>
  <si>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</si>
  <si>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</si>
  <si>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</si>
  <si>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</si>
  <si>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</si>
  <si>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</si>
  <si>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</si>
  <si>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</si>
  <si>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</si>
  <si>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</si>
  <si>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</si>
  <si>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</si>
  <si>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</si>
  <si>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</si>
  <si>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</si>
  <si>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</si>
  <si>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</si>
  <si>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</si>
  <si>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</si>
  <si>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</si>
  <si>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</si>
  <si>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</si>
  <si>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</si>
  <si>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</si>
  <si>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</si>
  <si>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</si>
  <si>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</si>
  <si>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</si>
  <si>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</si>
  <si>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</si>
  <si>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</si>
  <si>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</si>
  <si>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</si>
  <si>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</si>
  <si>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</si>
  <si>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</si>
  <si>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</si>
  <si>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</si>
  <si>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</si>
  <si>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</si>
  <si>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</si>
  <si>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</si>
  <si>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</si>
  <si>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</si>
  <si>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</si>
  <si>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</si>
  <si>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</si>
  <si>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</si>
  <si>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</si>
  <si>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</si>
  <si>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</si>
  <si>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</si>
  <si>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</si>
  <si>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</si>
  <si>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</si>
  <si>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</si>
  <si>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</si>
  <si>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</si>
  <si>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</si>
  <si>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</si>
  <si>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</si>
  <si>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</si>
  <si>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</si>
  <si>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</si>
  <si>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</si>
  <si>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</si>
  <si>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</si>
  <si>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</si>
  <si>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</si>
  <si>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</si>
  <si>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</si>
  <si>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</si>
  <si>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</si>
  <si>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</si>
  <si>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</si>
  <si>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</si>
  <si>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</si>
  <si>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</si>
  <si>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</si>
  <si>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</si>
  <si>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</si>
  <si>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</si>
  <si>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</si>
  <si>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</si>
  <si>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</si>
  <si>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</si>
  <si>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</si>
  <si>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</si>
  <si>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</si>
  <si>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</si>
  <si>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</si>
  <si>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</si>
  <si>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</si>
  <si>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</si>
  <si>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</si>
  <si>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</si>
  <si>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</si>
  <si>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</si>
  <si>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</si>
  <si>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</si>
  <si>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</si>
  <si>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</si>
  <si>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</si>
  <si>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</si>
  <si>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</si>
  <si>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</si>
  <si>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</si>
  <si>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</si>
  <si>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</si>
  <si>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</si>
  <si>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</si>
  <si>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</si>
  <si>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</si>
  <si>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</si>
  <si>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</si>
  <si>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</si>
  <si>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</si>
  <si>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</si>
  <si>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</si>
  <si>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</si>
  <si>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</si>
  <si>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</si>
  <si>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</si>
  <si>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</si>
  <si>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</si>
  <si>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</si>
  <si>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</si>
  <si>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</si>
  <si>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</si>
  <si>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</si>
  <si>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</si>
  <si>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</si>
  <si>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</si>
  <si>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</si>
  <si>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</si>
  <si>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</si>
  <si>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</si>
  <si>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</si>
  <si>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</si>
  <si>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</si>
  <si>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</si>
  <si>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</si>
  <si>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</si>
  <si>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</si>
  <si>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</si>
  <si>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</si>
  <si>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</si>
  <si>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</si>
  <si>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</si>
  <si>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</si>
  <si>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</si>
  <si>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</si>
  <si>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</si>
  <si>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</si>
  <si>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</si>
  <si>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</si>
  <si>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</si>
  <si>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</si>
  <si>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</si>
  <si>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</si>
  <si>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</si>
  <si>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</si>
  <si>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</si>
  <si>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</si>
  <si>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</si>
  <si>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</si>
  <si>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</si>
  <si>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</si>
  <si>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</si>
  <si>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</si>
  <si>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</si>
  <si>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</si>
  <si>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</si>
  <si>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</si>
  <si>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</si>
  <si>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</si>
  <si>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</si>
  <si>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</si>
  <si>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</si>
  <si>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</si>
  <si>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</si>
  <si>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</si>
  <si>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</si>
  <si>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</si>
  <si>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</si>
  <si>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</si>
  <si>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</si>
  <si>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</si>
  <si>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</si>
  <si>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</si>
  <si>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</si>
  <si>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</si>
  <si>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</si>
  <si>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</si>
  <si>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</si>
  <si>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</si>
  <si>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</si>
  <si>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</si>
  <si>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</si>
  <si>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</si>
  <si>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</si>
  <si>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</si>
  <si>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</si>
  <si>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</si>
  <si>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</si>
  <si>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</si>
  <si>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</si>
  <si>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</si>
  <si>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</si>
  <si>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</si>
  <si>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</si>
  <si>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</si>
  <si>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</si>
  <si>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</si>
  <si>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</si>
  <si>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</si>
  <si>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</si>
  <si>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</si>
  <si>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</si>
  <si>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</si>
  <si>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</si>
  <si>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</si>
  <si>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</si>
  <si>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</si>
  <si>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</si>
  <si>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</si>
  <si>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</si>
  <si>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</si>
  <si>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</si>
  <si>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</si>
  <si>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</si>
  <si>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</si>
  <si>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</si>
  <si>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</si>
  <si>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</si>
  <si>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</si>
  <si>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</si>
  <si>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</si>
  <si>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</si>
  <si>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</si>
  <si>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</si>
  <si>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</si>
  <si>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</si>
  <si>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</si>
  <si>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</si>
  <si>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</si>
  <si>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</si>
  <si>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</si>
  <si>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</si>
  <si>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</si>
  <si>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</si>
  <si>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</si>
  <si>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</si>
  <si>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</si>
  <si>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</si>
  <si>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</si>
  <si>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</si>
  <si>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</si>
  <si>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</si>
  <si>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</si>
  <si>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</si>
  <si>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</si>
  <si>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</si>
  <si>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</si>
  <si>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</si>
  <si>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</si>
  <si>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</si>
  <si>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</si>
  <si>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</si>
  <si>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</si>
  <si>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</si>
  <si>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</si>
  <si>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</si>
  <si>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</si>
  <si>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</si>
  <si>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</si>
  <si>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</si>
  <si>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</si>
  <si>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</si>
  <si>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</si>
  <si>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</si>
  <si>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</si>
  <si>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</si>
  <si>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</si>
  <si>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</si>
  <si>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</si>
  <si>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</si>
  <si>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</si>
  <si>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</si>
  <si>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</si>
  <si>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</si>
  <si>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</si>
  <si>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</si>
  <si>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</si>
  <si>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</si>
  <si>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</si>
  <si>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</si>
  <si>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</si>
  <si>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</si>
  <si>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</si>
  <si>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</si>
  <si>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</si>
  <si>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</si>
  <si>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</si>
  <si>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</si>
  <si>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</si>
  <si>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</si>
  <si>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</si>
  <si>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</si>
  <si>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</si>
  <si>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</si>
  <si>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</si>
  <si>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</si>
  <si>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</si>
  <si>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</si>
  <si>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</si>
  <si>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</si>
  <si>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</si>
  <si>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</si>
  <si>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</si>
  <si>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</si>
  <si>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</si>
  <si>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</si>
  <si>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</si>
  <si>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</si>
  <si>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</si>
  <si>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</si>
  <si>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</si>
  <si>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</si>
  <si>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</si>
  <si>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</si>
  <si>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</si>
  <si>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</si>
  <si>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</si>
  <si>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</si>
  <si>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</si>
  <si>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</si>
  <si>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</si>
  <si>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</si>
  <si>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</si>
  <si>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</si>
  <si>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</si>
  <si>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</si>
  <si>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</si>
  <si>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</si>
  <si>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</si>
  <si>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</si>
  <si>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</si>
  <si>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</si>
  <si>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</si>
  <si>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</si>
  <si>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</si>
  <si>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</si>
  <si>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</si>
  <si>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</si>
  <si>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</si>
  <si>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</si>
  <si>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</si>
  <si>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</si>
  <si>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</si>
  <si>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</si>
  <si>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</si>
  <si>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</si>
  <si>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</si>
  <si>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</si>
  <si>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</si>
  <si>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</si>
  <si>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</si>
  <si>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</si>
  <si>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</si>
  <si>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</si>
  <si>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</si>
  <si>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</si>
  <si>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</si>
  <si>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</si>
  <si>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</si>
  <si>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</si>
  <si>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</si>
  <si>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</si>
  <si>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</si>
  <si>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</si>
  <si>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</si>
  <si>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</si>
  <si>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</si>
  <si>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</si>
  <si>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</si>
  <si>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</si>
  <si>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</si>
  <si>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</si>
  <si>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</si>
  <si>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</si>
  <si>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</si>
  <si>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</si>
  <si>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</si>
  <si>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</si>
  <si>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</si>
  <si>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</si>
  <si>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</si>
  <si>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</si>
  <si>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</si>
  <si>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</si>
  <si>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</si>
  <si>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</si>
  <si>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</si>
  <si>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</si>
  <si>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</si>
  <si>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</si>
  <si>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</si>
  <si>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</si>
  <si>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</si>
  <si>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</si>
  <si>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</si>
  <si>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</si>
  <si>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</si>
  <si>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</si>
  <si>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</si>
  <si>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</si>
  <si>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</si>
  <si>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</si>
  <si>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</si>
  <si>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</si>
  <si>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</si>
  <si>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</si>
  <si>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</si>
  <si>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</si>
  <si>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</si>
  <si>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</si>
  <si>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</si>
  <si>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</si>
  <si>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</si>
  <si>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</si>
  <si>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</si>
  <si>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</si>
  <si>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</si>
  <si>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</si>
  <si>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</si>
  <si>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</si>
  <si>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</si>
  <si>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</si>
  <si>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</si>
  <si>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</si>
  <si>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</si>
  <si>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大阪市</t>
    <rPh sb="0" eb="3">
      <t>オオサカシ</t>
    </rPh>
    <phoneticPr fontId="4"/>
  </si>
  <si>
    <t>－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</si>
  <si>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</si>
  <si>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</si>
  <si>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</si>
  <si>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</si>
  <si>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</si>
  <si>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</si>
  <si>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</si>
  <si>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</si>
  <si>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</si>
  <si>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</si>
  <si>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-</t>
  </si>
  <si>
    <t/>
  </si>
  <si>
    <t>大阪市域</t>
    <rPh sb="0" eb="4">
      <t>オオサカシイキ</t>
    </rPh>
    <phoneticPr fontId="4"/>
  </si>
  <si>
    <t>北摂地域</t>
    <rPh sb="0" eb="2">
      <t>ホクセツ</t>
    </rPh>
    <rPh sb="2" eb="4">
      <t>チイキ</t>
    </rPh>
    <phoneticPr fontId="4"/>
  </si>
  <si>
    <t>東大阪地域</t>
    <rPh sb="0" eb="1">
      <t>ヒガシ</t>
    </rPh>
    <rPh sb="1" eb="5">
      <t>オオサカチイキ</t>
    </rPh>
    <phoneticPr fontId="4"/>
  </si>
  <si>
    <t>南河内地域</t>
    <rPh sb="0" eb="1">
      <t>ミナミ</t>
    </rPh>
    <rPh sb="1" eb="3">
      <t>カワチ</t>
    </rPh>
    <rPh sb="3" eb="5">
      <t>チイキ</t>
    </rPh>
    <phoneticPr fontId="4"/>
  </si>
  <si>
    <t>堺地域</t>
    <rPh sb="0" eb="1">
      <t>サカイ</t>
    </rPh>
    <rPh sb="1" eb="3">
      <t>チイキ</t>
    </rPh>
    <phoneticPr fontId="4"/>
  </si>
  <si>
    <t>泉州地域</t>
    <rPh sb="0" eb="2">
      <t>センシュウ</t>
    </rPh>
    <rPh sb="2" eb="4">
      <t>チイキ</t>
    </rPh>
    <phoneticPr fontId="4"/>
  </si>
  <si>
    <t>調査名　：　
年間採取量</t>
    <rPh sb="0" eb="2">
      <t>チョウサ</t>
    </rPh>
    <rPh sb="2" eb="3">
      <t>メイ</t>
    </rPh>
    <rPh sb="7" eb="12">
      <t>ネンカンサイシュリョウ</t>
    </rPh>
    <phoneticPr fontId="4"/>
  </si>
  <si>
    <t>西-４</t>
  </si>
  <si>
    <t>大阪市此花区酉島1丁目</t>
  </si>
  <si>
    <t>大阪市</t>
  </si>
  <si>
    <t>S10～R3</t>
  </si>
  <si>
    <t>摂津市</t>
    <rPh sb="0" eb="3">
      <t>セッツシ</t>
    </rPh>
    <phoneticPr fontId="4"/>
  </si>
  <si>
    <t>西-71仮</t>
    <rPh sb="0" eb="1">
      <t>ニシ</t>
    </rPh>
    <rPh sb="4" eb="5">
      <t>カリ</t>
    </rPh>
    <phoneticPr fontId="4"/>
  </si>
  <si>
    <t>西-71仮</t>
  </si>
  <si>
    <t>此花区桜島1丁目</t>
    <rPh sb="0" eb="3">
      <t>コノハナク</t>
    </rPh>
    <rPh sb="3" eb="5">
      <t>サクラジマ</t>
    </rPh>
    <rPh sb="6" eb="8">
      <t>チョウメ</t>
    </rPh>
    <phoneticPr fontId="4"/>
  </si>
  <si>
    <t>此花区桜島1丁目</t>
  </si>
  <si>
    <t>大阪市</t>
    <rPh sb="0" eb="3">
      <t>オオサカシ</t>
    </rPh>
    <phoneticPr fontId="3"/>
  </si>
  <si>
    <t>H13～R3</t>
  </si>
  <si>
    <t>R3</t>
  </si>
  <si>
    <t>H24</t>
  </si>
  <si>
    <t>天保山B</t>
  </si>
  <si>
    <t>港（Ⅱ）C</t>
  </si>
  <si>
    <t>蒲生</t>
  </si>
  <si>
    <t>中之島A</t>
  </si>
  <si>
    <t>港区築港４丁目</t>
  </si>
  <si>
    <t>港区田中３丁目</t>
  </si>
  <si>
    <t>城東区中央３丁目</t>
  </si>
  <si>
    <t>北区中之島１丁目</t>
  </si>
  <si>
    <t>95.0～100.5</t>
  </si>
  <si>
    <t>183.0～188.0</t>
  </si>
  <si>
    <t>91.0～96.0</t>
  </si>
  <si>
    <t>被圧地下水</t>
  </si>
  <si>
    <t>昭和36年</t>
  </si>
  <si>
    <t>昭和61年</t>
  </si>
  <si>
    <t>昭和35年</t>
  </si>
  <si>
    <t>/</t>
  </si>
  <si>
    <t>忠岡町</t>
    <rPh sb="0" eb="2">
      <t>タダオカ</t>
    </rPh>
    <rPh sb="2" eb="3">
      <t>チョウ</t>
    </rPh>
    <phoneticPr fontId="4"/>
  </si>
  <si>
    <t>羽曳野市</t>
    <rPh sb="0" eb="4">
      <t>ハビキノシ</t>
    </rPh>
    <phoneticPr fontId="4"/>
  </si>
  <si>
    <t>門真市</t>
    <rPh sb="0" eb="3">
      <t>カドマシ</t>
    </rPh>
    <phoneticPr fontId="4"/>
  </si>
  <si>
    <t>箕面市</t>
    <rPh sb="0" eb="2">
      <t>ミノオ</t>
    </rPh>
    <rPh sb="2" eb="3">
      <t>シ</t>
    </rPh>
    <phoneticPr fontId="4"/>
  </si>
  <si>
    <t>和泉市</t>
    <rPh sb="0" eb="3">
      <t>イズミシ</t>
    </rPh>
    <phoneticPr fontId="4"/>
  </si>
  <si>
    <t>松原市</t>
    <rPh sb="0" eb="3">
      <t>マツバラシ</t>
    </rPh>
    <phoneticPr fontId="4"/>
  </si>
  <si>
    <t>寝屋川市</t>
    <rPh sb="0" eb="4">
      <t>ネヤガワシ</t>
    </rPh>
    <phoneticPr fontId="4"/>
  </si>
  <si>
    <t>池田市</t>
    <rPh sb="0" eb="2">
      <t>イケダ</t>
    </rPh>
    <rPh sb="2" eb="3">
      <t>シ</t>
    </rPh>
    <phoneticPr fontId="4"/>
  </si>
  <si>
    <t>泉大津市</t>
    <rPh sb="0" eb="3">
      <t>イズミオオツ</t>
    </rPh>
    <rPh sb="3" eb="4">
      <t>シ</t>
    </rPh>
    <phoneticPr fontId="4"/>
  </si>
  <si>
    <t>交野市</t>
    <rPh sb="0" eb="3">
      <t>カタノシ</t>
    </rPh>
    <phoneticPr fontId="4"/>
  </si>
  <si>
    <t>枚方市</t>
    <rPh sb="0" eb="3">
      <t>ヒラカタシ</t>
    </rPh>
    <phoneticPr fontId="4"/>
  </si>
  <si>
    <t>豊中市</t>
    <rPh sb="0" eb="3">
      <t>トヨナカシ</t>
    </rPh>
    <phoneticPr fontId="4"/>
  </si>
  <si>
    <t>高石市</t>
    <rPh sb="0" eb="2">
      <t>タカイシ</t>
    </rPh>
    <rPh sb="2" eb="3">
      <t>シ</t>
    </rPh>
    <phoneticPr fontId="4"/>
  </si>
  <si>
    <t>八尾市</t>
    <rPh sb="0" eb="3">
      <t>ヤオシ</t>
    </rPh>
    <phoneticPr fontId="4"/>
  </si>
  <si>
    <t>吹田市</t>
    <rPh sb="0" eb="2">
      <t>スイタ</t>
    </rPh>
    <rPh sb="2" eb="3">
      <t>シ</t>
    </rPh>
    <phoneticPr fontId="4"/>
  </si>
  <si>
    <t>守口市</t>
    <rPh sb="0" eb="3">
      <t>モリグチシ</t>
    </rPh>
    <phoneticPr fontId="4"/>
  </si>
  <si>
    <t>堺市</t>
    <rPh sb="0" eb="2">
      <t>サカイシ</t>
    </rPh>
    <phoneticPr fontId="4"/>
  </si>
  <si>
    <t>岸和田市</t>
    <rPh sb="0" eb="4">
      <t>キシワダシ</t>
    </rPh>
    <phoneticPr fontId="4"/>
  </si>
  <si>
    <t>茨木市</t>
    <rPh sb="0" eb="2">
      <t>イバラキ</t>
    </rPh>
    <rPh sb="2" eb="3">
      <t>シ</t>
    </rPh>
    <phoneticPr fontId="4"/>
  </si>
  <si>
    <t>大東市</t>
    <rPh sb="0" eb="3">
      <t>ダイトウシ</t>
    </rPh>
    <phoneticPr fontId="4"/>
  </si>
  <si>
    <t>大阪狭山市</t>
    <rPh sb="0" eb="5">
      <t>オオサカサヤマシ</t>
    </rPh>
    <phoneticPr fontId="4"/>
  </si>
  <si>
    <t>貝塚市</t>
    <rPh sb="0" eb="2">
      <t>カイヅカ</t>
    </rPh>
    <rPh sb="2" eb="3">
      <t>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</si>
  <si>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</si>
  <si>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</si>
  <si>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泉佐野市</t>
    <rPh sb="0" eb="4">
      <t>イズミサノシ</t>
    </rPh>
    <phoneticPr fontId="4"/>
  </si>
  <si>
    <t>藤井寺市</t>
    <rPh sb="0" eb="4">
      <t>フジイデラシ</t>
    </rPh>
    <phoneticPr fontId="4"/>
  </si>
  <si>
    <t>柏原市</t>
    <rPh sb="0" eb="3">
      <t>カシワラシ</t>
    </rPh>
    <phoneticPr fontId="4"/>
  </si>
  <si>
    <t>四條畷市</t>
    <rPh sb="0" eb="4">
      <t>シジョウナワテシ</t>
    </rPh>
    <phoneticPr fontId="4"/>
  </si>
  <si>
    <t>豊中</t>
    <phoneticPr fontId="4"/>
  </si>
  <si>
    <t>吹田</t>
    <phoneticPr fontId="4"/>
  </si>
  <si>
    <t>南郷</t>
    <phoneticPr fontId="4"/>
  </si>
  <si>
    <t>長瀬</t>
    <phoneticPr fontId="4"/>
  </si>
  <si>
    <t>堺第Ａ－１</t>
    <phoneticPr fontId="4"/>
  </si>
  <si>
    <t>堺第Ａ－３</t>
    <phoneticPr fontId="4"/>
  </si>
  <si>
    <t>貝塚１</t>
    <phoneticPr fontId="4"/>
  </si>
  <si>
    <t>豊中市庄内幸町　４丁目</t>
    <phoneticPr fontId="4"/>
  </si>
  <si>
    <t>吹田市中之島町</t>
  </si>
  <si>
    <t>大東市太子田　　　１丁目</t>
    <phoneticPr fontId="4"/>
  </si>
  <si>
    <t>東大阪市大蓮東２</t>
  </si>
  <si>
    <t>堺市大浜西町</t>
    <rPh sb="0" eb="2">
      <t>サカイシ</t>
    </rPh>
    <rPh sb="2" eb="4">
      <t>オオハマ</t>
    </rPh>
    <rPh sb="4" eb="6">
      <t>ニシマチ</t>
    </rPh>
    <phoneticPr fontId="4"/>
  </si>
  <si>
    <t>貝塚市半田</t>
  </si>
  <si>
    <t>24.9～38.9</t>
  </si>
  <si>
    <t>19.1～32.9</t>
  </si>
  <si>
    <t>37.7～40.0</t>
  </si>
  <si>
    <t>129.8～140.0</t>
  </si>
  <si>
    <t>27.7～49.5</t>
    <phoneticPr fontId="4"/>
  </si>
  <si>
    <t>173.9～229.5</t>
    <phoneticPr fontId="4"/>
  </si>
  <si>
    <t>126.5～132.0</t>
  </si>
  <si>
    <t>昭和40年</t>
  </si>
  <si>
    <t>昭和41年</t>
  </si>
  <si>
    <t>昭和41年</t>
    <rPh sb="0" eb="2">
      <t>ショウワ</t>
    </rPh>
    <rPh sb="4" eb="5">
      <t>ネン</t>
    </rPh>
    <phoneticPr fontId="4"/>
  </si>
  <si>
    <t xml:space="preserve"> 昭和46年</t>
  </si>
  <si>
    <t>－</t>
    <phoneticPr fontId="4"/>
  </si>
  <si>
    <t>水位の説明：水位は、管頭下mである。また、地下水位は１日（0～24時）の最高値と最低値から日平均値を算出し、その日平均値の１ヶ月の平均値を月平均値として、これを年平均したものである。
大阪市内の観測井(天保山B、港(Ⅱ)C、蒲生、中之島A)における水位は、年度平均ではなく年平均である。</t>
    <phoneticPr fontId="4"/>
  </si>
  <si>
    <t>該当無</t>
    <rPh sb="0" eb="3">
      <t>ガイトウナシ</t>
    </rPh>
    <phoneticPr fontId="4"/>
  </si>
  <si>
    <t>#</t>
  </si>
  <si>
    <t>２２．</t>
  </si>
  <si>
    <t>２１．</t>
  </si>
  <si>
    <t>２０．</t>
  </si>
  <si>
    <t>１９．</t>
  </si>
  <si>
    <t>１８．</t>
  </si>
  <si>
    <t>１７．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</si>
  <si>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</si>
  <si>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７．</t>
  </si>
  <si>
    <t>地盤沈下監視体制（水準測量、観測井戸数）</t>
    <phoneticPr fontId="4"/>
  </si>
  <si>
    <t>６．</t>
  </si>
  <si>
    <t>主な水準点における過去10年の沈下量経年変化</t>
  </si>
  <si>
    <t xml:space="preserve">   </t>
    <phoneticPr fontId="4"/>
  </si>
  <si>
    <t>計</t>
  </si>
  <si>
    <t>5井高第2号
（5号井戸）</t>
    <rPh sb="1" eb="2">
      <t>イ</t>
    </rPh>
    <rPh sb="3" eb="4">
      <t>ダイ</t>
    </rPh>
    <rPh sb="5" eb="6">
      <t>ゴウ</t>
    </rPh>
    <rPh sb="9" eb="10">
      <t>ゴウ</t>
    </rPh>
    <rPh sb="10" eb="12">
      <t>イド</t>
    </rPh>
    <phoneticPr fontId="56"/>
  </si>
  <si>
    <t>工業用水法に規定される許可の基準に適合するため</t>
    <rPh sb="0" eb="2">
      <t>コウギョウ</t>
    </rPh>
    <rPh sb="2" eb="4">
      <t>ヨウスイ</t>
    </rPh>
    <rPh sb="4" eb="5">
      <t>ホウ</t>
    </rPh>
    <rPh sb="6" eb="8">
      <t>キテイ</t>
    </rPh>
    <rPh sb="11" eb="13">
      <t>キョカ</t>
    </rPh>
    <rPh sb="14" eb="16">
      <t>キジュン</t>
    </rPh>
    <rPh sb="17" eb="19">
      <t>テキゴウ</t>
    </rPh>
    <phoneticPr fontId="56"/>
  </si>
  <si>
    <t>その他の畜産食料品製造業</t>
    <rPh sb="2" eb="3">
      <t>タ</t>
    </rPh>
    <rPh sb="4" eb="6">
      <t>チクサン</t>
    </rPh>
    <rPh sb="6" eb="9">
      <t>ショクリョウヒン</t>
    </rPh>
    <rPh sb="9" eb="12">
      <t>セイゾウギョウ</t>
    </rPh>
    <phoneticPr fontId="56"/>
  </si>
  <si>
    <t>製品処理・
洗浄用</t>
    <rPh sb="0" eb="2">
      <t>セイヒン</t>
    </rPh>
    <rPh sb="2" eb="4">
      <t>ショリ</t>
    </rPh>
    <rPh sb="6" eb="8">
      <t>センジョウ</t>
    </rPh>
    <rPh sb="8" eb="9">
      <t>ヨウ</t>
    </rPh>
    <phoneticPr fontId="56"/>
  </si>
  <si>
    <t>55cm2以下</t>
  </si>
  <si>
    <t>50.24cm2</t>
  </si>
  <si>
    <t>GL-100m以深</t>
    <rPh sb="7" eb="9">
      <t>イシン</t>
    </rPh>
    <phoneticPr fontId="56"/>
  </si>
  <si>
    <t>GL-216.00m～GL-228.00m</t>
  </si>
  <si>
    <t>高槻市
緑町21-3</t>
    <rPh sb="0" eb="2">
      <t>タカツキ</t>
    </rPh>
    <rPh sb="2" eb="3">
      <t>シ</t>
    </rPh>
    <rPh sb="4" eb="5">
      <t>ミドリ</t>
    </rPh>
    <rPh sb="5" eb="6">
      <t>マチ</t>
    </rPh>
    <phoneticPr fontId="56"/>
  </si>
  <si>
    <t>丸大食品株式会社</t>
    <rPh sb="0" eb="4">
      <t>マルダイショクヒン</t>
    </rPh>
    <rPh sb="4" eb="8">
      <t>カブシキカイシャ</t>
    </rPh>
    <phoneticPr fontId="56"/>
  </si>
  <si>
    <t>5井高第1号
（4号井戸）</t>
    <rPh sb="1" eb="2">
      <t>イ</t>
    </rPh>
    <rPh sb="3" eb="4">
      <t>ダイ</t>
    </rPh>
    <rPh sb="5" eb="6">
      <t>ゴウ</t>
    </rPh>
    <rPh sb="9" eb="10">
      <t>ゴウ</t>
    </rPh>
    <rPh sb="10" eb="12">
      <t>イド</t>
    </rPh>
    <phoneticPr fontId="56"/>
  </si>
  <si>
    <r>
      <t xml:space="preserve">１日当り
</t>
    </r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</t>
    </r>
    <rPh sb="5" eb="7">
      <t>サイシュ</t>
    </rPh>
    <phoneticPr fontId="4"/>
  </si>
  <si>
    <t>１日当り
運転時間</t>
    <phoneticPr fontId="4"/>
  </si>
  <si>
    <r>
      <t xml:space="preserve">１時間当り
</t>
    </r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</t>
    </r>
    <rPh sb="6" eb="8">
      <t>サイシュ</t>
    </rPh>
    <phoneticPr fontId="4"/>
  </si>
  <si>
    <t>許可
基準</t>
    <phoneticPr fontId="4"/>
  </si>
  <si>
    <t>許可
内容</t>
    <phoneticPr fontId="4"/>
  </si>
  <si>
    <t>許可番号</t>
  </si>
  <si>
    <t>許可
年月日</t>
    <rPh sb="3" eb="6">
      <t>ネンガッピ</t>
    </rPh>
    <phoneticPr fontId="4"/>
  </si>
  <si>
    <t>許可理由</t>
  </si>
  <si>
    <t>業　種</t>
    <phoneticPr fontId="4"/>
  </si>
  <si>
    <t>主たる
用途</t>
    <phoneticPr fontId="4"/>
  </si>
  <si>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量(㎥）</t>
    </r>
    <rPh sb="0" eb="2">
      <t>サイシュ</t>
    </rPh>
    <phoneticPr fontId="4"/>
  </si>
  <si>
    <t>揚水機の吐出口
断面積　(㎠）</t>
    <phoneticPr fontId="4"/>
  </si>
  <si>
    <t>ｽﾄﾚｰﾅｰの位置
（地表面下ｍ）</t>
    <phoneticPr fontId="4"/>
  </si>
  <si>
    <t>井戸の
設置場所</t>
    <phoneticPr fontId="4"/>
  </si>
  <si>
    <t>氏名
（名称）</t>
    <phoneticPr fontId="4"/>
  </si>
  <si>
    <t>受理日</t>
  </si>
  <si>
    <t>番　号</t>
    <phoneticPr fontId="4"/>
  </si>
  <si>
    <t>７　工業用水法第３条第１項および第７条第１項の許可状況</t>
    <phoneticPr fontId="4"/>
  </si>
  <si>
    <t>代表取締役の
変更</t>
    <rPh sb="0" eb="2">
      <t>ダイヒョウ</t>
    </rPh>
    <rPh sb="2" eb="5">
      <t>トリシマリヤク</t>
    </rPh>
    <rPh sb="7" eb="9">
      <t>ヘンコウ</t>
    </rPh>
    <phoneticPr fontId="56"/>
  </si>
  <si>
    <t>代表取締役　宮本　睦久</t>
    <rPh sb="0" eb="2">
      <t>ダイヒョウ</t>
    </rPh>
    <rPh sb="2" eb="5">
      <t>トリシマリヤク</t>
    </rPh>
    <rPh sb="6" eb="8">
      <t>ミヤモト</t>
    </rPh>
    <rPh sb="9" eb="10">
      <t>ムツミ</t>
    </rPh>
    <rPh sb="10" eb="11">
      <t>ヒサ</t>
    </rPh>
    <phoneticPr fontId="56"/>
  </si>
  <si>
    <t>代表取締役　柴田　公生</t>
    <rPh sb="0" eb="2">
      <t>ダイヒョウ</t>
    </rPh>
    <rPh sb="2" eb="5">
      <t>トリシマリヤク</t>
    </rPh>
    <rPh sb="6" eb="8">
      <t>シバタ</t>
    </rPh>
    <rPh sb="9" eb="11">
      <t>コウセイ</t>
    </rPh>
    <phoneticPr fontId="56"/>
  </si>
  <si>
    <t>高槻市朝日町3-1</t>
    <rPh sb="0" eb="2">
      <t>タカツキ</t>
    </rPh>
    <rPh sb="2" eb="3">
      <t>シ</t>
    </rPh>
    <rPh sb="3" eb="5">
      <t>アサヒ</t>
    </rPh>
    <rPh sb="5" eb="6">
      <t>チョウ</t>
    </rPh>
    <phoneticPr fontId="56"/>
  </si>
  <si>
    <t>サンスター株式会社</t>
    <rPh sb="5" eb="9">
      <t>カブシキカイシャ</t>
    </rPh>
    <phoneticPr fontId="56"/>
  </si>
  <si>
    <t>9井高第1号</t>
    <rPh sb="1" eb="3">
      <t>イダカ</t>
    </rPh>
    <rPh sb="3" eb="4">
      <t>ダイ</t>
    </rPh>
    <rPh sb="5" eb="6">
      <t>ゴウ</t>
    </rPh>
    <phoneticPr fontId="56"/>
  </si>
  <si>
    <t>代表取締役社長
丹羽　俊介</t>
    <rPh sb="0" eb="2">
      <t>ダイヒョウ</t>
    </rPh>
    <rPh sb="2" eb="7">
      <t>トリシマリヤクシャチョウ</t>
    </rPh>
    <rPh sb="8" eb="10">
      <t>ニワ</t>
    </rPh>
    <rPh sb="11" eb="13">
      <t>シュンスケ</t>
    </rPh>
    <phoneticPr fontId="56"/>
  </si>
  <si>
    <t>代表取締役社長
金子　慎</t>
    <rPh sb="0" eb="2">
      <t>ダイヒョウ</t>
    </rPh>
    <rPh sb="2" eb="7">
      <t>トリシマリヤクシャチョウ</t>
    </rPh>
    <rPh sb="8" eb="10">
      <t>カネコ</t>
    </rPh>
    <rPh sb="11" eb="12">
      <t>マコト</t>
    </rPh>
    <phoneticPr fontId="56"/>
  </si>
  <si>
    <t>茨木市宮島三丁目1685-3</t>
    <rPh sb="0" eb="2">
      <t>イバラキ</t>
    </rPh>
    <rPh sb="2" eb="3">
      <t>シ</t>
    </rPh>
    <rPh sb="3" eb="5">
      <t>ミヤジマ</t>
    </rPh>
    <rPh sb="5" eb="8">
      <t>サンチョウメ</t>
    </rPh>
    <phoneticPr fontId="56"/>
  </si>
  <si>
    <t>東海旅客鉄道株式会社</t>
    <rPh sb="0" eb="2">
      <t>トウカイ</t>
    </rPh>
    <rPh sb="2" eb="4">
      <t>リョカク</t>
    </rPh>
    <rPh sb="4" eb="6">
      <t>テツドウ</t>
    </rPh>
    <rPh sb="6" eb="10">
      <t>カブシキカイシャ</t>
    </rPh>
    <phoneticPr fontId="56"/>
  </si>
  <si>
    <t>27井茨第2号</t>
    <rPh sb="2" eb="3">
      <t>セイ</t>
    </rPh>
    <rPh sb="3" eb="4">
      <t>イバラ</t>
    </rPh>
    <rPh sb="4" eb="5">
      <t>ダイ</t>
    </rPh>
    <rPh sb="6" eb="7">
      <t>ゴウ</t>
    </rPh>
    <phoneticPr fontId="56"/>
  </si>
  <si>
    <t>27井茨第1号</t>
    <rPh sb="2" eb="3">
      <t>セイ</t>
    </rPh>
    <rPh sb="3" eb="4">
      <t>イバラ</t>
    </rPh>
    <rPh sb="4" eb="5">
      <t>ダイ</t>
    </rPh>
    <rPh sb="6" eb="7">
      <t>ゴウ</t>
    </rPh>
    <phoneticPr fontId="56"/>
  </si>
  <si>
    <t>変更後</t>
  </si>
  <si>
    <t>変更前</t>
  </si>
  <si>
    <t>変更理由</t>
  </si>
  <si>
    <t>変更年月日</t>
  </si>
  <si>
    <t>変更の内容</t>
  </si>
  <si>
    <t>住 　所</t>
    <phoneticPr fontId="4"/>
  </si>
  <si>
    <t>氏名（名称）</t>
  </si>
  <si>
    <t>許可又は
届出年月日</t>
    <rPh sb="2" eb="3">
      <t>マタ</t>
    </rPh>
    <phoneticPr fontId="4"/>
  </si>
  <si>
    <t>許可又は
届出番号</t>
    <rPh sb="2" eb="3">
      <t>マタ</t>
    </rPh>
    <phoneticPr fontId="4"/>
  </si>
  <si>
    <t>１０　工業用水法第９条に基づく届出書受理状況</t>
    <phoneticPr fontId="4"/>
  </si>
  <si>
    <t>蜂屋乳業株式会社が株式会社グリシーヌへ吸収合併</t>
    <rPh sb="0" eb="4">
      <t>ハチヤニュウギョウ</t>
    </rPh>
    <rPh sb="4" eb="8">
      <t>カブシキカイシャ</t>
    </rPh>
    <rPh sb="9" eb="13">
      <t>カブシキカイシャ</t>
    </rPh>
    <rPh sb="19" eb="21">
      <t>キュウシュウ</t>
    </rPh>
    <rPh sb="21" eb="23">
      <t>ガッペイ</t>
    </rPh>
    <phoneticPr fontId="56"/>
  </si>
  <si>
    <t>高槻市西面南
4-1-1</t>
    <rPh sb="0" eb="3">
      <t>タカツキシ</t>
    </rPh>
    <rPh sb="3" eb="5">
      <t>サイメン</t>
    </rPh>
    <rPh sb="5" eb="6">
      <t>ミナミ</t>
    </rPh>
    <phoneticPr fontId="56"/>
  </si>
  <si>
    <t>株式会社グリシーヌ</t>
    <rPh sb="0" eb="4">
      <t>カブシキカイシャ</t>
    </rPh>
    <phoneticPr fontId="56"/>
  </si>
  <si>
    <t>大阪市東淀川区下新庄3-8-25</t>
    <rPh sb="0" eb="3">
      <t>オオサカシ</t>
    </rPh>
    <rPh sb="3" eb="7">
      <t>ヒガシヨドガワク</t>
    </rPh>
    <rPh sb="7" eb="10">
      <t>シモシンジョウ</t>
    </rPh>
    <phoneticPr fontId="56"/>
  </si>
  <si>
    <t>蜂屋乳業株式会社</t>
    <rPh sb="0" eb="2">
      <t>ハチヤ</t>
    </rPh>
    <rPh sb="2" eb="4">
      <t>ニュウギョウ</t>
    </rPh>
    <rPh sb="4" eb="8">
      <t>カブシキガイシャ</t>
    </rPh>
    <phoneticPr fontId="56"/>
  </si>
  <si>
    <t>20井高第1号</t>
    <rPh sb="2" eb="4">
      <t>イダカ</t>
    </rPh>
    <rPh sb="4" eb="5">
      <t>ダイ</t>
    </rPh>
    <rPh sb="6" eb="7">
      <t>ゴウ</t>
    </rPh>
    <phoneticPr fontId="56"/>
  </si>
  <si>
    <t>承継の原因</t>
  </si>
  <si>
    <t>承継年月日</t>
  </si>
  <si>
    <t>被承継人の住所</t>
    <phoneticPr fontId="4"/>
  </si>
  <si>
    <t>被承継人の氏名
（名称）</t>
    <phoneticPr fontId="4"/>
  </si>
  <si>
    <t>住　 所</t>
    <phoneticPr fontId="4"/>
  </si>
  <si>
    <t>１１　工業用水法第10条第３項に基づく届出書受理状況</t>
    <phoneticPr fontId="4"/>
  </si>
  <si>
    <t>冷却用水で使用していた地下水の採取を廃止し、井戸を撤去</t>
    <rPh sb="0" eb="2">
      <t>レイキャク</t>
    </rPh>
    <rPh sb="2" eb="3">
      <t>ヨウ</t>
    </rPh>
    <rPh sb="3" eb="4">
      <t>ミズ</t>
    </rPh>
    <rPh sb="5" eb="7">
      <t>シヨウ</t>
    </rPh>
    <rPh sb="11" eb="14">
      <t>チカスイ</t>
    </rPh>
    <rPh sb="15" eb="17">
      <t>サイシュ</t>
    </rPh>
    <rPh sb="18" eb="20">
      <t>ハイシ</t>
    </rPh>
    <rPh sb="22" eb="24">
      <t>イド</t>
    </rPh>
    <rPh sb="25" eb="27">
      <t>テッキョ</t>
    </rPh>
    <phoneticPr fontId="56"/>
  </si>
  <si>
    <t>八尾市北亀井町1-5-33</t>
    <rPh sb="0" eb="2">
      <t>ヤオ</t>
    </rPh>
    <rPh sb="2" eb="3">
      <t>シ</t>
    </rPh>
    <rPh sb="3" eb="7">
      <t>キタカメイチョウ</t>
    </rPh>
    <phoneticPr fontId="56"/>
  </si>
  <si>
    <t>東伸熱工株式会社</t>
    <rPh sb="0" eb="1">
      <t>ヒガシ</t>
    </rPh>
    <rPh sb="1" eb="2">
      <t>ノ</t>
    </rPh>
    <rPh sb="2" eb="3">
      <t>ネツ</t>
    </rPh>
    <rPh sb="4" eb="8">
      <t>カブシキカイシャ</t>
    </rPh>
    <phoneticPr fontId="56"/>
  </si>
  <si>
    <t>43井八第1号</t>
    <rPh sb="2" eb="3">
      <t>セイ</t>
    </rPh>
    <rPh sb="3" eb="4">
      <t>ハチ</t>
    </rPh>
    <rPh sb="4" eb="5">
      <t>ダイ</t>
    </rPh>
    <rPh sb="6" eb="7">
      <t>ゴウ</t>
    </rPh>
    <phoneticPr fontId="56"/>
  </si>
  <si>
    <t>廃止の内容</t>
  </si>
  <si>
    <t>廃止年月日</t>
  </si>
  <si>
    <t>住 所</t>
    <phoneticPr fontId="4"/>
  </si>
  <si>
    <t>番　号</t>
    <rPh sb="0" eb="1">
      <t>バン</t>
    </rPh>
    <rPh sb="2" eb="3">
      <t>ゴウ</t>
    </rPh>
    <phoneticPr fontId="4"/>
  </si>
  <si>
    <t>１２　工業用水法第11条に基づく届出書受理状況</t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</si>
  <si>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</si>
  <si>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</si>
  <si>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小　計</t>
    <rPh sb="0" eb="1">
      <t>ショウ</t>
    </rPh>
    <rPh sb="2" eb="3">
      <t>ケイ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</si>
  <si>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</si>
  <si>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</si>
  <si>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1</t>
    <phoneticPr fontId="4"/>
  </si>
  <si>
    <t>19</t>
    <phoneticPr fontId="4"/>
  </si>
  <si>
    <t>東大阪地域</t>
    <rPh sb="0" eb="3">
      <t>ヒガシオオサカ</t>
    </rPh>
    <rPh sb="3" eb="5">
      <t>チイキ</t>
    </rPh>
    <phoneticPr fontId="4"/>
  </si>
  <si>
    <t>北摂地域</t>
    <rPh sb="0" eb="4">
      <t>ホクセツチイキ</t>
    </rPh>
    <phoneticPr fontId="4"/>
  </si>
  <si>
    <t>前年度
1日平均
(㎥/日)</t>
    <phoneticPr fontId="4"/>
  </si>
  <si>
    <t>1日平均
(㎥/日)</t>
    <phoneticPr fontId="4"/>
  </si>
  <si>
    <t>1年間合計</t>
    <rPh sb="1" eb="3">
      <t>ネンカン</t>
    </rPh>
    <rPh sb="3" eb="5">
      <t>ゴウケイ</t>
    </rPh>
    <phoneticPr fontId="4"/>
  </si>
  <si>
    <t>令和5年度月別採取量  (㎥/日）</t>
    <rPh sb="5" eb="6">
      <t>ツキ</t>
    </rPh>
    <rPh sb="15" eb="16">
      <t>ニチ</t>
    </rPh>
    <phoneticPr fontId="4"/>
  </si>
  <si>
    <t>井戸本数</t>
    <phoneticPr fontId="4"/>
  </si>
  <si>
    <t>許可件数</t>
    <rPh sb="0" eb="2">
      <t>キョカ</t>
    </rPh>
    <rPh sb="2" eb="4">
      <t>ケンスウ</t>
    </rPh>
    <phoneticPr fontId="4"/>
  </si>
  <si>
    <t>指定地域名</t>
    <phoneticPr fontId="4"/>
  </si>
  <si>
    <t>１４　工業用水法第24条の規定に基づく井戸使用状況報告</t>
    <phoneticPr fontId="4"/>
  </si>
  <si>
    <t>２２　ビル用水法第13条の規定に基づく井戸使用状況報告</t>
    <phoneticPr fontId="4"/>
  </si>
  <si>
    <t>１．沈下量の基準点</t>
    <rPh sb="6" eb="8">
      <t>キジュン</t>
    </rPh>
    <rPh sb="8" eb="9">
      <t>テン</t>
    </rPh>
    <phoneticPr fontId="4"/>
  </si>
  <si>
    <t>２．測量の基準日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</si>
  <si>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</si>
  <si>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</si>
  <si>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</si>
  <si>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大阪府生活の環境等に関する条例による地下水採取量報告書(R6.4月)
は、日地下水採取量に365日をかけて算出している</t>
    <rPh sb="0" eb="3">
      <t>オオサカフ</t>
    </rPh>
    <rPh sb="3" eb="5">
      <t>セイカツ</t>
    </rPh>
    <rPh sb="6" eb="8">
      <t>カンキョウ</t>
    </rPh>
    <rPh sb="8" eb="9">
      <t>トウ</t>
    </rPh>
    <rPh sb="10" eb="11">
      <t>カン</t>
    </rPh>
    <rPh sb="13" eb="15">
      <t>ジョウレイ</t>
    </rPh>
    <rPh sb="18" eb="21">
      <t>チカスイ</t>
    </rPh>
    <rPh sb="20" eb="22">
      <t>サイシュ</t>
    </rPh>
    <rPh sb="22" eb="23">
      <t>リョウ</t>
    </rPh>
    <rPh sb="24" eb="27">
      <t>ホウコクショ</t>
    </rPh>
    <rPh sb="32" eb="33">
      <t>ツキ</t>
    </rPh>
    <rPh sb="37" eb="38">
      <t>ニチ</t>
    </rPh>
    <rPh sb="38" eb="41">
      <t>チカスイ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</si>
  <si>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</si>
  <si>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H29～R3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</si>
</sst>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 "/>
    <numFmt numFmtId="189" formatCode="0.000000_ "/>
    <numFmt numFmtId="190" formatCode="#,##0.0;[Red]\-#,##0.0"/>
    <numFmt numFmtId="191" formatCode="0.00_);\(0.00\)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643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179" fontId="26" fillId="0" borderId="0" xfId="0" applyNumberFormat="1" applyFont="1" applyAlignment="1" applyProtection="1">
      <alignment horizontal="left" vertical="center" wrapText="1"/>
      <protection locked="0"/>
    </xf>
    <xf numFmtId="0" fontId="57" fillId="0" borderId="0" xfId="0" applyFont="1">
      <alignment vertical="center"/>
    </xf>
    <xf numFmtId="0" fontId="39" fillId="0" borderId="69" xfId="0" applyFont="1" applyBorder="1" applyAlignment="1">
      <alignment horizontal="justify" vertical="center" wrapText="1"/>
    </xf>
    <xf numFmtId="0" fontId="39" fillId="0" borderId="70" xfId="0" applyFont="1" applyBorder="1" applyAlignment="1">
      <alignment horizontal="left" vertical="center"/>
    </xf>
    <xf numFmtId="0" fontId="39" fillId="0" borderId="71" xfId="0" applyFont="1" applyBorder="1">
      <alignment vertical="center"/>
    </xf>
    <xf numFmtId="0" fontId="39" fillId="37" borderId="69" xfId="0" applyFont="1" applyFill="1" applyBorder="1" applyAlignment="1">
      <alignment horizontal="justify" vertical="center" wrapText="1"/>
    </xf>
    <xf numFmtId="0" fontId="39" fillId="37" borderId="70" xfId="0" applyFont="1" applyFill="1" applyBorder="1" applyAlignment="1">
      <alignment horizontal="left" vertical="center"/>
    </xf>
    <xf numFmtId="0" fontId="39" fillId="34" borderId="69" xfId="0" applyFont="1" applyFill="1" applyBorder="1">
      <alignment vertical="center"/>
    </xf>
    <xf numFmtId="0" fontId="39" fillId="34" borderId="70" xfId="0" applyFont="1" applyFill="1" applyBorder="1" applyAlignment="1">
      <alignment horizontal="left" vertical="center"/>
    </xf>
    <xf numFmtId="0" fontId="39" fillId="34" borderId="71" xfId="0" applyFont="1" applyFill="1" applyBorder="1">
      <alignment vertical="center"/>
    </xf>
    <xf numFmtId="0" fontId="27" fillId="0" borderId="72" xfId="0" applyFont="1" applyBorder="1">
      <alignment vertical="center"/>
    </xf>
    <xf numFmtId="49" fontId="27" fillId="0" borderId="72" xfId="0" applyNumberFormat="1" applyFont="1" applyBorder="1">
      <alignment vertical="center"/>
    </xf>
    <xf numFmtId="0" fontId="39" fillId="34" borderId="70" xfId="0" applyFont="1" applyFill="1" applyBorder="1">
      <alignment vertical="center"/>
    </xf>
    <xf numFmtId="0" fontId="27" fillId="0" borderId="69" xfId="0" applyFont="1" applyBorder="1" applyAlignment="1">
      <alignment vertical="center" wrapText="1"/>
    </xf>
    <xf numFmtId="0" fontId="39" fillId="34" borderId="72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72" xfId="0" applyFont="1" applyBorder="1" applyAlignment="1" applyProtection="1">
      <alignment horizontal="center" vertical="center" wrapText="1"/>
      <protection locked="0"/>
    </xf>
    <xf numFmtId="0" fontId="27" fillId="0" borderId="73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39" borderId="0" xfId="0" applyFont="1" applyFill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72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27" fillId="0" borderId="73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0" fontId="56" fillId="0" borderId="0" xfId="0" applyFont="1" applyProtection="1">
      <alignment vertical="center"/>
      <protection locked="0"/>
    </xf>
    <xf numFmtId="0" fontId="59" fillId="0" borderId="71" xfId="0" applyFont="1" applyBorder="1" applyAlignment="1" applyProtection="1">
      <alignment horizontal="center" vertical="center"/>
      <protection locked="0"/>
    </xf>
    <xf numFmtId="0" fontId="59" fillId="0" borderId="72" xfId="0" applyFont="1" applyBorder="1" applyAlignment="1" applyProtection="1">
      <alignment horizontal="center" vertical="center"/>
      <protection locked="0"/>
    </xf>
    <xf numFmtId="49" fontId="59" fillId="0" borderId="72" xfId="0" applyNumberFormat="1" applyFont="1" applyBorder="1" applyAlignment="1" applyProtection="1">
      <alignment horizontal="center" vertical="center" textRotation="255" wrapText="1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9" fillId="0" borderId="0" xfId="0" applyFont="1" applyProtection="1">
      <alignment vertical="center"/>
      <protection locked="0"/>
    </xf>
    <xf numFmtId="0" fontId="58" fillId="0" borderId="71" xfId="0" applyFont="1" applyBorder="1" applyAlignment="1" applyProtection="1">
      <alignment horizontal="center" vertical="center"/>
      <protection locked="0"/>
    </xf>
    <xf numFmtId="0" fontId="58" fillId="0" borderId="72" xfId="0" applyFont="1" applyBorder="1" applyAlignment="1" applyProtection="1">
      <alignment horizontal="center" vertical="center"/>
      <protection locked="0"/>
    </xf>
    <xf numFmtId="49" fontId="58" fillId="0" borderId="72" xfId="0" applyNumberFormat="1" applyFont="1" applyBorder="1" applyAlignment="1" applyProtection="1">
      <alignment horizontal="center" vertical="center" textRotation="255" wrapText="1"/>
      <protection locked="0"/>
    </xf>
    <xf numFmtId="49" fontId="39" fillId="0" borderId="1" xfId="0" applyNumberFormat="1" applyFont="1" applyBorder="1">
      <alignment vertical="center"/>
    </xf>
    <xf numFmtId="0" fontId="39" fillId="0" borderId="5" xfId="0" applyFont="1" applyBorder="1" applyAlignment="1">
      <alignment vertical="center" wrapText="1"/>
    </xf>
    <xf numFmtId="0" fontId="39" fillId="0" borderId="1" xfId="0" applyFont="1" applyBorder="1">
      <alignment vertical="center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55" fillId="0" borderId="0" xfId="58" applyNumberFormat="1" applyFont="1" applyAlignment="1" applyProtection="1">
      <alignment vertical="center" wrapText="1"/>
      <protection locked="0"/>
    </xf>
    <xf numFmtId="0" fontId="55" fillId="0" borderId="0" xfId="0" applyFont="1" applyProtection="1">
      <alignment vertical="center"/>
      <protection locked="0"/>
    </xf>
    <xf numFmtId="49" fontId="55" fillId="0" borderId="66" xfId="58" applyNumberFormat="1" applyFont="1" applyBorder="1" applyAlignment="1" applyProtection="1">
      <alignment horizontal="center" vertical="center" wrapText="1"/>
      <protection locked="0"/>
    </xf>
    <xf numFmtId="49" fontId="60" fillId="0" borderId="66" xfId="58" applyNumberFormat="1" applyFont="1" applyBorder="1" applyAlignment="1" applyProtection="1">
      <alignment horizontal="center" vertical="center" wrapText="1"/>
      <protection locked="0"/>
    </xf>
    <xf numFmtId="177" fontId="55" fillId="0" borderId="66" xfId="58" applyNumberFormat="1" applyFont="1" applyBorder="1" applyAlignment="1" applyProtection="1">
      <alignment horizontal="center" vertical="center" wrapText="1"/>
      <protection locked="0"/>
    </xf>
    <xf numFmtId="188" fontId="60" fillId="0" borderId="66" xfId="58" applyNumberFormat="1" applyFont="1" applyBorder="1" applyAlignment="1" applyProtection="1">
      <alignment horizontal="right" vertical="center" wrapText="1"/>
      <protection locked="0"/>
    </xf>
    <xf numFmtId="0" fontId="60" fillId="0" borderId="66" xfId="58" applyFont="1" applyBorder="1" applyAlignment="1" applyProtection="1">
      <alignment horizontal="center" vertical="center" wrapText="1"/>
      <protection locked="0"/>
    </xf>
    <xf numFmtId="0" fontId="60" fillId="0" borderId="66" xfId="58" applyFont="1" applyBorder="1" applyAlignment="1" applyProtection="1">
      <alignment horizontal="right" vertical="center" wrapText="1"/>
      <protection locked="0"/>
    </xf>
    <xf numFmtId="0" fontId="55" fillId="0" borderId="5" xfId="0" applyFont="1" applyBorder="1" applyAlignment="1" applyProtection="1">
      <alignment horizontal="center" vertical="center" wrapText="1"/>
      <protection locked="0"/>
    </xf>
    <xf numFmtId="177" fontId="55" fillId="0" borderId="66" xfId="58" applyNumberFormat="1" applyFont="1" applyBorder="1" applyAlignment="1" applyProtection="1">
      <alignment horizontal="right" vertical="center" wrapText="1"/>
      <protection locked="0"/>
    </xf>
    <xf numFmtId="49" fontId="60" fillId="0" borderId="66" xfId="58" applyNumberFormat="1" applyFont="1" applyBorder="1" applyAlignment="1" applyProtection="1">
      <alignment horizontal="right" vertical="center" wrapText="1"/>
      <protection locked="0"/>
    </xf>
    <xf numFmtId="49" fontId="55" fillId="0" borderId="1" xfId="58" applyNumberFormat="1" applyFont="1" applyBorder="1" applyAlignment="1" applyProtection="1">
      <alignment horizontal="center" vertical="center" wrapText="1"/>
      <protection locked="0"/>
    </xf>
    <xf numFmtId="182" fontId="55" fillId="0" borderId="66" xfId="58" applyNumberFormat="1" applyFont="1" applyBorder="1" applyAlignment="1" applyProtection="1">
      <alignment horizontal="right" vertical="center" wrapText="1"/>
      <protection locked="0"/>
    </xf>
    <xf numFmtId="177" fontId="60" fillId="0" borderId="66" xfId="58" applyNumberFormat="1" applyFont="1" applyBorder="1" applyAlignment="1" applyProtection="1">
      <alignment horizontal="right" vertical="center" wrapText="1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177" fontId="61" fillId="0" borderId="66" xfId="58" applyNumberFormat="1" applyFont="1" applyBorder="1" applyAlignment="1" applyProtection="1">
      <alignment horizontal="right" vertical="center" wrapText="1"/>
      <protection locked="0"/>
    </xf>
    <xf numFmtId="182" fontId="61" fillId="0" borderId="66" xfId="58" applyNumberFormat="1" applyFont="1" applyBorder="1" applyAlignment="1" applyProtection="1">
      <alignment horizontal="right" vertical="center" wrapText="1"/>
      <protection locked="0"/>
    </xf>
    <xf numFmtId="0" fontId="55" fillId="0" borderId="0" xfId="58" applyFont="1" applyProtection="1">
      <alignment vertical="center"/>
      <protection locked="0"/>
    </xf>
    <xf numFmtId="49" fontId="55" fillId="0" borderId="0" xfId="58" applyNumberFormat="1" applyFont="1" applyAlignment="1" applyProtection="1">
      <alignment horizontal="right" vertical="center"/>
      <protection locked="0"/>
    </xf>
    <xf numFmtId="0" fontId="63" fillId="0" borderId="10" xfId="57" applyFont="1" applyBorder="1" applyAlignment="1">
      <alignment vertical="center" wrapText="1"/>
    </xf>
    <xf numFmtId="0" fontId="63" fillId="0" borderId="14" xfId="61" applyFont="1" applyBorder="1" applyAlignment="1">
      <alignment horizontal="center" vertical="center"/>
    </xf>
    <xf numFmtId="0" fontId="63" fillId="0" borderId="57" xfId="61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63" fillId="0" borderId="55" xfId="0" applyFont="1" applyBorder="1" applyAlignment="1">
      <alignment horizontal="center" vertical="center"/>
    </xf>
    <xf numFmtId="49" fontId="55" fillId="0" borderId="1" xfId="60" applyNumberFormat="1" applyFont="1" applyBorder="1" applyAlignment="1" applyProtection="1">
      <alignment horizontal="center" vertical="center" wrapText="1"/>
      <protection locked="0"/>
    </xf>
    <xf numFmtId="181" fontId="55" fillId="0" borderId="1" xfId="60" applyNumberFormat="1" applyFont="1" applyBorder="1" applyAlignment="1" applyProtection="1">
      <alignment horizontal="center" vertical="center" wrapText="1"/>
      <protection locked="0"/>
    </xf>
    <xf numFmtId="180" fontId="55" fillId="0" borderId="1" xfId="60" applyNumberFormat="1" applyFont="1" applyBorder="1" applyAlignment="1" applyProtection="1">
      <alignment horizontal="center" vertical="center" wrapText="1"/>
      <protection locked="0"/>
    </xf>
    <xf numFmtId="180" fontId="55" fillId="0" borderId="66" xfId="60" applyNumberFormat="1" applyFont="1" applyBorder="1" applyAlignment="1" applyProtection="1">
      <alignment horizontal="center" vertical="center" wrapText="1"/>
      <protection locked="0"/>
    </xf>
    <xf numFmtId="0" fontId="55" fillId="0" borderId="66" xfId="61" applyFont="1" applyBorder="1" applyAlignment="1" applyProtection="1">
      <alignment horizontal="center" vertical="center"/>
      <protection locked="0"/>
    </xf>
    <xf numFmtId="0" fontId="55" fillId="0" borderId="66" xfId="61" applyFont="1" applyBorder="1" applyAlignment="1" applyProtection="1">
      <alignment horizontal="center" vertical="center" wrapText="1"/>
      <protection locked="0"/>
    </xf>
    <xf numFmtId="0" fontId="55" fillId="0" borderId="1" xfId="61" applyFont="1" applyBorder="1" applyAlignment="1" applyProtection="1">
      <alignment horizontal="center" vertical="center"/>
      <protection locked="0"/>
    </xf>
    <xf numFmtId="0" fontId="55" fillId="0" borderId="1" xfId="61" applyFont="1" applyBorder="1" applyAlignment="1" applyProtection="1">
      <alignment horizontal="center" vertical="center" wrapText="1"/>
      <protection locked="0"/>
    </xf>
    <xf numFmtId="0" fontId="64" fillId="0" borderId="1" xfId="59" applyFont="1" applyBorder="1" applyAlignment="1">
      <alignment horizontal="center" vertical="center"/>
    </xf>
    <xf numFmtId="180" fontId="65" fillId="0" borderId="1" xfId="58" applyNumberFormat="1" applyFont="1" applyBorder="1" applyAlignment="1" applyProtection="1">
      <alignment horizontal="center" vertical="center" wrapText="1"/>
      <protection hidden="1"/>
    </xf>
    <xf numFmtId="0" fontId="55" fillId="0" borderId="11" xfId="0" applyFont="1" applyBorder="1">
      <alignment vertical="center"/>
    </xf>
    <xf numFmtId="49" fontId="55" fillId="0" borderId="0" xfId="58" applyNumberFormat="1" applyFont="1" applyAlignment="1">
      <alignment horizontal="left" vertical="center"/>
    </xf>
    <xf numFmtId="0" fontId="55" fillId="0" borderId="18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55" fillId="0" borderId="0" xfId="0" applyFont="1">
      <alignment vertical="center"/>
    </xf>
    <xf numFmtId="0" fontId="55" fillId="0" borderId="11" xfId="59" applyFont="1" applyBorder="1">
      <alignment vertical="center"/>
    </xf>
    <xf numFmtId="0" fontId="55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5" fillId="0" borderId="1" xfId="57" applyFont="1" applyBorder="1" applyAlignment="1" applyProtection="1">
      <alignment horizontal="center" vertical="center"/>
      <protection locked="0"/>
    </xf>
    <xf numFmtId="182" fontId="55" fillId="0" borderId="1" xfId="33" applyNumberFormat="1" applyFont="1" applyFill="1" applyBorder="1" applyAlignment="1" applyProtection="1">
      <alignment horizontal="right" vertical="center"/>
      <protection locked="0"/>
    </xf>
    <xf numFmtId="0" fontId="55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5" fillId="0" borderId="1" xfId="33" applyNumberFormat="1" applyFont="1" applyFill="1" applyBorder="1" applyAlignment="1" applyProtection="1">
      <alignment horizontal="center" vertical="center"/>
      <protection locked="0"/>
    </xf>
    <xf numFmtId="176" fontId="55" fillId="0" borderId="1" xfId="33" applyNumberFormat="1" applyFont="1" applyFill="1" applyBorder="1" applyAlignment="1" applyProtection="1">
      <alignment horizontal="center" vertical="center"/>
      <protection locked="0"/>
    </xf>
    <xf numFmtId="182" fontId="55" fillId="0" borderId="66" xfId="33" applyNumberFormat="1" applyFont="1" applyFill="1" applyBorder="1" applyAlignment="1" applyProtection="1">
      <alignment horizontal="right" vertical="center"/>
      <protection locked="0"/>
    </xf>
    <xf numFmtId="0" fontId="55" fillId="0" borderId="66" xfId="33" quotePrefix="1" applyNumberFormat="1" applyFont="1" applyFill="1" applyBorder="1" applyAlignment="1" applyProtection="1">
      <alignment horizontal="right" vertical="center"/>
      <protection locked="0"/>
    </xf>
    <xf numFmtId="3" fontId="55" fillId="0" borderId="66" xfId="33" applyNumberFormat="1" applyFont="1" applyFill="1" applyBorder="1" applyAlignment="1" applyProtection="1">
      <alignment horizontal="center" vertical="center"/>
      <protection locked="0"/>
    </xf>
    <xf numFmtId="176" fontId="55" fillId="0" borderId="66" xfId="33" applyNumberFormat="1" applyFont="1" applyFill="1" applyBorder="1" applyAlignment="1" applyProtection="1">
      <alignment horizontal="center" vertical="center"/>
      <protection locked="0"/>
    </xf>
    <xf numFmtId="0" fontId="55" fillId="0" borderId="1" xfId="57" applyFont="1" applyBorder="1" applyProtection="1">
      <alignment vertical="center"/>
      <protection locked="0"/>
    </xf>
    <xf numFmtId="184" fontId="55" fillId="0" borderId="1" xfId="0" applyNumberFormat="1" applyFont="1" applyBorder="1" applyAlignment="1" applyProtection="1">
      <alignment horizontal="right" vertical="center" wrapText="1"/>
      <protection hidden="1"/>
    </xf>
    <xf numFmtId="183" fontId="55" fillId="0" borderId="1" xfId="0" applyNumberFormat="1" applyFont="1" applyBorder="1" applyAlignment="1" applyProtection="1">
      <alignment horizontal="right" vertical="center" wrapText="1"/>
      <protection hidden="1"/>
    </xf>
    <xf numFmtId="0" fontId="55" fillId="0" borderId="51" xfId="57" applyFont="1" applyBorder="1" applyProtection="1">
      <alignment vertical="center"/>
      <protection locked="0"/>
    </xf>
    <xf numFmtId="0" fontId="55" fillId="0" borderId="0" xfId="57" applyFont="1" applyProtection="1">
      <alignment vertical="center"/>
      <protection locked="0"/>
    </xf>
    <xf numFmtId="0" fontId="64" fillId="0" borderId="0" xfId="0" applyFont="1" applyAlignment="1" applyProtection="1">
      <alignment horizontal="left" vertical="center"/>
      <protection locked="0"/>
    </xf>
    <xf numFmtId="0" fontId="67" fillId="0" borderId="0" xfId="0" applyFont="1">
      <alignment vertical="center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8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1" xfId="56" applyFont="1" applyBorder="1" applyAlignment="1" applyProtection="1">
      <alignment horizontal="right" vertical="center"/>
      <protection locked="0"/>
    </xf>
    <xf numFmtId="0" fontId="55" fillId="0" borderId="1" xfId="0" applyFont="1" applyBorder="1" applyAlignment="1" applyProtection="1">
      <alignment horizontal="right" vertical="center" wrapText="1"/>
      <protection hidden="1"/>
    </xf>
    <xf numFmtId="0" fontId="55" fillId="0" borderId="6" xfId="0" applyFont="1" applyBorder="1" applyAlignment="1" applyProtection="1">
      <alignment horizontal="centerContinuous" vertical="center" wrapText="1"/>
      <protection locked="0" hidden="1"/>
    </xf>
    <xf numFmtId="0" fontId="55" fillId="0" borderId="8" xfId="0" applyFont="1" applyBorder="1" applyAlignment="1" applyProtection="1">
      <alignment horizontal="centerContinuous" vertical="center" wrapText="1"/>
      <protection locked="0" hidden="1"/>
    </xf>
    <xf numFmtId="0" fontId="55" fillId="0" borderId="5" xfId="0" applyFont="1" applyBorder="1" applyAlignment="1" applyProtection="1">
      <alignment horizontal="centerContinuous" vertical="center" wrapText="1"/>
      <protection locked="0" hidden="1"/>
    </xf>
    <xf numFmtId="0" fontId="55" fillId="0" borderId="1" xfId="0" applyFont="1" applyBorder="1" applyAlignment="1" applyProtection="1">
      <alignment horizontal="centerContinuous" vertical="center" wrapText="1"/>
      <protection locked="0" hidden="1"/>
    </xf>
    <xf numFmtId="179" fontId="55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5" fillId="0" borderId="3" xfId="0" applyFont="1" applyBorder="1" applyAlignment="1" applyProtection="1">
      <alignment horizontal="centerContinuous" vertical="center" wrapText="1"/>
      <protection locked="0" hidden="1"/>
    </xf>
    <xf numFmtId="0" fontId="55" fillId="0" borderId="0" xfId="0" applyFont="1" applyAlignment="1" applyProtection="1">
      <alignment horizontal="centerContinuous" vertical="center"/>
      <protection locked="0"/>
    </xf>
    <xf numFmtId="0" fontId="55" fillId="0" borderId="43" xfId="0" applyFont="1" applyBorder="1" applyAlignment="1" applyProtection="1">
      <alignment horizontal="centerContinuous" vertical="center"/>
      <protection locked="0"/>
    </xf>
    <xf numFmtId="179" fontId="5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5" fillId="0" borderId="0" xfId="0" applyFont="1" applyAlignment="1" applyProtection="1">
      <alignment horizontal="center" vertical="center" wrapText="1"/>
      <protection locked="0" hidden="1"/>
    </xf>
    <xf numFmtId="0" fontId="55" fillId="0" borderId="7" xfId="0" applyFont="1" applyBorder="1" applyAlignment="1" applyProtection="1">
      <alignment horizontal="center" vertical="center"/>
      <protection locked="0" hidden="1"/>
    </xf>
    <xf numFmtId="49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49" fontId="55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vertical="center" textRotation="255"/>
      <protection locked="0"/>
    </xf>
    <xf numFmtId="179" fontId="55" fillId="0" borderId="0" xfId="0" applyNumberFormat="1" applyFont="1" applyProtection="1">
      <alignment vertical="center"/>
      <protection locked="0"/>
    </xf>
    <xf numFmtId="0" fontId="55" fillId="0" borderId="8" xfId="0" applyFont="1" applyBorder="1" applyProtection="1">
      <alignment vertical="center"/>
      <protection locked="0"/>
    </xf>
    <xf numFmtId="0" fontId="55" fillId="0" borderId="2" xfId="0" applyFont="1" applyBorder="1" applyProtection="1">
      <alignment vertical="center"/>
      <protection locked="0"/>
    </xf>
    <xf numFmtId="179" fontId="55" fillId="0" borderId="0" xfId="0" applyNumberFormat="1" applyFont="1" applyAlignment="1" applyProtection="1">
      <alignment horizontal="left" vertical="center" wrapText="1"/>
      <protection locked="0"/>
    </xf>
    <xf numFmtId="179" fontId="55" fillId="0" borderId="6" xfId="0" applyNumberFormat="1" applyFont="1" applyBorder="1" applyAlignment="1" applyProtection="1">
      <alignment horizontal="center" vertical="center" wrapText="1"/>
      <protection locked="0"/>
    </xf>
    <xf numFmtId="0" fontId="55" fillId="0" borderId="8" xfId="0" applyFont="1" applyBorder="1" applyAlignment="1" applyProtection="1">
      <alignment horizontal="center" vertical="center" wrapText="1"/>
      <protection locked="0"/>
    </xf>
    <xf numFmtId="179" fontId="55" fillId="0" borderId="8" xfId="0" applyNumberFormat="1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85" fontId="63" fillId="0" borderId="1" xfId="0" applyNumberFormat="1" applyFont="1" applyBorder="1" applyAlignment="1" applyProtection="1">
      <alignment horizontal="center" vertical="center" wrapText="1"/>
      <protection locked="0"/>
    </xf>
    <xf numFmtId="187" fontId="63" fillId="0" borderId="1" xfId="0" applyNumberFormat="1" applyFont="1" applyBorder="1" applyAlignment="1" applyProtection="1">
      <alignment horizontal="center" vertical="center" wrapText="1"/>
      <protection locked="0"/>
    </xf>
    <xf numFmtId="179" fontId="63" fillId="0" borderId="1" xfId="0" applyNumberFormat="1" applyFont="1" applyBorder="1" applyAlignment="1">
      <alignment horizontal="center" vertical="center" wrapText="1"/>
    </xf>
    <xf numFmtId="181" fontId="63" fillId="0" borderId="1" xfId="0" applyNumberFormat="1" applyFont="1" applyBorder="1" applyAlignment="1">
      <alignment horizontal="center" vertical="center" wrapText="1"/>
    </xf>
    <xf numFmtId="186" fontId="63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 applyProtection="1">
      <alignment horizontal="center" vertical="center" wrapText="1"/>
      <protection locked="0"/>
    </xf>
    <xf numFmtId="179" fontId="63" fillId="0" borderId="1" xfId="0" applyNumberFormat="1" applyFont="1" applyBorder="1" applyAlignment="1" applyProtection="1">
      <alignment horizontal="center" vertical="center" wrapText="1"/>
      <protection locked="0"/>
    </xf>
    <xf numFmtId="181" fontId="63" fillId="0" borderId="1" xfId="0" applyNumberFormat="1" applyFont="1" applyBorder="1" applyAlignment="1">
      <alignment horizontal="center" vertical="center" shrinkToFit="1"/>
    </xf>
    <xf numFmtId="181" fontId="63" fillId="0" borderId="1" xfId="0" applyNumberFormat="1" applyFont="1" applyBorder="1" applyAlignment="1" applyProtection="1">
      <alignment horizontal="center" vertical="center" wrapText="1"/>
      <protection locked="0"/>
    </xf>
    <xf numFmtId="186" fontId="63" fillId="0" borderId="1" xfId="0" applyNumberFormat="1" applyFont="1" applyBorder="1" applyAlignment="1" applyProtection="1">
      <alignment horizontal="center" vertical="center" wrapText="1"/>
      <protection locked="0"/>
    </xf>
    <xf numFmtId="179" fontId="63" fillId="0" borderId="3" xfId="0" applyNumberFormat="1" applyFont="1" applyBorder="1" applyAlignment="1" applyProtection="1">
      <alignment horizontal="center" vertical="center" shrinkToFit="1"/>
      <protection locked="0"/>
    </xf>
    <xf numFmtId="181" fontId="63" fillId="0" borderId="3" xfId="0" applyNumberFormat="1" applyFont="1" applyBorder="1" applyAlignment="1" applyProtection="1">
      <alignment horizontal="center" vertical="center" shrinkToFit="1"/>
      <protection locked="0"/>
    </xf>
    <xf numFmtId="181" fontId="63" fillId="0" borderId="3" xfId="0" applyNumberFormat="1" applyFont="1" applyBorder="1" applyAlignment="1" applyProtection="1">
      <alignment horizontal="center" vertical="center" wrapText="1"/>
      <protection locked="0"/>
    </xf>
    <xf numFmtId="179" fontId="63" fillId="0" borderId="1" xfId="0" applyNumberFormat="1" applyFont="1" applyBorder="1" applyAlignment="1" applyProtection="1">
      <alignment horizontal="center" vertical="center" shrinkToFit="1"/>
      <protection locked="0"/>
    </xf>
    <xf numFmtId="181" fontId="63" fillId="0" borderId="1" xfId="0" applyNumberFormat="1" applyFont="1" applyBorder="1" applyAlignment="1" applyProtection="1">
      <alignment horizontal="center" vertical="center" shrinkToFit="1"/>
      <protection locked="0"/>
    </xf>
    <xf numFmtId="49" fontId="39" fillId="38" borderId="72" xfId="0" applyNumberFormat="1" applyFont="1" applyFill="1" applyBorder="1">
      <alignment vertical="center"/>
    </xf>
    <xf numFmtId="0" fontId="39" fillId="38" borderId="72" xfId="0" applyFont="1" applyFill="1" applyBorder="1">
      <alignment vertical="center"/>
    </xf>
    <xf numFmtId="0" fontId="58" fillId="0" borderId="72" xfId="0" applyFont="1" applyBorder="1" applyAlignment="1" applyProtection="1">
      <alignment horizontal="center" vertical="center" wrapText="1"/>
      <protection locked="0"/>
    </xf>
    <xf numFmtId="0" fontId="39" fillId="0" borderId="72" xfId="0" applyFont="1" applyBorder="1" applyAlignment="1" applyProtection="1">
      <alignment horizontal="center" vertical="center" wrapText="1"/>
      <protection locked="0"/>
    </xf>
    <xf numFmtId="176" fontId="39" fillId="0" borderId="72" xfId="0" applyNumberFormat="1" applyFont="1" applyBorder="1" applyAlignment="1" applyProtection="1">
      <alignment horizontal="center" vertical="center" wrapText="1"/>
      <protection locked="0"/>
    </xf>
    <xf numFmtId="0" fontId="39" fillId="0" borderId="72" xfId="0" applyFont="1" applyBorder="1" applyAlignment="1" applyProtection="1">
      <alignment horizontal="right" vertical="center" wrapText="1"/>
      <protection locked="0"/>
    </xf>
    <xf numFmtId="0" fontId="39" fillId="0" borderId="72" xfId="0" applyFont="1" applyBorder="1" applyAlignment="1" applyProtection="1">
      <alignment horizontal="center" vertical="center" wrapText="1"/>
      <protection hidden="1"/>
    </xf>
    <xf numFmtId="189" fontId="39" fillId="0" borderId="72" xfId="0" applyNumberFormat="1" applyFont="1" applyBorder="1" applyAlignment="1" applyProtection="1">
      <alignment horizontal="center" vertical="center" wrapText="1"/>
      <protection hidden="1"/>
    </xf>
    <xf numFmtId="176" fontId="58" fillId="0" borderId="72" xfId="0" applyNumberFormat="1" applyFont="1" applyBorder="1" applyAlignment="1" applyProtection="1">
      <alignment horizontal="center" vertical="center" wrapText="1"/>
      <protection locked="0"/>
    </xf>
    <xf numFmtId="57" fontId="27" fillId="0" borderId="72" xfId="0" applyNumberFormat="1" applyFont="1" applyBorder="1" applyAlignment="1" applyProtection="1">
      <alignment horizontal="center" vertical="center" wrapText="1"/>
      <protection locked="0"/>
    </xf>
    <xf numFmtId="57" fontId="27" fillId="0" borderId="73" xfId="0" applyNumberFormat="1" applyFont="1" applyBorder="1" applyAlignment="1" applyProtection="1">
      <alignment horizontal="center" vertical="center" wrapText="1"/>
      <protection locked="0"/>
    </xf>
    <xf numFmtId="57" fontId="58" fillId="0" borderId="72" xfId="0" applyNumberFormat="1" applyFont="1" applyBorder="1" applyAlignment="1" applyProtection="1">
      <alignment horizontal="center" vertical="center" wrapText="1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0" fontId="58" fillId="0" borderId="72" xfId="0" applyFont="1" applyBorder="1" applyAlignment="1" applyProtection="1">
      <alignment horizontal="left" vertical="center" wrapText="1"/>
      <protection locked="0"/>
    </xf>
    <xf numFmtId="183" fontId="60" fillId="0" borderId="72" xfId="0" applyNumberFormat="1" applyFont="1" applyBorder="1" applyAlignment="1" applyProtection="1">
      <alignment horizontal="center" vertical="center"/>
      <protection locked="0"/>
    </xf>
    <xf numFmtId="179" fontId="60" fillId="0" borderId="72" xfId="0" applyNumberFormat="1" applyFont="1" applyBorder="1" applyAlignment="1" applyProtection="1">
      <alignment horizontal="right" vertical="center" shrinkToFit="1"/>
      <protection locked="0"/>
    </xf>
    <xf numFmtId="179" fontId="60" fillId="0" borderId="71" xfId="0" applyNumberFormat="1" applyFont="1" applyBorder="1" applyAlignment="1" applyProtection="1">
      <alignment horizontal="right" vertical="center" shrinkToFit="1"/>
      <protection locked="0"/>
    </xf>
    <xf numFmtId="182" fontId="60" fillId="0" borderId="86" xfId="0" applyNumberFormat="1" applyFont="1" applyBorder="1" applyAlignment="1" applyProtection="1">
      <alignment horizontal="right" vertical="center"/>
      <protection hidden="1"/>
    </xf>
    <xf numFmtId="179" fontId="60" fillId="0" borderId="90" xfId="0" applyNumberFormat="1" applyFont="1" applyBorder="1" applyAlignment="1" applyProtection="1">
      <alignment horizontal="right" vertical="center"/>
      <protection hidden="1"/>
    </xf>
    <xf numFmtId="183" fontId="60" fillId="0" borderId="69" xfId="0" applyNumberFormat="1" applyFont="1" applyBorder="1" applyAlignment="1" applyProtection="1">
      <alignment horizontal="right" vertical="center"/>
      <protection locked="0"/>
    </xf>
    <xf numFmtId="183" fontId="60" fillId="0" borderId="69" xfId="0" applyNumberFormat="1" applyFont="1" applyBorder="1" applyAlignment="1" applyProtection="1">
      <alignment horizontal="center" vertical="center"/>
      <protection locked="0"/>
    </xf>
    <xf numFmtId="179" fontId="60" fillId="0" borderId="84" xfId="0" applyNumberFormat="1" applyFont="1" applyBorder="1" applyAlignment="1" applyProtection="1">
      <alignment horizontal="right" vertical="center"/>
      <protection hidden="1"/>
    </xf>
    <xf numFmtId="179" fontId="60" fillId="0" borderId="83" xfId="0" applyNumberFormat="1" applyFont="1" applyBorder="1" applyAlignment="1" applyProtection="1">
      <alignment horizontal="right" vertical="center"/>
      <protection hidden="1"/>
    </xf>
    <xf numFmtId="183" fontId="60" fillId="0" borderId="88" xfId="0" applyNumberFormat="1" applyFont="1" applyBorder="1" applyAlignment="1" applyProtection="1">
      <alignment horizontal="right" vertical="center"/>
      <protection locked="0"/>
    </xf>
    <xf numFmtId="49" fontId="60" fillId="0" borderId="13" xfId="0" applyNumberFormat="1" applyFont="1" applyBorder="1" applyAlignment="1" applyProtection="1">
      <alignment horizontal="center" vertical="center"/>
      <protection locked="0"/>
    </xf>
    <xf numFmtId="183" fontId="60" fillId="0" borderId="56" xfId="0" applyNumberFormat="1" applyFont="1" applyBorder="1" applyAlignment="1" applyProtection="1">
      <alignment horizontal="center" vertical="center"/>
      <protection locked="0"/>
    </xf>
    <xf numFmtId="179" fontId="60" fillId="0" borderId="15" xfId="0" applyNumberFormat="1" applyFont="1" applyBorder="1" applyAlignment="1" applyProtection="1">
      <alignment horizontal="right" vertical="center"/>
      <protection hidden="1"/>
    </xf>
    <xf numFmtId="179" fontId="60" fillId="0" borderId="82" xfId="0" applyNumberFormat="1" applyFont="1" applyBorder="1" applyAlignment="1" applyProtection="1">
      <alignment horizontal="right" vertical="center"/>
      <protection hidden="1"/>
    </xf>
    <xf numFmtId="179" fontId="60" fillId="0" borderId="81" xfId="0" applyNumberFormat="1" applyFont="1" applyBorder="1" applyAlignment="1" applyProtection="1">
      <alignment horizontal="right" vertical="center"/>
      <protection hidden="1"/>
    </xf>
    <xf numFmtId="179" fontId="60" fillId="0" borderId="80" xfId="0" applyNumberFormat="1" applyFont="1" applyBorder="1" applyAlignment="1" applyProtection="1">
      <alignment horizontal="right" vertical="center"/>
      <protection hidden="1"/>
    </xf>
    <xf numFmtId="183" fontId="60" fillId="0" borderId="89" xfId="0" applyNumberFormat="1" applyFont="1" applyBorder="1" applyAlignment="1" applyProtection="1">
      <alignment horizontal="right" vertical="center"/>
      <protection locked="0"/>
    </xf>
    <xf numFmtId="183" fontId="60" fillId="0" borderId="3" xfId="0" applyNumberFormat="1" applyFont="1" applyBorder="1" applyAlignment="1" applyProtection="1">
      <alignment horizontal="center" vertical="center"/>
      <protection locked="0"/>
    </xf>
    <xf numFmtId="38" fontId="60" fillId="0" borderId="72" xfId="33" applyFont="1" applyFill="1" applyBorder="1" applyAlignment="1" applyProtection="1">
      <alignment horizontal="right" vertical="center" shrinkToFit="1"/>
      <protection locked="0"/>
    </xf>
    <xf numFmtId="38" fontId="60" fillId="0" borderId="71" xfId="33" applyFont="1" applyFill="1" applyBorder="1" applyAlignment="1" applyProtection="1">
      <alignment horizontal="right" vertical="center" shrinkToFit="1"/>
      <protection locked="0"/>
    </xf>
    <xf numFmtId="38" fontId="60" fillId="0" borderId="86" xfId="33" applyFont="1" applyFill="1" applyBorder="1" applyAlignment="1" applyProtection="1">
      <alignment horizontal="right" vertical="center"/>
      <protection hidden="1"/>
    </xf>
    <xf numFmtId="190" fontId="60" fillId="0" borderId="85" xfId="33" applyNumberFormat="1" applyFont="1" applyFill="1" applyBorder="1" applyAlignment="1" applyProtection="1">
      <alignment horizontal="right" vertical="center"/>
      <protection hidden="1"/>
    </xf>
    <xf numFmtId="186" fontId="60" fillId="0" borderId="69" xfId="0" applyNumberFormat="1" applyFont="1" applyBorder="1" applyAlignment="1" applyProtection="1">
      <alignment horizontal="right" vertical="center"/>
      <protection locked="0"/>
    </xf>
    <xf numFmtId="38" fontId="60" fillId="0" borderId="84" xfId="33" applyFont="1" applyFill="1" applyBorder="1" applyAlignment="1" applyProtection="1">
      <alignment horizontal="right" vertical="center"/>
      <protection hidden="1"/>
    </xf>
    <xf numFmtId="181" fontId="60" fillId="0" borderId="83" xfId="0" applyNumberFormat="1" applyFont="1" applyBorder="1" applyAlignment="1" applyProtection="1">
      <alignment horizontal="right" vertical="center"/>
      <protection hidden="1"/>
    </xf>
    <xf numFmtId="190" fontId="60" fillId="0" borderId="15" xfId="33" applyNumberFormat="1" applyFont="1" applyFill="1" applyBorder="1" applyAlignment="1" applyProtection="1">
      <alignment horizontal="right" vertical="center" shrinkToFit="1"/>
      <protection hidden="1"/>
    </xf>
    <xf numFmtId="190" fontId="60" fillId="0" borderId="82" xfId="33" applyNumberFormat="1" applyFont="1" applyFill="1" applyBorder="1" applyAlignment="1" applyProtection="1">
      <alignment horizontal="right" vertical="center" shrinkToFit="1"/>
      <protection hidden="1"/>
    </xf>
    <xf numFmtId="183" fontId="60" fillId="0" borderId="14" xfId="0" applyNumberFormat="1" applyFont="1" applyBorder="1" applyAlignment="1" applyProtection="1">
      <alignment horizontal="center" vertical="center"/>
      <protection locked="0"/>
    </xf>
    <xf numFmtId="186" fontId="60" fillId="0" borderId="14" xfId="0" applyNumberFormat="1" applyFont="1" applyBorder="1" applyAlignment="1" applyProtection="1">
      <alignment horizontal="right" vertical="center"/>
      <protection locked="0"/>
    </xf>
    <xf numFmtId="181" fontId="60" fillId="0" borderId="81" xfId="0" applyNumberFormat="1" applyFont="1" applyBorder="1" applyProtection="1">
      <alignment vertical="center"/>
      <protection hidden="1"/>
    </xf>
    <xf numFmtId="181" fontId="60" fillId="0" borderId="80" xfId="0" applyNumberFormat="1" applyFont="1" applyBorder="1" applyProtection="1">
      <alignment vertical="center"/>
      <protection hidden="1"/>
    </xf>
    <xf numFmtId="188" fontId="60" fillId="0" borderId="79" xfId="0" applyNumberFormat="1" applyFont="1" applyBorder="1" applyAlignment="1" applyProtection="1">
      <alignment horizontal="right" vertical="center"/>
      <protection locked="0"/>
    </xf>
    <xf numFmtId="38" fontId="60" fillId="0" borderId="72" xfId="33" applyFont="1" applyFill="1" applyBorder="1" applyAlignment="1" applyProtection="1">
      <alignment horizontal="right" vertical="center"/>
      <protection locked="0"/>
    </xf>
    <xf numFmtId="38" fontId="60" fillId="0" borderId="71" xfId="33" applyFont="1" applyFill="1" applyBorder="1" applyAlignment="1" applyProtection="1">
      <alignment horizontal="right" vertical="center"/>
      <protection locked="0"/>
    </xf>
    <xf numFmtId="183" fontId="60" fillId="0" borderId="14" xfId="0" applyNumberFormat="1" applyFont="1" applyBorder="1" applyAlignment="1" applyProtection="1">
      <alignment horizontal="right" vertical="center"/>
      <protection locked="0"/>
    </xf>
    <xf numFmtId="38" fontId="60" fillId="0" borderId="83" xfId="33" applyFont="1" applyFill="1" applyBorder="1" applyAlignment="1" applyProtection="1">
      <alignment horizontal="right" vertical="center"/>
      <protection hidden="1"/>
    </xf>
    <xf numFmtId="188" fontId="60" fillId="0" borderId="74" xfId="0" applyNumberFormat="1" applyFont="1" applyBorder="1" applyAlignment="1" applyProtection="1">
      <alignment horizontal="right" vertical="center"/>
      <protection locked="0"/>
    </xf>
    <xf numFmtId="38" fontId="60" fillId="0" borderId="81" xfId="33" applyFont="1" applyFill="1" applyBorder="1" applyAlignment="1" applyProtection="1">
      <alignment horizontal="right" vertical="center"/>
      <protection hidden="1"/>
    </xf>
    <xf numFmtId="38" fontId="60" fillId="0" borderId="80" xfId="33" applyFont="1" applyFill="1" applyBorder="1" applyAlignment="1" applyProtection="1">
      <alignment horizontal="right" vertical="center"/>
      <protection hidden="1"/>
    </xf>
    <xf numFmtId="49" fontId="60" fillId="0" borderId="78" xfId="0" applyNumberFormat="1" applyFont="1" applyBorder="1" applyAlignment="1" applyProtection="1">
      <alignment horizontal="center" vertical="center" wrapText="1"/>
      <protection locked="0"/>
    </xf>
    <xf numFmtId="186" fontId="60" fillId="0" borderId="77" xfId="0" applyNumberFormat="1" applyFont="1" applyBorder="1" applyAlignment="1" applyProtection="1">
      <alignment horizontal="right" vertical="center"/>
      <protection locked="0"/>
    </xf>
    <xf numFmtId="179" fontId="65" fillId="0" borderId="3" xfId="0" applyNumberFormat="1" applyFont="1" applyBorder="1" applyAlignment="1" applyProtection="1">
      <alignment horizontal="center" vertical="center" wrapText="1"/>
      <protection locked="0"/>
    </xf>
    <xf numFmtId="190" fontId="60" fillId="0" borderId="3" xfId="33" applyNumberFormat="1" applyFont="1" applyFill="1" applyBorder="1" applyAlignment="1" applyProtection="1">
      <alignment horizontal="right" vertical="center" shrinkToFit="1"/>
      <protection hidden="1"/>
    </xf>
    <xf numFmtId="38" fontId="60" fillId="0" borderId="76" xfId="33" applyFont="1" applyFill="1" applyBorder="1" applyAlignment="1" applyProtection="1">
      <alignment horizontal="right" vertical="center"/>
      <protection hidden="1"/>
    </xf>
    <xf numFmtId="190" fontId="60" fillId="0" borderId="75" xfId="33" applyNumberFormat="1" applyFont="1" applyFill="1" applyBorder="1" applyAlignment="1" applyProtection="1">
      <alignment horizontal="right" vertical="center"/>
      <protection hidden="1"/>
    </xf>
    <xf numFmtId="183" fontId="39" fillId="0" borderId="72" xfId="0" applyNumberFormat="1" applyFont="1" applyBorder="1" applyAlignment="1" applyProtection="1">
      <alignment horizontal="center" vertical="center"/>
      <protection locked="0"/>
    </xf>
    <xf numFmtId="182" fontId="39" fillId="0" borderId="72" xfId="0" applyNumberFormat="1" applyFont="1" applyBorder="1" applyAlignment="1" applyProtection="1">
      <alignment horizontal="right" vertical="center" shrinkToFit="1"/>
      <protection locked="0"/>
    </xf>
    <xf numFmtId="191" fontId="39" fillId="0" borderId="72" xfId="0" applyNumberFormat="1" applyFont="1" applyBorder="1" applyAlignment="1" applyProtection="1">
      <alignment horizontal="right" vertical="center" shrinkToFit="1"/>
      <protection locked="0"/>
    </xf>
    <xf numFmtId="182" fontId="39" fillId="0" borderId="71" xfId="0" applyNumberFormat="1" applyFont="1" applyBorder="1" applyAlignment="1" applyProtection="1">
      <alignment horizontal="right" vertical="center" shrinkToFit="1"/>
      <protection locked="0"/>
    </xf>
    <xf numFmtId="182" fontId="39" fillId="0" borderId="84" xfId="0" applyNumberFormat="1" applyFont="1" applyBorder="1" applyAlignment="1" applyProtection="1">
      <alignment horizontal="right" vertical="center" shrinkToFit="1"/>
      <protection hidden="1"/>
    </xf>
    <xf numFmtId="182" fontId="39" fillId="0" borderId="90" xfId="0" applyNumberFormat="1" applyFont="1" applyBorder="1" applyAlignment="1" applyProtection="1">
      <alignment horizontal="right" vertical="center"/>
      <protection hidden="1"/>
    </xf>
    <xf numFmtId="183" fontId="39" fillId="0" borderId="69" xfId="0" applyNumberFormat="1" applyFont="1" applyBorder="1" applyAlignment="1" applyProtection="1">
      <alignment horizontal="right" vertical="center"/>
      <protection locked="0"/>
    </xf>
    <xf numFmtId="183" fontId="39" fillId="0" borderId="69" xfId="0" applyNumberFormat="1" applyFont="1" applyBorder="1" applyAlignment="1" applyProtection="1">
      <alignment horizontal="center" vertical="center"/>
      <protection locked="0"/>
    </xf>
    <xf numFmtId="179" fontId="39" fillId="0" borderId="72" xfId="0" applyNumberFormat="1" applyFont="1" applyBorder="1" applyAlignment="1" applyProtection="1">
      <alignment horizontal="right" vertical="center"/>
      <protection locked="0"/>
    </xf>
    <xf numFmtId="179" fontId="39" fillId="0" borderId="71" xfId="0" applyNumberFormat="1" applyFont="1" applyBorder="1" applyAlignment="1" applyProtection="1">
      <alignment horizontal="right" vertical="center"/>
      <protection locked="0"/>
    </xf>
    <xf numFmtId="179" fontId="39" fillId="0" borderId="84" xfId="0" applyNumberFormat="1" applyFont="1" applyBorder="1" applyAlignment="1" applyProtection="1">
      <alignment horizontal="right" vertical="center"/>
      <protection hidden="1"/>
    </xf>
    <xf numFmtId="181" fontId="39" fillId="0" borderId="83" xfId="0" applyNumberFormat="1" applyFont="1" applyBorder="1" applyAlignment="1" applyProtection="1">
      <alignment horizontal="right" vertical="center"/>
      <protection hidden="1"/>
    </xf>
    <xf numFmtId="183" fontId="39" fillId="0" borderId="88" xfId="0" applyNumberFormat="1" applyFont="1" applyBorder="1" applyAlignment="1" applyProtection="1">
      <alignment horizontal="right" vertical="center"/>
      <protection locked="0"/>
    </xf>
    <xf numFmtId="49" fontId="39" fillId="0" borderId="13" xfId="0" applyNumberFormat="1" applyFont="1" applyBorder="1" applyAlignment="1" applyProtection="1">
      <alignment horizontal="center" vertical="center"/>
      <protection locked="0"/>
    </xf>
    <xf numFmtId="183" fontId="39" fillId="0" borderId="56" xfId="0" applyNumberFormat="1" applyFont="1" applyBorder="1" applyAlignment="1" applyProtection="1">
      <alignment horizontal="center" vertical="center"/>
      <protection locked="0"/>
    </xf>
    <xf numFmtId="182" fontId="39" fillId="0" borderId="15" xfId="0" applyNumberFormat="1" applyFont="1" applyBorder="1" applyAlignment="1" applyProtection="1">
      <alignment horizontal="right" vertical="center" shrinkToFit="1"/>
      <protection hidden="1"/>
    </xf>
    <xf numFmtId="182" fontId="39" fillId="0" borderId="82" xfId="0" applyNumberFormat="1" applyFont="1" applyBorder="1" applyAlignment="1" applyProtection="1">
      <alignment horizontal="right" vertical="center" shrinkToFit="1"/>
      <protection hidden="1"/>
    </xf>
    <xf numFmtId="181" fontId="39" fillId="0" borderId="81" xfId="0" applyNumberFormat="1" applyFont="1" applyBorder="1" applyAlignment="1" applyProtection="1">
      <alignment horizontal="right" vertical="center"/>
      <protection hidden="1"/>
    </xf>
    <xf numFmtId="181" fontId="39" fillId="0" borderId="80" xfId="0" applyNumberFormat="1" applyFont="1" applyBorder="1" applyAlignment="1" applyProtection="1">
      <alignment horizontal="right" vertical="center"/>
      <protection hidden="1"/>
    </xf>
    <xf numFmtId="183" fontId="39" fillId="0" borderId="89" xfId="0" applyNumberFormat="1" applyFont="1" applyBorder="1" applyAlignment="1" applyProtection="1">
      <alignment horizontal="right" vertical="center"/>
      <protection locked="0"/>
    </xf>
    <xf numFmtId="183" fontId="39" fillId="0" borderId="3" xfId="0" applyNumberFormat="1" applyFont="1" applyBorder="1" applyAlignment="1" applyProtection="1">
      <alignment horizontal="center" vertical="center"/>
      <protection locked="0"/>
    </xf>
    <xf numFmtId="182" fontId="39" fillId="0" borderId="72" xfId="0" applyNumberFormat="1" applyFont="1" applyBorder="1" applyAlignment="1" applyProtection="1">
      <alignment horizontal="right" vertical="center"/>
      <protection locked="0"/>
    </xf>
    <xf numFmtId="182" fontId="39" fillId="0" borderId="71" xfId="0" applyNumberFormat="1" applyFont="1" applyBorder="1" applyAlignment="1" applyProtection="1">
      <alignment horizontal="right" vertical="center"/>
      <protection locked="0"/>
    </xf>
    <xf numFmtId="182" fontId="39" fillId="0" borderId="86" xfId="0" applyNumberFormat="1" applyFont="1" applyBorder="1" applyAlignment="1" applyProtection="1">
      <alignment horizontal="right" vertical="center"/>
      <protection hidden="1"/>
    </xf>
    <xf numFmtId="182" fontId="39" fillId="0" borderId="85" xfId="0" applyNumberFormat="1" applyFont="1" applyBorder="1" applyAlignment="1" applyProtection="1">
      <alignment horizontal="right" vertical="center"/>
      <protection hidden="1"/>
    </xf>
    <xf numFmtId="182" fontId="39" fillId="0" borderId="15" xfId="0" applyNumberFormat="1" applyFont="1" applyBorder="1" applyAlignment="1" applyProtection="1">
      <alignment horizontal="right" vertical="center"/>
      <protection hidden="1"/>
    </xf>
    <xf numFmtId="182" fontId="39" fillId="0" borderId="82" xfId="0" applyNumberFormat="1" applyFont="1" applyBorder="1" applyAlignment="1" applyProtection="1">
      <alignment horizontal="right" vertical="center"/>
      <protection hidden="1"/>
    </xf>
    <xf numFmtId="179" fontId="39" fillId="0" borderId="81" xfId="0" applyNumberFormat="1" applyFont="1" applyBorder="1" applyAlignment="1" applyProtection="1">
      <alignment horizontal="right" vertical="center"/>
      <protection hidden="1"/>
    </xf>
    <xf numFmtId="179" fontId="39" fillId="0" borderId="80" xfId="0" applyNumberFormat="1" applyFont="1" applyBorder="1" applyAlignment="1" applyProtection="1">
      <alignment horizontal="right" vertical="center"/>
      <protection hidden="1"/>
    </xf>
    <xf numFmtId="183" fontId="39" fillId="0" borderId="14" xfId="0" applyNumberFormat="1" applyFont="1" applyBorder="1" applyAlignment="1" applyProtection="1">
      <alignment horizontal="center" vertical="center"/>
      <protection locked="0"/>
    </xf>
    <xf numFmtId="183" fontId="39" fillId="0" borderId="14" xfId="0" applyNumberFormat="1" applyFont="1" applyBorder="1" applyAlignment="1" applyProtection="1">
      <alignment horizontal="right" vertical="center"/>
      <protection locked="0"/>
    </xf>
    <xf numFmtId="181" fontId="39" fillId="0" borderId="81" xfId="0" applyNumberFormat="1" applyFont="1" applyBorder="1" applyProtection="1">
      <alignment vertical="center"/>
      <protection hidden="1"/>
    </xf>
    <xf numFmtId="181" fontId="39" fillId="0" borderId="80" xfId="0" applyNumberFormat="1" applyFont="1" applyBorder="1" applyProtection="1">
      <alignment vertical="center"/>
      <protection hidden="1"/>
    </xf>
    <xf numFmtId="188" fontId="39" fillId="0" borderId="79" xfId="0" applyNumberFormat="1" applyFont="1" applyBorder="1" applyAlignment="1" applyProtection="1">
      <alignment horizontal="right" vertical="center"/>
      <protection locked="0"/>
    </xf>
    <xf numFmtId="188" fontId="39" fillId="0" borderId="74" xfId="0" applyNumberFormat="1" applyFont="1" applyBorder="1" applyAlignment="1" applyProtection="1">
      <alignment horizontal="right" vertical="center"/>
      <protection locked="0"/>
    </xf>
    <xf numFmtId="49" fontId="39" fillId="0" borderId="78" xfId="0" applyNumberFormat="1" applyFont="1" applyBorder="1" applyAlignment="1" applyProtection="1">
      <alignment horizontal="center" vertical="center" wrapText="1"/>
      <protection locked="0"/>
    </xf>
    <xf numFmtId="186" fontId="39" fillId="0" borderId="77" xfId="0" applyNumberFormat="1" applyFont="1" applyBorder="1" applyAlignment="1" applyProtection="1">
      <alignment horizontal="right" vertical="center"/>
      <protection locked="0"/>
    </xf>
    <xf numFmtId="179" fontId="55" fillId="0" borderId="3" xfId="0" applyNumberFormat="1" applyFont="1" applyBorder="1" applyAlignment="1" applyProtection="1">
      <alignment horizontal="center" vertical="center" wrapText="1"/>
      <protection locked="0"/>
    </xf>
    <xf numFmtId="182" fontId="39" fillId="0" borderId="3" xfId="0" applyNumberFormat="1" applyFont="1" applyBorder="1" applyAlignment="1" applyProtection="1">
      <alignment horizontal="right" vertical="center" shrinkToFit="1"/>
      <protection hidden="1"/>
    </xf>
    <xf numFmtId="182" fontId="39" fillId="0" borderId="76" xfId="0" applyNumberFormat="1" applyFont="1" applyBorder="1" applyAlignment="1" applyProtection="1">
      <alignment horizontal="right" vertical="center"/>
      <protection hidden="1"/>
    </xf>
    <xf numFmtId="182" fontId="39" fillId="0" borderId="75" xfId="0" applyNumberFormat="1" applyFont="1" applyBorder="1" applyAlignment="1" applyProtection="1">
      <alignment horizontal="right" vertical="center"/>
      <protection hidden="1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7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178" fontId="27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61" xfId="60" applyNumberFormat="1" applyFont="1" applyBorder="1" applyAlignment="1" applyProtection="1">
      <alignment horizontal="center" vertical="center"/>
      <protection locked="0"/>
    </xf>
    <xf numFmtId="49" fontId="26" fillId="0" borderId="62" xfId="60" applyNumberFormat="1" applyFont="1" applyBorder="1" applyAlignment="1" applyProtection="1">
      <alignment horizontal="center" vertical="center"/>
      <protection locked="0"/>
    </xf>
    <xf numFmtId="49" fontId="26" fillId="0" borderId="63" xfId="60" applyNumberFormat="1" applyFont="1" applyBorder="1" applyAlignment="1" applyProtection="1">
      <alignment horizontal="center" vertical="center"/>
      <protection locked="0"/>
    </xf>
    <xf numFmtId="49" fontId="26" fillId="0" borderId="64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63" xfId="60" applyNumberFormat="1" applyFont="1" applyBorder="1" applyAlignment="1" applyProtection="1">
      <alignment horizontal="center" vertical="center"/>
      <protection locked="0"/>
    </xf>
    <xf numFmtId="178" fontId="27" fillId="0" borderId="60" xfId="60" applyNumberFormat="1" applyFont="1" applyBorder="1" applyProtection="1">
      <alignment vertical="center"/>
      <protection locked="0"/>
    </xf>
    <xf numFmtId="178" fontId="26" fillId="0" borderId="65" xfId="60" applyNumberFormat="1" applyFont="1" applyBorder="1" applyAlignment="1" applyProtection="1">
      <alignment horizontal="center" vertical="center"/>
      <protection locked="0"/>
    </xf>
    <xf numFmtId="178" fontId="26" fillId="0" borderId="66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39" fillId="0" borderId="69" xfId="0" applyFont="1" applyBorder="1">
      <alignment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55" fillId="0" borderId="4" xfId="58" applyFont="1" applyBorder="1" applyAlignment="1" applyProtection="1">
      <alignment horizontal="center" vertical="top"/>
      <protection locked="0"/>
    </xf>
    <xf numFmtId="0" fontId="55" fillId="0" borderId="3" xfId="58" applyFont="1" applyBorder="1" applyAlignment="1" applyProtection="1">
      <alignment horizontal="center" vertical="top"/>
      <protection locked="0"/>
    </xf>
    <xf numFmtId="49" fontId="55" fillId="0" borderId="67" xfId="58" applyNumberFormat="1" applyFont="1" applyBorder="1" applyAlignment="1" applyProtection="1">
      <alignment horizontal="left" vertical="top" wrapText="1"/>
      <protection locked="0"/>
    </xf>
    <xf numFmtId="49" fontId="55" fillId="0" borderId="68" xfId="58" applyNumberFormat="1" applyFont="1" applyBorder="1" applyAlignment="1" applyProtection="1">
      <alignment horizontal="left" vertical="top" wrapText="1"/>
      <protection locked="0"/>
    </xf>
    <xf numFmtId="49" fontId="55" fillId="0" borderId="11" xfId="58" applyNumberFormat="1" applyFont="1" applyBorder="1" applyAlignment="1" applyProtection="1">
      <alignment horizontal="left" vertical="top" wrapText="1"/>
      <protection locked="0"/>
    </xf>
    <xf numFmtId="49" fontId="55" fillId="0" borderId="0" xfId="58" applyNumberFormat="1" applyFont="1" applyAlignment="1" applyProtection="1">
      <alignment horizontal="left" vertical="top" wrapText="1"/>
      <protection locked="0"/>
    </xf>
    <xf numFmtId="0" fontId="55" fillId="0" borderId="20" xfId="58" applyFont="1" applyBorder="1" applyAlignment="1">
      <alignment horizontal="center" vertical="center" wrapText="1"/>
    </xf>
    <xf numFmtId="49" fontId="55" fillId="0" borderId="6" xfId="58" applyNumberFormat="1" applyFont="1" applyBorder="1" applyAlignment="1" applyProtection="1">
      <alignment horizontal="center" vertical="center" wrapText="1"/>
      <protection locked="0"/>
    </xf>
    <xf numFmtId="49" fontId="55" fillId="0" borderId="5" xfId="58" applyNumberFormat="1" applyFont="1" applyBorder="1" applyAlignment="1" applyProtection="1">
      <alignment horizontal="center" vertical="center" wrapText="1"/>
      <protection locked="0"/>
    </xf>
    <xf numFmtId="0" fontId="55" fillId="0" borderId="6" xfId="0" applyFont="1" applyBorder="1" applyAlignment="1" applyProtection="1">
      <alignment horizontal="center" vertical="center" wrapText="1"/>
      <protection locked="0"/>
    </xf>
    <xf numFmtId="0" fontId="55" fillId="0" borderId="5" xfId="0" applyFont="1" applyBorder="1" applyAlignment="1" applyProtection="1">
      <alignment horizontal="center" vertical="center" wrapText="1"/>
      <protection locked="0"/>
    </xf>
    <xf numFmtId="0" fontId="55" fillId="0" borderId="2" xfId="58" applyFont="1" applyBorder="1" applyAlignment="1" applyProtection="1">
      <alignment horizontal="center" textRotation="255"/>
      <protection locked="0"/>
    </xf>
    <xf numFmtId="0" fontId="55" fillId="0" borderId="4" xfId="58" applyFont="1" applyBorder="1" applyAlignment="1" applyProtection="1">
      <alignment horizontal="center" textRotation="255"/>
      <protection locked="0"/>
    </xf>
    <xf numFmtId="180" fontId="66" fillId="0" borderId="1" xfId="61" applyNumberFormat="1" applyFont="1" applyBorder="1" applyAlignment="1" applyProtection="1">
      <alignment horizontal="center" vertical="center" wrapText="1"/>
      <protection hidden="1"/>
    </xf>
    <xf numFmtId="0" fontId="55" fillId="0" borderId="11" xfId="59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19" xfId="0" applyFont="1" applyBorder="1" applyAlignment="1">
      <alignment horizontal="left" vertical="center" wrapText="1"/>
    </xf>
    <xf numFmtId="0" fontId="55" fillId="0" borderId="12" xfId="59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62" fillId="0" borderId="48" xfId="57" applyFont="1" applyBorder="1" applyAlignment="1">
      <alignment horizontal="left" vertical="center" wrapText="1"/>
    </xf>
    <xf numFmtId="0" fontId="62" fillId="0" borderId="49" xfId="57" applyFont="1" applyBorder="1" applyAlignment="1">
      <alignment horizontal="left" vertical="center" wrapText="1"/>
    </xf>
    <xf numFmtId="0" fontId="62" fillId="0" borderId="50" xfId="57" applyFont="1" applyBorder="1" applyAlignment="1">
      <alignment horizontal="left" vertical="center" wrapText="1"/>
    </xf>
    <xf numFmtId="0" fontId="62" fillId="0" borderId="26" xfId="57" applyFont="1" applyBorder="1" applyAlignment="1">
      <alignment horizontal="center" vertical="top" wrapText="1"/>
    </xf>
    <xf numFmtId="0" fontId="62" fillId="0" borderId="11" xfId="57" applyFont="1" applyBorder="1" applyAlignment="1">
      <alignment horizontal="center" vertical="top" wrapText="1"/>
    </xf>
    <xf numFmtId="0" fontId="62" fillId="0" borderId="27" xfId="57" applyFont="1" applyBorder="1" applyAlignment="1">
      <alignment horizontal="center" vertical="top" wrapText="1"/>
    </xf>
    <xf numFmtId="0" fontId="63" fillId="0" borderId="47" xfId="57" applyFont="1" applyBorder="1" applyAlignment="1">
      <alignment horizontal="center" vertical="center" wrapText="1"/>
    </xf>
    <xf numFmtId="0" fontId="63" fillId="0" borderId="28" xfId="57" applyFont="1" applyBorder="1" applyAlignment="1">
      <alignment horizontal="center" vertical="center" wrapText="1"/>
    </xf>
    <xf numFmtId="0" fontId="63" fillId="0" borderId="10" xfId="57" applyFont="1" applyBorder="1" applyAlignment="1">
      <alignment horizontal="center" vertical="center" wrapText="1"/>
    </xf>
    <xf numFmtId="0" fontId="63" fillId="0" borderId="29" xfId="57" applyFont="1" applyBorder="1" applyAlignment="1">
      <alignment horizontal="center" vertical="center" wrapText="1"/>
    </xf>
    <xf numFmtId="0" fontId="63" fillId="0" borderId="30" xfId="57" applyFont="1" applyBorder="1" applyAlignment="1">
      <alignment horizontal="center" vertical="center" wrapText="1"/>
    </xf>
    <xf numFmtId="0" fontId="63" fillId="0" borderId="45" xfId="57" applyFont="1" applyBorder="1" applyAlignment="1">
      <alignment horizontal="center" vertical="center" wrapText="1"/>
    </xf>
    <xf numFmtId="0" fontId="63" fillId="0" borderId="46" xfId="57" applyFont="1" applyBorder="1" applyAlignment="1">
      <alignment horizontal="center" vertical="center" wrapText="1"/>
    </xf>
    <xf numFmtId="0" fontId="63" fillId="0" borderId="2" xfId="57" applyFont="1" applyBorder="1" applyAlignment="1">
      <alignment horizontal="center" vertical="center" wrapText="1"/>
    </xf>
    <xf numFmtId="0" fontId="63" fillId="0" borderId="13" xfId="57" applyFont="1" applyBorder="1" applyAlignment="1">
      <alignment horizontal="center" vertical="center" wrapText="1"/>
    </xf>
    <xf numFmtId="0" fontId="63" fillId="0" borderId="28" xfId="61" applyFont="1" applyBorder="1" applyAlignment="1">
      <alignment horizontal="center" vertical="center" wrapText="1"/>
    </xf>
    <xf numFmtId="0" fontId="63" fillId="0" borderId="10" xfId="61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 wrapText="1"/>
    </xf>
    <xf numFmtId="0" fontId="63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5" fillId="0" borderId="2" xfId="57" applyFont="1" applyBorder="1" applyAlignment="1" applyProtection="1">
      <alignment horizontal="center" vertical="center" wrapText="1"/>
      <protection locked="0"/>
    </xf>
    <xf numFmtId="0" fontId="55" fillId="0" borderId="3" xfId="57" applyFont="1" applyBorder="1" applyAlignment="1" applyProtection="1">
      <alignment horizontal="center" vertical="center" wrapText="1"/>
      <protection locked="0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1" xfId="57" applyFont="1" applyBorder="1" applyAlignment="1" applyProtection="1">
      <alignment horizontal="center" vertical="center"/>
      <protection locked="0"/>
    </xf>
    <xf numFmtId="0" fontId="64" fillId="0" borderId="1" xfId="57" applyFont="1" applyBorder="1" applyAlignment="1" applyProtection="1">
      <alignment horizontal="center" vertical="center"/>
      <protection locked="0"/>
    </xf>
    <xf numFmtId="0" fontId="55" fillId="0" borderId="2" xfId="57" applyFont="1" applyBorder="1" applyAlignment="1" applyProtection="1">
      <alignment horizontal="center" vertical="center"/>
      <protection locked="0"/>
    </xf>
    <xf numFmtId="0" fontId="55" fillId="0" borderId="3" xfId="57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center" vertical="center" textRotation="255" wrapText="1"/>
      <protection locked="0"/>
    </xf>
    <xf numFmtId="0" fontId="67" fillId="0" borderId="4" xfId="0" applyFont="1" applyBorder="1" applyAlignment="1" applyProtection="1">
      <alignment horizontal="center" vertical="center" textRotation="255" wrapText="1"/>
      <protection locked="0"/>
    </xf>
    <xf numFmtId="0" fontId="67" fillId="0" borderId="13" xfId="0" applyFont="1" applyBorder="1" applyAlignment="1" applyProtection="1">
      <alignment horizontal="center" vertical="center" textRotation="255" wrapText="1"/>
      <protection locked="0"/>
    </xf>
    <xf numFmtId="0" fontId="67" fillId="0" borderId="3" xfId="0" applyFont="1" applyBorder="1" applyAlignment="1" applyProtection="1">
      <alignment horizontal="center" vertical="center" textRotation="255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locked="0" hidden="1"/>
    </xf>
    <xf numFmtId="0" fontId="55" fillId="0" borderId="4" xfId="0" applyFont="1" applyBorder="1" applyAlignment="1" applyProtection="1">
      <alignment horizontal="center" vertical="center" wrapText="1"/>
      <protection locked="0" hidden="1"/>
    </xf>
    <xf numFmtId="0" fontId="55" fillId="0" borderId="3" xfId="0" applyFont="1" applyBorder="1" applyAlignment="1" applyProtection="1">
      <alignment horizontal="center" vertical="center" wrapText="1"/>
      <protection locked="0" hidden="1"/>
    </xf>
    <xf numFmtId="0" fontId="55" fillId="0" borderId="2" xfId="0" applyFont="1" applyBorder="1" applyAlignment="1" applyProtection="1">
      <alignment horizontal="center" vertical="center" textRotation="255"/>
      <protection locked="0"/>
    </xf>
    <xf numFmtId="0" fontId="67" fillId="0" borderId="4" xfId="0" applyFont="1" applyBorder="1" applyAlignment="1" applyProtection="1">
      <alignment horizontal="center" vertical="center" textRotation="255"/>
      <protection locked="0"/>
    </xf>
    <xf numFmtId="0" fontId="67" fillId="0" borderId="3" xfId="0" applyFont="1" applyBorder="1" applyAlignment="1" applyProtection="1">
      <alignment horizontal="center" vertical="center" textRotation="255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8" xfId="0" applyFont="1" applyBorder="1" applyAlignment="1" applyProtection="1">
      <alignment horizontal="left" vertical="center" wrapText="1"/>
      <protection locked="0"/>
    </xf>
    <xf numFmtId="0" fontId="55" fillId="0" borderId="5" xfId="0" applyFont="1" applyBorder="1" applyAlignment="1" applyProtection="1">
      <alignment horizontal="left" vertical="center" wrapText="1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55" fillId="0" borderId="4" xfId="0" applyFont="1" applyBorder="1" applyAlignment="1" applyProtection="1">
      <alignment horizontal="center" vertical="center"/>
      <protection locked="0"/>
    </xf>
    <xf numFmtId="0" fontId="55" fillId="0" borderId="3" xfId="0" applyFont="1" applyBorder="1" applyAlignment="1" applyProtection="1">
      <alignment horizontal="center" vertical="center"/>
      <protection locked="0"/>
    </xf>
    <xf numFmtId="0" fontId="55" fillId="0" borderId="8" xfId="0" applyFont="1" applyBorder="1" applyAlignment="1" applyProtection="1">
      <alignment horizontal="right" vertical="center" wrapText="1"/>
      <protection locked="0"/>
    </xf>
    <xf numFmtId="179" fontId="55" fillId="0" borderId="8" xfId="0" applyNumberFormat="1" applyFont="1" applyBorder="1" applyAlignment="1" applyProtection="1">
      <alignment vertical="center" wrapText="1"/>
      <protection locked="0"/>
    </xf>
    <xf numFmtId="179" fontId="55" fillId="0" borderId="5" xfId="0" applyNumberFormat="1" applyFont="1" applyBorder="1" applyAlignment="1" applyProtection="1">
      <alignment vertical="center" wrapText="1"/>
      <protection locked="0"/>
    </xf>
    <xf numFmtId="0" fontId="55" fillId="0" borderId="41" xfId="0" applyFont="1" applyBorder="1" applyAlignment="1" applyProtection="1">
      <alignment horizontal="center" vertical="center"/>
      <protection locked="0"/>
    </xf>
    <xf numFmtId="0" fontId="55" fillId="0" borderId="42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center" vertical="center" textRotation="255"/>
      <protection locked="0" hidden="1"/>
    </xf>
    <xf numFmtId="0" fontId="55" fillId="0" borderId="4" xfId="0" applyFont="1" applyBorder="1" applyAlignment="1" applyProtection="1">
      <alignment horizontal="center" vertical="center" textRotation="255"/>
      <protection locked="0" hidden="1"/>
    </xf>
    <xf numFmtId="0" fontId="55" fillId="0" borderId="3" xfId="0" applyFont="1" applyBorder="1" applyAlignment="1" applyProtection="1">
      <alignment horizontal="center" vertical="center" textRotation="255"/>
      <protection locked="0" hidden="1"/>
    </xf>
    <xf numFmtId="0" fontId="55" fillId="0" borderId="4" xfId="0" applyFont="1" applyBorder="1" applyAlignment="1" applyProtection="1">
      <alignment horizontal="center" vertical="center" textRotation="255" wrapText="1"/>
      <protection locked="0"/>
    </xf>
    <xf numFmtId="0" fontId="55" fillId="0" borderId="3" xfId="0" applyFont="1" applyBorder="1" applyAlignment="1" applyProtection="1">
      <alignment horizontal="center" vertical="center" textRotation="255" wrapText="1"/>
      <protection locked="0"/>
    </xf>
    <xf numFmtId="0" fontId="55" fillId="0" borderId="40" xfId="0" applyFont="1" applyBorder="1" applyAlignment="1" applyProtection="1">
      <alignment horizontal="center" vertical="center"/>
      <protection locked="0"/>
    </xf>
    <xf numFmtId="0" fontId="55" fillId="0" borderId="19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 textRotation="255" wrapText="1"/>
      <protection locked="0" hidden="1"/>
    </xf>
    <xf numFmtId="0" fontId="55" fillId="0" borderId="13" xfId="0" applyFont="1" applyBorder="1" applyAlignment="1" applyProtection="1">
      <alignment horizontal="center" vertical="center" wrapText="1"/>
      <protection locked="0" hidden="1"/>
    </xf>
    <xf numFmtId="0" fontId="40" fillId="0" borderId="72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39" fillId="34" borderId="71" xfId="0" applyFont="1" applyFill="1" applyBorder="1" applyAlignment="1">
      <alignment horizontal="left" vertical="center"/>
    </xf>
    <xf numFmtId="0" fontId="39" fillId="34" borderId="69" xfId="0" applyFont="1" applyFill="1" applyBorder="1" applyAlignment="1">
      <alignment horizontal="left" vertical="center"/>
    </xf>
    <xf numFmtId="0" fontId="27" fillId="0" borderId="72" xfId="0" applyFont="1" applyBorder="1" applyAlignment="1" applyProtection="1">
      <alignment horizontal="center" vertical="center" wrapText="1"/>
      <protection locked="0"/>
    </xf>
    <xf numFmtId="0" fontId="39" fillId="0" borderId="71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center" vertical="center" wrapText="1"/>
      <protection locked="0"/>
    </xf>
    <xf numFmtId="0" fontId="27" fillId="0" borderId="72" xfId="0" applyFont="1" applyBorder="1" applyAlignment="1">
      <alignment horizontal="center" vertical="center" wrapText="1"/>
    </xf>
    <xf numFmtId="49" fontId="59" fillId="0" borderId="69" xfId="0" applyNumberFormat="1" applyFont="1" applyBorder="1" applyAlignment="1" applyProtection="1">
      <alignment horizontal="center" vertical="center" wrapText="1"/>
      <protection locked="0"/>
    </xf>
    <xf numFmtId="49" fontId="60" fillId="0" borderId="73" xfId="0" applyNumberFormat="1" applyFont="1" applyBorder="1" applyAlignment="1" applyProtection="1">
      <alignment horizontal="center" vertical="center"/>
      <protection locked="0"/>
    </xf>
    <xf numFmtId="49" fontId="60" fillId="0" borderId="4" xfId="0" applyNumberFormat="1" applyFont="1" applyBorder="1" applyAlignment="1" applyProtection="1">
      <alignment horizontal="center" vertical="center"/>
      <protection locked="0"/>
    </xf>
    <xf numFmtId="183" fontId="60" fillId="0" borderId="73" xfId="0" applyNumberFormat="1" applyFont="1" applyBorder="1" applyAlignment="1" applyProtection="1">
      <alignment horizontal="center" vertical="center"/>
      <protection locked="0"/>
    </xf>
    <xf numFmtId="183" fontId="60" fillId="0" borderId="4" xfId="0" applyNumberFormat="1" applyFont="1" applyBorder="1" applyAlignment="1" applyProtection="1">
      <alignment horizontal="center" vertical="center"/>
      <protection locked="0"/>
    </xf>
    <xf numFmtId="183" fontId="60" fillId="0" borderId="13" xfId="0" applyNumberFormat="1" applyFont="1" applyBorder="1" applyAlignment="1" applyProtection="1">
      <alignment horizontal="center" vertical="center"/>
      <protection locked="0"/>
    </xf>
    <xf numFmtId="183" fontId="60" fillId="0" borderId="87" xfId="0" applyNumberFormat="1" applyFont="1" applyBorder="1" applyAlignment="1" applyProtection="1">
      <alignment horizontal="center" vertical="center"/>
      <protection locked="0"/>
    </xf>
    <xf numFmtId="49" fontId="59" fillId="0" borderId="73" xfId="0" applyNumberFormat="1" applyFont="1" applyBorder="1" applyAlignment="1" applyProtection="1">
      <alignment horizontal="center" vertical="center" wrapText="1"/>
      <protection locked="0"/>
    </xf>
    <xf numFmtId="49" fontId="59" fillId="0" borderId="3" xfId="0" applyNumberFormat="1" applyFont="1" applyBorder="1" applyAlignment="1" applyProtection="1">
      <alignment horizontal="center" vertical="center" wrapText="1"/>
      <protection locked="0"/>
    </xf>
    <xf numFmtId="49" fontId="59" fillId="0" borderId="72" xfId="0" applyNumberFormat="1" applyFont="1" applyBorder="1" applyAlignment="1" applyProtection="1">
      <alignment horizontal="center" vertical="center"/>
      <protection locked="0"/>
    </xf>
    <xf numFmtId="49" fontId="59" fillId="0" borderId="72" xfId="0" applyNumberFormat="1" applyFont="1" applyBorder="1" applyAlignment="1" applyProtection="1">
      <alignment horizontal="center" vertical="center" wrapText="1"/>
      <protection locked="0"/>
    </xf>
    <xf numFmtId="49" fontId="60" fillId="0" borderId="13" xfId="0" applyNumberFormat="1" applyFont="1" applyBorder="1" applyAlignment="1" applyProtection="1">
      <alignment horizontal="center" vertical="center"/>
      <protection locked="0"/>
    </xf>
    <xf numFmtId="49" fontId="60" fillId="0" borderId="87" xfId="0" applyNumberFormat="1" applyFont="1" applyBorder="1" applyAlignment="1" applyProtection="1">
      <alignment horizontal="center" vertical="center"/>
      <protection locked="0"/>
    </xf>
    <xf numFmtId="49" fontId="59" fillId="0" borderId="91" xfId="0" applyNumberFormat="1" applyFont="1" applyBorder="1" applyAlignment="1" applyProtection="1">
      <alignment horizontal="center" vertical="center" wrapText="1"/>
      <protection locked="0"/>
    </xf>
    <xf numFmtId="49" fontId="59" fillId="0" borderId="90" xfId="0" applyNumberFormat="1" applyFont="1" applyBorder="1" applyAlignment="1" applyProtection="1">
      <alignment horizontal="center" vertical="center" wrapText="1"/>
      <protection locked="0"/>
    </xf>
    <xf numFmtId="49" fontId="59" fillId="0" borderId="71" xfId="0" applyNumberFormat="1" applyFont="1" applyBorder="1" applyAlignment="1" applyProtection="1">
      <alignment horizontal="center" vertical="center"/>
      <protection locked="0"/>
    </xf>
    <xf numFmtId="49" fontId="59" fillId="0" borderId="70" xfId="0" applyNumberFormat="1" applyFont="1" applyBorder="1" applyAlignment="1" applyProtection="1">
      <alignment horizontal="center" vertical="center"/>
      <protection locked="0"/>
    </xf>
    <xf numFmtId="0" fontId="59" fillId="0" borderId="48" xfId="0" applyFont="1" applyBorder="1" applyAlignment="1" applyProtection="1">
      <alignment horizontal="center" vertical="center"/>
      <protection locked="0"/>
    </xf>
    <xf numFmtId="0" fontId="59" fillId="0" borderId="86" xfId="0" applyFont="1" applyBorder="1" applyAlignment="1" applyProtection="1">
      <alignment horizontal="center" vertical="center"/>
      <protection locked="0"/>
    </xf>
    <xf numFmtId="49" fontId="58" fillId="0" borderId="69" xfId="0" applyNumberFormat="1" applyFont="1" applyBorder="1" applyAlignment="1" applyProtection="1">
      <alignment horizontal="center" vertical="center" wrapText="1"/>
      <protection locked="0"/>
    </xf>
    <xf numFmtId="49" fontId="39" fillId="0" borderId="73" xfId="0" applyNumberFormat="1" applyFont="1" applyBorder="1" applyAlignment="1" applyProtection="1">
      <alignment horizontal="center" vertical="center"/>
      <protection locked="0"/>
    </xf>
    <xf numFmtId="49" fontId="39" fillId="0" borderId="4" xfId="0" applyNumberFormat="1" applyFont="1" applyBorder="1" applyAlignment="1" applyProtection="1">
      <alignment horizontal="center" vertical="center"/>
      <protection locked="0"/>
    </xf>
    <xf numFmtId="183" fontId="39" fillId="0" borderId="73" xfId="0" applyNumberFormat="1" applyFont="1" applyBorder="1" applyAlignment="1" applyProtection="1">
      <alignment horizontal="center" vertical="center"/>
      <protection locked="0"/>
    </xf>
    <xf numFmtId="183" fontId="39" fillId="0" borderId="4" xfId="0" applyNumberFormat="1" applyFont="1" applyBorder="1" applyAlignment="1" applyProtection="1">
      <alignment horizontal="center" vertical="center"/>
      <protection locked="0"/>
    </xf>
    <xf numFmtId="183" fontId="39" fillId="0" borderId="13" xfId="0" applyNumberFormat="1" applyFont="1" applyBorder="1" applyAlignment="1" applyProtection="1">
      <alignment horizontal="center" vertical="center"/>
      <protection locked="0"/>
    </xf>
    <xf numFmtId="183" fontId="39" fillId="0" borderId="87" xfId="0" applyNumberFormat="1" applyFont="1" applyBorder="1" applyAlignment="1" applyProtection="1">
      <alignment horizontal="center" vertical="center"/>
      <protection locked="0"/>
    </xf>
    <xf numFmtId="49" fontId="58" fillId="0" borderId="73" xfId="0" applyNumberFormat="1" applyFont="1" applyBorder="1" applyAlignment="1" applyProtection="1">
      <alignment horizontal="center" vertical="center" wrapText="1"/>
      <protection locked="0"/>
    </xf>
    <xf numFmtId="49" fontId="58" fillId="0" borderId="3" xfId="0" applyNumberFormat="1" applyFont="1" applyBorder="1" applyAlignment="1" applyProtection="1">
      <alignment horizontal="center" vertical="center" wrapText="1"/>
      <protection locked="0"/>
    </xf>
    <xf numFmtId="49" fontId="58" fillId="0" borderId="72" xfId="0" applyNumberFormat="1" applyFont="1" applyBorder="1" applyAlignment="1" applyProtection="1">
      <alignment horizontal="center" vertical="center"/>
      <protection locked="0"/>
    </xf>
    <xf numFmtId="49" fontId="58" fillId="0" borderId="72" xfId="0" applyNumberFormat="1" applyFont="1" applyBorder="1" applyAlignment="1" applyProtection="1">
      <alignment horizontal="center" vertical="center" wrapText="1"/>
      <protection locked="0"/>
    </xf>
    <xf numFmtId="49" fontId="58" fillId="0" borderId="91" xfId="0" applyNumberFormat="1" applyFont="1" applyBorder="1" applyAlignment="1" applyProtection="1">
      <alignment horizontal="center" vertical="center" wrapText="1"/>
      <protection locked="0"/>
    </xf>
    <xf numFmtId="49" fontId="58" fillId="0" borderId="90" xfId="0" applyNumberFormat="1" applyFont="1" applyBorder="1" applyAlignment="1" applyProtection="1">
      <alignment horizontal="center" vertical="center" wrapText="1"/>
      <protection locked="0"/>
    </xf>
    <xf numFmtId="49" fontId="58" fillId="0" borderId="71" xfId="0" applyNumberFormat="1" applyFont="1" applyBorder="1" applyAlignment="1" applyProtection="1">
      <alignment horizontal="center" vertical="center"/>
      <protection locked="0"/>
    </xf>
    <xf numFmtId="49" fontId="58" fillId="0" borderId="70" xfId="0" applyNumberFormat="1" applyFont="1" applyBorder="1" applyAlignment="1" applyProtection="1">
      <alignment horizontal="center" vertical="center"/>
      <protection locked="0"/>
    </xf>
    <xf numFmtId="0" fontId="58" fillId="0" borderId="48" xfId="0" applyFont="1" applyBorder="1" applyAlignment="1" applyProtection="1">
      <alignment horizontal="center" vertical="center"/>
      <protection locked="0"/>
    </xf>
    <xf numFmtId="0" fontId="58" fillId="0" borderId="86" xfId="0" applyFont="1" applyBorder="1" applyAlignment="1" applyProtection="1">
      <alignment horizontal="center" vertical="center"/>
      <protection locked="0"/>
    </xf>
    <xf numFmtId="49" fontId="39" fillId="0" borderId="87" xfId="0" applyNumberFormat="1" applyFont="1" applyBorder="1" applyAlignment="1" applyProtection="1">
      <alignment horizontal="center" vertical="center"/>
      <protection locked="0"/>
    </xf>
    <xf numFmtId="49" fontId="39" fillId="0" borderId="13" xfId="0" applyNumberFormat="1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35278</xdr:colOff>
      <xdr:row>5</xdr:row>
      <xdr:rowOff>14112</xdr:rowOff>
    </xdr:from>
    <xdr:to>
      <xdr:col>19</xdr:col>
      <xdr:colOff>222250</xdr:colOff>
      <xdr:row>6</xdr:row>
      <xdr:rowOff>340784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55403" y="1411112"/>
          <a:ext cx="4576410" cy="80292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30250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4" dataDxfId="53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2" dataCellStyle="標準_調査票（enquete）"/>
    <tableColumn id="2" xr3:uid="{05E38548-0469-4FE9-9537-1C234A740E06}" name="青森県" dataDxfId="51" dataCellStyle="標準_調査票（enquete）"/>
    <tableColumn id="3" xr3:uid="{2687236F-7BD8-4CDA-8885-9A36FFB6BFD3}" name="岩手県" dataDxfId="50" dataCellStyle="標準_調査票（enquete）"/>
    <tableColumn id="4" xr3:uid="{BFBDC290-56EA-4530-8CD1-77785A0F25F7}" name="宮城県" dataDxfId="49" dataCellStyle="標準_調査票（enquete）"/>
    <tableColumn id="5" xr3:uid="{33BDA831-D90D-4C42-A441-69EFA402F75F}" name="秋田県" dataDxfId="48" dataCellStyle="標準_調査票（enquete）"/>
    <tableColumn id="6" xr3:uid="{83F52304-EF99-4DAA-9634-2B4960B83174}" name="山形県" dataDxfId="47" dataCellStyle="標準_調査票（enquete）"/>
    <tableColumn id="7" xr3:uid="{157CD1C7-145B-4B4A-B483-DE92F539E8C6}" name="福島県" dataDxfId="46" dataCellStyle="標準_調査票（enquete）"/>
    <tableColumn id="8" xr3:uid="{05FD4F23-88EA-4C61-930D-8C4853D9E7F4}" name="茨城県" dataDxfId="45" dataCellStyle="標準_調査票（enquete）"/>
    <tableColumn id="9" xr3:uid="{27E38EFB-1CD6-42F4-8E5A-DC9F4EE8070F}" name="栃木県" dataDxfId="44" dataCellStyle="標準_調査票（enquete）"/>
    <tableColumn id="10" xr3:uid="{B4C0A950-20D7-4017-A0F7-1920B345679B}" name="群馬県" dataDxfId="43" dataCellStyle="標準_調査票（enquete）"/>
    <tableColumn id="11" xr3:uid="{CED412F0-E504-4752-9D87-61AA6E510FAB}" name="埼玉県" dataDxfId="42" dataCellStyle="標準_調査票（enquete）"/>
    <tableColumn id="12" xr3:uid="{7E8F148F-CF4A-4C2D-A25B-FAB6925C4CBA}" name="千葉県" dataDxfId="41" dataCellStyle="標準_調査票（enquete）"/>
    <tableColumn id="13" xr3:uid="{CFC169A4-6DBE-4F7F-AA92-F5986F4FE9EF}" name="東京都" dataDxfId="40" dataCellStyle="標準_調査票（enquete）"/>
    <tableColumn id="14" xr3:uid="{706E7ECA-0F42-4EEF-97D1-FF792E2003AE}" name="神奈川県" dataDxfId="39" dataCellStyle="標準_調査票（enquete）"/>
    <tableColumn id="15" xr3:uid="{F74914B9-7FF2-458F-9134-37F45702FE7C}" name="新潟県" dataDxfId="38" dataCellStyle="標準_調査票（enquete）"/>
    <tableColumn id="16" xr3:uid="{CE18D495-47FC-499C-8769-6AAB66CF998B}" name="富山県" dataDxfId="37" dataCellStyle="標準_調査票（enquete）"/>
    <tableColumn id="17" xr3:uid="{2EF01D7C-8193-4F60-9C65-2C1CE6BD885F}" name="石川県" dataDxfId="36" dataCellStyle="標準_調査票（enquete）"/>
    <tableColumn id="18" xr3:uid="{6B89BF88-A40B-4B2A-8FA3-B99B91943AAC}" name="福井県" dataDxfId="35" dataCellStyle="標準_調査票（enquete）"/>
    <tableColumn id="19" xr3:uid="{83D8F0B1-7723-4850-8F12-797B4125CD40}" name="山梨県" dataDxfId="34" dataCellStyle="標準_調査票（enquete）"/>
    <tableColumn id="20" xr3:uid="{C0B12DEA-5341-4A52-B788-E3C0F6B83D48}" name="長野県" dataDxfId="33" dataCellStyle="標準_調査票（enquete）"/>
    <tableColumn id="21" xr3:uid="{44C10101-1DBB-442C-9B41-131DFC34D156}" name="岐阜県" dataDxfId="32" dataCellStyle="標準_調査票（enquete）"/>
    <tableColumn id="22" xr3:uid="{697E37A0-FB12-4894-9360-7EFAE02D288C}" name="静岡県" dataDxfId="31" dataCellStyle="標準_調査票（enquete）"/>
    <tableColumn id="23" xr3:uid="{9C230FC9-7B2C-4F11-8C26-7CD967F34049}" name="愛知県" dataDxfId="30" dataCellStyle="標準_調査票（enquete）"/>
    <tableColumn id="24" xr3:uid="{04952E23-389D-4703-9456-42CFB8FEFAFC}" name="三重県" dataDxfId="29" dataCellStyle="標準_調査票（enquete）"/>
    <tableColumn id="25" xr3:uid="{DB2F7549-8BCD-4C2A-BE70-A2C4E879B825}" name="滋賀県" dataDxfId="28" dataCellStyle="標準_調査票（enquete）"/>
    <tableColumn id="26" xr3:uid="{F3690B97-74D4-4FFA-923E-6170C7B48F01}" name="京都府" dataDxfId="27" dataCellStyle="標準_調査票（enquete）"/>
    <tableColumn id="27" xr3:uid="{B3D1DAB0-09CD-4836-9300-2F91143103BB}" name="大阪府" dataDxfId="26" dataCellStyle="標準_調査票（enquete）"/>
    <tableColumn id="28" xr3:uid="{E9C501B2-71FC-4CD8-833E-5FDFBE656625}" name="兵庫県" dataDxfId="25" dataCellStyle="標準_調査票（enquete）"/>
    <tableColumn id="29" xr3:uid="{4E014479-DF85-4B84-B409-A260C6080AB7}" name="奈良県" dataDxfId="24" dataCellStyle="標準_調査票（enquete）"/>
    <tableColumn id="30" xr3:uid="{8B420B8E-AB02-4D32-9CC2-5855E7AF6DDC}" name="和歌山県" dataDxfId="23" dataCellStyle="標準_調査票（enquete）"/>
    <tableColumn id="31" xr3:uid="{EC91CA05-000A-4F11-ACA9-79BFBBAAEC9B}" name="鳥取県" dataDxfId="22" dataCellStyle="標準_調査票（enquete）"/>
    <tableColumn id="32" xr3:uid="{794F10C6-8C02-4986-9506-5A2F4DCEAAC2}" name="島根県" dataDxfId="21" dataCellStyle="標準_調査票（enquete）"/>
    <tableColumn id="33" xr3:uid="{7C28222B-9FB8-456F-88F2-454FB79F3D87}" name="岡山県" dataDxfId="20" dataCellStyle="標準_調査票（enquete）"/>
    <tableColumn id="34" xr3:uid="{F73344BD-0CF1-445C-A9BC-CD0DB7B1A111}" name="広島県" dataDxfId="19" dataCellStyle="標準_調査票（enquete）"/>
    <tableColumn id="35" xr3:uid="{2E5768CC-2F33-4077-900F-9317C49B2ABC}" name="山口県" dataDxfId="18" dataCellStyle="標準_調査票（enquete）"/>
    <tableColumn id="36" xr3:uid="{A5794C73-12BC-42D2-92C6-2531060D3E8F}" name="徳島県" dataDxfId="17" dataCellStyle="標準_調査票（enquete）"/>
    <tableColumn id="37" xr3:uid="{C1717426-A690-4C3A-95C5-5715E67F7359}" name="香川県" dataDxfId="16" dataCellStyle="標準_調査票（enquete）"/>
    <tableColumn id="38" xr3:uid="{38F19499-B069-4D49-9813-343135FC2ED9}" name="愛媛県" dataDxfId="15" dataCellStyle="標準_調査票（enquete）"/>
    <tableColumn id="39" xr3:uid="{3A40F9A5-FEA1-43E1-A40F-B4D9061B68F7}" name="高知県" dataDxfId="14" dataCellStyle="標準_調査票（enquete）"/>
    <tableColumn id="40" xr3:uid="{2006946A-823D-439E-98E8-65735D7C7E2A}" name="福岡県" dataDxfId="13" dataCellStyle="標準_調査票（enquete）"/>
    <tableColumn id="41" xr3:uid="{26E7DD96-6C07-43F5-8EB8-D012A6E93E58}" name="佐賀県" dataDxfId="12" dataCellStyle="標準_調査票（enquete）"/>
    <tableColumn id="42" xr3:uid="{4BBBCFD3-F64D-4D10-98E7-4C418B997086}" name="長崎県" dataDxfId="11" dataCellStyle="標準_調査票（enquete）"/>
    <tableColumn id="43" xr3:uid="{47E2C355-C562-4F46-AE24-103B61A6A8F8}" name="熊本県" dataDxfId="10" dataCellStyle="標準_調査票（enquete）"/>
    <tableColumn id="44" xr3:uid="{1BA210DF-3581-4FA4-8FB1-E562D16446DC}" name="大分県" dataDxfId="9" dataCellStyle="標準_調査票（enquete）"/>
    <tableColumn id="45" xr3:uid="{AC5AC4F4-8A29-45E4-A139-2DC8C64C7D87}" name="宮崎県" dataDxfId="8" dataCellStyle="標準_調査票（enquete）"/>
    <tableColumn id="46" xr3:uid="{2FE8A3AA-B99F-437E-8747-D1E46A6D6A1C}" name="鹿児島県" dataDxfId="7" dataCellStyle="標準_調査票（enquete）"/>
    <tableColumn id="47" xr3:uid="{6AA2CA46-5DBD-4F63-A16B-3FAD9332077F}" name="沖縄県" dataDxfId="6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81640625" style="61" customWidth="1"/>
    <col min="7" max="21" width="8.1796875" style="61" customWidth="1"/>
    <col min="22" max="22" width="8.1796875" style="65" customWidth="1"/>
    <col min="23" max="23" width="12.08984375" style="65" customWidth="1"/>
    <col min="24" max="24" width="11" style="65" customWidth="1"/>
    <col min="25" max="25" width="15.179687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354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406"/>
      <c r="P1" s="407"/>
      <c r="Q1" s="402"/>
      <c r="R1" s="403"/>
      <c r="S1" s="403"/>
      <c r="T1" s="403"/>
      <c r="U1" s="403"/>
    </row>
    <row r="2" spans="1:43" ht="51.5" customHeight="1" x14ac:dyDescent="0.2">
      <c r="A2" s="437" t="s">
        <v>181</v>
      </c>
      <c r="B2" s="423" t="s">
        <v>0</v>
      </c>
      <c r="C2" s="423" t="s">
        <v>30</v>
      </c>
      <c r="D2" s="410" t="s">
        <v>465</v>
      </c>
      <c r="E2" s="404" t="s">
        <v>1</v>
      </c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77" t="s">
        <v>344</v>
      </c>
      <c r="X2" s="78"/>
      <c r="Y2" s="79" t="s">
        <v>310</v>
      </c>
      <c r="Z2" s="404" t="s">
        <v>167</v>
      </c>
      <c r="AA2" s="405"/>
      <c r="AB2" s="405"/>
      <c r="AC2" s="436"/>
      <c r="AD2" s="434" t="s">
        <v>342</v>
      </c>
      <c r="AE2" s="405"/>
      <c r="AF2" s="405"/>
      <c r="AG2" s="405"/>
      <c r="AH2" s="405"/>
      <c r="AI2" s="405"/>
      <c r="AJ2" s="405"/>
      <c r="AK2" s="405"/>
      <c r="AL2" s="405"/>
      <c r="AM2" s="405"/>
      <c r="AN2" s="423" t="s">
        <v>30</v>
      </c>
      <c r="AO2" s="423" t="s">
        <v>0</v>
      </c>
    </row>
    <row r="3" spans="1:43" ht="14.25" customHeight="1" x14ac:dyDescent="0.2">
      <c r="A3" s="438"/>
      <c r="B3" s="424"/>
      <c r="C3" s="424"/>
      <c r="D3" s="440"/>
      <c r="E3" s="408" t="s">
        <v>2</v>
      </c>
      <c r="F3" s="80"/>
      <c r="G3" s="408" t="s">
        <v>63</v>
      </c>
      <c r="H3" s="419"/>
      <c r="I3" s="419"/>
      <c r="J3" s="419"/>
      <c r="K3" s="408" t="s">
        <v>449</v>
      </c>
      <c r="L3" s="419"/>
      <c r="M3" s="419"/>
      <c r="N3" s="419"/>
      <c r="O3" s="408" t="s">
        <v>45</v>
      </c>
      <c r="P3" s="419"/>
      <c r="Q3" s="419"/>
      <c r="R3" s="419"/>
      <c r="S3" s="408" t="s">
        <v>464</v>
      </c>
      <c r="T3" s="419"/>
      <c r="U3" s="419"/>
      <c r="V3" s="419"/>
      <c r="W3" s="460" t="s">
        <v>345</v>
      </c>
      <c r="X3" s="460" t="s">
        <v>346</v>
      </c>
      <c r="Y3" s="81" t="s">
        <v>210</v>
      </c>
      <c r="Z3" s="442" t="s">
        <v>168</v>
      </c>
      <c r="AA3" s="445" t="s">
        <v>169</v>
      </c>
      <c r="AB3" s="446"/>
      <c r="AC3" s="447"/>
      <c r="AD3" s="434" t="s">
        <v>42</v>
      </c>
      <c r="AE3" s="435"/>
      <c r="AF3" s="435"/>
      <c r="AG3" s="435"/>
      <c r="AH3" s="435"/>
      <c r="AI3" s="435"/>
      <c r="AJ3" s="435"/>
      <c r="AK3" s="434" t="s">
        <v>31</v>
      </c>
      <c r="AL3" s="435"/>
      <c r="AM3" s="429" t="s">
        <v>3</v>
      </c>
      <c r="AN3" s="424"/>
      <c r="AO3" s="424"/>
    </row>
    <row r="4" spans="1:43" ht="35.5" customHeight="1" x14ac:dyDescent="0.2">
      <c r="A4" s="438"/>
      <c r="B4" s="424"/>
      <c r="C4" s="424"/>
      <c r="D4" s="440"/>
      <c r="E4" s="409"/>
      <c r="F4" s="82"/>
      <c r="G4" s="420"/>
      <c r="H4" s="421"/>
      <c r="I4" s="421"/>
      <c r="J4" s="421"/>
      <c r="K4" s="420"/>
      <c r="L4" s="421"/>
      <c r="M4" s="421"/>
      <c r="N4" s="421"/>
      <c r="O4" s="420"/>
      <c r="P4" s="421"/>
      <c r="Q4" s="421"/>
      <c r="R4" s="421"/>
      <c r="S4" s="420"/>
      <c r="T4" s="421"/>
      <c r="U4" s="421"/>
      <c r="V4" s="421"/>
      <c r="W4" s="461"/>
      <c r="X4" s="461"/>
      <c r="Y4" s="83" t="s">
        <v>211</v>
      </c>
      <c r="Z4" s="443"/>
      <c r="AA4" s="448"/>
      <c r="AB4" s="449"/>
      <c r="AC4" s="450"/>
      <c r="AD4" s="425" t="s">
        <v>33</v>
      </c>
      <c r="AE4" s="426"/>
      <c r="AF4" s="425" t="s">
        <v>4</v>
      </c>
      <c r="AG4" s="426"/>
      <c r="AH4" s="426"/>
      <c r="AI4" s="426"/>
      <c r="AJ4" s="426"/>
      <c r="AK4" s="429" t="s">
        <v>58</v>
      </c>
      <c r="AL4" s="429" t="s">
        <v>59</v>
      </c>
      <c r="AM4" s="430"/>
      <c r="AN4" s="424"/>
      <c r="AO4" s="424"/>
    </row>
    <row r="5" spans="1:43" ht="11.5" customHeight="1" x14ac:dyDescent="0.2">
      <c r="A5" s="438"/>
      <c r="B5" s="424"/>
      <c r="C5" s="424"/>
      <c r="D5" s="440"/>
      <c r="E5" s="409"/>
      <c r="F5" s="413" t="s">
        <v>60</v>
      </c>
      <c r="G5" s="410" t="s">
        <v>170</v>
      </c>
      <c r="H5" s="410" t="s">
        <v>165</v>
      </c>
      <c r="I5" s="416" t="s">
        <v>164</v>
      </c>
      <c r="J5" s="410" t="s">
        <v>5</v>
      </c>
      <c r="K5" s="410" t="s">
        <v>170</v>
      </c>
      <c r="L5" s="410" t="s">
        <v>165</v>
      </c>
      <c r="M5" s="416" t="s">
        <v>164</v>
      </c>
      <c r="N5" s="410" t="s">
        <v>5</v>
      </c>
      <c r="O5" s="410" t="s">
        <v>170</v>
      </c>
      <c r="P5" s="410" t="s">
        <v>252</v>
      </c>
      <c r="Q5" s="416" t="s">
        <v>164</v>
      </c>
      <c r="R5" s="410" t="s">
        <v>5</v>
      </c>
      <c r="S5" s="408" t="s">
        <v>6</v>
      </c>
      <c r="T5" s="408" t="s">
        <v>7</v>
      </c>
      <c r="U5" s="408" t="s">
        <v>8</v>
      </c>
      <c r="V5" s="464" t="s">
        <v>29</v>
      </c>
      <c r="W5" s="84"/>
      <c r="X5" s="85"/>
      <c r="Y5" s="86"/>
      <c r="Z5" s="444"/>
      <c r="AA5" s="451"/>
      <c r="AB5" s="452"/>
      <c r="AC5" s="453"/>
      <c r="AD5" s="427"/>
      <c r="AE5" s="428"/>
      <c r="AF5" s="427"/>
      <c r="AG5" s="428"/>
      <c r="AH5" s="428"/>
      <c r="AI5" s="428"/>
      <c r="AJ5" s="428"/>
      <c r="AK5" s="430"/>
      <c r="AL5" s="430"/>
      <c r="AM5" s="430"/>
      <c r="AN5" s="424"/>
      <c r="AO5" s="424"/>
    </row>
    <row r="6" spans="1:43" ht="19.5" customHeight="1" x14ac:dyDescent="0.2">
      <c r="A6" s="438"/>
      <c r="B6" s="424"/>
      <c r="C6" s="424"/>
      <c r="D6" s="440"/>
      <c r="E6" s="409"/>
      <c r="F6" s="414"/>
      <c r="G6" s="411"/>
      <c r="H6" s="411"/>
      <c r="I6" s="417"/>
      <c r="J6" s="411"/>
      <c r="K6" s="411"/>
      <c r="L6" s="411"/>
      <c r="M6" s="417"/>
      <c r="N6" s="411"/>
      <c r="O6" s="411"/>
      <c r="P6" s="422"/>
      <c r="Q6" s="417"/>
      <c r="R6" s="411"/>
      <c r="S6" s="409"/>
      <c r="T6" s="409"/>
      <c r="U6" s="409"/>
      <c r="V6" s="465"/>
      <c r="W6" s="462" t="s">
        <v>347</v>
      </c>
      <c r="X6" s="462" t="s">
        <v>347</v>
      </c>
      <c r="Y6" s="87" t="s">
        <v>14</v>
      </c>
      <c r="Z6" s="457" t="s">
        <v>171</v>
      </c>
      <c r="AA6" s="431" t="s">
        <v>172</v>
      </c>
      <c r="AB6" s="416" t="s">
        <v>173</v>
      </c>
      <c r="AC6" s="454" t="s">
        <v>174</v>
      </c>
      <c r="AD6" s="429" t="s">
        <v>9</v>
      </c>
      <c r="AE6" s="429" t="s">
        <v>10</v>
      </c>
      <c r="AF6" s="429" t="s">
        <v>11</v>
      </c>
      <c r="AG6" s="429" t="s">
        <v>12</v>
      </c>
      <c r="AH6" s="429" t="s">
        <v>34</v>
      </c>
      <c r="AI6" s="429" t="s">
        <v>35</v>
      </c>
      <c r="AJ6" s="429" t="s">
        <v>13</v>
      </c>
      <c r="AK6" s="430"/>
      <c r="AL6" s="430"/>
      <c r="AM6" s="430"/>
      <c r="AN6" s="424"/>
      <c r="AO6" s="424"/>
    </row>
    <row r="7" spans="1:43" ht="13.5" customHeight="1" x14ac:dyDescent="0.2">
      <c r="A7" s="438"/>
      <c r="B7" s="424"/>
      <c r="C7" s="424"/>
      <c r="D7" s="440"/>
      <c r="E7" s="409"/>
      <c r="F7" s="414"/>
      <c r="G7" s="411"/>
      <c r="H7" s="411"/>
      <c r="I7" s="417"/>
      <c r="J7" s="411"/>
      <c r="K7" s="411"/>
      <c r="L7" s="411"/>
      <c r="M7" s="417"/>
      <c r="N7" s="411"/>
      <c r="O7" s="411"/>
      <c r="P7" s="422"/>
      <c r="Q7" s="417"/>
      <c r="R7" s="411"/>
      <c r="S7" s="409"/>
      <c r="T7" s="409"/>
      <c r="U7" s="409"/>
      <c r="V7" s="465"/>
      <c r="W7" s="462"/>
      <c r="X7" s="462"/>
      <c r="Y7" s="88" t="s">
        <v>182</v>
      </c>
      <c r="Z7" s="458"/>
      <c r="AA7" s="432"/>
      <c r="AB7" s="417"/>
      <c r="AC7" s="455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24"/>
      <c r="AO7" s="424"/>
    </row>
    <row r="8" spans="1:43" ht="18" customHeight="1" x14ac:dyDescent="0.2">
      <c r="A8" s="438"/>
      <c r="B8" s="424"/>
      <c r="C8" s="424"/>
      <c r="D8" s="440"/>
      <c r="E8" s="409"/>
      <c r="F8" s="414"/>
      <c r="G8" s="411"/>
      <c r="H8" s="411"/>
      <c r="I8" s="417"/>
      <c r="J8" s="411"/>
      <c r="K8" s="411"/>
      <c r="L8" s="411"/>
      <c r="M8" s="417"/>
      <c r="N8" s="411"/>
      <c r="O8" s="411"/>
      <c r="P8" s="411" t="s">
        <v>343</v>
      </c>
      <c r="Q8" s="417"/>
      <c r="R8" s="411"/>
      <c r="S8" s="409"/>
      <c r="T8" s="409"/>
      <c r="U8" s="409"/>
      <c r="V8" s="465"/>
      <c r="W8" s="462"/>
      <c r="X8" s="462"/>
      <c r="Y8" s="88" t="s">
        <v>183</v>
      </c>
      <c r="Z8" s="458"/>
      <c r="AA8" s="432"/>
      <c r="AB8" s="417"/>
      <c r="AC8" s="455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24"/>
      <c r="AO8" s="424"/>
    </row>
    <row r="9" spans="1:43" ht="15.5" customHeight="1" x14ac:dyDescent="0.2">
      <c r="A9" s="438"/>
      <c r="B9" s="424"/>
      <c r="C9" s="424"/>
      <c r="D9" s="441"/>
      <c r="E9" s="409"/>
      <c r="F9" s="415"/>
      <c r="G9" s="412"/>
      <c r="H9" s="412"/>
      <c r="I9" s="418"/>
      <c r="J9" s="412"/>
      <c r="K9" s="412"/>
      <c r="L9" s="412"/>
      <c r="M9" s="418"/>
      <c r="N9" s="412"/>
      <c r="O9" s="412"/>
      <c r="P9" s="412"/>
      <c r="Q9" s="418"/>
      <c r="R9" s="412"/>
      <c r="S9" s="409"/>
      <c r="T9" s="409"/>
      <c r="U9" s="409"/>
      <c r="V9" s="466"/>
      <c r="W9" s="463"/>
      <c r="X9" s="463"/>
      <c r="Y9" s="89"/>
      <c r="Z9" s="459"/>
      <c r="AA9" s="433"/>
      <c r="AB9" s="418"/>
      <c r="AC9" s="456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24"/>
      <c r="AO9" s="424"/>
    </row>
    <row r="10" spans="1:43" ht="63" customHeight="1" x14ac:dyDescent="0.2">
      <c r="A10" s="439"/>
      <c r="B10" s="90"/>
      <c r="C10" s="90"/>
      <c r="D10" s="91"/>
      <c r="E10" s="91"/>
      <c r="F10" s="90"/>
      <c r="G10" s="92" t="s">
        <v>351</v>
      </c>
      <c r="H10" s="93"/>
      <c r="I10" s="93"/>
      <c r="J10" s="94"/>
      <c r="K10" s="92" t="s">
        <v>351</v>
      </c>
      <c r="L10" s="93"/>
      <c r="M10" s="93"/>
      <c r="N10" s="94"/>
      <c r="O10" s="95" t="s">
        <v>351</v>
      </c>
      <c r="P10" s="96"/>
      <c r="Q10" s="96"/>
      <c r="R10" s="96"/>
      <c r="S10" s="95" t="s">
        <v>350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大阪府</v>
      </c>
      <c r="C11" s="1" t="str">
        <f>IF(ｼｰﾄ0!C4="","",ｼｰﾄ0!C4)</f>
        <v>大阪平野</v>
      </c>
      <c r="D11" s="1" t="str">
        <f>IF(OR(ｼｰﾄ1!D23&lt;&gt;"",ｼｰﾄ1!E23&lt;&gt;"",ｼｰﾄ1!F23&lt;&gt;""),"○","")</f>
        <v/>
      </c>
      <c r="E11" s="2">
        <f>IF(ｼｰﾄ3!C67&lt;&gt;"",ｼｰﾄ3!C67,"")</f>
        <v>633</v>
      </c>
      <c r="F11" s="2">
        <f>IF(ｼｰﾄ3!D67&lt;&gt;"",ｼｰﾄ3!D67,"")</f>
        <v>78.599999999999994</v>
      </c>
      <c r="G11" s="3">
        <f>IF(ｼｰﾄ1!D11&lt;&gt;"",ｼｰﾄ1!D11,"")</f>
        <v>293.73</v>
      </c>
      <c r="H11" s="4" t="str">
        <f>IF(ｼｰﾄ1!D9&lt;&gt;"",ｼｰﾄ1!D9,"")</f>
        <v>S10～R3</v>
      </c>
      <c r="I11" s="4" t="str">
        <f>IF(ｼｰﾄ1!D5&lt;&gt;"",ｼｰﾄ1!D5,"")</f>
        <v>西-４</v>
      </c>
      <c r="J11" s="4" t="str">
        <f>IF(ｼｰﾄ1!D6&lt;&gt;"",ｼｰﾄ1!D6,"")</f>
        <v>大阪市此花区酉島1丁目</v>
      </c>
      <c r="K11" s="3">
        <f>IF(ｼｰﾄ1!E12&lt;&gt;"",ｼｰﾄ1!E12,"")</f>
        <v>2.14</v>
      </c>
      <c r="L11" s="4" t="str">
        <f>IF(ｼｰﾄ1!E9&lt;&gt;"",ｼｰﾄ1!E9,"")</f>
        <v>H29～R3</v>
      </c>
      <c r="M11" s="4" t="str">
        <f>IF(ｼｰﾄ1!E5&lt;&gt;"",ｼｰﾄ1!E5,"")</f>
        <v>西-71仮</v>
      </c>
      <c r="N11" s="4" t="str">
        <f>IF(ｼｰﾄ1!E6&lt;&gt;"",ｼｰﾄ1!E6,"")</f>
        <v>此花区桜島1丁目</v>
      </c>
      <c r="O11" s="3" t="str">
        <f>IF(ｼｰﾄ1!F13&lt;&gt;"",ｼｰﾄ1!F13,"")</f>
        <v/>
      </c>
      <c r="P11" s="4" t="str">
        <f>IF(ｼｰﾄ1!F9&lt;&gt;"",ｼｰﾄ1!F9,"")</f>
        <v>R3</v>
      </c>
      <c r="Q11" s="4" t="str">
        <f>IF(ｼｰﾄ1!F5&lt;&gt;"",ｼｰﾄ1!F5,"")</f>
        <v>西-71仮</v>
      </c>
      <c r="R11" s="4" t="str">
        <f>IF(ｼｰﾄ1!F6&lt;&gt;"",ｼｰﾄ1!F6,"")</f>
        <v>此花区桜島1丁目</v>
      </c>
      <c r="S11" s="4" t="str">
        <f>IF(ｼｰﾄ3!E67&lt;&gt;"",ｼｰﾄ3!E67,"")</f>
        <v>/ - #</v>
      </c>
      <c r="T11" s="4" t="str">
        <f>IF(ｼｰﾄ3!F67&lt;&gt;"",ｼｰﾄ3!F67,"")</f>
        <v>/ - #</v>
      </c>
      <c r="U11" s="4" t="str">
        <f>IF(ｼｰﾄ3!G67&lt;&gt;"",ｼｰﾄ3!G67,"")</f>
        <v>/ - #</v>
      </c>
      <c r="V11" s="4" t="str">
        <f>IF(ｼｰﾄ3!H67&lt;&gt;"",ｼｰﾄ3!H67,"")</f>
        <v>/ - #</v>
      </c>
      <c r="W11" s="5"/>
      <c r="X11" s="5"/>
      <c r="Y11" s="5" t="str">
        <f>IF(ｼｰﾄ3!I67&lt;&gt;"",ｼｰﾄ3!I67,"")</f>
        <v>□</v>
      </c>
      <c r="Z11" s="6">
        <f>IF(ｼｰﾄ5!E15&lt;&gt;"",ｼｰﾄ5!E15,"")</f>
        <v>15.4</v>
      </c>
      <c r="AA11" s="7">
        <f>IF(ｼｰﾄ5!E27="","",ｼｰﾄ5!E27)</f>
        <v>27</v>
      </c>
      <c r="AB11" s="7">
        <f>IF(ｼｰﾄ5!F27="","",ｼｰﾄ5!F27)</f>
        <v>1</v>
      </c>
      <c r="AC11" s="7">
        <f>IF(ｼｰﾄ5!G27="","",ｼｰﾄ5!G27)</f>
        <v>21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大阪平野</v>
      </c>
      <c r="AO11" s="1" t="str">
        <f>IF(ｼｰﾄ0!C3="","",ｼｰﾄ0!C3)</f>
        <v>大阪府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2"/>
      <c r="W13" s="122"/>
      <c r="X13" s="122"/>
      <c r="Y13" s="122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318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Normal="100" workbookViewId="0">
      <selection activeCell="B29" sqref="B29"/>
    </sheetView>
  </sheetViews>
  <sheetFormatPr defaultColWidth="8.81640625" defaultRowHeight="16" outlineLevelRow="1" outlineLevelCol="1" x14ac:dyDescent="0.2"/>
  <cols>
    <col min="1" max="1" width="8.6328125" style="50" customWidth="1"/>
    <col min="2" max="2" width="66.1796875" style="50" customWidth="1"/>
    <col min="3" max="3" width="7.1796875" style="50" bestFit="1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ustomWidth="1" collapsed="1"/>
    <col min="8" max="16384" width="8.81640625" style="50"/>
  </cols>
  <sheetData>
    <row r="1" spans="1:6" ht="24.75" customHeight="1" x14ac:dyDescent="0.2">
      <c r="A1" s="467" t="s">
        <v>456</v>
      </c>
      <c r="B1" s="467"/>
      <c r="C1" s="49"/>
      <c r="D1" s="468" t="s">
        <v>268</v>
      </c>
      <c r="E1" s="469"/>
      <c r="F1" s="470"/>
    </row>
    <row r="2" spans="1:6" ht="15" customHeight="1" x14ac:dyDescent="0.2">
      <c r="A2" s="471" t="s">
        <v>279</v>
      </c>
      <c r="B2" s="472"/>
      <c r="D2" s="51" t="s">
        <v>159</v>
      </c>
      <c r="E2" s="44"/>
      <c r="F2" s="44"/>
    </row>
    <row r="3" spans="1:6" ht="15" customHeight="1" x14ac:dyDescent="0.2">
      <c r="A3" s="166" t="s">
        <v>320</v>
      </c>
      <c r="B3" s="167" t="s">
        <v>327</v>
      </c>
      <c r="C3" s="48"/>
      <c r="D3" s="43"/>
      <c r="E3" s="52"/>
      <c r="F3" s="44"/>
    </row>
    <row r="4" spans="1:6" x14ac:dyDescent="0.2">
      <c r="A4" s="166" t="s">
        <v>321</v>
      </c>
      <c r="B4" s="168" t="s">
        <v>319</v>
      </c>
      <c r="C4" s="48"/>
      <c r="D4" s="53"/>
      <c r="E4" s="54" t="s">
        <v>81</v>
      </c>
      <c r="F4" s="42" t="s">
        <v>219</v>
      </c>
    </row>
    <row r="5" spans="1:6" x14ac:dyDescent="0.2">
      <c r="A5" s="166" t="s">
        <v>322</v>
      </c>
      <c r="B5" s="168" t="s">
        <v>241</v>
      </c>
      <c r="C5" s="48"/>
      <c r="D5" s="53"/>
      <c r="E5" s="54" t="s">
        <v>82</v>
      </c>
      <c r="F5" s="42" t="s">
        <v>83</v>
      </c>
    </row>
    <row r="6" spans="1:6" x14ac:dyDescent="0.2">
      <c r="A6" s="166" t="s">
        <v>323</v>
      </c>
      <c r="B6" s="168" t="s">
        <v>296</v>
      </c>
      <c r="C6" s="48"/>
      <c r="D6" s="53"/>
      <c r="E6" s="54" t="s">
        <v>84</v>
      </c>
      <c r="F6" s="42" t="s">
        <v>85</v>
      </c>
    </row>
    <row r="7" spans="1:6" x14ac:dyDescent="0.2">
      <c r="A7" s="166" t="s">
        <v>324</v>
      </c>
      <c r="B7" s="168" t="s">
        <v>85</v>
      </c>
      <c r="C7" s="48" t="s">
        <v>570</v>
      </c>
      <c r="D7" s="53"/>
      <c r="E7" s="54" t="s">
        <v>86</v>
      </c>
      <c r="F7" s="42" t="s">
        <v>87</v>
      </c>
    </row>
    <row r="8" spans="1:6" x14ac:dyDescent="0.2">
      <c r="A8" s="166" t="s">
        <v>325</v>
      </c>
      <c r="B8" s="168" t="s">
        <v>477</v>
      </c>
      <c r="C8" s="48"/>
      <c r="D8" s="53"/>
      <c r="E8" s="54" t="s">
        <v>118</v>
      </c>
      <c r="F8" s="42" t="s">
        <v>119</v>
      </c>
    </row>
    <row r="9" spans="1:6" x14ac:dyDescent="0.2">
      <c r="A9" s="166" t="s">
        <v>326</v>
      </c>
      <c r="B9" s="168" t="s">
        <v>136</v>
      </c>
      <c r="C9" s="48"/>
      <c r="D9" s="53"/>
      <c r="E9" s="54"/>
      <c r="F9" s="42"/>
    </row>
    <row r="10" spans="1:6" x14ac:dyDescent="0.2">
      <c r="D10" s="53"/>
      <c r="E10" s="54" t="s">
        <v>122</v>
      </c>
      <c r="F10" s="42" t="s">
        <v>214</v>
      </c>
    </row>
    <row r="11" spans="1:6" hidden="1" outlineLevel="1" x14ac:dyDescent="0.2">
      <c r="A11" s="43" t="s">
        <v>278</v>
      </c>
      <c r="B11" s="44"/>
      <c r="D11" s="43" t="s">
        <v>160</v>
      </c>
      <c r="E11" s="55"/>
      <c r="F11" s="44"/>
    </row>
    <row r="12" spans="1:6" hidden="1" outlineLevel="1" x14ac:dyDescent="0.2">
      <c r="A12" s="40" t="s">
        <v>280</v>
      </c>
      <c r="B12" s="41" t="s">
        <v>117</v>
      </c>
      <c r="D12" s="53"/>
      <c r="E12" s="56" t="s">
        <v>88</v>
      </c>
      <c r="F12" s="45" t="s">
        <v>89</v>
      </c>
    </row>
    <row r="13" spans="1:6" hidden="1" outlineLevel="1" x14ac:dyDescent="0.2">
      <c r="A13" s="40" t="s">
        <v>281</v>
      </c>
      <c r="B13" s="41" t="s">
        <v>119</v>
      </c>
      <c r="D13" s="53"/>
      <c r="E13" s="56" t="s">
        <v>90</v>
      </c>
      <c r="F13" s="45" t="s">
        <v>91</v>
      </c>
    </row>
    <row r="14" spans="1:6" hidden="1" outlineLevel="1" x14ac:dyDescent="0.2">
      <c r="A14" s="40" t="s">
        <v>282</v>
      </c>
      <c r="B14" s="41" t="s">
        <v>120</v>
      </c>
      <c r="D14" s="53"/>
      <c r="E14" s="56" t="s">
        <v>92</v>
      </c>
      <c r="F14" s="45" t="s">
        <v>93</v>
      </c>
    </row>
    <row r="15" spans="1:6" hidden="1" outlineLevel="1" x14ac:dyDescent="0.2">
      <c r="A15" s="40" t="s">
        <v>283</v>
      </c>
      <c r="B15" s="41" t="s">
        <v>121</v>
      </c>
      <c r="D15" s="53"/>
      <c r="E15" s="56" t="s">
        <v>94</v>
      </c>
      <c r="F15" s="45" t="s">
        <v>95</v>
      </c>
    </row>
    <row r="16" spans="1:6" hidden="1" outlineLevel="1" x14ac:dyDescent="0.2">
      <c r="A16" s="40" t="s">
        <v>284</v>
      </c>
      <c r="B16" s="41" t="s">
        <v>242</v>
      </c>
      <c r="D16" s="53"/>
      <c r="E16" s="56" t="s">
        <v>96</v>
      </c>
      <c r="F16" s="45" t="s">
        <v>97</v>
      </c>
    </row>
    <row r="17" spans="1:6" hidden="1" outlineLevel="1" x14ac:dyDescent="0.2">
      <c r="A17" s="40" t="s">
        <v>285</v>
      </c>
      <c r="B17" s="41" t="s">
        <v>243</v>
      </c>
      <c r="D17" s="53"/>
      <c r="E17" s="56" t="s">
        <v>98</v>
      </c>
      <c r="F17" s="45" t="s">
        <v>99</v>
      </c>
    </row>
    <row r="18" spans="1:6" hidden="1" outlineLevel="1" x14ac:dyDescent="0.2">
      <c r="A18" s="40" t="s">
        <v>286</v>
      </c>
      <c r="B18" s="41" t="s">
        <v>244</v>
      </c>
      <c r="D18" s="43" t="s">
        <v>161</v>
      </c>
      <c r="E18" s="55"/>
      <c r="F18" s="44"/>
    </row>
    <row r="19" spans="1:6" hidden="1" outlineLevel="1" x14ac:dyDescent="0.2">
      <c r="A19" s="40" t="s">
        <v>287</v>
      </c>
      <c r="B19" s="41" t="s">
        <v>245</v>
      </c>
      <c r="D19" s="53"/>
      <c r="E19" s="56" t="s">
        <v>100</v>
      </c>
      <c r="F19" s="45" t="s">
        <v>101</v>
      </c>
    </row>
    <row r="20" spans="1:6" hidden="1" outlineLevel="1" x14ac:dyDescent="0.2">
      <c r="A20" s="40" t="s">
        <v>288</v>
      </c>
      <c r="B20" s="41" t="s">
        <v>220</v>
      </c>
      <c r="D20" s="53"/>
      <c r="E20" s="56" t="s">
        <v>102</v>
      </c>
      <c r="F20" s="45" t="s">
        <v>103</v>
      </c>
    </row>
    <row r="21" spans="1:6" hidden="1" outlineLevel="1" x14ac:dyDescent="0.2">
      <c r="A21" s="40" t="s">
        <v>289</v>
      </c>
      <c r="B21" s="41" t="s">
        <v>221</v>
      </c>
      <c r="D21" s="53"/>
      <c r="E21" s="56" t="s">
        <v>104</v>
      </c>
      <c r="F21" s="45" t="s">
        <v>105</v>
      </c>
    </row>
    <row r="22" spans="1:6" hidden="1" outlineLevel="1" x14ac:dyDescent="0.2">
      <c r="A22" s="40" t="s">
        <v>290</v>
      </c>
      <c r="B22" s="41" t="s">
        <v>246</v>
      </c>
      <c r="D22" s="53"/>
      <c r="E22" s="56" t="s">
        <v>106</v>
      </c>
      <c r="F22" s="45" t="s">
        <v>107</v>
      </c>
    </row>
    <row r="23" spans="1:6" hidden="1" outlineLevel="1" x14ac:dyDescent="0.2">
      <c r="A23" s="40" t="s">
        <v>291</v>
      </c>
      <c r="B23" s="41" t="s">
        <v>247</v>
      </c>
      <c r="D23" s="53"/>
      <c r="E23" s="56" t="s">
        <v>108</v>
      </c>
      <c r="F23" s="45" t="s">
        <v>109</v>
      </c>
    </row>
    <row r="24" spans="1:6" hidden="1" outlineLevel="1" x14ac:dyDescent="0.2">
      <c r="A24" s="40" t="s">
        <v>292</v>
      </c>
      <c r="B24" s="41" t="s">
        <v>248</v>
      </c>
      <c r="D24" s="53"/>
      <c r="E24" s="56" t="s">
        <v>110</v>
      </c>
      <c r="F24" s="45" t="s">
        <v>111</v>
      </c>
    </row>
    <row r="25" spans="1:6" hidden="1" outlineLevel="1" x14ac:dyDescent="0.2">
      <c r="A25" s="40" t="s">
        <v>293</v>
      </c>
      <c r="B25" s="41" t="s">
        <v>249</v>
      </c>
      <c r="D25" s="53"/>
      <c r="E25" s="56" t="s">
        <v>112</v>
      </c>
      <c r="F25" s="45" t="s">
        <v>113</v>
      </c>
    </row>
    <row r="26" spans="1:6" hidden="1" outlineLevel="1" x14ac:dyDescent="0.2">
      <c r="A26" s="40" t="s">
        <v>294</v>
      </c>
      <c r="B26" s="41" t="s">
        <v>250</v>
      </c>
      <c r="D26" s="53"/>
      <c r="E26" s="56" t="s">
        <v>114</v>
      </c>
      <c r="F26" s="45" t="s">
        <v>115</v>
      </c>
    </row>
    <row r="27" spans="1:6" hidden="1" outlineLevel="1" x14ac:dyDescent="0.2">
      <c r="A27" s="40" t="s">
        <v>295</v>
      </c>
      <c r="B27" s="41" t="s">
        <v>251</v>
      </c>
      <c r="D27" s="43" t="s">
        <v>116</v>
      </c>
      <c r="E27" s="55"/>
      <c r="F27" s="44"/>
    </row>
    <row r="28" spans="1:6" collapsed="1" x14ac:dyDescent="0.2">
      <c r="B28" s="57"/>
      <c r="D28" s="53"/>
      <c r="E28" s="54" t="s">
        <v>123</v>
      </c>
      <c r="F28" s="42" t="s">
        <v>215</v>
      </c>
    </row>
    <row r="29" spans="1:6" collapsed="1" x14ac:dyDescent="0.2">
      <c r="A29" s="46"/>
      <c r="D29" s="53"/>
      <c r="E29" s="54" t="s">
        <v>124</v>
      </c>
      <c r="F29" s="42" t="s">
        <v>216</v>
      </c>
    </row>
    <row r="30" spans="1:6" x14ac:dyDescent="0.2">
      <c r="D30" s="53"/>
      <c r="E30" s="54" t="s">
        <v>125</v>
      </c>
      <c r="F30" s="42" t="s">
        <v>217</v>
      </c>
    </row>
    <row r="31" spans="1:6" x14ac:dyDescent="0.2">
      <c r="D31" s="53"/>
      <c r="E31" s="54" t="s">
        <v>126</v>
      </c>
      <c r="F31" s="42" t="s">
        <v>220</v>
      </c>
    </row>
    <row r="32" spans="1:6" x14ac:dyDescent="0.2">
      <c r="D32" s="53"/>
      <c r="E32" s="54" t="s">
        <v>127</v>
      </c>
      <c r="F32" s="42" t="s">
        <v>221</v>
      </c>
    </row>
    <row r="33" spans="4:6" x14ac:dyDescent="0.2">
      <c r="D33" s="53"/>
      <c r="E33" s="54" t="s">
        <v>128</v>
      </c>
      <c r="F33" s="42" t="s">
        <v>222</v>
      </c>
    </row>
    <row r="34" spans="4:6" x14ac:dyDescent="0.2">
      <c r="D34" s="53"/>
      <c r="E34" s="54" t="s">
        <v>129</v>
      </c>
      <c r="F34" s="42" t="s">
        <v>223</v>
      </c>
    </row>
    <row r="35" spans="4:6" x14ac:dyDescent="0.2">
      <c r="D35" s="53"/>
      <c r="E35" s="54" t="s">
        <v>130</v>
      </c>
      <c r="F35" s="42" t="s">
        <v>224</v>
      </c>
    </row>
    <row r="36" spans="4:6" x14ac:dyDescent="0.2">
      <c r="D36" s="53"/>
      <c r="E36" s="54" t="s">
        <v>131</v>
      </c>
      <c r="F36" s="42" t="s">
        <v>225</v>
      </c>
    </row>
    <row r="37" spans="4:6" x14ac:dyDescent="0.2">
      <c r="D37" s="53"/>
      <c r="E37" s="54" t="s">
        <v>132</v>
      </c>
      <c r="F37" s="42" t="s">
        <v>226</v>
      </c>
    </row>
    <row r="38" spans="4:6" x14ac:dyDescent="0.2">
      <c r="D38" s="53"/>
      <c r="E38" s="54" t="s">
        <v>133</v>
      </c>
      <c r="F38" s="42" t="s">
        <v>227</v>
      </c>
    </row>
    <row r="39" spans="4:6" x14ac:dyDescent="0.2">
      <c r="D39" s="43" t="s">
        <v>134</v>
      </c>
      <c r="E39" s="55"/>
      <c r="F39" s="44"/>
    </row>
    <row r="40" spans="4:6" x14ac:dyDescent="0.2">
      <c r="D40" s="53"/>
      <c r="E40" s="54" t="s">
        <v>135</v>
      </c>
      <c r="F40" s="42" t="s">
        <v>136</v>
      </c>
    </row>
    <row r="41" spans="4:6" x14ac:dyDescent="0.2">
      <c r="D41" s="53"/>
      <c r="E41" s="56" t="s">
        <v>137</v>
      </c>
      <c r="F41" s="45" t="s">
        <v>138</v>
      </c>
    </row>
    <row r="42" spans="4:6" x14ac:dyDescent="0.2">
      <c r="D42" s="53"/>
      <c r="E42" s="56" t="s">
        <v>139</v>
      </c>
      <c r="F42" s="45" t="s">
        <v>140</v>
      </c>
    </row>
    <row r="43" spans="4:6" x14ac:dyDescent="0.2">
      <c r="D43" s="53"/>
      <c r="E43" s="56" t="s">
        <v>141</v>
      </c>
      <c r="F43" s="45" t="s">
        <v>142</v>
      </c>
    </row>
    <row r="44" spans="4:6" x14ac:dyDescent="0.2">
      <c r="D44" s="53"/>
      <c r="E44" s="56" t="s">
        <v>143</v>
      </c>
      <c r="F44" s="45" t="s">
        <v>144</v>
      </c>
    </row>
    <row r="45" spans="4:6" x14ac:dyDescent="0.2">
      <c r="D45" s="53"/>
      <c r="E45" s="56" t="s">
        <v>145</v>
      </c>
      <c r="F45" s="45" t="s">
        <v>146</v>
      </c>
    </row>
    <row r="46" spans="4:6" x14ac:dyDescent="0.2">
      <c r="D46" s="53"/>
      <c r="E46" s="56" t="s">
        <v>147</v>
      </c>
      <c r="F46" s="45" t="s">
        <v>148</v>
      </c>
    </row>
    <row r="47" spans="4:6" x14ac:dyDescent="0.2">
      <c r="D47" s="43" t="s">
        <v>149</v>
      </c>
      <c r="E47" s="55"/>
      <c r="F47" s="44"/>
    </row>
    <row r="48" spans="4:6" ht="26.25" customHeight="1" x14ac:dyDescent="0.2">
      <c r="D48" s="53"/>
      <c r="E48" s="56" t="s">
        <v>150</v>
      </c>
      <c r="F48" s="45" t="s">
        <v>151</v>
      </c>
    </row>
    <row r="49" spans="4:6" x14ac:dyDescent="0.2">
      <c r="D49" s="53"/>
      <c r="E49" s="56" t="s">
        <v>152</v>
      </c>
      <c r="F49" s="45" t="s">
        <v>153</v>
      </c>
    </row>
    <row r="50" spans="4:6" x14ac:dyDescent="0.2">
      <c r="D50" s="53"/>
      <c r="E50" s="56" t="s">
        <v>154</v>
      </c>
      <c r="F50" s="45" t="s">
        <v>155</v>
      </c>
    </row>
    <row r="51" spans="4:6" x14ac:dyDescent="0.2">
      <c r="D51" s="53"/>
      <c r="E51" s="54" t="s">
        <v>162</v>
      </c>
      <c r="F51" s="42" t="s">
        <v>163</v>
      </c>
    </row>
    <row r="52" spans="4:6" x14ac:dyDescent="0.2">
      <c r="E52" s="58"/>
      <c r="F52" s="47"/>
    </row>
    <row r="53" spans="4:6" x14ac:dyDescent="0.2">
      <c r="E53" s="59"/>
      <c r="F53" s="48" t="s">
        <v>271</v>
      </c>
    </row>
    <row r="55" spans="4:6" x14ac:dyDescent="0.2">
      <c r="D55" s="48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AW22"/>
  <sheetViews>
    <sheetView showGridLines="0" zoomScale="80" zoomScaleNormal="80" zoomScaleSheetLayoutView="100" workbookViewId="0">
      <selection activeCell="C34" sqref="C34"/>
    </sheetView>
  </sheetViews>
  <sheetFormatPr defaultColWidth="9" defaultRowHeight="17.5" x14ac:dyDescent="0.2"/>
  <cols>
    <col min="1" max="1" width="2.81640625" style="39" customWidth="1"/>
    <col min="2" max="2" width="11.90625" style="39" bestFit="1" customWidth="1"/>
    <col min="3" max="3" width="39.08984375" style="39" customWidth="1"/>
    <col min="4" max="4" width="9" style="39" customWidth="1"/>
    <col min="5" max="6" width="12.81640625" style="39" customWidth="1"/>
    <col min="7" max="7" width="9" style="39" customWidth="1"/>
    <col min="8" max="9" width="9" style="39"/>
    <col min="10" max="10" width="9.81640625" style="39" bestFit="1" customWidth="1"/>
    <col min="11" max="14" width="9" style="39"/>
    <col min="15" max="15" width="11" style="39" customWidth="1"/>
    <col min="16" max="17" width="14.1796875" style="39" bestFit="1" customWidth="1"/>
    <col min="18" max="30" width="9" style="39"/>
    <col min="31" max="31" width="11" style="39" customWidth="1"/>
    <col min="32" max="44" width="9" style="39"/>
    <col min="45" max="45" width="10.1796875" style="39" customWidth="1"/>
    <col min="46" max="46" width="9" style="39"/>
    <col min="47" max="47" width="11" style="39" customWidth="1"/>
    <col min="48" max="16384" width="9" style="39"/>
  </cols>
  <sheetData>
    <row r="1" spans="2:48" s="106" customFormat="1" ht="19.5" customHeight="1" x14ac:dyDescent="0.2">
      <c r="B1" s="105"/>
      <c r="C1" s="118" t="s">
        <v>457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353</v>
      </c>
      <c r="C3" s="169" t="s">
        <v>304</v>
      </c>
    </row>
    <row r="4" spans="2:48" s="106" customFormat="1" ht="35" customHeight="1" x14ac:dyDescent="0.2">
      <c r="B4" s="109" t="s">
        <v>43</v>
      </c>
      <c r="C4" s="170" t="s">
        <v>406</v>
      </c>
    </row>
    <row r="8" spans="2:48" ht="19.5" customHeight="1" x14ac:dyDescent="0.2"/>
    <row r="9" spans="2:48" hidden="1" x14ac:dyDescent="0.2"/>
    <row r="10" spans="2:48" hidden="1" x14ac:dyDescent="0.2">
      <c r="B10" s="39" t="s">
        <v>445</v>
      </c>
      <c r="C10" s="39" t="s">
        <v>447</v>
      </c>
      <c r="D10" s="39" t="s">
        <v>431</v>
      </c>
      <c r="E10" s="39" t="s">
        <v>360</v>
      </c>
      <c r="F10" s="39" t="s">
        <v>364</v>
      </c>
      <c r="G10" s="39" t="s">
        <v>298</v>
      </c>
      <c r="H10" s="39" t="s">
        <v>368</v>
      </c>
      <c r="I10" s="39" t="s">
        <v>372</v>
      </c>
      <c r="J10" s="39" t="s">
        <v>374</v>
      </c>
      <c r="K10" s="39" t="s">
        <v>375</v>
      </c>
      <c r="L10" s="39" t="s">
        <v>376</v>
      </c>
      <c r="M10" s="39" t="s">
        <v>377</v>
      </c>
      <c r="N10" s="39" t="s">
        <v>380</v>
      </c>
      <c r="O10" s="39" t="s">
        <v>299</v>
      </c>
      <c r="P10" s="39" t="s">
        <v>382</v>
      </c>
      <c r="Q10" s="39" t="s">
        <v>388</v>
      </c>
      <c r="R10" s="39" t="s">
        <v>390</v>
      </c>
      <c r="S10" s="39" t="s">
        <v>300</v>
      </c>
      <c r="T10" s="39" t="s">
        <v>394</v>
      </c>
      <c r="U10" s="39" t="s">
        <v>396</v>
      </c>
      <c r="V10" s="39" t="s">
        <v>398</v>
      </c>
      <c r="W10" s="39" t="s">
        <v>301</v>
      </c>
      <c r="X10" s="39" t="s">
        <v>302</v>
      </c>
      <c r="Y10" s="39" t="s">
        <v>303</v>
      </c>
      <c r="Z10" s="39" t="s">
        <v>432</v>
      </c>
      <c r="AA10" s="39" t="s">
        <v>404</v>
      </c>
      <c r="AB10" s="39" t="s">
        <v>304</v>
      </c>
      <c r="AC10" s="39" t="s">
        <v>407</v>
      </c>
      <c r="AD10" s="39" t="s">
        <v>433</v>
      </c>
      <c r="AE10" s="39" t="s">
        <v>434</v>
      </c>
      <c r="AF10" s="39" t="s">
        <v>305</v>
      </c>
      <c r="AG10" s="39" t="s">
        <v>435</v>
      </c>
      <c r="AH10" s="39" t="s">
        <v>306</v>
      </c>
      <c r="AI10" s="39" t="s">
        <v>412</v>
      </c>
      <c r="AJ10" s="39" t="s">
        <v>436</v>
      </c>
      <c r="AK10" s="39" t="s">
        <v>307</v>
      </c>
      <c r="AL10" s="39" t="s">
        <v>414</v>
      </c>
      <c r="AM10" s="39" t="s">
        <v>437</v>
      </c>
      <c r="AN10" s="39" t="s">
        <v>417</v>
      </c>
      <c r="AO10" s="39" t="s">
        <v>418</v>
      </c>
      <c r="AP10" s="39" t="s">
        <v>308</v>
      </c>
      <c r="AQ10" s="39" t="s">
        <v>420</v>
      </c>
      <c r="AR10" s="39" t="s">
        <v>309</v>
      </c>
      <c r="AS10" s="39" t="s">
        <v>423</v>
      </c>
      <c r="AT10" s="39" t="s">
        <v>425</v>
      </c>
      <c r="AU10" s="39" t="s">
        <v>427</v>
      </c>
      <c r="AV10" s="39" t="s">
        <v>429</v>
      </c>
    </row>
    <row r="11" spans="2:48" hidden="1" x14ac:dyDescent="0.2">
      <c r="B11" s="39" t="s">
        <v>355</v>
      </c>
      <c r="C11" s="39" t="s">
        <v>448</v>
      </c>
      <c r="D11" s="39" t="s">
        <v>443</v>
      </c>
      <c r="E11" s="39" t="s">
        <v>361</v>
      </c>
      <c r="F11" s="39" t="s">
        <v>365</v>
      </c>
      <c r="G11" s="39" t="s">
        <v>366</v>
      </c>
      <c r="H11" s="39" t="s">
        <v>369</v>
      </c>
      <c r="I11" s="39" t="s">
        <v>373</v>
      </c>
      <c r="J11" s="39" t="s">
        <v>373</v>
      </c>
      <c r="K11" s="39" t="s">
        <v>373</v>
      </c>
      <c r="L11" s="39" t="s">
        <v>373</v>
      </c>
      <c r="M11" s="39" t="s">
        <v>378</v>
      </c>
      <c r="N11" s="39" t="s">
        <v>378</v>
      </c>
      <c r="O11" s="39" t="s">
        <v>378</v>
      </c>
      <c r="P11" s="39" t="s">
        <v>383</v>
      </c>
      <c r="Q11" s="39" t="s">
        <v>389</v>
      </c>
      <c r="R11" s="39" t="s">
        <v>391</v>
      </c>
      <c r="S11" s="39" t="s">
        <v>393</v>
      </c>
      <c r="T11" s="39" t="s">
        <v>395</v>
      </c>
      <c r="U11" s="39" t="s">
        <v>397</v>
      </c>
      <c r="V11" s="39" t="s">
        <v>399</v>
      </c>
      <c r="W11" s="39" t="s">
        <v>400</v>
      </c>
      <c r="X11" s="39" t="s">
        <v>399</v>
      </c>
      <c r="Y11" s="39" t="s">
        <v>403</v>
      </c>
      <c r="Z11" s="39" t="s">
        <v>442</v>
      </c>
      <c r="AA11" s="39" t="s">
        <v>405</v>
      </c>
      <c r="AB11" s="39" t="s">
        <v>406</v>
      </c>
      <c r="AC11" s="39" t="s">
        <v>408</v>
      </c>
      <c r="AD11" s="39" t="s">
        <v>438</v>
      </c>
      <c r="AE11" s="39" t="s">
        <v>444</v>
      </c>
      <c r="AF11" s="39" t="s">
        <v>452</v>
      </c>
      <c r="AG11" s="39" t="s">
        <v>439</v>
      </c>
      <c r="AH11" s="39" t="s">
        <v>411</v>
      </c>
      <c r="AI11" s="39" t="s">
        <v>453</v>
      </c>
      <c r="AJ11" s="39" t="s">
        <v>440</v>
      </c>
      <c r="AK11" s="39" t="s">
        <v>413</v>
      </c>
      <c r="AL11" s="39" t="s">
        <v>415</v>
      </c>
      <c r="AM11" s="39" t="s">
        <v>441</v>
      </c>
      <c r="AN11" s="39" t="s">
        <v>450</v>
      </c>
      <c r="AO11" s="39" t="s">
        <v>419</v>
      </c>
      <c r="AP11" s="39" t="s">
        <v>419</v>
      </c>
      <c r="AQ11" s="39" t="s">
        <v>421</v>
      </c>
      <c r="AR11" s="39" t="s">
        <v>422</v>
      </c>
      <c r="AS11" s="39" t="s">
        <v>424</v>
      </c>
      <c r="AT11" s="39" t="s">
        <v>426</v>
      </c>
      <c r="AU11" s="39" t="s">
        <v>428</v>
      </c>
      <c r="AV11" s="39" t="s">
        <v>430</v>
      </c>
    </row>
    <row r="12" spans="2:48" hidden="1" x14ac:dyDescent="0.2">
      <c r="B12" s="39" t="s">
        <v>356</v>
      </c>
      <c r="C12" s="39" t="s">
        <v>358</v>
      </c>
      <c r="E12" s="39" t="s">
        <v>362</v>
      </c>
      <c r="G12" s="39" t="s">
        <v>367</v>
      </c>
      <c r="H12" s="39" t="s">
        <v>370</v>
      </c>
      <c r="M12" s="39" t="s">
        <v>379</v>
      </c>
      <c r="O12" s="39" t="s">
        <v>381</v>
      </c>
      <c r="P12" s="39" t="s">
        <v>384</v>
      </c>
      <c r="R12" s="39" t="s">
        <v>392</v>
      </c>
      <c r="W12" s="39" t="s">
        <v>401</v>
      </c>
      <c r="X12" s="39" t="s">
        <v>454</v>
      </c>
      <c r="AC12" s="39" t="s">
        <v>409</v>
      </c>
      <c r="AL12" s="39" t="s">
        <v>416</v>
      </c>
    </row>
    <row r="13" spans="2:48" hidden="1" x14ac:dyDescent="0.2">
      <c r="B13" s="39" t="s">
        <v>357</v>
      </c>
      <c r="C13" s="39" t="s">
        <v>359</v>
      </c>
      <c r="E13" s="39" t="s">
        <v>451</v>
      </c>
      <c r="H13" s="39" t="s">
        <v>371</v>
      </c>
      <c r="O13" s="39" t="s">
        <v>446</v>
      </c>
      <c r="P13" s="39" t="s">
        <v>385</v>
      </c>
      <c r="W13" s="39" t="s">
        <v>402</v>
      </c>
      <c r="X13" s="39" t="s">
        <v>455</v>
      </c>
      <c r="AC13" s="39" t="s">
        <v>410</v>
      </c>
    </row>
    <row r="14" spans="2:48" hidden="1" x14ac:dyDescent="0.2">
      <c r="E14" s="39" t="s">
        <v>363</v>
      </c>
      <c r="P14" s="39" t="s">
        <v>386</v>
      </c>
      <c r="AC14" s="39" t="s">
        <v>406</v>
      </c>
    </row>
    <row r="15" spans="2:48" hidden="1" x14ac:dyDescent="0.2">
      <c r="P15" s="39" t="s">
        <v>387</v>
      </c>
    </row>
    <row r="16" spans="2:48" hidden="1" x14ac:dyDescent="0.2"/>
    <row r="17" spans="2:49" hidden="1" x14ac:dyDescent="0.2">
      <c r="B17" s="39" t="s">
        <v>445</v>
      </c>
      <c r="D17" s="39" t="s">
        <v>447</v>
      </c>
      <c r="E17" s="39" t="s">
        <v>431</v>
      </c>
      <c r="F17" s="39" t="s">
        <v>360</v>
      </c>
      <c r="G17" s="39" t="s">
        <v>364</v>
      </c>
      <c r="H17" s="39" t="s">
        <v>298</v>
      </c>
      <c r="I17" s="39" t="s">
        <v>368</v>
      </c>
      <c r="J17" s="39" t="s">
        <v>372</v>
      </c>
      <c r="K17" s="39" t="s">
        <v>374</v>
      </c>
      <c r="L17" s="39" t="s">
        <v>375</v>
      </c>
      <c r="M17" s="39" t="s">
        <v>376</v>
      </c>
      <c r="N17" s="39" t="s">
        <v>377</v>
      </c>
      <c r="O17" s="39" t="s">
        <v>380</v>
      </c>
      <c r="P17" s="39" t="s">
        <v>299</v>
      </c>
      <c r="Q17" s="39" t="s">
        <v>382</v>
      </c>
      <c r="R17" s="39" t="s">
        <v>388</v>
      </c>
      <c r="S17" s="39" t="s">
        <v>390</v>
      </c>
      <c r="T17" s="39" t="s">
        <v>300</v>
      </c>
      <c r="U17" s="39" t="s">
        <v>394</v>
      </c>
      <c r="V17" s="39" t="s">
        <v>396</v>
      </c>
      <c r="W17" s="39" t="s">
        <v>398</v>
      </c>
      <c r="X17" s="39" t="s">
        <v>301</v>
      </c>
      <c r="Y17" s="39" t="s">
        <v>302</v>
      </c>
      <c r="Z17" s="39" t="s">
        <v>303</v>
      </c>
      <c r="AA17" s="39" t="s">
        <v>432</v>
      </c>
      <c r="AB17" s="39" t="s">
        <v>404</v>
      </c>
      <c r="AC17" s="39" t="s">
        <v>304</v>
      </c>
      <c r="AD17" s="39" t="s">
        <v>407</v>
      </c>
      <c r="AE17" s="39" t="s">
        <v>433</v>
      </c>
      <c r="AF17" s="39" t="s">
        <v>434</v>
      </c>
      <c r="AG17" s="39" t="s">
        <v>305</v>
      </c>
      <c r="AH17" s="39" t="s">
        <v>435</v>
      </c>
      <c r="AI17" s="39" t="s">
        <v>306</v>
      </c>
      <c r="AJ17" s="39" t="s">
        <v>412</v>
      </c>
      <c r="AK17" s="39" t="s">
        <v>436</v>
      </c>
      <c r="AL17" s="39" t="s">
        <v>307</v>
      </c>
      <c r="AM17" s="39" t="s">
        <v>414</v>
      </c>
      <c r="AN17" s="39" t="s">
        <v>437</v>
      </c>
      <c r="AO17" s="39" t="s">
        <v>417</v>
      </c>
      <c r="AP17" s="39" t="s">
        <v>418</v>
      </c>
      <c r="AQ17" s="39" t="s">
        <v>308</v>
      </c>
      <c r="AR17" s="39" t="s">
        <v>420</v>
      </c>
      <c r="AS17" s="39" t="s">
        <v>309</v>
      </c>
      <c r="AT17" s="39" t="s">
        <v>423</v>
      </c>
      <c r="AU17" s="39" t="s">
        <v>425</v>
      </c>
      <c r="AV17" s="39" t="s">
        <v>427</v>
      </c>
      <c r="AW17" s="39" t="s">
        <v>429</v>
      </c>
    </row>
    <row r="18" spans="2:49" hidden="1" x14ac:dyDescent="0.2">
      <c r="B18" s="39" t="s">
        <v>355</v>
      </c>
      <c r="D18" s="39" t="s">
        <v>448</v>
      </c>
      <c r="E18" s="39" t="s">
        <v>443</v>
      </c>
      <c r="F18" s="39" t="s">
        <v>361</v>
      </c>
      <c r="G18" s="39" t="s">
        <v>365</v>
      </c>
      <c r="H18" s="39" t="s">
        <v>366</v>
      </c>
      <c r="I18" s="39" t="s">
        <v>369</v>
      </c>
      <c r="J18" s="121" t="s">
        <v>373</v>
      </c>
      <c r="K18" s="121" t="s">
        <v>373</v>
      </c>
      <c r="L18" s="121" t="s">
        <v>373</v>
      </c>
      <c r="M18" s="121" t="s">
        <v>373</v>
      </c>
      <c r="N18" s="121" t="s">
        <v>378</v>
      </c>
      <c r="O18" s="121" t="s">
        <v>378</v>
      </c>
      <c r="P18" s="121" t="s">
        <v>378</v>
      </c>
      <c r="Q18" s="39" t="s">
        <v>383</v>
      </c>
      <c r="R18" s="39" t="s">
        <v>389</v>
      </c>
      <c r="S18" s="39" t="s">
        <v>391</v>
      </c>
      <c r="T18" s="39" t="s">
        <v>393</v>
      </c>
      <c r="U18" s="39" t="s">
        <v>395</v>
      </c>
      <c r="V18" s="39" t="s">
        <v>397</v>
      </c>
      <c r="W18" s="121" t="s">
        <v>399</v>
      </c>
      <c r="X18" s="39" t="s">
        <v>400</v>
      </c>
      <c r="Y18" s="121" t="s">
        <v>399</v>
      </c>
      <c r="Z18" s="121" t="s">
        <v>403</v>
      </c>
      <c r="AA18" s="39" t="s">
        <v>442</v>
      </c>
      <c r="AB18" s="39" t="s">
        <v>405</v>
      </c>
      <c r="AC18" s="39" t="s">
        <v>406</v>
      </c>
      <c r="AD18" s="39" t="s">
        <v>408</v>
      </c>
      <c r="AE18" s="39" t="s">
        <v>438</v>
      </c>
      <c r="AF18" s="39" t="s">
        <v>444</v>
      </c>
      <c r="AG18" s="39" t="s">
        <v>452</v>
      </c>
      <c r="AH18" s="39" t="s">
        <v>439</v>
      </c>
      <c r="AI18" s="39" t="s">
        <v>411</v>
      </c>
      <c r="AJ18" s="39" t="s">
        <v>453</v>
      </c>
      <c r="AK18" s="39" t="s">
        <v>440</v>
      </c>
      <c r="AL18" s="39" t="s">
        <v>413</v>
      </c>
      <c r="AM18" s="39" t="s">
        <v>415</v>
      </c>
      <c r="AN18" s="39" t="s">
        <v>441</v>
      </c>
      <c r="AO18" s="39" t="s">
        <v>450</v>
      </c>
      <c r="AP18" s="121" t="s">
        <v>419</v>
      </c>
      <c r="AQ18" s="121" t="s">
        <v>419</v>
      </c>
      <c r="AR18" s="39" t="s">
        <v>421</v>
      </c>
      <c r="AS18" s="39" t="s">
        <v>422</v>
      </c>
      <c r="AT18" s="39" t="s">
        <v>424</v>
      </c>
      <c r="AU18" s="39" t="s">
        <v>426</v>
      </c>
      <c r="AV18" s="39" t="s">
        <v>428</v>
      </c>
      <c r="AW18" s="39" t="s">
        <v>430</v>
      </c>
    </row>
    <row r="19" spans="2:49" hidden="1" x14ac:dyDescent="0.2">
      <c r="B19" s="39" t="s">
        <v>356</v>
      </c>
      <c r="D19" s="39" t="s">
        <v>358</v>
      </c>
      <c r="F19" s="39" t="s">
        <v>362</v>
      </c>
      <c r="H19" s="39" t="s">
        <v>367</v>
      </c>
      <c r="I19" s="39" t="s">
        <v>370</v>
      </c>
      <c r="N19" s="39" t="s">
        <v>379</v>
      </c>
      <c r="P19" s="39" t="s">
        <v>381</v>
      </c>
      <c r="Q19" s="39" t="s">
        <v>384</v>
      </c>
      <c r="S19" s="39" t="s">
        <v>392</v>
      </c>
      <c r="X19" s="39" t="s">
        <v>401</v>
      </c>
      <c r="Y19" s="39" t="s">
        <v>454</v>
      </c>
      <c r="AD19" s="39" t="s">
        <v>409</v>
      </c>
      <c r="AM19" s="39" t="s">
        <v>416</v>
      </c>
    </row>
    <row r="20" spans="2:49" hidden="1" x14ac:dyDescent="0.2">
      <c r="B20" s="39" t="s">
        <v>357</v>
      </c>
      <c r="D20" s="39" t="s">
        <v>359</v>
      </c>
      <c r="F20" s="39" t="s">
        <v>451</v>
      </c>
      <c r="I20" s="39" t="s">
        <v>371</v>
      </c>
      <c r="P20" s="39" t="s">
        <v>446</v>
      </c>
      <c r="Q20" s="39" t="s">
        <v>385</v>
      </c>
      <c r="X20" s="39" t="s">
        <v>402</v>
      </c>
      <c r="Y20" s="39" t="s">
        <v>455</v>
      </c>
      <c r="AD20" s="39" t="s">
        <v>410</v>
      </c>
    </row>
    <row r="21" spans="2:49" hidden="1" x14ac:dyDescent="0.2">
      <c r="F21" s="39" t="s">
        <v>363</v>
      </c>
      <c r="Q21" s="39" t="s">
        <v>386</v>
      </c>
      <c r="AD21" s="39" t="s">
        <v>406</v>
      </c>
    </row>
    <row r="22" spans="2:49" ht="22.5" hidden="1" customHeight="1" x14ac:dyDescent="0.2">
      <c r="Q22" s="39" t="s">
        <v>387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IN41"/>
  <sheetViews>
    <sheetView showGridLines="0" topLeftCell="B1" zoomScale="70" zoomScaleNormal="70" zoomScaleSheetLayoutView="79" workbookViewId="0">
      <selection activeCell="E13" sqref="E13"/>
    </sheetView>
  </sheetViews>
  <sheetFormatPr defaultColWidth="9" defaultRowHeight="14.5" x14ac:dyDescent="0.2"/>
  <cols>
    <col min="1" max="1" width="2.1796875" style="116" hidden="1" customWidth="1"/>
    <col min="2" max="2" width="7.36328125" style="21" customWidth="1"/>
    <col min="3" max="3" width="21.36328125" style="21" customWidth="1"/>
    <col min="4" max="4" width="28.81640625" style="21" customWidth="1"/>
    <col min="5" max="5" width="30.81640625" style="21" customWidth="1"/>
    <col min="6" max="6" width="22.81640625" style="21" customWidth="1"/>
    <col min="7" max="16384" width="9" style="21"/>
  </cols>
  <sheetData>
    <row r="1" spans="1:248" ht="17.5" x14ac:dyDescent="0.2">
      <c r="B1" s="102" t="s">
        <v>328</v>
      </c>
    </row>
    <row r="2" spans="1:248" s="24" customFormat="1" x14ac:dyDescent="0.2">
      <c r="A2" s="116"/>
      <c r="B2" s="22"/>
      <c r="C2" s="23"/>
      <c r="D2" s="23"/>
    </row>
    <row r="3" spans="1:248" ht="16.5" customHeight="1" x14ac:dyDescent="0.2">
      <c r="B3" s="491" t="s">
        <v>43</v>
      </c>
      <c r="C3" s="492"/>
      <c r="D3" s="493" t="str">
        <f>IF(ｼｰﾄ0!C4="","",ｼｰﾄ0!C3 &amp; (ｼｰﾄ0!C4))</f>
        <v>大阪府大阪平野</v>
      </c>
      <c r="E3" s="493"/>
      <c r="F3" s="493"/>
      <c r="IN3" s="24">
        <v>1</v>
      </c>
    </row>
    <row r="4" spans="1:248" ht="54" customHeight="1" x14ac:dyDescent="0.2">
      <c r="B4" s="491" t="s">
        <v>44</v>
      </c>
      <c r="C4" s="492"/>
      <c r="D4" s="381" t="s">
        <v>331</v>
      </c>
      <c r="E4" s="382" t="s">
        <v>462</v>
      </c>
      <c r="F4" s="383" t="s">
        <v>332</v>
      </c>
    </row>
    <row r="5" spans="1:248" ht="26" customHeight="1" x14ac:dyDescent="0.2">
      <c r="B5" s="494" t="s">
        <v>66</v>
      </c>
      <c r="C5" s="494"/>
      <c r="D5" s="384" t="s">
        <v>487</v>
      </c>
      <c r="E5" s="385" t="s">
        <v>492</v>
      </c>
      <c r="F5" s="386" t="s">
        <v>493</v>
      </c>
    </row>
    <row r="6" spans="1:248" ht="26" customHeight="1" x14ac:dyDescent="0.2">
      <c r="B6" s="495" t="s">
        <v>204</v>
      </c>
      <c r="C6" s="495"/>
      <c r="D6" s="387" t="s">
        <v>488</v>
      </c>
      <c r="E6" s="388" t="s">
        <v>494</v>
      </c>
      <c r="F6" s="389" t="s">
        <v>495</v>
      </c>
    </row>
    <row r="7" spans="1:248" ht="25" customHeight="1" x14ac:dyDescent="0.2">
      <c r="B7" s="476" t="s">
        <v>47</v>
      </c>
      <c r="C7" s="476"/>
      <c r="D7" s="387" t="s">
        <v>489</v>
      </c>
      <c r="E7" s="388" t="s">
        <v>466</v>
      </c>
      <c r="F7" s="389" t="s">
        <v>489</v>
      </c>
    </row>
    <row r="8" spans="1:248" ht="27" customHeight="1" x14ac:dyDescent="0.2">
      <c r="B8" s="477" t="s">
        <v>184</v>
      </c>
      <c r="C8" s="478"/>
      <c r="D8" s="387" t="s">
        <v>490</v>
      </c>
      <c r="E8" s="388" t="s">
        <v>497</v>
      </c>
      <c r="F8" s="389" t="s">
        <v>497</v>
      </c>
    </row>
    <row r="9" spans="1:248" ht="26.25" customHeight="1" x14ac:dyDescent="0.2">
      <c r="B9" s="479" t="s">
        <v>337</v>
      </c>
      <c r="C9" s="480"/>
      <c r="D9" s="387" t="s">
        <v>490</v>
      </c>
      <c r="E9" s="390" t="s">
        <v>682</v>
      </c>
      <c r="F9" s="391" t="s">
        <v>498</v>
      </c>
    </row>
    <row r="10" spans="1:248" ht="30" customHeight="1" x14ac:dyDescent="0.2">
      <c r="B10" s="479" t="s">
        <v>681</v>
      </c>
      <c r="C10" s="481"/>
      <c r="D10" s="392"/>
      <c r="E10" s="393" t="s">
        <v>499</v>
      </c>
      <c r="F10" s="392"/>
    </row>
    <row r="11" spans="1:248" ht="29.25" customHeight="1" x14ac:dyDescent="0.2">
      <c r="B11" s="482" t="s">
        <v>67</v>
      </c>
      <c r="C11" s="125" t="s">
        <v>186</v>
      </c>
      <c r="D11" s="394">
        <v>293.73</v>
      </c>
      <c r="E11" s="395">
        <v>5.75</v>
      </c>
      <c r="F11" s="396">
        <v>5.75</v>
      </c>
    </row>
    <row r="12" spans="1:248" ht="30" customHeight="1" x14ac:dyDescent="0.2">
      <c r="B12" s="482"/>
      <c r="C12" s="126" t="s">
        <v>185</v>
      </c>
      <c r="D12" s="397"/>
      <c r="E12" s="395">
        <v>2.14</v>
      </c>
      <c r="F12" s="397"/>
    </row>
    <row r="13" spans="1:248" ht="30.75" customHeight="1" x14ac:dyDescent="0.2">
      <c r="B13" s="482"/>
      <c r="C13" s="125" t="s">
        <v>338</v>
      </c>
      <c r="D13" s="397"/>
      <c r="E13" s="397"/>
      <c r="F13" s="396"/>
    </row>
    <row r="14" spans="1:248" ht="19.5" customHeight="1" x14ac:dyDescent="0.2">
      <c r="B14" s="483"/>
      <c r="C14" s="20" t="s">
        <v>235</v>
      </c>
      <c r="D14" s="398"/>
      <c r="E14" s="398"/>
      <c r="F14" s="398"/>
    </row>
    <row r="15" spans="1:248" ht="19.5" customHeight="1" x14ac:dyDescent="0.2">
      <c r="B15" s="483"/>
      <c r="C15" s="20" t="s">
        <v>69</v>
      </c>
      <c r="D15" s="399">
        <v>0.79</v>
      </c>
      <c r="E15" s="399">
        <v>0.49</v>
      </c>
      <c r="F15" s="399">
        <v>0.49</v>
      </c>
    </row>
    <row r="16" spans="1:248" ht="19.5" customHeight="1" x14ac:dyDescent="0.2">
      <c r="B16" s="483"/>
      <c r="C16" s="20" t="s">
        <v>71</v>
      </c>
      <c r="D16" s="399"/>
      <c r="E16" s="399"/>
      <c r="F16" s="399"/>
    </row>
    <row r="17" spans="1:6" ht="19.5" customHeight="1" x14ac:dyDescent="0.2">
      <c r="B17" s="483"/>
      <c r="C17" s="20" t="s">
        <v>70</v>
      </c>
      <c r="D17" s="399"/>
      <c r="E17" s="399"/>
      <c r="F17" s="399"/>
    </row>
    <row r="18" spans="1:6" ht="19.5" customHeight="1" x14ac:dyDescent="0.2">
      <c r="B18" s="483"/>
      <c r="C18" s="20" t="s">
        <v>166</v>
      </c>
      <c r="D18" s="399">
        <v>-0.14000000000000001</v>
      </c>
      <c r="E18" s="399">
        <v>0.56000000000000005</v>
      </c>
      <c r="F18" s="399">
        <v>0.56000000000000005</v>
      </c>
    </row>
    <row r="19" spans="1:6" ht="19.5" customHeight="1" x14ac:dyDescent="0.2">
      <c r="B19" s="483"/>
      <c r="C19" s="400" t="s">
        <v>236</v>
      </c>
      <c r="D19" s="399"/>
      <c r="E19" s="399"/>
      <c r="F19" s="399"/>
    </row>
    <row r="20" spans="1:6" ht="19.5" customHeight="1" x14ac:dyDescent="0.2">
      <c r="B20" s="483"/>
      <c r="C20" s="400" t="s">
        <v>253</v>
      </c>
      <c r="D20" s="399"/>
      <c r="E20" s="399"/>
      <c r="F20" s="399"/>
    </row>
    <row r="21" spans="1:6" ht="19.5" customHeight="1" x14ac:dyDescent="0.2">
      <c r="B21" s="483"/>
      <c r="C21" s="400" t="s">
        <v>340</v>
      </c>
      <c r="D21" s="399">
        <v>0.91</v>
      </c>
      <c r="E21" s="399">
        <v>1.77</v>
      </c>
      <c r="F21" s="399">
        <v>1.77</v>
      </c>
    </row>
    <row r="22" spans="1:6" ht="19.5" customHeight="1" x14ac:dyDescent="0.2">
      <c r="B22" s="483"/>
      <c r="C22" s="400" t="s">
        <v>348</v>
      </c>
      <c r="D22" s="398"/>
      <c r="E22" s="398"/>
      <c r="F22" s="398"/>
    </row>
    <row r="23" spans="1:6" ht="19.5" customHeight="1" x14ac:dyDescent="0.2">
      <c r="B23" s="484"/>
      <c r="C23" s="400" t="s">
        <v>461</v>
      </c>
      <c r="D23" s="398"/>
      <c r="E23" s="398"/>
      <c r="F23" s="398"/>
    </row>
    <row r="24" spans="1:6" s="113" customFormat="1" ht="12" customHeight="1" x14ac:dyDescent="0.2">
      <c r="A24" s="117"/>
      <c r="C24" s="114" t="s">
        <v>213</v>
      </c>
      <c r="D24" s="485" t="s">
        <v>675</v>
      </c>
      <c r="E24" s="486"/>
      <c r="F24" s="487"/>
    </row>
    <row r="25" spans="1:6" s="113" customFormat="1" ht="12" customHeight="1" x14ac:dyDescent="0.2">
      <c r="A25" s="117"/>
      <c r="C25" s="28"/>
      <c r="D25" s="488" t="s">
        <v>676</v>
      </c>
      <c r="E25" s="486"/>
      <c r="F25" s="489"/>
    </row>
    <row r="26" spans="1:6" s="113" customFormat="1" ht="12" customHeight="1" x14ac:dyDescent="0.2">
      <c r="A26" s="117"/>
      <c r="C26" s="17"/>
      <c r="D26" s="488"/>
      <c r="E26" s="486"/>
      <c r="F26" s="489"/>
    </row>
    <row r="27" spans="1:6" s="113" customFormat="1" ht="12" customHeight="1" x14ac:dyDescent="0.2">
      <c r="A27" s="117"/>
      <c r="D27" s="490"/>
      <c r="E27" s="486"/>
      <c r="F27" s="489"/>
    </row>
    <row r="28" spans="1:6" s="113" customFormat="1" ht="12" customHeight="1" x14ac:dyDescent="0.2">
      <c r="A28" s="117"/>
      <c r="D28" s="473"/>
      <c r="E28" s="474"/>
      <c r="F28" s="475"/>
    </row>
    <row r="29" spans="1:6" s="113" customFormat="1" x14ac:dyDescent="0.2">
      <c r="A29" s="117"/>
    </row>
    <row r="30" spans="1:6" s="113" customFormat="1" x14ac:dyDescent="0.2">
      <c r="A30" s="117"/>
    </row>
    <row r="31" spans="1:6" s="113" customFormat="1" x14ac:dyDescent="0.2">
      <c r="A31" s="117"/>
    </row>
    <row r="32" spans="1:6" s="113" customFormat="1" x14ac:dyDescent="0.2">
      <c r="A32" s="117"/>
    </row>
    <row r="33" spans="1:3" s="113" customFormat="1" x14ac:dyDescent="0.2">
      <c r="A33" s="117"/>
    </row>
    <row r="34" spans="1:3" s="113" customFormat="1" x14ac:dyDescent="0.2">
      <c r="A34" s="117"/>
    </row>
    <row r="35" spans="1:3" s="113" customFormat="1" x14ac:dyDescent="0.2">
      <c r="A35" s="117"/>
    </row>
    <row r="40" spans="1:3" x14ac:dyDescent="0.2">
      <c r="C40" s="115"/>
    </row>
    <row r="41" spans="1:3" x14ac:dyDescent="0.2">
      <c r="C41" s="115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5" priority="3">
      <formula>$D$7&lt;&gt;""</formula>
    </cfRule>
  </conditionalFormatting>
  <conditionalFormatting sqref="E13">
    <cfRule type="expression" dxfId="4" priority="1">
      <formula>$D$5&lt;&gt;""</formula>
    </cfRule>
  </conditionalFormatting>
  <conditionalFormatting sqref="F12">
    <cfRule type="expression" dxfId="3" priority="2">
      <formula>$D$5&lt;&gt;""</formula>
    </cfRule>
  </conditionalFormatting>
  <dataValidations xWindow="975" yWindow="680" count="9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E2320889-8840-4033-B1B0-7EBACAE353B9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CC8B0369-413E-4A8D-83CB-4D1410C51ED1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61CA9592-F456-4111-8A2C-E9DD05CDC76A}"/>
    <dataValidation allowBlank="1" showInputMessage="1" showErrorMessage="1" promptTitle="記入例と同じ形式で記載してください。英数半角大文字" prompt="記入例_x000a_　　　　　S50～R2_x000a_          H2～R1_x000a_" sqref="D9" xr:uid="{0382B078-843E-442F-B897-F3402AC3CEC7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C61AEB8-D808-4BFD-AE32-020740D21D9F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F12 E13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E11:F11 E12 F13" xr:uid="{CC37F535-BC36-4BE4-863D-E3715D1CDEE4}">
      <formula1>E11=ROUNDDOWN(E11,2)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D11" xr:uid="{1B283B37-6C06-4042-BD73-A25538731A72}">
      <formula1>D11=ROUNDDOWN(D11,2)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N25"/>
  <sheetViews>
    <sheetView showGridLines="0" topLeftCell="B5" zoomScaleNormal="100" zoomScaleSheetLayoutView="90" workbookViewId="0">
      <selection activeCell="G2" sqref="G2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1796875" style="17" customWidth="1"/>
    <col min="4" max="14" width="18.81640625" style="17" customWidth="1"/>
    <col min="15" max="16384" width="9" style="17"/>
  </cols>
  <sheetData>
    <row r="1" spans="1:14" ht="17.5" x14ac:dyDescent="0.2">
      <c r="B1" s="101" t="s">
        <v>329</v>
      </c>
    </row>
    <row r="2" spans="1:14" x14ac:dyDescent="0.2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14" ht="18.75" customHeight="1" x14ac:dyDescent="0.2">
      <c r="B3" s="502" t="str">
        <f>IF(ｼｰﾄ0!C4="","",ｼｰﾄ0!C3   &amp; (ｼｰﾄ0!C4) )</f>
        <v>大阪府大阪平野</v>
      </c>
      <c r="C3" s="502"/>
      <c r="D3" s="172"/>
      <c r="E3" s="172"/>
      <c r="F3" s="172"/>
      <c r="G3" s="172"/>
      <c r="H3" s="173"/>
      <c r="I3" s="173"/>
      <c r="J3" s="173"/>
      <c r="K3" s="173"/>
      <c r="L3" s="173"/>
      <c r="M3" s="173"/>
      <c r="N3" s="173"/>
    </row>
    <row r="4" spans="1:14" ht="27" customHeight="1" x14ac:dyDescent="0.2">
      <c r="B4" s="503" t="s">
        <v>206</v>
      </c>
      <c r="C4" s="504"/>
      <c r="D4" s="174" t="s">
        <v>500</v>
      </c>
      <c r="E4" s="174" t="s">
        <v>501</v>
      </c>
      <c r="F4" s="174" t="s">
        <v>502</v>
      </c>
      <c r="G4" s="174" t="s">
        <v>503</v>
      </c>
      <c r="H4" s="175" t="s">
        <v>544</v>
      </c>
      <c r="I4" s="175" t="s">
        <v>545</v>
      </c>
      <c r="J4" s="175" t="s">
        <v>546</v>
      </c>
      <c r="K4" s="175" t="s">
        <v>547</v>
      </c>
      <c r="L4" s="175" t="s">
        <v>548</v>
      </c>
      <c r="M4" s="175" t="s">
        <v>549</v>
      </c>
      <c r="N4" s="175" t="s">
        <v>550</v>
      </c>
    </row>
    <row r="5" spans="1:14" ht="27" customHeight="1" x14ac:dyDescent="0.2">
      <c r="B5" s="503" t="s">
        <v>202</v>
      </c>
      <c r="C5" s="504"/>
      <c r="D5" s="176" t="s">
        <v>504</v>
      </c>
      <c r="E5" s="176" t="s">
        <v>505</v>
      </c>
      <c r="F5" s="176" t="s">
        <v>506</v>
      </c>
      <c r="G5" s="176" t="s">
        <v>507</v>
      </c>
      <c r="H5" s="175" t="s">
        <v>551</v>
      </c>
      <c r="I5" s="175" t="s">
        <v>552</v>
      </c>
      <c r="J5" s="175" t="s">
        <v>553</v>
      </c>
      <c r="K5" s="175" t="s">
        <v>554</v>
      </c>
      <c r="L5" s="175" t="s">
        <v>555</v>
      </c>
      <c r="M5" s="175" t="s">
        <v>555</v>
      </c>
      <c r="N5" s="175" t="s">
        <v>556</v>
      </c>
    </row>
    <row r="6" spans="1:14" ht="27" customHeight="1" x14ac:dyDescent="0.2">
      <c r="B6" s="503" t="s">
        <v>27</v>
      </c>
      <c r="C6" s="504"/>
      <c r="D6" s="176">
        <v>2.2999999999999998</v>
      </c>
      <c r="E6" s="176">
        <v>1.2</v>
      </c>
      <c r="F6" s="176">
        <v>1.2</v>
      </c>
      <c r="G6" s="176">
        <v>2.7</v>
      </c>
      <c r="H6" s="177">
        <v>2.5</v>
      </c>
      <c r="I6" s="177">
        <v>4.2</v>
      </c>
      <c r="J6" s="177">
        <v>2.2000000000000002</v>
      </c>
      <c r="K6" s="177">
        <v>8.4</v>
      </c>
      <c r="L6" s="177">
        <v>5.47</v>
      </c>
      <c r="M6" s="177">
        <v>5.6</v>
      </c>
      <c r="N6" s="177">
        <v>16.899999999999999</v>
      </c>
    </row>
    <row r="7" spans="1:14" ht="27" customHeight="1" x14ac:dyDescent="0.2">
      <c r="B7" s="503" t="s">
        <v>46</v>
      </c>
      <c r="C7" s="504"/>
      <c r="D7" s="176" t="s">
        <v>508</v>
      </c>
      <c r="E7" s="176" t="s">
        <v>509</v>
      </c>
      <c r="F7" s="176" t="s">
        <v>510</v>
      </c>
      <c r="G7" s="176" t="s">
        <v>510</v>
      </c>
      <c r="H7" s="178" t="s">
        <v>557</v>
      </c>
      <c r="I7" s="178" t="s">
        <v>558</v>
      </c>
      <c r="J7" s="178" t="s">
        <v>559</v>
      </c>
      <c r="K7" s="178" t="s">
        <v>560</v>
      </c>
      <c r="L7" s="178" t="s">
        <v>561</v>
      </c>
      <c r="M7" s="178" t="s">
        <v>562</v>
      </c>
      <c r="N7" s="178" t="s">
        <v>563</v>
      </c>
    </row>
    <row r="8" spans="1:14" ht="27" customHeight="1" x14ac:dyDescent="0.2">
      <c r="B8" s="503" t="s">
        <v>47</v>
      </c>
      <c r="C8" s="504"/>
      <c r="D8" s="176" t="s">
        <v>489</v>
      </c>
      <c r="E8" s="176" t="s">
        <v>489</v>
      </c>
      <c r="F8" s="176" t="s">
        <v>489</v>
      </c>
      <c r="G8" s="176" t="s">
        <v>489</v>
      </c>
      <c r="H8" s="175" t="s">
        <v>304</v>
      </c>
      <c r="I8" s="175" t="s">
        <v>304</v>
      </c>
      <c r="J8" s="175" t="s">
        <v>304</v>
      </c>
      <c r="K8" s="175" t="s">
        <v>304</v>
      </c>
      <c r="L8" s="175" t="s">
        <v>304</v>
      </c>
      <c r="M8" s="175" t="s">
        <v>304</v>
      </c>
      <c r="N8" s="175" t="s">
        <v>304</v>
      </c>
    </row>
    <row r="9" spans="1:14" ht="27" customHeight="1" x14ac:dyDescent="0.2">
      <c r="B9" s="503" t="s">
        <v>28</v>
      </c>
      <c r="C9" s="504"/>
      <c r="D9" s="176" t="s">
        <v>511</v>
      </c>
      <c r="E9" s="176" t="s">
        <v>511</v>
      </c>
      <c r="F9" s="176" t="s">
        <v>511</v>
      </c>
      <c r="G9" s="176" t="s">
        <v>511</v>
      </c>
      <c r="H9" s="175" t="s">
        <v>511</v>
      </c>
      <c r="I9" s="175" t="s">
        <v>511</v>
      </c>
      <c r="J9" s="175" t="s">
        <v>511</v>
      </c>
      <c r="K9" s="175" t="s">
        <v>511</v>
      </c>
      <c r="L9" s="175" t="s">
        <v>511</v>
      </c>
      <c r="M9" s="175" t="s">
        <v>511</v>
      </c>
      <c r="N9" s="175" t="s">
        <v>511</v>
      </c>
    </row>
    <row r="10" spans="1:14" ht="27" customHeight="1" x14ac:dyDescent="0.2">
      <c r="B10" s="503" t="s">
        <v>205</v>
      </c>
      <c r="C10" s="504"/>
      <c r="D10" s="176" t="s">
        <v>512</v>
      </c>
      <c r="E10" s="176" t="s">
        <v>513</v>
      </c>
      <c r="F10" s="176" t="s">
        <v>514</v>
      </c>
      <c r="G10" s="176" t="s">
        <v>514</v>
      </c>
      <c r="H10" s="179" t="s">
        <v>564</v>
      </c>
      <c r="I10" s="179" t="s">
        <v>564</v>
      </c>
      <c r="J10" s="179" t="s">
        <v>564</v>
      </c>
      <c r="K10" s="179" t="s">
        <v>565</v>
      </c>
      <c r="L10" s="179" t="s">
        <v>566</v>
      </c>
      <c r="M10" s="179" t="s">
        <v>566</v>
      </c>
      <c r="N10" s="179" t="s">
        <v>567</v>
      </c>
    </row>
    <row r="11" spans="1:14" ht="27" customHeight="1" x14ac:dyDescent="0.2">
      <c r="B11" s="505" t="s">
        <v>48</v>
      </c>
      <c r="C11" s="506"/>
      <c r="D11" s="176" t="s">
        <v>467</v>
      </c>
      <c r="E11" s="181" t="s">
        <v>467</v>
      </c>
      <c r="F11" s="181" t="s">
        <v>467</v>
      </c>
      <c r="G11" s="181" t="s">
        <v>467</v>
      </c>
      <c r="H11" s="182" t="s">
        <v>467</v>
      </c>
      <c r="I11" s="182" t="s">
        <v>467</v>
      </c>
      <c r="J11" s="182" t="s">
        <v>467</v>
      </c>
      <c r="K11" s="182" t="s">
        <v>467</v>
      </c>
      <c r="L11" s="182" t="s">
        <v>467</v>
      </c>
      <c r="M11" s="182" t="s">
        <v>467</v>
      </c>
      <c r="N11" s="182" t="s">
        <v>467</v>
      </c>
    </row>
    <row r="12" spans="1:14" ht="18.75" customHeight="1" x14ac:dyDescent="0.2">
      <c r="B12" s="507" t="s">
        <v>26</v>
      </c>
      <c r="C12" s="183" t="s">
        <v>68</v>
      </c>
      <c r="D12" s="181">
        <v>3.98</v>
      </c>
      <c r="E12" s="184">
        <v>4.59</v>
      </c>
      <c r="F12" s="184">
        <v>5.72</v>
      </c>
      <c r="G12" s="184">
        <v>4.83</v>
      </c>
      <c r="H12" s="185">
        <v>4.5</v>
      </c>
      <c r="I12" s="185">
        <v>7.14</v>
      </c>
      <c r="J12" s="185">
        <v>7.82</v>
      </c>
      <c r="K12" s="185">
        <v>17.72</v>
      </c>
      <c r="L12" s="185">
        <v>5.32</v>
      </c>
      <c r="M12" s="185">
        <v>12.37</v>
      </c>
      <c r="N12" s="185">
        <v>12.38</v>
      </c>
    </row>
    <row r="13" spans="1:14" ht="18.75" customHeight="1" x14ac:dyDescent="0.2">
      <c r="B13" s="508"/>
      <c r="C13" s="183" t="s">
        <v>207</v>
      </c>
      <c r="D13" s="181">
        <v>3.82</v>
      </c>
      <c r="E13" s="184">
        <v>4.47</v>
      </c>
      <c r="F13" s="184">
        <v>5.36</v>
      </c>
      <c r="G13" s="184">
        <v>4.5</v>
      </c>
      <c r="H13" s="185">
        <v>4.24</v>
      </c>
      <c r="I13" s="185">
        <v>7.12</v>
      </c>
      <c r="J13" s="185">
        <v>7.14</v>
      </c>
      <c r="K13" s="185">
        <v>17.04</v>
      </c>
      <c r="L13" s="185">
        <v>5.15</v>
      </c>
      <c r="M13" s="185">
        <v>11.98</v>
      </c>
      <c r="N13" s="185">
        <v>10.15</v>
      </c>
    </row>
    <row r="14" spans="1:14" ht="18.75" customHeight="1" x14ac:dyDescent="0.2">
      <c r="B14" s="508"/>
      <c r="C14" s="183" t="s">
        <v>71</v>
      </c>
      <c r="D14" s="181">
        <v>3.45</v>
      </c>
      <c r="E14" s="184">
        <v>3.99</v>
      </c>
      <c r="F14" s="184">
        <v>5.01</v>
      </c>
      <c r="G14" s="184">
        <v>4.2300000000000004</v>
      </c>
      <c r="H14" s="185">
        <v>3.98</v>
      </c>
      <c r="I14" s="185">
        <v>7.34</v>
      </c>
      <c r="J14" s="185">
        <v>7.1</v>
      </c>
      <c r="K14" s="185">
        <v>16.399999999999999</v>
      </c>
      <c r="L14" s="185">
        <v>4.9000000000000004</v>
      </c>
      <c r="M14" s="185">
        <v>11.44</v>
      </c>
      <c r="N14" s="185">
        <v>6.15</v>
      </c>
    </row>
    <row r="15" spans="1:14" ht="18.75" customHeight="1" x14ac:dyDescent="0.2">
      <c r="B15" s="508"/>
      <c r="C15" s="183" t="s">
        <v>70</v>
      </c>
      <c r="D15" s="181">
        <v>3.46</v>
      </c>
      <c r="E15" s="184">
        <v>4.03</v>
      </c>
      <c r="F15" s="184">
        <v>4.88</v>
      </c>
      <c r="G15" s="184">
        <v>4.26</v>
      </c>
      <c r="H15" s="185">
        <v>4.04</v>
      </c>
      <c r="I15" s="185">
        <v>7.02</v>
      </c>
      <c r="J15" s="185">
        <v>6.98</v>
      </c>
      <c r="K15" s="185">
        <v>16.100000000000001</v>
      </c>
      <c r="L15" s="185">
        <v>5.15</v>
      </c>
      <c r="M15" s="185">
        <v>11.05</v>
      </c>
      <c r="N15" s="185">
        <v>4.5199999999999996</v>
      </c>
    </row>
    <row r="16" spans="1:14" ht="18.75" customHeight="1" x14ac:dyDescent="0.2">
      <c r="B16" s="496" t="s">
        <v>49</v>
      </c>
      <c r="C16" s="183" t="s">
        <v>166</v>
      </c>
      <c r="D16" s="181">
        <v>3.24</v>
      </c>
      <c r="E16" s="184">
        <v>3.62</v>
      </c>
      <c r="F16" s="184">
        <v>4.4800000000000004</v>
      </c>
      <c r="G16" s="184">
        <v>4.03</v>
      </c>
      <c r="H16" s="185">
        <v>3.77</v>
      </c>
      <c r="I16" s="185">
        <v>6.36</v>
      </c>
      <c r="J16" s="185">
        <v>6.43</v>
      </c>
      <c r="K16" s="185">
        <v>15.81</v>
      </c>
      <c r="L16" s="185">
        <v>4.87</v>
      </c>
      <c r="M16" s="185">
        <v>10.66</v>
      </c>
      <c r="N16" s="185">
        <v>3.98</v>
      </c>
    </row>
    <row r="17" spans="2:14" ht="18.75" customHeight="1" x14ac:dyDescent="0.2">
      <c r="B17" s="496"/>
      <c r="C17" s="186" t="s">
        <v>228</v>
      </c>
      <c r="D17" s="181">
        <v>3.18</v>
      </c>
      <c r="E17" s="184">
        <v>3.36</v>
      </c>
      <c r="F17" s="184">
        <v>4.2300000000000004</v>
      </c>
      <c r="G17" s="184">
        <v>3.93</v>
      </c>
      <c r="H17" s="185">
        <v>3.65</v>
      </c>
      <c r="I17" s="185">
        <v>5.83</v>
      </c>
      <c r="J17" s="185">
        <v>6.1</v>
      </c>
      <c r="K17" s="185">
        <v>15.12</v>
      </c>
      <c r="L17" s="185">
        <v>4.97</v>
      </c>
      <c r="M17" s="185">
        <v>10.039999999999999</v>
      </c>
      <c r="N17" s="185">
        <v>4.29</v>
      </c>
    </row>
    <row r="18" spans="2:14" ht="18.75" customHeight="1" x14ac:dyDescent="0.2">
      <c r="B18" s="496"/>
      <c r="C18" s="186" t="s">
        <v>253</v>
      </c>
      <c r="D18" s="181">
        <v>3.08</v>
      </c>
      <c r="E18" s="184">
        <v>3.12</v>
      </c>
      <c r="F18" s="184">
        <v>3.83</v>
      </c>
      <c r="G18" s="184">
        <v>3.77</v>
      </c>
      <c r="H18" s="185" t="s">
        <v>568</v>
      </c>
      <c r="I18" s="185">
        <v>5.44</v>
      </c>
      <c r="J18" s="185">
        <v>5.92</v>
      </c>
      <c r="K18" s="185">
        <v>14.51</v>
      </c>
      <c r="L18" s="185">
        <v>4.6500000000000004</v>
      </c>
      <c r="M18" s="185">
        <v>9.51</v>
      </c>
      <c r="N18" s="185">
        <v>4.34</v>
      </c>
    </row>
    <row r="19" spans="2:14" ht="18.75" customHeight="1" x14ac:dyDescent="0.2">
      <c r="B19" s="496"/>
      <c r="C19" s="186" t="s">
        <v>340</v>
      </c>
      <c r="D19" s="181">
        <v>3.06</v>
      </c>
      <c r="E19" s="184">
        <v>2.86</v>
      </c>
      <c r="F19" s="184">
        <v>3.45</v>
      </c>
      <c r="G19" s="184">
        <v>3.8</v>
      </c>
      <c r="H19" s="185" t="s">
        <v>568</v>
      </c>
      <c r="I19" s="185">
        <v>5.13</v>
      </c>
      <c r="J19" s="185">
        <v>5.31</v>
      </c>
      <c r="K19" s="185">
        <v>14.09</v>
      </c>
      <c r="L19" s="185">
        <v>4.3600000000000003</v>
      </c>
      <c r="M19" s="185">
        <v>9.01</v>
      </c>
      <c r="N19" s="185">
        <v>4.49</v>
      </c>
    </row>
    <row r="20" spans="2:14" ht="18.75" customHeight="1" x14ac:dyDescent="0.2">
      <c r="B20" s="496"/>
      <c r="C20" s="186" t="s">
        <v>348</v>
      </c>
      <c r="D20" s="181">
        <v>3.21</v>
      </c>
      <c r="E20" s="184">
        <v>2.69</v>
      </c>
      <c r="F20" s="184">
        <v>3.38</v>
      </c>
      <c r="G20" s="184">
        <v>3.92</v>
      </c>
      <c r="H20" s="185" t="s">
        <v>568</v>
      </c>
      <c r="I20" s="185">
        <v>4.99</v>
      </c>
      <c r="J20" s="185">
        <v>5.2</v>
      </c>
      <c r="K20" s="185">
        <v>14.51</v>
      </c>
      <c r="L20" s="185">
        <v>4.43</v>
      </c>
      <c r="M20" s="185">
        <v>8.6999999999999993</v>
      </c>
      <c r="N20" s="185">
        <v>4.28</v>
      </c>
    </row>
    <row r="21" spans="2:14" ht="18.75" customHeight="1" x14ac:dyDescent="0.2">
      <c r="B21" s="497"/>
      <c r="C21" s="186" t="s">
        <v>461</v>
      </c>
      <c r="D21" s="187">
        <v>3.28</v>
      </c>
      <c r="E21" s="188">
        <v>2.5299999999999998</v>
      </c>
      <c r="F21" s="188">
        <v>3.27</v>
      </c>
      <c r="G21" s="188">
        <v>3.95</v>
      </c>
      <c r="H21" s="188">
        <v>3.64</v>
      </c>
      <c r="I21" s="188">
        <v>4.87</v>
      </c>
      <c r="J21" s="188">
        <v>4.99</v>
      </c>
      <c r="K21" s="188">
        <v>14.31</v>
      </c>
      <c r="L21" s="188">
        <v>4.38</v>
      </c>
      <c r="M21" s="188">
        <v>8.51</v>
      </c>
      <c r="N21" s="188">
        <v>3.99</v>
      </c>
    </row>
    <row r="22" spans="2:14" x14ac:dyDescent="0.2">
      <c r="B22" s="189"/>
      <c r="C22" s="190" t="s">
        <v>212</v>
      </c>
      <c r="D22" s="498" t="s">
        <v>569</v>
      </c>
      <c r="E22" s="499"/>
      <c r="F22" s="499"/>
      <c r="G22" s="499"/>
      <c r="H22" s="499"/>
      <c r="I22" s="499"/>
      <c r="J22" s="499"/>
      <c r="K22" s="499"/>
      <c r="L22" s="499"/>
      <c r="M22" s="499"/>
      <c r="N22" s="499"/>
    </row>
    <row r="23" spans="2:14" ht="15" customHeight="1" x14ac:dyDescent="0.2">
      <c r="B23" s="189"/>
      <c r="C23" s="189"/>
      <c r="D23" s="500"/>
      <c r="E23" s="501"/>
      <c r="F23" s="501"/>
      <c r="G23" s="501"/>
      <c r="H23" s="501"/>
      <c r="I23" s="501"/>
      <c r="J23" s="501"/>
      <c r="K23" s="501"/>
      <c r="L23" s="501"/>
      <c r="M23" s="501"/>
      <c r="N23" s="501"/>
    </row>
    <row r="24" spans="2:14" x14ac:dyDescent="0.2">
      <c r="B24" s="189"/>
      <c r="C24" s="189"/>
      <c r="D24" s="500"/>
      <c r="E24" s="501"/>
      <c r="F24" s="501"/>
      <c r="G24" s="501"/>
      <c r="H24" s="501"/>
      <c r="I24" s="501"/>
      <c r="J24" s="501"/>
      <c r="K24" s="501"/>
      <c r="L24" s="501"/>
      <c r="M24" s="501"/>
      <c r="N24" s="501"/>
    </row>
    <row r="25" spans="2:14" x14ac:dyDescent="0.2">
      <c r="B25" s="189"/>
      <c r="C25" s="189"/>
      <c r="D25" s="500"/>
      <c r="E25" s="501"/>
      <c r="F25" s="501"/>
      <c r="G25" s="501"/>
      <c r="H25" s="501"/>
      <c r="I25" s="501"/>
      <c r="J25" s="501"/>
      <c r="K25" s="501"/>
      <c r="L25" s="501"/>
      <c r="M25" s="501"/>
      <c r="N25" s="501"/>
    </row>
  </sheetData>
  <sheetProtection insertColumns="0"/>
  <mergeCells count="12">
    <mergeCell ref="B16:B21"/>
    <mergeCell ref="D22:N2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B15"/>
  </mergeCells>
  <phoneticPr fontId="4"/>
  <pageMargins left="0.70866141732283472" right="0.55118110236220474" top="0.70866141732283472" bottom="0.6692913385826772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93"/>
  <sheetViews>
    <sheetView showGridLines="0" zoomScale="80" zoomScaleNormal="80" zoomScaleSheetLayoutView="80" workbookViewId="0">
      <pane xSplit="1" ySplit="7" topLeftCell="B31" activePane="bottomRight" state="frozen"/>
      <selection sqref="A1:B1"/>
      <selection pane="topRight" sqref="A1:B1"/>
      <selection pane="bottomLeft" sqref="A1:B1"/>
      <selection pane="bottomRight" activeCell="E4" sqref="E4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81640625" style="25" customWidth="1"/>
    <col min="4" max="4" width="10.36328125" style="25" customWidth="1"/>
    <col min="5" max="8" width="8.81640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1" t="s">
        <v>460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IF(COUNTA(B8:L66)&lt;&gt;0,1,2)</f>
        <v>1</v>
      </c>
      <c r="B3" s="18" t="s">
        <v>157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516" t="str">
        <f>IF(ｼｰﾄ0!C4="","",ｼｰﾄ0!C3   &amp; (ｼｰﾄ0!C4) )</f>
        <v>大阪府大阪平野</v>
      </c>
      <c r="C4" s="516"/>
      <c r="D4" s="18"/>
      <c r="E4" s="27"/>
      <c r="F4" s="27"/>
      <c r="G4" s="27"/>
      <c r="H4" s="27"/>
    </row>
    <row r="5" spans="1:18" ht="48.5" customHeight="1" x14ac:dyDescent="0.2">
      <c r="A5" s="29"/>
      <c r="B5" s="517" t="s">
        <v>677</v>
      </c>
      <c r="C5" s="520" t="s">
        <v>240</v>
      </c>
      <c r="D5" s="191"/>
      <c r="E5" s="523" t="s">
        <v>475</v>
      </c>
      <c r="F5" s="524"/>
      <c r="G5" s="524"/>
      <c r="H5" s="525"/>
      <c r="I5" s="532" t="s">
        <v>678</v>
      </c>
      <c r="J5" s="533"/>
      <c r="K5" s="534" t="s">
        <v>679</v>
      </c>
      <c r="L5" s="535"/>
    </row>
    <row r="6" spans="1:18" ht="37.5" customHeight="1" x14ac:dyDescent="0.2">
      <c r="A6" s="29"/>
      <c r="B6" s="518"/>
      <c r="C6" s="521"/>
      <c r="D6" s="526" t="s">
        <v>341</v>
      </c>
      <c r="E6" s="528" t="s">
        <v>277</v>
      </c>
      <c r="F6" s="530" t="s">
        <v>276</v>
      </c>
      <c r="G6" s="530" t="s">
        <v>158</v>
      </c>
      <c r="H6" s="526" t="s">
        <v>262</v>
      </c>
      <c r="I6" s="192" t="s">
        <v>311</v>
      </c>
      <c r="J6" s="193" t="s">
        <v>312</v>
      </c>
      <c r="K6" s="192" t="s">
        <v>336</v>
      </c>
      <c r="L6" s="194" t="s">
        <v>313</v>
      </c>
    </row>
    <row r="7" spans="1:18" ht="29" customHeight="1" thickBot="1" x14ac:dyDescent="0.25">
      <c r="A7" s="29"/>
      <c r="B7" s="519"/>
      <c r="C7" s="522"/>
      <c r="D7" s="527"/>
      <c r="E7" s="529"/>
      <c r="F7" s="531"/>
      <c r="G7" s="531"/>
      <c r="H7" s="527"/>
      <c r="I7" s="195" t="s">
        <v>314</v>
      </c>
      <c r="J7" s="196" t="s">
        <v>317</v>
      </c>
      <c r="K7" s="197" t="s">
        <v>316</v>
      </c>
      <c r="L7" s="198" t="s">
        <v>315</v>
      </c>
    </row>
    <row r="8" spans="1:18" ht="19.5" customHeight="1" thickTop="1" x14ac:dyDescent="0.2">
      <c r="A8" s="30">
        <f>IF(COUNTIF(E8:E66,"/")&gt;=1,1,"")</f>
        <v>1</v>
      </c>
      <c r="B8" s="199" t="s">
        <v>496</v>
      </c>
      <c r="C8" s="200">
        <v>203</v>
      </c>
      <c r="D8" s="200">
        <v>73</v>
      </c>
      <c r="E8" s="201" t="s">
        <v>515</v>
      </c>
      <c r="F8" s="201" t="s">
        <v>515</v>
      </c>
      <c r="G8" s="201" t="s">
        <v>515</v>
      </c>
      <c r="H8" s="201" t="s">
        <v>515</v>
      </c>
      <c r="I8" s="201"/>
      <c r="J8" s="201"/>
      <c r="K8" s="201"/>
      <c r="L8" s="201"/>
    </row>
    <row r="9" spans="1:18" ht="19.5" customHeight="1" x14ac:dyDescent="0.2">
      <c r="A9" s="30">
        <f>IF(COUNTIF(E8:E66,"-")&gt;=1,2,"")</f>
        <v>2</v>
      </c>
      <c r="B9" s="199" t="s">
        <v>516</v>
      </c>
      <c r="C9" s="200">
        <v>4</v>
      </c>
      <c r="D9" s="200"/>
      <c r="E9" s="201" t="s">
        <v>515</v>
      </c>
      <c r="F9" s="201" t="s">
        <v>515</v>
      </c>
      <c r="G9" s="201" t="s">
        <v>515</v>
      </c>
      <c r="H9" s="201" t="s">
        <v>515</v>
      </c>
      <c r="I9" s="202"/>
      <c r="J9" s="202"/>
      <c r="K9" s="202"/>
      <c r="L9" s="202"/>
    </row>
    <row r="10" spans="1:18" ht="19.5" customHeight="1" x14ac:dyDescent="0.2">
      <c r="A10" s="30">
        <f>IF(COUNTIF(E8:E66,"#")&gt;=1,4,"")</f>
        <v>4</v>
      </c>
      <c r="B10" s="199" t="s">
        <v>517</v>
      </c>
      <c r="C10" s="200">
        <v>13.4</v>
      </c>
      <c r="D10" s="200"/>
      <c r="E10" s="201" t="s">
        <v>515</v>
      </c>
      <c r="F10" s="201" t="s">
        <v>515</v>
      </c>
      <c r="G10" s="201" t="s">
        <v>515</v>
      </c>
      <c r="H10" s="201" t="s">
        <v>515</v>
      </c>
      <c r="I10" s="203"/>
      <c r="J10" s="204"/>
      <c r="K10" s="204"/>
      <c r="L10" s="204"/>
    </row>
    <row r="11" spans="1:18" ht="19.5" customHeight="1" x14ac:dyDescent="0.2">
      <c r="A11" s="29"/>
      <c r="B11" s="199" t="s">
        <v>518</v>
      </c>
      <c r="C11" s="200">
        <v>12.2</v>
      </c>
      <c r="D11" s="200">
        <v>1.3</v>
      </c>
      <c r="E11" s="201" t="s">
        <v>515</v>
      </c>
      <c r="F11" s="201" t="s">
        <v>515</v>
      </c>
      <c r="G11" s="201" t="s">
        <v>515</v>
      </c>
      <c r="H11" s="201" t="s">
        <v>515</v>
      </c>
      <c r="I11" s="203"/>
      <c r="J11" s="204"/>
      <c r="K11" s="204"/>
      <c r="L11" s="204"/>
    </row>
    <row r="12" spans="1:18" ht="19.5" customHeight="1" x14ac:dyDescent="0.2">
      <c r="A12" s="30">
        <f>IF(COUNTIF(F8:F66,"-")&gt;=1,2,"")</f>
        <v>2</v>
      </c>
      <c r="B12" s="199" t="s">
        <v>519</v>
      </c>
      <c r="C12" s="200">
        <v>4</v>
      </c>
      <c r="D12" s="200"/>
      <c r="E12" s="201" t="s">
        <v>515</v>
      </c>
      <c r="F12" s="201" t="s">
        <v>515</v>
      </c>
      <c r="G12" s="201" t="s">
        <v>515</v>
      </c>
      <c r="H12" s="201" t="s">
        <v>515</v>
      </c>
      <c r="I12" s="203"/>
      <c r="J12" s="204"/>
      <c r="K12" s="204"/>
      <c r="L12" s="204"/>
    </row>
    <row r="13" spans="1:18" ht="19.5" customHeight="1" x14ac:dyDescent="0.2">
      <c r="A13" s="30">
        <f>IF(COUNTIF(F8:F66,"/")&gt;=1,1,"")</f>
        <v>1</v>
      </c>
      <c r="B13" s="199" t="s">
        <v>520</v>
      </c>
      <c r="C13" s="200">
        <v>12.2</v>
      </c>
      <c r="D13" s="200"/>
      <c r="E13" s="201" t="s">
        <v>515</v>
      </c>
      <c r="F13" s="201" t="s">
        <v>515</v>
      </c>
      <c r="G13" s="201" t="s">
        <v>515</v>
      </c>
      <c r="H13" s="201" t="s">
        <v>515</v>
      </c>
      <c r="I13" s="203"/>
      <c r="J13" s="204"/>
      <c r="K13" s="204"/>
      <c r="L13" s="204"/>
      <c r="R13" s="25" t="s">
        <v>459</v>
      </c>
    </row>
    <row r="14" spans="1:18" ht="19.5" customHeight="1" x14ac:dyDescent="0.2">
      <c r="A14" s="30">
        <f>IF(COUNTIF(F8:F66,"#")&gt;=1,4,"")</f>
        <v>4</v>
      </c>
      <c r="B14" s="199" t="s">
        <v>521</v>
      </c>
      <c r="C14" s="200">
        <v>61.7</v>
      </c>
      <c r="D14" s="200"/>
      <c r="E14" s="201" t="s">
        <v>515</v>
      </c>
      <c r="F14" s="201" t="s">
        <v>515</v>
      </c>
      <c r="G14" s="201" t="s">
        <v>515</v>
      </c>
      <c r="H14" s="201" t="s">
        <v>515</v>
      </c>
      <c r="I14" s="203"/>
      <c r="J14" s="204"/>
      <c r="K14" s="204"/>
      <c r="L14" s="204"/>
    </row>
    <row r="15" spans="1:18" ht="19.5" customHeight="1" x14ac:dyDescent="0.2">
      <c r="A15" s="29"/>
      <c r="B15" s="199" t="s">
        <v>522</v>
      </c>
      <c r="C15" s="200">
        <v>17.899999999999999</v>
      </c>
      <c r="D15" s="200"/>
      <c r="E15" s="201" t="s">
        <v>515</v>
      </c>
      <c r="F15" s="201" t="s">
        <v>515</v>
      </c>
      <c r="G15" s="201" t="s">
        <v>515</v>
      </c>
      <c r="H15" s="201" t="s">
        <v>515</v>
      </c>
      <c r="I15" s="203"/>
      <c r="J15" s="204"/>
      <c r="K15" s="204"/>
      <c r="L15" s="204"/>
    </row>
    <row r="16" spans="1:18" ht="19.5" customHeight="1" x14ac:dyDescent="0.2">
      <c r="A16" s="30">
        <f>IF(COUNTIF(G8:G66,"/")&gt;=1,1,"")</f>
        <v>1</v>
      </c>
      <c r="B16" s="199" t="s">
        <v>523</v>
      </c>
      <c r="C16" s="200">
        <v>1.4</v>
      </c>
      <c r="D16" s="200"/>
      <c r="E16" s="201" t="s">
        <v>515</v>
      </c>
      <c r="F16" s="201" t="s">
        <v>515</v>
      </c>
      <c r="G16" s="201" t="s">
        <v>515</v>
      </c>
      <c r="H16" s="201" t="s">
        <v>515</v>
      </c>
      <c r="I16" s="203"/>
      <c r="J16" s="204"/>
      <c r="K16" s="204"/>
      <c r="L16" s="204"/>
    </row>
    <row r="17" spans="1:12" ht="19.5" customHeight="1" x14ac:dyDescent="0.2">
      <c r="A17" s="30">
        <f>IF(COUNTIF(G8:G66,"-")&gt;=1,2,"")</f>
        <v>2</v>
      </c>
      <c r="B17" s="199" t="s">
        <v>524</v>
      </c>
      <c r="C17" s="200">
        <v>12.2</v>
      </c>
      <c r="D17" s="200"/>
      <c r="E17" s="201" t="s">
        <v>515</v>
      </c>
      <c r="F17" s="201" t="s">
        <v>515</v>
      </c>
      <c r="G17" s="201" t="s">
        <v>515</v>
      </c>
      <c r="H17" s="201" t="s">
        <v>515</v>
      </c>
      <c r="I17" s="203"/>
      <c r="J17" s="204"/>
      <c r="K17" s="204"/>
      <c r="L17" s="204"/>
    </row>
    <row r="18" spans="1:12" ht="19.5" customHeight="1" x14ac:dyDescent="0.2">
      <c r="A18" s="30">
        <f>IF(COUNTIF(G8:G66,"#")&gt;=1,4,"")</f>
        <v>4</v>
      </c>
      <c r="B18" s="199" t="s">
        <v>525</v>
      </c>
      <c r="C18" s="200">
        <v>0.5</v>
      </c>
      <c r="D18" s="200"/>
      <c r="E18" s="201" t="s">
        <v>515</v>
      </c>
      <c r="F18" s="201" t="s">
        <v>515</v>
      </c>
      <c r="G18" s="201" t="s">
        <v>515</v>
      </c>
      <c r="H18" s="201" t="s">
        <v>515</v>
      </c>
      <c r="I18" s="203"/>
      <c r="J18" s="204"/>
      <c r="K18" s="204"/>
      <c r="L18" s="204"/>
    </row>
    <row r="19" spans="1:12" ht="19.5" customHeight="1" x14ac:dyDescent="0.2">
      <c r="A19" s="29"/>
      <c r="B19" s="199" t="s">
        <v>526</v>
      </c>
      <c r="C19" s="200">
        <v>0.5</v>
      </c>
      <c r="D19" s="200"/>
      <c r="E19" s="201" t="s">
        <v>515</v>
      </c>
      <c r="F19" s="201" t="s">
        <v>515</v>
      </c>
      <c r="G19" s="201" t="s">
        <v>515</v>
      </c>
      <c r="H19" s="201" t="s">
        <v>515</v>
      </c>
      <c r="I19" s="203"/>
      <c r="J19" s="204"/>
      <c r="K19" s="204" t="s">
        <v>265</v>
      </c>
      <c r="L19" s="204"/>
    </row>
    <row r="20" spans="1:12" ht="19.5" customHeight="1" x14ac:dyDescent="0.2">
      <c r="A20" s="30">
        <f>IF(COUNTIF(H8:H66,"/")&gt;=1,1,"")</f>
        <v>1</v>
      </c>
      <c r="B20" s="199" t="s">
        <v>527</v>
      </c>
      <c r="C20" s="200">
        <v>0</v>
      </c>
      <c r="D20" s="200"/>
      <c r="E20" s="201" t="s">
        <v>515</v>
      </c>
      <c r="F20" s="201" t="s">
        <v>515</v>
      </c>
      <c r="G20" s="201" t="s">
        <v>515</v>
      </c>
      <c r="H20" s="201" t="s">
        <v>515</v>
      </c>
      <c r="I20" s="203"/>
      <c r="J20" s="204"/>
      <c r="K20" s="204"/>
      <c r="L20" s="204"/>
    </row>
    <row r="21" spans="1:12" ht="19.5" customHeight="1" x14ac:dyDescent="0.2">
      <c r="A21" s="30">
        <f>IF(COUNTIF(H8:H66,"-")&gt;=1,2,"")</f>
        <v>2</v>
      </c>
      <c r="B21" s="199" t="s">
        <v>528</v>
      </c>
      <c r="C21" s="200">
        <v>11.3</v>
      </c>
      <c r="D21" s="200"/>
      <c r="E21" s="201" t="s">
        <v>515</v>
      </c>
      <c r="F21" s="201" t="s">
        <v>515</v>
      </c>
      <c r="G21" s="201" t="s">
        <v>515</v>
      </c>
      <c r="H21" s="201" t="s">
        <v>515</v>
      </c>
      <c r="I21" s="203"/>
      <c r="J21" s="204"/>
      <c r="K21" s="204"/>
      <c r="L21" s="204"/>
    </row>
    <row r="22" spans="1:12" ht="19.5" customHeight="1" x14ac:dyDescent="0.2">
      <c r="A22" s="30">
        <f>IF(COUNTIF(H8:H66,"#")&gt;=1,4,"")</f>
        <v>4</v>
      </c>
      <c r="B22" s="199" t="s">
        <v>529</v>
      </c>
      <c r="C22" s="200">
        <v>28.8</v>
      </c>
      <c r="D22" s="200"/>
      <c r="E22" s="201" t="s">
        <v>515</v>
      </c>
      <c r="F22" s="201" t="s">
        <v>515</v>
      </c>
      <c r="G22" s="201" t="s">
        <v>515</v>
      </c>
      <c r="H22" s="201" t="s">
        <v>515</v>
      </c>
      <c r="I22" s="203"/>
      <c r="J22" s="204"/>
      <c r="K22" s="204"/>
      <c r="L22" s="204"/>
    </row>
    <row r="23" spans="1:12" ht="19.5" customHeight="1" x14ac:dyDescent="0.2">
      <c r="B23" s="199" t="s">
        <v>491</v>
      </c>
      <c r="C23" s="200">
        <v>13.4</v>
      </c>
      <c r="D23" s="200"/>
      <c r="E23" s="201" t="s">
        <v>571</v>
      </c>
      <c r="F23" s="201" t="s">
        <v>571</v>
      </c>
      <c r="G23" s="201" t="s">
        <v>571</v>
      </c>
      <c r="H23" s="201" t="s">
        <v>571</v>
      </c>
      <c r="I23" s="203"/>
      <c r="J23" s="204"/>
      <c r="K23" s="204" t="s">
        <v>265</v>
      </c>
      <c r="L23" s="204"/>
    </row>
    <row r="24" spans="1:12" ht="19.5" customHeight="1" x14ac:dyDescent="0.2">
      <c r="B24" s="199" t="s">
        <v>530</v>
      </c>
      <c r="C24" s="200">
        <v>37.4</v>
      </c>
      <c r="D24" s="200"/>
      <c r="E24" s="201" t="s">
        <v>515</v>
      </c>
      <c r="F24" s="201" t="s">
        <v>515</v>
      </c>
      <c r="G24" s="201" t="s">
        <v>515</v>
      </c>
      <c r="H24" s="201" t="s">
        <v>515</v>
      </c>
      <c r="I24" s="203"/>
      <c r="J24" s="204"/>
      <c r="K24" s="204"/>
      <c r="L24" s="204"/>
    </row>
    <row r="25" spans="1:12" ht="19.5" customHeight="1" x14ac:dyDescent="0.2">
      <c r="B25" s="199" t="s">
        <v>531</v>
      </c>
      <c r="C25" s="200">
        <v>6.9</v>
      </c>
      <c r="D25" s="200"/>
      <c r="E25" s="201" t="s">
        <v>515</v>
      </c>
      <c r="F25" s="201" t="s">
        <v>515</v>
      </c>
      <c r="G25" s="201" t="s">
        <v>515</v>
      </c>
      <c r="H25" s="201" t="s">
        <v>515</v>
      </c>
      <c r="I25" s="203"/>
      <c r="J25" s="204"/>
      <c r="K25" s="204"/>
      <c r="L25" s="204"/>
    </row>
    <row r="26" spans="1:12" ht="19.5" customHeight="1" x14ac:dyDescent="0.2">
      <c r="B26" s="199" t="s">
        <v>532</v>
      </c>
      <c r="C26" s="200">
        <v>70</v>
      </c>
      <c r="D26" s="200">
        <v>0.3</v>
      </c>
      <c r="E26" s="201" t="s">
        <v>478</v>
      </c>
      <c r="F26" s="201" t="s">
        <v>478</v>
      </c>
      <c r="G26" s="201" t="s">
        <v>478</v>
      </c>
      <c r="H26" s="201" t="s">
        <v>478</v>
      </c>
      <c r="I26" s="203"/>
      <c r="J26" s="204"/>
      <c r="K26" s="204"/>
      <c r="L26" s="204"/>
    </row>
    <row r="27" spans="1:12" ht="19.5" customHeight="1" x14ac:dyDescent="0.2">
      <c r="B27" s="199" t="s">
        <v>533</v>
      </c>
      <c r="C27" s="200">
        <v>17</v>
      </c>
      <c r="D27" s="200"/>
      <c r="E27" s="201" t="s">
        <v>515</v>
      </c>
      <c r="F27" s="201" t="s">
        <v>515</v>
      </c>
      <c r="G27" s="201" t="s">
        <v>515</v>
      </c>
      <c r="H27" s="201" t="s">
        <v>515</v>
      </c>
      <c r="I27" s="203"/>
      <c r="J27" s="204"/>
      <c r="K27" s="204"/>
      <c r="L27" s="204"/>
    </row>
    <row r="28" spans="1:12" ht="19.5" customHeight="1" x14ac:dyDescent="0.2">
      <c r="B28" s="199" t="s">
        <v>534</v>
      </c>
      <c r="C28" s="200">
        <v>15.3</v>
      </c>
      <c r="D28" s="200"/>
      <c r="E28" s="201" t="s">
        <v>515</v>
      </c>
      <c r="F28" s="201" t="s">
        <v>515</v>
      </c>
      <c r="G28" s="201" t="s">
        <v>515</v>
      </c>
      <c r="H28" s="201" t="s">
        <v>515</v>
      </c>
      <c r="I28" s="203"/>
      <c r="J28" s="204"/>
      <c r="K28" s="204"/>
      <c r="L28" s="204"/>
    </row>
    <row r="29" spans="1:12" ht="19.5" customHeight="1" x14ac:dyDescent="0.2">
      <c r="B29" s="199" t="s">
        <v>535</v>
      </c>
      <c r="C29" s="200">
        <v>11.5</v>
      </c>
      <c r="D29" s="200">
        <v>2.6</v>
      </c>
      <c r="E29" s="201" t="s">
        <v>515</v>
      </c>
      <c r="F29" s="201" t="s">
        <v>515</v>
      </c>
      <c r="G29" s="201" t="s">
        <v>515</v>
      </c>
      <c r="H29" s="201" t="s">
        <v>515</v>
      </c>
      <c r="I29" s="203"/>
      <c r="J29" s="204"/>
      <c r="K29" s="204" t="s">
        <v>265</v>
      </c>
      <c r="L29" s="204"/>
    </row>
    <row r="30" spans="1:12" ht="19.5" customHeight="1" x14ac:dyDescent="0.2">
      <c r="B30" s="199" t="s">
        <v>536</v>
      </c>
      <c r="C30" s="200">
        <v>1.2</v>
      </c>
      <c r="D30" s="200"/>
      <c r="E30" s="201" t="s">
        <v>515</v>
      </c>
      <c r="F30" s="201" t="s">
        <v>515</v>
      </c>
      <c r="G30" s="201" t="s">
        <v>515</v>
      </c>
      <c r="H30" s="201" t="s">
        <v>515</v>
      </c>
      <c r="I30" s="203"/>
      <c r="J30" s="204"/>
      <c r="K30" s="204"/>
      <c r="L30" s="204"/>
    </row>
    <row r="31" spans="1:12" ht="19.5" customHeight="1" x14ac:dyDescent="0.2">
      <c r="B31" s="199" t="s">
        <v>537</v>
      </c>
      <c r="C31" s="200">
        <v>8.1</v>
      </c>
      <c r="D31" s="200"/>
      <c r="E31" s="201" t="s">
        <v>515</v>
      </c>
      <c r="F31" s="201" t="s">
        <v>515</v>
      </c>
      <c r="G31" s="201" t="s">
        <v>515</v>
      </c>
      <c r="H31" s="201" t="s">
        <v>515</v>
      </c>
      <c r="I31" s="203"/>
      <c r="J31" s="204"/>
      <c r="K31" s="204"/>
      <c r="L31" s="204"/>
    </row>
    <row r="32" spans="1:12" ht="19.5" customHeight="1" x14ac:dyDescent="0.2">
      <c r="B32" s="199" t="s">
        <v>538</v>
      </c>
      <c r="C32" s="200">
        <v>20.7</v>
      </c>
      <c r="D32" s="200"/>
      <c r="E32" s="201" t="s">
        <v>515</v>
      </c>
      <c r="F32" s="201" t="s">
        <v>515</v>
      </c>
      <c r="G32" s="201" t="s">
        <v>515</v>
      </c>
      <c r="H32" s="201" t="s">
        <v>515</v>
      </c>
      <c r="I32" s="203"/>
      <c r="J32" s="204"/>
      <c r="K32" s="204"/>
      <c r="L32" s="204"/>
    </row>
    <row r="33" spans="2:12" ht="19.5" customHeight="1" x14ac:dyDescent="0.2">
      <c r="B33" s="199" t="s">
        <v>539</v>
      </c>
      <c r="C33" s="200">
        <v>44.4</v>
      </c>
      <c r="D33" s="200">
        <v>1.4</v>
      </c>
      <c r="E33" s="201" t="s">
        <v>515</v>
      </c>
      <c r="F33" s="201" t="s">
        <v>515</v>
      </c>
      <c r="G33" s="201" t="s">
        <v>515</v>
      </c>
      <c r="H33" s="201" t="s">
        <v>515</v>
      </c>
      <c r="I33" s="203"/>
      <c r="J33" s="204"/>
      <c r="K33" s="204" t="s">
        <v>265</v>
      </c>
      <c r="L33" s="204"/>
    </row>
    <row r="34" spans="2:12" ht="19.5" customHeight="1" x14ac:dyDescent="0.2">
      <c r="B34" s="199" t="s">
        <v>540</v>
      </c>
      <c r="C34" s="200">
        <v>2.5</v>
      </c>
      <c r="D34" s="200"/>
      <c r="E34" s="201" t="s">
        <v>515</v>
      </c>
      <c r="F34" s="201" t="s">
        <v>515</v>
      </c>
      <c r="G34" s="201" t="s">
        <v>515</v>
      </c>
      <c r="H34" s="201" t="s">
        <v>515</v>
      </c>
      <c r="I34" s="203"/>
      <c r="J34" s="204"/>
      <c r="K34" s="204"/>
      <c r="L34" s="204"/>
    </row>
    <row r="35" spans="2:12" ht="19.5" customHeight="1" x14ac:dyDescent="0.2">
      <c r="B35" s="199" t="s">
        <v>541</v>
      </c>
      <c r="C35" s="200">
        <v>1</v>
      </c>
      <c r="D35" s="200"/>
      <c r="E35" s="201" t="s">
        <v>515</v>
      </c>
      <c r="F35" s="201" t="s">
        <v>515</v>
      </c>
      <c r="G35" s="201" t="s">
        <v>515</v>
      </c>
      <c r="H35" s="201" t="s">
        <v>515</v>
      </c>
      <c r="I35" s="203"/>
      <c r="J35" s="204"/>
      <c r="K35" s="204"/>
      <c r="L35" s="204"/>
    </row>
    <row r="36" spans="2:12" ht="19.5" customHeight="1" x14ac:dyDescent="0.2">
      <c r="B36" s="199" t="s">
        <v>542</v>
      </c>
      <c r="C36" s="200">
        <v>0.1</v>
      </c>
      <c r="D36" s="200"/>
      <c r="E36" s="201" t="s">
        <v>515</v>
      </c>
      <c r="F36" s="201" t="s">
        <v>515</v>
      </c>
      <c r="G36" s="201" t="s">
        <v>515</v>
      </c>
      <c r="H36" s="201" t="s">
        <v>515</v>
      </c>
      <c r="I36" s="203"/>
      <c r="J36" s="204"/>
      <c r="K36" s="204"/>
      <c r="L36" s="204"/>
    </row>
    <row r="37" spans="2:12" ht="19.5" customHeight="1" x14ac:dyDescent="0.2">
      <c r="B37" s="199" t="s">
        <v>543</v>
      </c>
      <c r="C37" s="200">
        <v>0.4</v>
      </c>
      <c r="D37" s="200"/>
      <c r="E37" s="201" t="s">
        <v>515</v>
      </c>
      <c r="F37" s="201" t="s">
        <v>515</v>
      </c>
      <c r="G37" s="201" t="s">
        <v>515</v>
      </c>
      <c r="H37" s="201" t="s">
        <v>515</v>
      </c>
      <c r="I37" s="203"/>
      <c r="J37" s="204"/>
      <c r="K37" s="204"/>
      <c r="L37" s="204"/>
    </row>
    <row r="38" spans="2:12" ht="19.5" hidden="1" customHeight="1" x14ac:dyDescent="0.2">
      <c r="B38" s="199"/>
      <c r="C38" s="200"/>
      <c r="D38" s="200"/>
      <c r="E38" s="201"/>
      <c r="F38" s="201"/>
      <c r="G38" s="201"/>
      <c r="H38" s="201"/>
      <c r="I38" s="205"/>
      <c r="J38" s="206"/>
      <c r="K38" s="206"/>
      <c r="L38" s="206"/>
    </row>
    <row r="39" spans="2:12" ht="19.5" hidden="1" customHeight="1" x14ac:dyDescent="0.2">
      <c r="B39" s="199"/>
      <c r="C39" s="200"/>
      <c r="D39" s="200"/>
      <c r="E39" s="201"/>
      <c r="F39" s="201"/>
      <c r="G39" s="201"/>
      <c r="H39" s="201"/>
      <c r="I39" s="205"/>
      <c r="J39" s="206"/>
      <c r="K39" s="206"/>
      <c r="L39" s="206"/>
    </row>
    <row r="40" spans="2:12" ht="19.5" hidden="1" customHeight="1" x14ac:dyDescent="0.2">
      <c r="B40" s="199"/>
      <c r="C40" s="200"/>
      <c r="D40" s="200"/>
      <c r="E40" s="201"/>
      <c r="F40" s="201"/>
      <c r="G40" s="201"/>
      <c r="H40" s="201"/>
      <c r="I40" s="205"/>
      <c r="J40" s="206"/>
      <c r="K40" s="206"/>
      <c r="L40" s="206"/>
    </row>
    <row r="41" spans="2:12" ht="19.5" hidden="1" customHeight="1" x14ac:dyDescent="0.2">
      <c r="B41" s="199"/>
      <c r="C41" s="200"/>
      <c r="D41" s="200"/>
      <c r="E41" s="201"/>
      <c r="F41" s="201"/>
      <c r="G41" s="201"/>
      <c r="H41" s="201"/>
      <c r="I41" s="205"/>
      <c r="J41" s="206"/>
      <c r="K41" s="206"/>
      <c r="L41" s="206"/>
    </row>
    <row r="42" spans="2:12" ht="19.5" hidden="1" customHeight="1" x14ac:dyDescent="0.2">
      <c r="B42" s="199"/>
      <c r="C42" s="200"/>
      <c r="D42" s="200"/>
      <c r="E42" s="201"/>
      <c r="F42" s="201"/>
      <c r="G42" s="201"/>
      <c r="H42" s="201"/>
      <c r="I42" s="205"/>
      <c r="J42" s="206"/>
      <c r="K42" s="206"/>
      <c r="L42" s="206"/>
    </row>
    <row r="43" spans="2:12" ht="19.5" hidden="1" customHeight="1" x14ac:dyDescent="0.2">
      <c r="B43" s="199"/>
      <c r="C43" s="200"/>
      <c r="D43" s="200"/>
      <c r="E43" s="201"/>
      <c r="F43" s="201"/>
      <c r="G43" s="201"/>
      <c r="H43" s="201"/>
      <c r="I43" s="205"/>
      <c r="J43" s="206"/>
      <c r="K43" s="206"/>
      <c r="L43" s="206"/>
    </row>
    <row r="44" spans="2:12" ht="19.5" hidden="1" customHeight="1" x14ac:dyDescent="0.2">
      <c r="B44" s="199"/>
      <c r="C44" s="200"/>
      <c r="D44" s="200"/>
      <c r="E44" s="201"/>
      <c r="F44" s="201"/>
      <c r="G44" s="201"/>
      <c r="H44" s="201"/>
      <c r="I44" s="205"/>
      <c r="J44" s="206"/>
      <c r="K44" s="206"/>
      <c r="L44" s="206"/>
    </row>
    <row r="45" spans="2:12" ht="19.5" hidden="1" customHeight="1" x14ac:dyDescent="0.2">
      <c r="B45" s="199"/>
      <c r="C45" s="200"/>
      <c r="D45" s="200"/>
      <c r="E45" s="201"/>
      <c r="F45" s="201"/>
      <c r="G45" s="201"/>
      <c r="H45" s="201"/>
      <c r="I45" s="205"/>
      <c r="J45" s="206"/>
      <c r="K45" s="206"/>
      <c r="L45" s="206"/>
    </row>
    <row r="46" spans="2:12" ht="19.5" hidden="1" customHeight="1" x14ac:dyDescent="0.2">
      <c r="B46" s="199"/>
      <c r="C46" s="200"/>
      <c r="D46" s="200"/>
      <c r="E46" s="201"/>
      <c r="F46" s="201"/>
      <c r="G46" s="201"/>
      <c r="H46" s="201"/>
      <c r="I46" s="205"/>
      <c r="J46" s="206"/>
      <c r="K46" s="206"/>
      <c r="L46" s="206"/>
    </row>
    <row r="47" spans="2:12" ht="19.5" hidden="1" customHeight="1" x14ac:dyDescent="0.2">
      <c r="B47" s="199"/>
      <c r="C47" s="200"/>
      <c r="D47" s="200"/>
      <c r="E47" s="201"/>
      <c r="F47" s="201"/>
      <c r="G47" s="201"/>
      <c r="H47" s="201"/>
      <c r="I47" s="205"/>
      <c r="J47" s="206"/>
      <c r="K47" s="206"/>
      <c r="L47" s="206"/>
    </row>
    <row r="48" spans="2:12" ht="19.5" hidden="1" customHeight="1" x14ac:dyDescent="0.2">
      <c r="B48" s="199"/>
      <c r="C48" s="200"/>
      <c r="D48" s="200"/>
      <c r="E48" s="201"/>
      <c r="F48" s="201"/>
      <c r="G48" s="201"/>
      <c r="H48" s="201"/>
      <c r="I48" s="205"/>
      <c r="J48" s="206"/>
      <c r="K48" s="206"/>
      <c r="L48" s="206"/>
    </row>
    <row r="49" spans="2:12" ht="19.5" hidden="1" customHeight="1" x14ac:dyDescent="0.2">
      <c r="B49" s="199"/>
      <c r="C49" s="200"/>
      <c r="D49" s="200"/>
      <c r="E49" s="201"/>
      <c r="F49" s="201"/>
      <c r="G49" s="201"/>
      <c r="H49" s="201"/>
      <c r="I49" s="205"/>
      <c r="J49" s="206"/>
      <c r="K49" s="206"/>
      <c r="L49" s="206"/>
    </row>
    <row r="50" spans="2:12" ht="19.5" hidden="1" customHeight="1" x14ac:dyDescent="0.2">
      <c r="B50" s="199"/>
      <c r="C50" s="200"/>
      <c r="D50" s="200"/>
      <c r="E50" s="201"/>
      <c r="F50" s="201"/>
      <c r="G50" s="201"/>
      <c r="H50" s="201"/>
      <c r="I50" s="205"/>
      <c r="J50" s="206"/>
      <c r="K50" s="206"/>
      <c r="L50" s="206"/>
    </row>
    <row r="51" spans="2:12" ht="19.5" hidden="1" customHeight="1" x14ac:dyDescent="0.2">
      <c r="B51" s="199"/>
      <c r="C51" s="200"/>
      <c r="D51" s="200"/>
      <c r="E51" s="201"/>
      <c r="F51" s="201"/>
      <c r="G51" s="201"/>
      <c r="H51" s="201"/>
      <c r="I51" s="205"/>
      <c r="J51" s="206"/>
      <c r="K51" s="206"/>
      <c r="L51" s="206"/>
    </row>
    <row r="52" spans="2:12" ht="19.5" hidden="1" customHeight="1" x14ac:dyDescent="0.2">
      <c r="B52" s="199"/>
      <c r="C52" s="200"/>
      <c r="D52" s="200"/>
      <c r="E52" s="201"/>
      <c r="F52" s="201"/>
      <c r="G52" s="201"/>
      <c r="H52" s="201"/>
      <c r="I52" s="205"/>
      <c r="J52" s="206"/>
      <c r="K52" s="206"/>
      <c r="L52" s="206"/>
    </row>
    <row r="53" spans="2:12" ht="19.5" hidden="1" customHeight="1" x14ac:dyDescent="0.2">
      <c r="B53" s="199"/>
      <c r="C53" s="200"/>
      <c r="D53" s="200"/>
      <c r="E53" s="201"/>
      <c r="F53" s="201"/>
      <c r="G53" s="201"/>
      <c r="H53" s="201"/>
      <c r="I53" s="205"/>
      <c r="J53" s="206"/>
      <c r="K53" s="206"/>
      <c r="L53" s="206"/>
    </row>
    <row r="54" spans="2:12" ht="19.5" hidden="1" customHeight="1" x14ac:dyDescent="0.2">
      <c r="B54" s="199"/>
      <c r="C54" s="200"/>
      <c r="D54" s="200"/>
      <c r="E54" s="201"/>
      <c r="F54" s="201"/>
      <c r="G54" s="201"/>
      <c r="H54" s="201"/>
      <c r="I54" s="205"/>
      <c r="J54" s="206"/>
      <c r="K54" s="206"/>
      <c r="L54" s="206"/>
    </row>
    <row r="55" spans="2:12" ht="19.5" hidden="1" customHeight="1" x14ac:dyDescent="0.2">
      <c r="B55" s="199"/>
      <c r="C55" s="200"/>
      <c r="D55" s="200"/>
      <c r="E55" s="201"/>
      <c r="F55" s="201"/>
      <c r="G55" s="201"/>
      <c r="H55" s="201"/>
      <c r="I55" s="205"/>
      <c r="J55" s="206"/>
      <c r="K55" s="206"/>
      <c r="L55" s="206"/>
    </row>
    <row r="56" spans="2:12" ht="19.5" hidden="1" customHeight="1" x14ac:dyDescent="0.2">
      <c r="B56" s="199"/>
      <c r="C56" s="200"/>
      <c r="D56" s="200"/>
      <c r="E56" s="201"/>
      <c r="F56" s="201"/>
      <c r="G56" s="201"/>
      <c r="H56" s="201"/>
      <c r="I56" s="205"/>
      <c r="J56" s="206"/>
      <c r="K56" s="206"/>
      <c r="L56" s="206"/>
    </row>
    <row r="57" spans="2:12" ht="19.5" hidden="1" customHeight="1" x14ac:dyDescent="0.2">
      <c r="B57" s="199"/>
      <c r="C57" s="200"/>
      <c r="D57" s="200"/>
      <c r="E57" s="201"/>
      <c r="F57" s="201"/>
      <c r="G57" s="201"/>
      <c r="H57" s="201"/>
      <c r="I57" s="205"/>
      <c r="J57" s="206"/>
      <c r="K57" s="206"/>
      <c r="L57" s="206"/>
    </row>
    <row r="58" spans="2:12" ht="19.5" hidden="1" customHeight="1" x14ac:dyDescent="0.2">
      <c r="B58" s="199"/>
      <c r="C58" s="200"/>
      <c r="D58" s="200"/>
      <c r="E58" s="201"/>
      <c r="F58" s="201"/>
      <c r="G58" s="201"/>
      <c r="H58" s="201"/>
      <c r="I58" s="205"/>
      <c r="J58" s="206"/>
      <c r="K58" s="206"/>
      <c r="L58" s="206"/>
    </row>
    <row r="59" spans="2:12" ht="19.5" hidden="1" customHeight="1" x14ac:dyDescent="0.2">
      <c r="B59" s="199"/>
      <c r="C59" s="200"/>
      <c r="D59" s="200"/>
      <c r="E59" s="201"/>
      <c r="F59" s="201"/>
      <c r="G59" s="201"/>
      <c r="H59" s="201"/>
      <c r="I59" s="205"/>
      <c r="J59" s="206"/>
      <c r="K59" s="206"/>
      <c r="L59" s="206"/>
    </row>
    <row r="60" spans="2:12" ht="19.5" hidden="1" customHeight="1" x14ac:dyDescent="0.2">
      <c r="B60" s="199"/>
      <c r="C60" s="200"/>
      <c r="D60" s="200"/>
      <c r="E60" s="201"/>
      <c r="F60" s="201"/>
      <c r="G60" s="201"/>
      <c r="H60" s="201"/>
      <c r="I60" s="205"/>
      <c r="J60" s="206"/>
      <c r="K60" s="206"/>
      <c r="L60" s="206"/>
    </row>
    <row r="61" spans="2:12" ht="19.5" hidden="1" customHeight="1" x14ac:dyDescent="0.2">
      <c r="B61" s="199"/>
      <c r="C61" s="200"/>
      <c r="D61" s="200"/>
      <c r="E61" s="201"/>
      <c r="F61" s="201"/>
      <c r="G61" s="201"/>
      <c r="H61" s="201"/>
      <c r="I61" s="205"/>
      <c r="J61" s="206"/>
      <c r="K61" s="206"/>
      <c r="L61" s="206"/>
    </row>
    <row r="62" spans="2:12" ht="19.5" hidden="1" customHeight="1" x14ac:dyDescent="0.2">
      <c r="B62" s="199"/>
      <c r="C62" s="200"/>
      <c r="D62" s="200"/>
      <c r="E62" s="201"/>
      <c r="F62" s="201"/>
      <c r="G62" s="201"/>
      <c r="H62" s="201"/>
      <c r="I62" s="205"/>
      <c r="J62" s="206"/>
      <c r="K62" s="206"/>
      <c r="L62" s="206"/>
    </row>
    <row r="63" spans="2:12" ht="19.5" hidden="1" customHeight="1" x14ac:dyDescent="0.2">
      <c r="B63" s="199"/>
      <c r="C63" s="200"/>
      <c r="D63" s="200"/>
      <c r="E63" s="201"/>
      <c r="F63" s="201"/>
      <c r="G63" s="201"/>
      <c r="H63" s="201"/>
      <c r="I63" s="205"/>
      <c r="J63" s="206"/>
      <c r="K63" s="206"/>
      <c r="L63" s="206"/>
    </row>
    <row r="64" spans="2:12" ht="19.5" hidden="1" customHeight="1" x14ac:dyDescent="0.2">
      <c r="B64" s="199"/>
      <c r="C64" s="200"/>
      <c r="D64" s="200"/>
      <c r="E64" s="201"/>
      <c r="F64" s="201"/>
      <c r="G64" s="201"/>
      <c r="H64" s="201"/>
      <c r="I64" s="205"/>
      <c r="J64" s="206"/>
      <c r="K64" s="206"/>
      <c r="L64" s="206"/>
    </row>
    <row r="65" spans="2:13" ht="19.5" hidden="1" customHeight="1" x14ac:dyDescent="0.2">
      <c r="B65" s="199"/>
      <c r="C65" s="200"/>
      <c r="D65" s="200"/>
      <c r="E65" s="201"/>
      <c r="F65" s="201"/>
      <c r="G65" s="201"/>
      <c r="H65" s="201"/>
      <c r="I65" s="205"/>
      <c r="J65" s="206"/>
      <c r="K65" s="206"/>
      <c r="L65" s="206"/>
    </row>
    <row r="66" spans="2:13" ht="19.5" hidden="1" customHeight="1" x14ac:dyDescent="0.2">
      <c r="B66" s="199"/>
      <c r="C66" s="200"/>
      <c r="D66" s="200"/>
      <c r="E66" s="201"/>
      <c r="F66" s="201"/>
      <c r="G66" s="201"/>
      <c r="H66" s="201"/>
      <c r="I66" s="205"/>
      <c r="J66" s="206"/>
      <c r="K66" s="206"/>
      <c r="L66" s="206"/>
    </row>
    <row r="67" spans="2:13" ht="37.5" customHeight="1" x14ac:dyDescent="0.2">
      <c r="B67" s="207"/>
      <c r="C67" s="208">
        <f>IF(COUNTA(C8:C66)&lt;&gt;0,SUM(C8:C66),"")</f>
        <v>633</v>
      </c>
      <c r="D67" s="208">
        <f>IF(COUNTA(D8:D66)&lt;&gt;0,SUM(D8:D66),"")</f>
        <v>78.599999999999994</v>
      </c>
      <c r="E67" s="208" t="str">
        <f>IF(COUNT(E8:E66)&gt;=1,SUM(E8:E66),IF(SUM(A8:A10)=1,"/",IF(SUM(A8:A10)=2,"-",IF(SUM(A8:A10)=4,"#",IF(SUM(A8:A10)=3,"/ -",IF(SUM(A8:A10)=5,"/ #",IF(SUM(A8:A10)=6,"- #",IF(SUM(A8:A10)=7,"/ - #",""))))))))</f>
        <v>/ - #</v>
      </c>
      <c r="F67" s="208" t="str">
        <f>IF(COUNT(F8:F66)&gt;=1,SUM(F8:F66),IF(SUM(A12:A14)=1,"/",IF(SUM(A12:A14)=2,"-",IF(SUM(A12:A14)=4,"#",IF(SUM(A12:A14)=3,"/ -",IF(SUM(A12:A14)=5,"/ #",IF(SUM(A12:A14)=6,"- #",IF(SUM(A12:A14)=7,"/ - #",""))))))))</f>
        <v>/ - #</v>
      </c>
      <c r="G67" s="208" t="str">
        <f>IF(COUNT(G8:G66)&gt;=1,SUM(G8:G66),IF(SUM(A16:A18)=1,"/",IF(SUM(A16:A18)=2,"-",IF(SUM(A16:A18)=4,"#",IF(SUM(A16:A18)=3,"/ -",IF(SUM(A16:A18)=5,"/ #",IF(SUM(A16:A18)=6,"- #",IF(SUM(A16:A18)=7,"/ - #",""))))))))</f>
        <v>/ - #</v>
      </c>
      <c r="H67" s="208" t="str">
        <f>IF(COUNT(H8:H66)&gt;=1,SUM(H8:H66),IF(SUM(A20:A22)=1,"/",IF(SUM(A20:A22)=2,"-",IF(SUM(A20:A22)=4,"#",IF(SUM(A20:A22)=3,"/ -",IF(SUM(A20:A22)=5,"/ #",IF(SUM(A20:A22)=6,"- #",IF(SUM(A20:A22)=7,"/ - #",""))))))))</f>
        <v>/ - #</v>
      </c>
      <c r="I67" s="509" t="str">
        <f>IF($I$79=0,"",VLOOKUP($I$79,$K$79:$L$93,2,FALSE))</f>
        <v>□</v>
      </c>
      <c r="J67" s="509"/>
      <c r="K67" s="509"/>
      <c r="L67" s="509"/>
    </row>
    <row r="68" spans="2:13" x14ac:dyDescent="0.2">
      <c r="B68" s="209"/>
      <c r="C68" s="210" t="s">
        <v>212</v>
      </c>
      <c r="D68" s="211"/>
      <c r="E68" s="211"/>
      <c r="F68" s="211"/>
      <c r="G68" s="211"/>
      <c r="H68" s="212"/>
      <c r="I68" s="213"/>
      <c r="J68" s="213"/>
      <c r="K68" s="213"/>
      <c r="L68" s="213"/>
    </row>
    <row r="69" spans="2:13" x14ac:dyDescent="0.2">
      <c r="B69" s="214"/>
      <c r="C69" s="510"/>
      <c r="D69" s="511"/>
      <c r="E69" s="511"/>
      <c r="F69" s="511"/>
      <c r="G69" s="511"/>
      <c r="H69" s="512"/>
      <c r="I69" s="213"/>
      <c r="J69" s="213"/>
      <c r="K69" s="213"/>
      <c r="L69" s="213"/>
    </row>
    <row r="70" spans="2:13" x14ac:dyDescent="0.2">
      <c r="B70" s="215"/>
      <c r="C70" s="510"/>
      <c r="D70" s="511"/>
      <c r="E70" s="511"/>
      <c r="F70" s="511"/>
      <c r="G70" s="511"/>
      <c r="H70" s="512"/>
      <c r="I70" s="213"/>
      <c r="J70" s="213"/>
      <c r="K70" s="213"/>
      <c r="L70" s="213"/>
    </row>
    <row r="71" spans="2:13" x14ac:dyDescent="0.2">
      <c r="B71" s="215"/>
      <c r="C71" s="513"/>
      <c r="D71" s="514"/>
      <c r="E71" s="514"/>
      <c r="F71" s="514"/>
      <c r="G71" s="514"/>
      <c r="H71" s="515"/>
      <c r="I71" s="213"/>
      <c r="J71" s="213"/>
      <c r="K71" s="213"/>
      <c r="L71" s="213"/>
    </row>
    <row r="77" spans="2:13" hidden="1" x14ac:dyDescent="0.2"/>
    <row r="78" spans="2:13" hidden="1" x14ac:dyDescent="0.2">
      <c r="E78" s="32" t="s">
        <v>263</v>
      </c>
      <c r="F78" s="32" t="s">
        <v>264</v>
      </c>
      <c r="G78" s="32" t="s">
        <v>265</v>
      </c>
      <c r="H78" s="33" t="s">
        <v>266</v>
      </c>
      <c r="I78" s="34"/>
      <c r="J78" s="34"/>
      <c r="K78" s="34"/>
      <c r="L78" s="34"/>
      <c r="M78" s="34"/>
    </row>
    <row r="79" spans="2:13" hidden="1" x14ac:dyDescent="0.2">
      <c r="E79" s="35">
        <f>IF(COUNTA($I$8:$I$66)=0,0,1)</f>
        <v>0</v>
      </c>
      <c r="F79" s="35">
        <f>IF(COUNTA($J$8:$J$66)=0,0,2)</f>
        <v>0</v>
      </c>
      <c r="G79" s="35">
        <f>IF(COUNTA($K$8:$K$66)=0,0,4)</f>
        <v>4</v>
      </c>
      <c r="H79" s="35">
        <f>IF(COUNTA($L$8:$L$66)=0,0,8)</f>
        <v>0</v>
      </c>
      <c r="I79" s="35">
        <f>SUM($E$79:$H$79)</f>
        <v>4</v>
      </c>
      <c r="J79" s="34"/>
      <c r="K79" s="35">
        <v>1</v>
      </c>
      <c r="L79" s="536" t="s">
        <v>187</v>
      </c>
      <c r="M79" s="536"/>
    </row>
    <row r="80" spans="2:13" hidden="1" x14ac:dyDescent="0.2">
      <c r="E80" s="35"/>
      <c r="F80" s="35"/>
      <c r="G80" s="35"/>
      <c r="H80" s="35"/>
      <c r="I80" s="35"/>
      <c r="J80" s="34"/>
      <c r="K80" s="35">
        <v>2</v>
      </c>
      <c r="L80" s="536" t="s">
        <v>192</v>
      </c>
      <c r="M80" s="536"/>
    </row>
    <row r="81" spans="5:13" hidden="1" x14ac:dyDescent="0.2">
      <c r="E81" s="35"/>
      <c r="F81" s="35"/>
      <c r="G81" s="35"/>
      <c r="H81" s="35"/>
      <c r="I81" s="35"/>
      <c r="J81" s="34"/>
      <c r="K81" s="35">
        <v>3</v>
      </c>
      <c r="L81" s="536" t="s">
        <v>190</v>
      </c>
      <c r="M81" s="536"/>
    </row>
    <row r="82" spans="5:13" hidden="1" x14ac:dyDescent="0.2">
      <c r="E82" s="35"/>
      <c r="F82" s="35"/>
      <c r="G82" s="35"/>
      <c r="H82" s="35"/>
      <c r="I82" s="35"/>
      <c r="J82" s="34"/>
      <c r="K82" s="35">
        <v>4</v>
      </c>
      <c r="L82" s="536" t="s">
        <v>188</v>
      </c>
      <c r="M82" s="536"/>
    </row>
    <row r="83" spans="5:13" hidden="1" x14ac:dyDescent="0.2">
      <c r="E83" s="35"/>
      <c r="F83" s="35"/>
      <c r="G83" s="35"/>
      <c r="H83" s="35"/>
      <c r="I83" s="35"/>
      <c r="J83" s="34"/>
      <c r="K83" s="35">
        <v>5</v>
      </c>
      <c r="L83" s="536" t="s">
        <v>191</v>
      </c>
      <c r="M83" s="536"/>
    </row>
    <row r="84" spans="5:13" hidden="1" x14ac:dyDescent="0.2">
      <c r="E84" s="35"/>
      <c r="F84" s="35"/>
      <c r="G84" s="35"/>
      <c r="H84" s="35"/>
      <c r="I84" s="35"/>
      <c r="J84" s="34"/>
      <c r="K84" s="35">
        <v>6</v>
      </c>
      <c r="L84" s="536" t="s">
        <v>193</v>
      </c>
      <c r="M84" s="536"/>
    </row>
    <row r="85" spans="5:13" hidden="1" x14ac:dyDescent="0.2">
      <c r="E85" s="35"/>
      <c r="F85" s="35"/>
      <c r="G85" s="35"/>
      <c r="H85" s="35"/>
      <c r="I85" s="35"/>
      <c r="J85" s="34"/>
      <c r="K85" s="35">
        <v>7</v>
      </c>
      <c r="L85" s="536" t="s">
        <v>200</v>
      </c>
      <c r="M85" s="536"/>
    </row>
    <row r="86" spans="5:13" hidden="1" x14ac:dyDescent="0.2">
      <c r="E86" s="35"/>
      <c r="F86" s="35"/>
      <c r="G86" s="35"/>
      <c r="H86" s="35"/>
      <c r="I86" s="35"/>
      <c r="J86" s="34"/>
      <c r="K86" s="35">
        <v>8</v>
      </c>
      <c r="L86" s="536" t="s">
        <v>189</v>
      </c>
      <c r="M86" s="536"/>
    </row>
    <row r="87" spans="5:13" hidden="1" x14ac:dyDescent="0.2">
      <c r="E87" s="35"/>
      <c r="F87" s="35"/>
      <c r="G87" s="35"/>
      <c r="H87" s="35"/>
      <c r="I87" s="35"/>
      <c r="J87" s="34"/>
      <c r="K87" s="35">
        <v>9</v>
      </c>
      <c r="L87" s="536" t="s">
        <v>194</v>
      </c>
      <c r="M87" s="536"/>
    </row>
    <row r="88" spans="5:13" hidden="1" x14ac:dyDescent="0.2">
      <c r="E88" s="35"/>
      <c r="F88" s="35"/>
      <c r="G88" s="35"/>
      <c r="H88" s="35"/>
      <c r="I88" s="35"/>
      <c r="J88" s="34"/>
      <c r="K88" s="35">
        <v>10</v>
      </c>
      <c r="L88" s="536" t="s">
        <v>195</v>
      </c>
      <c r="M88" s="536"/>
    </row>
    <row r="89" spans="5:13" hidden="1" x14ac:dyDescent="0.2">
      <c r="E89" s="35"/>
      <c r="F89" s="35"/>
      <c r="G89" s="35"/>
      <c r="H89" s="35"/>
      <c r="I89" s="35"/>
      <c r="J89" s="34"/>
      <c r="K89" s="35">
        <v>11</v>
      </c>
      <c r="L89" s="536" t="s">
        <v>199</v>
      </c>
      <c r="M89" s="536"/>
    </row>
    <row r="90" spans="5:13" hidden="1" x14ac:dyDescent="0.2">
      <c r="E90" s="35"/>
      <c r="F90" s="35"/>
      <c r="G90" s="35"/>
      <c r="H90" s="35"/>
      <c r="I90" s="35"/>
      <c r="J90" s="34"/>
      <c r="K90" s="35">
        <v>12</v>
      </c>
      <c r="L90" s="536" t="s">
        <v>196</v>
      </c>
      <c r="M90" s="536"/>
    </row>
    <row r="91" spans="5:13" hidden="1" x14ac:dyDescent="0.2">
      <c r="E91" s="35"/>
      <c r="F91" s="35"/>
      <c r="G91" s="35"/>
      <c r="H91" s="35"/>
      <c r="I91" s="35"/>
      <c r="J91" s="34"/>
      <c r="K91" s="35">
        <v>13</v>
      </c>
      <c r="L91" s="536" t="s">
        <v>197</v>
      </c>
      <c r="M91" s="536"/>
    </row>
    <row r="92" spans="5:13" hidden="1" x14ac:dyDescent="0.2">
      <c r="E92" s="35"/>
      <c r="F92" s="35"/>
      <c r="G92" s="35"/>
      <c r="H92" s="35"/>
      <c r="I92" s="35"/>
      <c r="J92" s="34"/>
      <c r="K92" s="35">
        <v>14</v>
      </c>
      <c r="L92" s="536" t="s">
        <v>201</v>
      </c>
      <c r="M92" s="536"/>
    </row>
    <row r="93" spans="5:13" hidden="1" x14ac:dyDescent="0.2">
      <c r="E93" s="35"/>
      <c r="F93" s="35"/>
      <c r="G93" s="35"/>
      <c r="H93" s="35"/>
      <c r="I93" s="35"/>
      <c r="J93" s="34"/>
      <c r="K93" s="35">
        <v>15</v>
      </c>
      <c r="L93" s="536" t="s">
        <v>198</v>
      </c>
      <c r="M93" s="536"/>
    </row>
  </sheetData>
  <mergeCells count="30">
    <mergeCell ref="L91:M91"/>
    <mergeCell ref="L92:M92"/>
    <mergeCell ref="L93:M93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I67:L67"/>
    <mergeCell ref="C69:H69"/>
    <mergeCell ref="C70:H70"/>
    <mergeCell ref="C71:H71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23">
    <cfRule type="expression" dxfId="2" priority="6">
      <formula>($B8:$B66)&lt;&gt;""</formula>
    </cfRule>
  </conditionalFormatting>
  <conditionalFormatting sqref="E24:L66">
    <cfRule type="expression" dxfId="1" priority="4">
      <formula>($B24:$B83)&lt;&gt;""</formula>
    </cfRule>
  </conditionalFormatting>
  <conditionalFormatting sqref="I8:L66">
    <cfRule type="expression" dxfId="0" priority="3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6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6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6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6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6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6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74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O13"/>
  <sheetViews>
    <sheetView showGridLines="0" topLeftCell="B1" zoomScaleNormal="100" zoomScaleSheetLayoutView="90" workbookViewId="0">
      <selection activeCell="O8" sqref="O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330</v>
      </c>
    </row>
    <row r="2" spans="1:15" ht="21" customHeight="1" x14ac:dyDescent="0.2">
      <c r="A2" s="123">
        <v>2</v>
      </c>
    </row>
    <row r="3" spans="1:15" ht="24.5" customHeight="1" x14ac:dyDescent="0.2">
      <c r="A3" s="123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537" t="s">
        <v>30</v>
      </c>
      <c r="C4" s="546" t="s">
        <v>335</v>
      </c>
      <c r="D4" s="547"/>
      <c r="E4" s="547"/>
      <c r="F4" s="547"/>
      <c r="G4" s="547"/>
      <c r="H4" s="547"/>
      <c r="I4" s="547"/>
      <c r="J4" s="547"/>
      <c r="K4" s="547"/>
      <c r="L4" s="548"/>
      <c r="M4" s="537" t="s">
        <v>32</v>
      </c>
    </row>
    <row r="5" spans="1:15" s="11" customFormat="1" ht="18" customHeight="1" x14ac:dyDescent="0.2">
      <c r="B5" s="538"/>
      <c r="C5" s="539" t="s">
        <v>50</v>
      </c>
      <c r="D5" s="540"/>
      <c r="E5" s="540"/>
      <c r="F5" s="540"/>
      <c r="G5" s="540"/>
      <c r="H5" s="540"/>
      <c r="I5" s="540"/>
      <c r="J5" s="539" t="s">
        <v>31</v>
      </c>
      <c r="K5" s="540"/>
      <c r="L5" s="541" t="s">
        <v>40</v>
      </c>
      <c r="M5" s="538"/>
    </row>
    <row r="6" spans="1:15" s="11" customFormat="1" ht="18" customHeight="1" x14ac:dyDescent="0.2">
      <c r="B6" s="538"/>
      <c r="C6" s="541" t="s">
        <v>33</v>
      </c>
      <c r="D6" s="543"/>
      <c r="E6" s="541" t="s">
        <v>20</v>
      </c>
      <c r="F6" s="543"/>
      <c r="G6" s="543"/>
      <c r="H6" s="543"/>
      <c r="I6" s="543"/>
      <c r="J6" s="544" t="s">
        <v>51</v>
      </c>
      <c r="K6" s="541" t="s">
        <v>52</v>
      </c>
      <c r="L6" s="542"/>
      <c r="M6" s="538"/>
    </row>
    <row r="7" spans="1:15" s="11" customFormat="1" ht="45" customHeight="1" x14ac:dyDescent="0.2">
      <c r="B7" s="538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545"/>
      <c r="K7" s="542"/>
      <c r="L7" s="542"/>
      <c r="M7" s="538"/>
    </row>
    <row r="8" spans="1:15" s="11" customFormat="1" ht="52.5" customHeight="1" x14ac:dyDescent="0.2">
      <c r="B8" s="216" t="str">
        <f>IF(ｼｰﾄ0!C4="","",ｼｰﾄ0!C3&amp;ｼｰﾄ0!C4)</f>
        <v>大阪府大阪平野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8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275</v>
      </c>
      <c r="C10" s="10" t="s">
        <v>468</v>
      </c>
    </row>
    <row r="11" spans="1:15" x14ac:dyDescent="0.2">
      <c r="C11" s="10" t="s">
        <v>469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470</v>
      </c>
    </row>
    <row r="13" spans="1:15" ht="18" customHeight="1" x14ac:dyDescent="0.2">
      <c r="C13" s="10" t="s">
        <v>471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I29"/>
  <sheetViews>
    <sheetView showGridLines="0" topLeftCell="B14" zoomScaleNormal="100" zoomScaleSheetLayoutView="85" workbookViewId="0">
      <selection activeCell="J6" sqref="J6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20" t="s">
        <v>476</v>
      </c>
    </row>
    <row r="2" spans="1:9" x14ac:dyDescent="0.2">
      <c r="A2" s="124">
        <v>2</v>
      </c>
      <c r="B2" s="124"/>
    </row>
    <row r="3" spans="1:9" ht="15" customHeight="1" x14ac:dyDescent="0.2">
      <c r="A3" s="124">
        <f>IF(COUNTA(E7:I14)&lt;&gt;0,1,2)</f>
        <v>1</v>
      </c>
      <c r="B3" s="127" t="s">
        <v>472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558" t="s">
        <v>36</v>
      </c>
      <c r="D5" s="553" t="s">
        <v>21</v>
      </c>
      <c r="E5" s="557" t="s">
        <v>333</v>
      </c>
      <c r="F5" s="557"/>
      <c r="G5" s="557"/>
      <c r="H5" s="557"/>
      <c r="I5" s="557"/>
    </row>
    <row r="6" spans="1:9" ht="40" customHeight="1" x14ac:dyDescent="0.2">
      <c r="C6" s="558"/>
      <c r="D6" s="553"/>
      <c r="E6" s="219" t="s">
        <v>22</v>
      </c>
      <c r="F6" s="219" t="s">
        <v>23</v>
      </c>
      <c r="G6" s="219" t="s">
        <v>24</v>
      </c>
      <c r="H6" s="219" t="s">
        <v>64</v>
      </c>
      <c r="I6" s="219" t="s">
        <v>25</v>
      </c>
    </row>
    <row r="7" spans="1:9" ht="28.5" customHeight="1" x14ac:dyDescent="0.2">
      <c r="C7" s="554" t="str">
        <f>IF(OR(ｼｰﾄ0!C4="",ｼｰﾄ0!C3=""),"",ｼｰﾄ0!C3&amp;ｼｰﾄ0!C4)</f>
        <v>大阪府大阪平野</v>
      </c>
      <c r="D7" s="549" t="s">
        <v>203</v>
      </c>
      <c r="E7" s="221"/>
      <c r="F7" s="221"/>
      <c r="G7" s="222"/>
      <c r="H7" s="223"/>
      <c r="I7" s="224"/>
    </row>
    <row r="8" spans="1:9" ht="28.5" customHeight="1" x14ac:dyDescent="0.2">
      <c r="C8" s="555"/>
      <c r="D8" s="550"/>
      <c r="E8" s="221"/>
      <c r="F8" s="221"/>
      <c r="G8" s="222"/>
      <c r="H8" s="223"/>
      <c r="I8" s="224"/>
    </row>
    <row r="9" spans="1:9" ht="28.5" customHeight="1" x14ac:dyDescent="0.2">
      <c r="C9" s="555"/>
      <c r="D9" s="549" t="s">
        <v>474</v>
      </c>
      <c r="E9" s="225">
        <v>15.4</v>
      </c>
      <c r="F9" s="225"/>
      <c r="G9" s="226">
        <v>7</v>
      </c>
      <c r="H9" s="227" t="s">
        <v>65</v>
      </c>
      <c r="I9" s="228">
        <v>45261</v>
      </c>
    </row>
    <row r="10" spans="1:9" ht="28.5" customHeight="1" x14ac:dyDescent="0.2">
      <c r="C10" s="555"/>
      <c r="D10" s="560"/>
      <c r="E10" s="221"/>
      <c r="F10" s="221"/>
      <c r="G10" s="222"/>
      <c r="H10" s="223"/>
      <c r="I10" s="224"/>
    </row>
    <row r="11" spans="1:9" ht="28.5" customHeight="1" x14ac:dyDescent="0.2">
      <c r="C11" s="555"/>
      <c r="D11" s="549" t="s">
        <v>175</v>
      </c>
      <c r="E11" s="221"/>
      <c r="F11" s="221"/>
      <c r="G11" s="222"/>
      <c r="H11" s="223"/>
      <c r="I11" s="224"/>
    </row>
    <row r="12" spans="1:9" ht="28.5" customHeight="1" x14ac:dyDescent="0.2">
      <c r="C12" s="555"/>
      <c r="D12" s="550"/>
      <c r="E12" s="221"/>
      <c r="F12" s="221"/>
      <c r="G12" s="222"/>
      <c r="H12" s="223"/>
      <c r="I12" s="224"/>
    </row>
    <row r="13" spans="1:9" ht="28.5" customHeight="1" x14ac:dyDescent="0.2">
      <c r="C13" s="555"/>
      <c r="D13" s="549" t="s">
        <v>334</v>
      </c>
      <c r="E13" s="221"/>
      <c r="F13" s="221"/>
      <c r="G13" s="222"/>
      <c r="H13" s="223"/>
      <c r="I13" s="224"/>
    </row>
    <row r="14" spans="1:9" ht="28.5" customHeight="1" x14ac:dyDescent="0.2">
      <c r="C14" s="556"/>
      <c r="D14" s="560"/>
      <c r="E14" s="221"/>
      <c r="F14" s="221"/>
      <c r="G14" s="222"/>
      <c r="H14" s="223"/>
      <c r="I14" s="224"/>
    </row>
    <row r="15" spans="1:9" ht="28.5" customHeight="1" x14ac:dyDescent="0.2">
      <c r="C15" s="559" t="s">
        <v>38</v>
      </c>
      <c r="D15" s="229" t="s">
        <v>65</v>
      </c>
      <c r="E15" s="230">
        <f>IF(COUNTA(E7:E14)=0,"",SUMIFS(E7:E14,$H$7:$H$14,$D$15))</f>
        <v>15.4</v>
      </c>
      <c r="F15" s="230" t="str">
        <f t="shared" ref="F15:G15" si="0">IF(COUNTA(F7:F14)=0,"",SUMIFS(F7:F14,$H$7:$H$14,$D$15))</f>
        <v/>
      </c>
      <c r="G15" s="231">
        <f t="shared" si="0"/>
        <v>7</v>
      </c>
      <c r="H15" s="232"/>
      <c r="I15" s="232"/>
    </row>
    <row r="16" spans="1:9" ht="28.5" customHeight="1" x14ac:dyDescent="0.2">
      <c r="C16" s="560"/>
      <c r="D16" s="229" t="s">
        <v>72</v>
      </c>
      <c r="E16" s="230">
        <f>IF(COUNTA(E7:E14)=0,"",SUMIFS(E7:E14,$H$7:$H$14,$D$16))</f>
        <v>0</v>
      </c>
      <c r="F16" s="230" t="str">
        <f>IF(COUNTA(F7:F14)=0,"",SUMIFS(F7:F14,$H$7:$H$14,$D$16))</f>
        <v/>
      </c>
      <c r="G16" s="231">
        <f>IF(COUNTA(G7:G14)=0,"",SUMIFS(G7:G14,$H$7:$H$14,$D$16))</f>
        <v>0</v>
      </c>
      <c r="H16" s="232"/>
      <c r="I16" s="232"/>
    </row>
    <row r="17" spans="2:9" ht="15" customHeight="1" x14ac:dyDescent="0.2">
      <c r="C17" s="233"/>
      <c r="D17" s="233"/>
      <c r="E17" s="233"/>
      <c r="F17" s="233"/>
      <c r="G17" s="233"/>
      <c r="H17" s="233"/>
      <c r="I17" s="233"/>
    </row>
    <row r="18" spans="2:9" customFormat="1" ht="15" customHeight="1" x14ac:dyDescent="0.2">
      <c r="C18" s="234"/>
      <c r="D18" s="233"/>
      <c r="E18" s="233"/>
      <c r="F18" s="233"/>
      <c r="G18" s="235"/>
      <c r="H18" s="235"/>
      <c r="I18" s="235"/>
    </row>
    <row r="19" spans="2:9" ht="15" customHeight="1" x14ac:dyDescent="0.2">
      <c r="B19" s="128" t="s">
        <v>473</v>
      </c>
      <c r="C19" s="234"/>
      <c r="D19" s="233"/>
      <c r="E19" s="233"/>
      <c r="F19" s="233"/>
      <c r="G19" s="233"/>
      <c r="H19" s="233"/>
      <c r="I19" s="233"/>
    </row>
    <row r="20" spans="2:9" ht="15" customHeight="1" x14ac:dyDescent="0.2">
      <c r="C20" s="236"/>
      <c r="D20" s="233"/>
      <c r="E20" s="233"/>
      <c r="F20" s="233"/>
      <c r="G20" s="233"/>
      <c r="H20" s="233"/>
      <c r="I20" s="233"/>
    </row>
    <row r="21" spans="2:9" x14ac:dyDescent="0.2">
      <c r="C21" s="553" t="s">
        <v>36</v>
      </c>
      <c r="D21" s="549" t="s">
        <v>21</v>
      </c>
      <c r="E21" s="237" t="s">
        <v>39</v>
      </c>
      <c r="F21" s="238"/>
      <c r="G21" s="239"/>
      <c r="H21" s="549" t="s">
        <v>16</v>
      </c>
      <c r="I21" s="233"/>
    </row>
    <row r="22" spans="2:9" ht="12" customHeight="1" x14ac:dyDescent="0.2">
      <c r="C22" s="553"/>
      <c r="D22" s="550"/>
      <c r="E22" s="219" t="s">
        <v>178</v>
      </c>
      <c r="F22" s="219" t="s">
        <v>179</v>
      </c>
      <c r="G22" s="219" t="s">
        <v>180</v>
      </c>
      <c r="H22" s="550"/>
      <c r="I22" s="233"/>
    </row>
    <row r="23" spans="2:9" ht="29" x14ac:dyDescent="0.2">
      <c r="C23" s="554" t="str">
        <f>IF(OR(ｼｰﾄ0!C4="",ｼｰﾄ0!C3=""),"",ｼｰﾄ0!C3&amp;ｼｰﾄ0!C4)</f>
        <v>大阪府大阪平野</v>
      </c>
      <c r="D23" s="219" t="s">
        <v>61</v>
      </c>
      <c r="E23" s="240">
        <f>6+21</f>
        <v>27</v>
      </c>
      <c r="F23" s="240">
        <f>0+1</f>
        <v>1</v>
      </c>
      <c r="G23" s="240">
        <f>15+6</f>
        <v>21</v>
      </c>
      <c r="H23" s="241">
        <f>IF(COUNTA(E23:G23)=0,"",SUM(E23:G23))</f>
        <v>49</v>
      </c>
      <c r="I23" s="233"/>
    </row>
    <row r="24" spans="2:9" ht="40.5" customHeight="1" x14ac:dyDescent="0.2">
      <c r="C24" s="555"/>
      <c r="D24" s="220" t="s">
        <v>37</v>
      </c>
      <c r="E24" s="240">
        <v>0</v>
      </c>
      <c r="F24" s="240">
        <v>0</v>
      </c>
      <c r="G24" s="240">
        <v>0</v>
      </c>
      <c r="H24" s="241">
        <f>IF(COUNTA(E25:G25)=0,"",SUM(E25:G25))</f>
        <v>0</v>
      </c>
      <c r="I24" s="233"/>
    </row>
    <row r="25" spans="2:9" ht="40.5" customHeight="1" x14ac:dyDescent="0.2">
      <c r="C25" s="555"/>
      <c r="D25" s="219" t="s">
        <v>175</v>
      </c>
      <c r="E25" s="240">
        <v>0</v>
      </c>
      <c r="F25" s="240">
        <v>0</v>
      </c>
      <c r="G25" s="240">
        <v>0</v>
      </c>
      <c r="H25" s="241">
        <f>IF(COUNTA(E26:G26)=0,"",SUM(E26:G26))</f>
        <v>0</v>
      </c>
      <c r="I25" s="233"/>
    </row>
    <row r="26" spans="2:9" ht="40.5" customHeight="1" x14ac:dyDescent="0.2">
      <c r="C26" s="556"/>
      <c r="D26" s="220" t="s">
        <v>176</v>
      </c>
      <c r="E26" s="240">
        <v>0</v>
      </c>
      <c r="F26" s="240">
        <v>0</v>
      </c>
      <c r="G26" s="240">
        <v>0</v>
      </c>
      <c r="H26" s="241">
        <f>IF(COUNTA(E26:G26)=0,"",SUM(E26:G26))</f>
        <v>0</v>
      </c>
      <c r="I26" s="233"/>
    </row>
    <row r="27" spans="2:9" ht="40.5" customHeight="1" x14ac:dyDescent="0.2">
      <c r="C27" s="551" t="s">
        <v>177</v>
      </c>
      <c r="D27" s="552"/>
      <c r="E27" s="241">
        <f>IF(SUM(E23:E26)=0,"",SUM(E23:E26))</f>
        <v>27</v>
      </c>
      <c r="F27" s="241">
        <f>IF(SUM(F23:F26)=0,"",SUM(F23:F26))</f>
        <v>1</v>
      </c>
      <c r="G27" s="241">
        <f>IF(SUM(G23:G26)=0,"",SUM(G23:G26))</f>
        <v>21</v>
      </c>
      <c r="H27" s="241">
        <f>IF(SUM(H23:H26)=0,"",SUM(H23:H26))</f>
        <v>49</v>
      </c>
      <c r="I27" s="233"/>
    </row>
    <row r="28" spans="2:9" ht="15" customHeight="1" x14ac:dyDescent="0.2">
      <c r="C28" s="37"/>
      <c r="D28" s="37"/>
      <c r="E28" s="38"/>
      <c r="F28" s="38"/>
      <c r="G28" s="38"/>
      <c r="H28" s="38"/>
    </row>
    <row r="29" spans="2:9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1:H22"/>
    <mergeCell ref="C27:D27"/>
    <mergeCell ref="C21:C22"/>
    <mergeCell ref="D21:D22"/>
    <mergeCell ref="C23:C26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xWindow="1125" yWindow="694"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pageSetUpPr fitToPage="1"/>
  </sheetPr>
  <dimension ref="A1:U72"/>
  <sheetViews>
    <sheetView showGridLines="0" zoomScaleNormal="100" zoomScaleSheetLayoutView="90" workbookViewId="0">
      <pane xSplit="2" ySplit="6" topLeftCell="C18" activePane="bottomRight" state="frozen"/>
      <selection sqref="A1:B1"/>
      <selection pane="topRight" sqref="A1:B1"/>
      <selection pane="bottomLeft" sqref="A1:B1"/>
      <selection pane="bottomRight" activeCell="P1" sqref="P1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81640625" style="17" customWidth="1"/>
    <col min="8" max="8" width="5.6328125" style="111" customWidth="1"/>
    <col min="9" max="9" width="5.6328125" style="17" customWidth="1"/>
    <col min="10" max="10" width="10.81640625" style="17" customWidth="1"/>
    <col min="11" max="11" width="5.6328125" style="111" customWidth="1"/>
    <col min="12" max="12" width="5.6328125" style="17" customWidth="1"/>
    <col min="13" max="13" width="10.81640625" style="17" customWidth="1"/>
    <col min="14" max="14" width="5.6328125" style="111" customWidth="1"/>
    <col min="15" max="15" width="5.6328125" style="17" customWidth="1"/>
    <col min="16" max="16" width="10.81640625" style="17" customWidth="1"/>
    <col min="17" max="17" width="5.6328125" style="111" customWidth="1"/>
    <col min="18" max="18" width="5.6328125" style="17" customWidth="1"/>
    <col min="19" max="19" width="10.81640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352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585" t="s">
        <v>233</v>
      </c>
      <c r="C4" s="593" t="s">
        <v>234</v>
      </c>
      <c r="D4" s="565" t="s">
        <v>73</v>
      </c>
      <c r="E4" s="242" t="s">
        <v>229</v>
      </c>
      <c r="F4" s="243"/>
      <c r="G4" s="244"/>
      <c r="H4" s="242" t="s">
        <v>238</v>
      </c>
      <c r="I4" s="243"/>
      <c r="J4" s="244"/>
      <c r="K4" s="245" t="s">
        <v>339</v>
      </c>
      <c r="L4" s="243"/>
      <c r="M4" s="244"/>
      <c r="N4" s="245" t="s">
        <v>349</v>
      </c>
      <c r="O4" s="245"/>
      <c r="P4" s="245"/>
      <c r="Q4" s="245" t="s">
        <v>463</v>
      </c>
      <c r="R4" s="245"/>
      <c r="S4" s="245"/>
    </row>
    <row r="5" spans="1:21" ht="25.5" customHeight="1" x14ac:dyDescent="0.2">
      <c r="A5" s="25" t="s">
        <v>458</v>
      </c>
      <c r="B5" s="586"/>
      <c r="C5" s="593"/>
      <c r="D5" s="566"/>
      <c r="E5" s="246" t="s">
        <v>74</v>
      </c>
      <c r="F5" s="247" t="s">
        <v>272</v>
      </c>
      <c r="G5" s="248"/>
      <c r="H5" s="246" t="s">
        <v>75</v>
      </c>
      <c r="I5" s="247" t="s">
        <v>272</v>
      </c>
      <c r="J5" s="248"/>
      <c r="K5" s="246" t="s">
        <v>76</v>
      </c>
      <c r="L5" s="247" t="s">
        <v>272</v>
      </c>
      <c r="M5" s="248"/>
      <c r="N5" s="246" t="s">
        <v>77</v>
      </c>
      <c r="O5" s="247" t="s">
        <v>272</v>
      </c>
      <c r="P5" s="248"/>
      <c r="Q5" s="246" t="s">
        <v>74</v>
      </c>
      <c r="R5" s="247" t="s">
        <v>272</v>
      </c>
      <c r="S5" s="249"/>
    </row>
    <row r="6" spans="1:21" ht="27.75" customHeight="1" x14ac:dyDescent="0.2">
      <c r="B6" s="587"/>
      <c r="C6" s="593"/>
      <c r="D6" s="567"/>
      <c r="E6" s="250" t="s">
        <v>78</v>
      </c>
      <c r="F6" s="251" t="s">
        <v>274</v>
      </c>
      <c r="G6" s="252" t="s">
        <v>231</v>
      </c>
      <c r="H6" s="250" t="s">
        <v>78</v>
      </c>
      <c r="I6" s="251" t="s">
        <v>273</v>
      </c>
      <c r="J6" s="252" t="s">
        <v>79</v>
      </c>
      <c r="K6" s="250" t="s">
        <v>78</v>
      </c>
      <c r="L6" s="251" t="s">
        <v>273</v>
      </c>
      <c r="M6" s="252" t="s">
        <v>79</v>
      </c>
      <c r="N6" s="250" t="s">
        <v>78</v>
      </c>
      <c r="O6" s="251" t="s">
        <v>273</v>
      </c>
      <c r="P6" s="252" t="s">
        <v>79</v>
      </c>
      <c r="Q6" s="250" t="s">
        <v>78</v>
      </c>
      <c r="R6" s="251" t="s">
        <v>273</v>
      </c>
      <c r="S6" s="252" t="s">
        <v>79</v>
      </c>
    </row>
    <row r="7" spans="1:21" ht="21.75" customHeight="1" x14ac:dyDescent="0.2">
      <c r="B7" s="565" t="str">
        <f>ｼｰﾄ0!$C$4</f>
        <v>大阪平野</v>
      </c>
      <c r="C7" s="561" t="s">
        <v>480</v>
      </c>
      <c r="D7" s="253" t="s">
        <v>232</v>
      </c>
      <c r="E7" s="266">
        <v>2</v>
      </c>
      <c r="F7" s="267">
        <v>0.08</v>
      </c>
      <c r="G7" s="267">
        <v>0</v>
      </c>
      <c r="H7" s="266">
        <v>2</v>
      </c>
      <c r="I7" s="267">
        <v>0.1</v>
      </c>
      <c r="J7" s="267">
        <v>0</v>
      </c>
      <c r="K7" s="266">
        <v>5</v>
      </c>
      <c r="L7" s="267">
        <v>0.248</v>
      </c>
      <c r="M7" s="267">
        <v>2.1458349999999999</v>
      </c>
      <c r="N7" s="266">
        <v>5</v>
      </c>
      <c r="O7" s="267">
        <v>0.2</v>
      </c>
      <c r="P7" s="267">
        <v>0.1</v>
      </c>
      <c r="Q7" s="266">
        <v>6</v>
      </c>
      <c r="R7" s="267">
        <v>0.2</v>
      </c>
      <c r="S7" s="267">
        <v>0.8</v>
      </c>
    </row>
    <row r="8" spans="1:21" ht="21.75" customHeight="1" x14ac:dyDescent="0.2">
      <c r="B8" s="566"/>
      <c r="C8" s="562"/>
      <c r="D8" s="253" t="s">
        <v>19</v>
      </c>
      <c r="E8" s="266">
        <v>1</v>
      </c>
      <c r="F8" s="267">
        <v>0.08</v>
      </c>
      <c r="G8" s="267">
        <v>0.02</v>
      </c>
      <c r="H8" s="266">
        <v>1</v>
      </c>
      <c r="I8" s="267">
        <v>0.02</v>
      </c>
      <c r="J8" s="267">
        <v>0.01</v>
      </c>
      <c r="K8" s="266">
        <v>1</v>
      </c>
      <c r="L8" s="267">
        <v>0</v>
      </c>
      <c r="M8" s="267">
        <v>0</v>
      </c>
      <c r="N8" s="266">
        <v>1</v>
      </c>
      <c r="O8" s="267">
        <v>0.1</v>
      </c>
      <c r="P8" s="267">
        <v>0</v>
      </c>
      <c r="Q8" s="266">
        <v>1</v>
      </c>
      <c r="R8" s="267">
        <v>0.1</v>
      </c>
      <c r="S8" s="267">
        <v>0.1</v>
      </c>
    </row>
    <row r="9" spans="1:21" ht="21.75" customHeight="1" x14ac:dyDescent="0.2">
      <c r="B9" s="566"/>
      <c r="C9" s="562"/>
      <c r="D9" s="253" t="s">
        <v>18</v>
      </c>
      <c r="E9" s="266">
        <v>62</v>
      </c>
      <c r="F9" s="267">
        <v>6.6</v>
      </c>
      <c r="G9" s="267">
        <v>2.4</v>
      </c>
      <c r="H9" s="266">
        <v>60</v>
      </c>
      <c r="I9" s="267">
        <v>4.9000000000000004</v>
      </c>
      <c r="J9" s="267">
        <v>1.8</v>
      </c>
      <c r="K9" s="266">
        <v>58</v>
      </c>
      <c r="L9" s="267">
        <v>5.2</v>
      </c>
      <c r="M9" s="267">
        <v>1.9</v>
      </c>
      <c r="N9" s="266">
        <v>46</v>
      </c>
      <c r="O9" s="267">
        <v>5.5</v>
      </c>
      <c r="P9" s="267">
        <v>2</v>
      </c>
      <c r="Q9" s="266">
        <v>43</v>
      </c>
      <c r="R9" s="267">
        <v>5.5</v>
      </c>
      <c r="S9" s="267">
        <v>2</v>
      </c>
      <c r="U9" s="119"/>
    </row>
    <row r="10" spans="1:21" ht="21.75" customHeight="1" x14ac:dyDescent="0.2">
      <c r="B10" s="566"/>
      <c r="C10" s="562"/>
      <c r="D10" s="253" t="s">
        <v>209</v>
      </c>
      <c r="E10" s="266">
        <v>277</v>
      </c>
      <c r="F10" s="267">
        <v>1.6</v>
      </c>
      <c r="G10" s="267">
        <v>0.6</v>
      </c>
      <c r="H10" s="266">
        <v>277</v>
      </c>
      <c r="I10" s="267">
        <v>1.6</v>
      </c>
      <c r="J10" s="267">
        <v>0.6</v>
      </c>
      <c r="K10" s="266">
        <v>272</v>
      </c>
      <c r="L10" s="267">
        <v>1.5720000000000001</v>
      </c>
      <c r="M10" s="267">
        <v>0.57377999999999996</v>
      </c>
      <c r="N10" s="266">
        <v>236</v>
      </c>
      <c r="O10" s="267">
        <v>1.5</v>
      </c>
      <c r="P10" s="267">
        <v>0.5</v>
      </c>
      <c r="Q10" s="266">
        <v>235</v>
      </c>
      <c r="R10" s="267">
        <v>1.4</v>
      </c>
      <c r="S10" s="267">
        <v>0.5</v>
      </c>
    </row>
    <row r="11" spans="1:21" ht="21.75" customHeight="1" x14ac:dyDescent="0.2">
      <c r="B11" s="566"/>
      <c r="C11" s="562"/>
      <c r="D11" s="171" t="s">
        <v>62</v>
      </c>
      <c r="E11" s="266">
        <v>115</v>
      </c>
      <c r="F11" s="267">
        <v>6.3</v>
      </c>
      <c r="G11" s="267">
        <v>2.2999999999999998</v>
      </c>
      <c r="H11" s="266">
        <v>115</v>
      </c>
      <c r="I11" s="267">
        <v>6.3</v>
      </c>
      <c r="J11" s="267">
        <v>2.2999999999999998</v>
      </c>
      <c r="K11" s="266">
        <v>99</v>
      </c>
      <c r="L11" s="267">
        <v>4.0590000000000002</v>
      </c>
      <c r="M11" s="267">
        <v>1.481535</v>
      </c>
      <c r="N11" s="266">
        <v>95</v>
      </c>
      <c r="O11" s="267">
        <v>4.4000000000000004</v>
      </c>
      <c r="P11" s="267">
        <v>1.6</v>
      </c>
      <c r="Q11" s="266">
        <v>98</v>
      </c>
      <c r="R11" s="267">
        <v>5</v>
      </c>
      <c r="S11" s="267">
        <v>1.8</v>
      </c>
    </row>
    <row r="12" spans="1:21" ht="26.25" customHeight="1" x14ac:dyDescent="0.2">
      <c r="B12" s="567"/>
      <c r="C12" s="564"/>
      <c r="D12" s="171" t="s">
        <v>254</v>
      </c>
      <c r="E12" s="268">
        <v>457</v>
      </c>
      <c r="F12" s="269">
        <v>14.66</v>
      </c>
      <c r="G12" s="269">
        <v>5.32</v>
      </c>
      <c r="H12" s="268">
        <v>455</v>
      </c>
      <c r="I12" s="270">
        <v>12.920000000000002</v>
      </c>
      <c r="J12" s="270">
        <v>4.71</v>
      </c>
      <c r="K12" s="268">
        <v>435</v>
      </c>
      <c r="L12" s="269">
        <v>11.079000000000001</v>
      </c>
      <c r="M12" s="269">
        <v>6.1011500000000005</v>
      </c>
      <c r="N12" s="268">
        <v>383</v>
      </c>
      <c r="O12" s="269">
        <v>11.7</v>
      </c>
      <c r="P12" s="269">
        <v>4.2</v>
      </c>
      <c r="Q12" s="268">
        <f t="shared" ref="Q12:S12" si="0">IF(COUNT(Q7:Q11)&gt;=1,SUM(Q7:Q11),"")</f>
        <v>383</v>
      </c>
      <c r="R12" s="269">
        <f t="shared" ref="R12" si="1">IF(COUNT(R7:R11)&gt;=1,SUM(R7:R11),"")</f>
        <v>12.2</v>
      </c>
      <c r="S12" s="269">
        <f t="shared" si="0"/>
        <v>5.2</v>
      </c>
    </row>
    <row r="13" spans="1:21" ht="21.75" customHeight="1" x14ac:dyDescent="0.2">
      <c r="B13" s="565" t="str">
        <f>ｼｰﾄ0!$C$4</f>
        <v>大阪平野</v>
      </c>
      <c r="C13" s="568" t="s">
        <v>481</v>
      </c>
      <c r="D13" s="253" t="s">
        <v>208</v>
      </c>
      <c r="E13" s="271">
        <v>96</v>
      </c>
      <c r="F13" s="267">
        <v>15.4</v>
      </c>
      <c r="G13" s="267">
        <v>5.6</v>
      </c>
      <c r="H13" s="271">
        <v>96</v>
      </c>
      <c r="I13" s="267">
        <v>15.4</v>
      </c>
      <c r="J13" s="267">
        <v>5.6</v>
      </c>
      <c r="K13" s="271">
        <v>95</v>
      </c>
      <c r="L13" s="267">
        <v>15.55</v>
      </c>
      <c r="M13" s="267">
        <v>5.6757499999999999</v>
      </c>
      <c r="N13" s="271">
        <v>96</v>
      </c>
      <c r="O13" s="267">
        <v>13.9</v>
      </c>
      <c r="P13" s="267">
        <v>5.0999999999999996</v>
      </c>
      <c r="Q13" s="272">
        <v>96</v>
      </c>
      <c r="R13" s="267">
        <v>11.8</v>
      </c>
      <c r="S13" s="267">
        <v>4.3</v>
      </c>
    </row>
    <row r="14" spans="1:21" ht="21.75" customHeight="1" x14ac:dyDescent="0.2">
      <c r="B14" s="566"/>
      <c r="C14" s="569"/>
      <c r="D14" s="253" t="s">
        <v>19</v>
      </c>
      <c r="E14" s="271" t="s">
        <v>478</v>
      </c>
      <c r="F14" s="267" t="s">
        <v>478</v>
      </c>
      <c r="G14" s="267" t="s">
        <v>478</v>
      </c>
      <c r="H14" s="271" t="s">
        <v>478</v>
      </c>
      <c r="I14" s="267" t="s">
        <v>478</v>
      </c>
      <c r="J14" s="267" t="s">
        <v>478</v>
      </c>
      <c r="K14" s="271" t="s">
        <v>478</v>
      </c>
      <c r="L14" s="267" t="s">
        <v>478</v>
      </c>
      <c r="M14" s="267" t="s">
        <v>478</v>
      </c>
      <c r="N14" s="271" t="s">
        <v>478</v>
      </c>
      <c r="O14" s="267" t="s">
        <v>478</v>
      </c>
      <c r="P14" s="267" t="s">
        <v>478</v>
      </c>
      <c r="Q14" s="267" t="s">
        <v>478</v>
      </c>
      <c r="R14" s="267" t="s">
        <v>478</v>
      </c>
      <c r="S14" s="267" t="s">
        <v>478</v>
      </c>
    </row>
    <row r="15" spans="1:21" ht="21.75" customHeight="1" x14ac:dyDescent="0.2">
      <c r="B15" s="566"/>
      <c r="C15" s="569"/>
      <c r="D15" s="253" t="s">
        <v>18</v>
      </c>
      <c r="E15" s="271">
        <v>63</v>
      </c>
      <c r="F15" s="267">
        <v>72.5</v>
      </c>
      <c r="G15" s="267">
        <v>26.5</v>
      </c>
      <c r="H15" s="271">
        <v>63</v>
      </c>
      <c r="I15" s="267">
        <v>72.5</v>
      </c>
      <c r="J15" s="267">
        <v>26.5</v>
      </c>
      <c r="K15" s="271">
        <v>63</v>
      </c>
      <c r="L15" s="267">
        <v>72.150000000000006</v>
      </c>
      <c r="M15" s="267">
        <v>26.33475</v>
      </c>
      <c r="N15" s="271">
        <v>48</v>
      </c>
      <c r="O15" s="267">
        <v>62</v>
      </c>
      <c r="P15" s="267">
        <v>22.6</v>
      </c>
      <c r="Q15" s="272">
        <v>48</v>
      </c>
      <c r="R15" s="267">
        <v>59.9</v>
      </c>
      <c r="S15" s="267">
        <v>21.9</v>
      </c>
    </row>
    <row r="16" spans="1:21" ht="21.75" customHeight="1" x14ac:dyDescent="0.2">
      <c r="B16" s="566"/>
      <c r="C16" s="569"/>
      <c r="D16" s="253" t="s">
        <v>209</v>
      </c>
      <c r="E16" s="271">
        <v>27</v>
      </c>
      <c r="F16" s="267">
        <v>6</v>
      </c>
      <c r="G16" s="267">
        <v>2.2000000000000002</v>
      </c>
      <c r="H16" s="271">
        <v>27</v>
      </c>
      <c r="I16" s="267">
        <v>6</v>
      </c>
      <c r="J16" s="267">
        <v>2.2000000000000002</v>
      </c>
      <c r="K16" s="271">
        <v>18</v>
      </c>
      <c r="L16" s="267">
        <v>4.3559999999999999</v>
      </c>
      <c r="M16" s="267">
        <v>1.5899399999999999</v>
      </c>
      <c r="N16" s="271">
        <v>25</v>
      </c>
      <c r="O16" s="267">
        <v>5.8</v>
      </c>
      <c r="P16" s="267">
        <v>2.1</v>
      </c>
      <c r="Q16" s="272">
        <v>25</v>
      </c>
      <c r="R16" s="267">
        <v>6.8</v>
      </c>
      <c r="S16" s="267">
        <v>2.5</v>
      </c>
    </row>
    <row r="17" spans="2:19" ht="21.75" customHeight="1" x14ac:dyDescent="0.2">
      <c r="B17" s="566"/>
      <c r="C17" s="569"/>
      <c r="D17" s="171" t="s">
        <v>62</v>
      </c>
      <c r="E17" s="271">
        <v>247</v>
      </c>
      <c r="F17" s="267">
        <v>11.1</v>
      </c>
      <c r="G17" s="267">
        <v>4</v>
      </c>
      <c r="H17" s="271">
        <v>247</v>
      </c>
      <c r="I17" s="267">
        <v>11.1</v>
      </c>
      <c r="J17" s="267">
        <v>4</v>
      </c>
      <c r="K17" s="271">
        <v>251</v>
      </c>
      <c r="L17" s="267">
        <v>11.773999999999999</v>
      </c>
      <c r="M17" s="267">
        <v>4.2975099999999999</v>
      </c>
      <c r="N17" s="271">
        <v>255</v>
      </c>
      <c r="O17" s="267">
        <v>12.5</v>
      </c>
      <c r="P17" s="267">
        <v>4.5999999999999996</v>
      </c>
      <c r="Q17" s="272">
        <v>280</v>
      </c>
      <c r="R17" s="267">
        <v>26.4</v>
      </c>
      <c r="S17" s="267">
        <v>9.6</v>
      </c>
    </row>
    <row r="18" spans="2:19" ht="26.25" customHeight="1" x14ac:dyDescent="0.2">
      <c r="B18" s="567"/>
      <c r="C18" s="570"/>
      <c r="D18" s="171" t="s">
        <v>255</v>
      </c>
      <c r="E18" s="268">
        <v>433</v>
      </c>
      <c r="F18" s="269">
        <v>105</v>
      </c>
      <c r="G18" s="269">
        <v>38.300000000000004</v>
      </c>
      <c r="H18" s="268">
        <v>433</v>
      </c>
      <c r="I18" s="270">
        <v>105</v>
      </c>
      <c r="J18" s="270">
        <v>38.300000000000004</v>
      </c>
      <c r="K18" s="268">
        <v>427</v>
      </c>
      <c r="L18" s="269">
        <v>103.83</v>
      </c>
      <c r="M18" s="269">
        <v>37.897950000000002</v>
      </c>
      <c r="N18" s="268">
        <v>424</v>
      </c>
      <c r="O18" s="269">
        <v>94.2</v>
      </c>
      <c r="P18" s="269">
        <v>34.400000000000006</v>
      </c>
      <c r="Q18" s="268">
        <f t="shared" ref="Q18:S18" si="2">IF(COUNT(Q13:Q17)&gt;=1,SUM(Q13:Q17),"")</f>
        <v>449</v>
      </c>
      <c r="R18" s="273">
        <f t="shared" si="2"/>
        <v>104.9</v>
      </c>
      <c r="S18" s="269">
        <f t="shared" si="2"/>
        <v>38.299999999999997</v>
      </c>
    </row>
    <row r="19" spans="2:19" ht="21.75" customHeight="1" x14ac:dyDescent="0.2">
      <c r="B19" s="565" t="str">
        <f>ｼｰﾄ0!$C$4</f>
        <v>大阪平野</v>
      </c>
      <c r="C19" s="561" t="s">
        <v>482</v>
      </c>
      <c r="D19" s="253" t="s">
        <v>208</v>
      </c>
      <c r="E19" s="271">
        <v>89</v>
      </c>
      <c r="F19" s="267">
        <v>9.6999999999999993</v>
      </c>
      <c r="G19" s="267">
        <v>3.5</v>
      </c>
      <c r="H19" s="271">
        <v>89</v>
      </c>
      <c r="I19" s="267">
        <v>9.6999999999999993</v>
      </c>
      <c r="J19" s="267">
        <v>3.5</v>
      </c>
      <c r="K19" s="271">
        <v>91</v>
      </c>
      <c r="L19" s="267">
        <v>9.6059999999999999</v>
      </c>
      <c r="M19" s="267">
        <v>3.5061900000000001</v>
      </c>
      <c r="N19" s="271">
        <v>96</v>
      </c>
      <c r="O19" s="267">
        <v>10.4</v>
      </c>
      <c r="P19" s="267">
        <v>3.8</v>
      </c>
      <c r="Q19" s="272">
        <v>97</v>
      </c>
      <c r="R19" s="267">
        <v>10.4</v>
      </c>
      <c r="S19" s="267">
        <v>3.8</v>
      </c>
    </row>
    <row r="20" spans="2:19" ht="21.75" customHeight="1" x14ac:dyDescent="0.2">
      <c r="B20" s="566"/>
      <c r="C20" s="588"/>
      <c r="D20" s="253" t="s">
        <v>19</v>
      </c>
      <c r="E20" s="271" t="s">
        <v>478</v>
      </c>
      <c r="F20" s="267" t="s">
        <v>478</v>
      </c>
      <c r="G20" s="267" t="s">
        <v>478</v>
      </c>
      <c r="H20" s="271" t="s">
        <v>478</v>
      </c>
      <c r="I20" s="267" t="s">
        <v>478</v>
      </c>
      <c r="J20" s="267" t="s">
        <v>478</v>
      </c>
      <c r="K20" s="271" t="s">
        <v>478</v>
      </c>
      <c r="L20" s="267" t="s">
        <v>478</v>
      </c>
      <c r="M20" s="267" t="s">
        <v>478</v>
      </c>
      <c r="N20" s="271" t="s">
        <v>478</v>
      </c>
      <c r="O20" s="267" t="s">
        <v>478</v>
      </c>
      <c r="P20" s="267" t="s">
        <v>478</v>
      </c>
      <c r="Q20" s="267" t="s">
        <v>478</v>
      </c>
      <c r="R20" s="267" t="s">
        <v>478</v>
      </c>
      <c r="S20" s="267" t="s">
        <v>478</v>
      </c>
    </row>
    <row r="21" spans="2:19" ht="21.75" customHeight="1" x14ac:dyDescent="0.2">
      <c r="B21" s="566"/>
      <c r="C21" s="588"/>
      <c r="D21" s="253" t="s">
        <v>18</v>
      </c>
      <c r="E21" s="271">
        <v>29</v>
      </c>
      <c r="F21" s="267">
        <v>31.8</v>
      </c>
      <c r="G21" s="267">
        <v>11.6</v>
      </c>
      <c r="H21" s="271">
        <v>29</v>
      </c>
      <c r="I21" s="267">
        <v>31.8</v>
      </c>
      <c r="J21" s="267">
        <v>11.6</v>
      </c>
      <c r="K21" s="271">
        <v>29</v>
      </c>
      <c r="L21" s="267">
        <v>31.248000000000001</v>
      </c>
      <c r="M21" s="267">
        <v>11.405519999999999</v>
      </c>
      <c r="N21" s="271">
        <v>30</v>
      </c>
      <c r="O21" s="267">
        <v>32.9</v>
      </c>
      <c r="P21" s="267">
        <v>12</v>
      </c>
      <c r="Q21" s="272">
        <v>29</v>
      </c>
      <c r="R21" s="267">
        <v>31.8</v>
      </c>
      <c r="S21" s="267">
        <v>11.6</v>
      </c>
    </row>
    <row r="22" spans="2:19" ht="21.75" customHeight="1" x14ac:dyDescent="0.2">
      <c r="B22" s="566"/>
      <c r="C22" s="588"/>
      <c r="D22" s="253" t="s">
        <v>209</v>
      </c>
      <c r="E22" s="271">
        <v>70</v>
      </c>
      <c r="F22" s="267">
        <v>2</v>
      </c>
      <c r="G22" s="267">
        <v>0.7</v>
      </c>
      <c r="H22" s="271">
        <v>7</v>
      </c>
      <c r="I22" s="267">
        <v>2</v>
      </c>
      <c r="J22" s="267">
        <v>0.7</v>
      </c>
      <c r="K22" s="271">
        <v>63</v>
      </c>
      <c r="L22" s="267">
        <v>1.623</v>
      </c>
      <c r="M22" s="267">
        <v>0.592395</v>
      </c>
      <c r="N22" s="271">
        <v>59</v>
      </c>
      <c r="O22" s="267">
        <v>3.5</v>
      </c>
      <c r="P22" s="267">
        <v>1.3</v>
      </c>
      <c r="Q22" s="272">
        <v>77</v>
      </c>
      <c r="R22" s="267">
        <v>9</v>
      </c>
      <c r="S22" s="267">
        <v>3.3</v>
      </c>
    </row>
    <row r="23" spans="2:19" ht="21.75" customHeight="1" x14ac:dyDescent="0.2">
      <c r="B23" s="566"/>
      <c r="C23" s="588"/>
      <c r="D23" s="171" t="s">
        <v>62</v>
      </c>
      <c r="E23" s="271">
        <v>110</v>
      </c>
      <c r="F23" s="267">
        <v>8.6</v>
      </c>
      <c r="G23" s="267">
        <v>3.1</v>
      </c>
      <c r="H23" s="271">
        <v>110</v>
      </c>
      <c r="I23" s="267">
        <v>8.6</v>
      </c>
      <c r="J23" s="267">
        <v>3.1</v>
      </c>
      <c r="K23" s="271">
        <v>103</v>
      </c>
      <c r="L23" s="267">
        <v>8.4730000000000008</v>
      </c>
      <c r="M23" s="267">
        <v>3.0926450000000001</v>
      </c>
      <c r="N23" s="271">
        <v>100</v>
      </c>
      <c r="O23" s="267">
        <v>7.2</v>
      </c>
      <c r="P23" s="267">
        <v>2.6</v>
      </c>
      <c r="Q23" s="272">
        <v>97</v>
      </c>
      <c r="R23" s="267">
        <v>8</v>
      </c>
      <c r="S23" s="267">
        <v>2.9</v>
      </c>
    </row>
    <row r="24" spans="2:19" ht="26.25" customHeight="1" x14ac:dyDescent="0.2">
      <c r="B24" s="567"/>
      <c r="C24" s="589"/>
      <c r="D24" s="171" t="s">
        <v>256</v>
      </c>
      <c r="E24" s="272">
        <v>298</v>
      </c>
      <c r="F24" s="274">
        <v>52.1</v>
      </c>
      <c r="G24" s="274">
        <v>18.899999999999999</v>
      </c>
      <c r="H24" s="272">
        <v>235</v>
      </c>
      <c r="I24" s="275">
        <v>52.1</v>
      </c>
      <c r="J24" s="275">
        <v>18.899999999999999</v>
      </c>
      <c r="K24" s="272">
        <v>286</v>
      </c>
      <c r="L24" s="274">
        <v>50.949999999999996</v>
      </c>
      <c r="M24" s="274">
        <v>18.59675</v>
      </c>
      <c r="N24" s="272">
        <v>285</v>
      </c>
      <c r="O24" s="274">
        <v>54</v>
      </c>
      <c r="P24" s="274">
        <v>19.700000000000003</v>
      </c>
      <c r="Q24" s="272">
        <f t="shared" ref="Q24:S24" si="3">IF(COUNT(Q19:Q23)&gt;=1,SUM(Q19:Q23),"")</f>
        <v>300</v>
      </c>
      <c r="R24" s="274">
        <f t="shared" si="3"/>
        <v>59.2</v>
      </c>
      <c r="S24" s="274">
        <f t="shared" si="3"/>
        <v>21.599999999999998</v>
      </c>
    </row>
    <row r="25" spans="2:19" ht="22.5" customHeight="1" x14ac:dyDescent="0.2">
      <c r="B25" s="565" t="str">
        <f>ｼｰﾄ0!$C$4</f>
        <v>大阪平野</v>
      </c>
      <c r="C25" s="561" t="s">
        <v>483</v>
      </c>
      <c r="D25" s="253" t="s">
        <v>208</v>
      </c>
      <c r="E25" s="271">
        <v>11</v>
      </c>
      <c r="F25" s="267">
        <v>1.4</v>
      </c>
      <c r="G25" s="267">
        <v>0.5</v>
      </c>
      <c r="H25" s="271">
        <v>11</v>
      </c>
      <c r="I25" s="267">
        <v>1.4</v>
      </c>
      <c r="J25" s="267">
        <v>0.5</v>
      </c>
      <c r="K25" s="271">
        <v>14</v>
      </c>
      <c r="L25" s="267">
        <v>1.42</v>
      </c>
      <c r="M25" s="267">
        <v>0.51829999999999998</v>
      </c>
      <c r="N25" s="271">
        <v>11</v>
      </c>
      <c r="O25" s="267">
        <v>1.4</v>
      </c>
      <c r="P25" s="267">
        <v>0.5</v>
      </c>
      <c r="Q25" s="272">
        <v>12</v>
      </c>
      <c r="R25" s="267">
        <v>1.5</v>
      </c>
      <c r="S25" s="267">
        <v>0.5</v>
      </c>
    </row>
    <row r="26" spans="2:19" ht="22.5" customHeight="1" x14ac:dyDescent="0.2">
      <c r="B26" s="566"/>
      <c r="C26" s="588"/>
      <c r="D26" s="253" t="s">
        <v>19</v>
      </c>
      <c r="E26" s="271" t="s">
        <v>478</v>
      </c>
      <c r="F26" s="267" t="s">
        <v>478</v>
      </c>
      <c r="G26" s="267" t="s">
        <v>478</v>
      </c>
      <c r="H26" s="271" t="s">
        <v>478</v>
      </c>
      <c r="I26" s="267" t="s">
        <v>478</v>
      </c>
      <c r="J26" s="267" t="s">
        <v>478</v>
      </c>
      <c r="K26" s="271" t="s">
        <v>478</v>
      </c>
      <c r="L26" s="267" t="s">
        <v>478</v>
      </c>
      <c r="M26" s="267" t="s">
        <v>478</v>
      </c>
      <c r="N26" s="271" t="s">
        <v>478</v>
      </c>
      <c r="O26" s="267" t="s">
        <v>478</v>
      </c>
      <c r="P26" s="267" t="s">
        <v>478</v>
      </c>
      <c r="Q26" s="267" t="s">
        <v>478</v>
      </c>
      <c r="R26" s="267" t="s">
        <v>478</v>
      </c>
      <c r="S26" s="267" t="s">
        <v>478</v>
      </c>
    </row>
    <row r="27" spans="2:19" ht="22.5" customHeight="1" x14ac:dyDescent="0.2">
      <c r="B27" s="566"/>
      <c r="C27" s="588"/>
      <c r="D27" s="253" t="s">
        <v>18</v>
      </c>
      <c r="E27" s="271">
        <v>21</v>
      </c>
      <c r="F27" s="267">
        <v>19.7</v>
      </c>
      <c r="G27" s="267">
        <v>7.2</v>
      </c>
      <c r="H27" s="271">
        <v>21</v>
      </c>
      <c r="I27" s="267">
        <v>19.7</v>
      </c>
      <c r="J27" s="267">
        <v>7.2</v>
      </c>
      <c r="K27" s="271">
        <v>13</v>
      </c>
      <c r="L27" s="267">
        <v>17.616</v>
      </c>
      <c r="M27" s="267">
        <v>6.4298400000000004</v>
      </c>
      <c r="N27" s="271">
        <v>5</v>
      </c>
      <c r="O27" s="267">
        <v>13.6</v>
      </c>
      <c r="P27" s="267">
        <v>5</v>
      </c>
      <c r="Q27" s="272">
        <v>9</v>
      </c>
      <c r="R27" s="267">
        <v>16.899999999999999</v>
      </c>
      <c r="S27" s="267">
        <v>6.2</v>
      </c>
    </row>
    <row r="28" spans="2:19" ht="22.5" customHeight="1" x14ac:dyDescent="0.2">
      <c r="B28" s="566"/>
      <c r="C28" s="588"/>
      <c r="D28" s="253" t="s">
        <v>209</v>
      </c>
      <c r="E28" s="271">
        <v>17</v>
      </c>
      <c r="F28" s="267">
        <v>0.4</v>
      </c>
      <c r="G28" s="267">
        <v>0.2</v>
      </c>
      <c r="H28" s="271">
        <v>17</v>
      </c>
      <c r="I28" s="267">
        <v>0.4</v>
      </c>
      <c r="J28" s="267">
        <v>0.2</v>
      </c>
      <c r="K28" s="271">
        <v>18</v>
      </c>
      <c r="L28" s="267">
        <v>0.72</v>
      </c>
      <c r="M28" s="267">
        <v>0.26279999999999998</v>
      </c>
      <c r="N28" s="271">
        <v>17</v>
      </c>
      <c r="O28" s="267">
        <v>0.7</v>
      </c>
      <c r="P28" s="267">
        <v>0.3</v>
      </c>
      <c r="Q28" s="272">
        <v>17</v>
      </c>
      <c r="R28" s="267">
        <v>0.6</v>
      </c>
      <c r="S28" s="267">
        <v>0.2</v>
      </c>
    </row>
    <row r="29" spans="2:19" ht="22.5" customHeight="1" x14ac:dyDescent="0.2">
      <c r="B29" s="566"/>
      <c r="C29" s="588"/>
      <c r="D29" s="171" t="s">
        <v>62</v>
      </c>
      <c r="E29" s="271">
        <v>30</v>
      </c>
      <c r="F29" s="267">
        <v>2.5</v>
      </c>
      <c r="G29" s="267">
        <v>0.9</v>
      </c>
      <c r="H29" s="271">
        <v>30</v>
      </c>
      <c r="I29" s="267">
        <v>2.5</v>
      </c>
      <c r="J29" s="267">
        <v>0.9</v>
      </c>
      <c r="K29" s="271">
        <v>25</v>
      </c>
      <c r="L29" s="267">
        <v>1.718</v>
      </c>
      <c r="M29" s="267">
        <v>0.62707000000000002</v>
      </c>
      <c r="N29" s="271">
        <v>25</v>
      </c>
      <c r="O29" s="267">
        <v>2.1</v>
      </c>
      <c r="P29" s="267">
        <v>0.8</v>
      </c>
      <c r="Q29" s="272">
        <v>28</v>
      </c>
      <c r="R29" s="267">
        <v>2.4</v>
      </c>
      <c r="S29" s="267">
        <v>0.9</v>
      </c>
    </row>
    <row r="30" spans="2:19" ht="25.5" customHeight="1" x14ac:dyDescent="0.2">
      <c r="B30" s="567"/>
      <c r="C30" s="589"/>
      <c r="D30" s="171" t="s">
        <v>257</v>
      </c>
      <c r="E30" s="272">
        <v>79</v>
      </c>
      <c r="F30" s="274">
        <v>23.999999999999996</v>
      </c>
      <c r="G30" s="274">
        <v>8.8000000000000007</v>
      </c>
      <c r="H30" s="272">
        <v>79</v>
      </c>
      <c r="I30" s="275">
        <v>23.999999999999996</v>
      </c>
      <c r="J30" s="275">
        <v>8.8000000000000007</v>
      </c>
      <c r="K30" s="272">
        <v>70</v>
      </c>
      <c r="L30" s="274">
        <v>21.474</v>
      </c>
      <c r="M30" s="274">
        <v>7.8380100000000006</v>
      </c>
      <c r="N30" s="272">
        <v>58</v>
      </c>
      <c r="O30" s="274">
        <v>17.8</v>
      </c>
      <c r="P30" s="274">
        <v>6.6</v>
      </c>
      <c r="Q30" s="272">
        <f t="shared" ref="Q30:S30" si="4">IF(COUNT(Q25:Q29)&gt;=1,SUM(Q25:Q29),"")</f>
        <v>66</v>
      </c>
      <c r="R30" s="274">
        <f t="shared" si="4"/>
        <v>21.4</v>
      </c>
      <c r="S30" s="274">
        <f t="shared" si="4"/>
        <v>7.8000000000000007</v>
      </c>
    </row>
    <row r="31" spans="2:19" ht="21.75" customHeight="1" x14ac:dyDescent="0.2">
      <c r="B31" s="565" t="str">
        <f>ｼｰﾄ0!$C$4</f>
        <v>大阪平野</v>
      </c>
      <c r="C31" s="561" t="s">
        <v>484</v>
      </c>
      <c r="D31" s="253" t="s">
        <v>208</v>
      </c>
      <c r="E31" s="271">
        <v>37</v>
      </c>
      <c r="F31" s="267">
        <v>3.2</v>
      </c>
      <c r="G31" s="267">
        <v>1.2</v>
      </c>
      <c r="H31" s="271">
        <v>37</v>
      </c>
      <c r="I31" s="267">
        <v>3.2</v>
      </c>
      <c r="J31" s="267">
        <v>1.2</v>
      </c>
      <c r="K31" s="271">
        <v>34</v>
      </c>
      <c r="L31" s="267">
        <v>2.9089999999999998</v>
      </c>
      <c r="M31" s="267">
        <v>1.061785</v>
      </c>
      <c r="N31" s="271">
        <v>34</v>
      </c>
      <c r="O31" s="267">
        <v>2.7</v>
      </c>
      <c r="P31" s="267">
        <v>1</v>
      </c>
      <c r="Q31" s="272">
        <v>35</v>
      </c>
      <c r="R31" s="267">
        <v>2.4</v>
      </c>
      <c r="S31" s="267">
        <v>0.9</v>
      </c>
    </row>
    <row r="32" spans="2:19" ht="21.75" customHeight="1" x14ac:dyDescent="0.2">
      <c r="B32" s="566"/>
      <c r="C32" s="562"/>
      <c r="D32" s="253" t="s">
        <v>19</v>
      </c>
      <c r="E32" s="271" t="s">
        <v>478</v>
      </c>
      <c r="F32" s="267" t="s">
        <v>478</v>
      </c>
      <c r="G32" s="267" t="s">
        <v>478</v>
      </c>
      <c r="H32" s="271" t="s">
        <v>478</v>
      </c>
      <c r="I32" s="267" t="s">
        <v>478</v>
      </c>
      <c r="J32" s="267" t="s">
        <v>478</v>
      </c>
      <c r="K32" s="271" t="s">
        <v>478</v>
      </c>
      <c r="L32" s="267" t="s">
        <v>478</v>
      </c>
      <c r="M32" s="267" t="s">
        <v>478</v>
      </c>
      <c r="N32" s="271" t="s">
        <v>478</v>
      </c>
      <c r="O32" s="267" t="s">
        <v>478</v>
      </c>
      <c r="P32" s="267" t="s">
        <v>478</v>
      </c>
      <c r="Q32" s="267" t="s">
        <v>478</v>
      </c>
      <c r="R32" s="267" t="s">
        <v>478</v>
      </c>
      <c r="S32" s="267" t="s">
        <v>478</v>
      </c>
    </row>
    <row r="33" spans="2:19" ht="21.75" customHeight="1" x14ac:dyDescent="0.2">
      <c r="B33" s="566"/>
      <c r="C33" s="562"/>
      <c r="D33" s="253" t="s">
        <v>18</v>
      </c>
      <c r="E33" s="271">
        <v>0</v>
      </c>
      <c r="F33" s="267">
        <v>0</v>
      </c>
      <c r="G33" s="267">
        <v>0</v>
      </c>
      <c r="H33" s="271">
        <v>0</v>
      </c>
      <c r="I33" s="267">
        <v>0</v>
      </c>
      <c r="J33" s="267">
        <v>0</v>
      </c>
      <c r="K33" s="271">
        <v>0</v>
      </c>
      <c r="L33" s="267">
        <v>0</v>
      </c>
      <c r="M33" s="267">
        <v>0</v>
      </c>
      <c r="N33" s="271">
        <v>0</v>
      </c>
      <c r="O33" s="267">
        <v>0</v>
      </c>
      <c r="P33" s="267">
        <v>0</v>
      </c>
      <c r="Q33" s="272">
        <v>0</v>
      </c>
      <c r="R33" s="267">
        <v>0</v>
      </c>
      <c r="S33" s="267">
        <v>0</v>
      </c>
    </row>
    <row r="34" spans="2:19" ht="21.75" customHeight="1" x14ac:dyDescent="0.2">
      <c r="B34" s="566"/>
      <c r="C34" s="562"/>
      <c r="D34" s="253" t="s">
        <v>209</v>
      </c>
      <c r="E34" s="271">
        <v>8</v>
      </c>
      <c r="F34" s="267">
        <v>0.06</v>
      </c>
      <c r="G34" s="267">
        <v>0</v>
      </c>
      <c r="H34" s="271">
        <v>8</v>
      </c>
      <c r="I34" s="267">
        <v>0.1</v>
      </c>
      <c r="J34" s="267">
        <v>0</v>
      </c>
      <c r="K34" s="271">
        <v>1</v>
      </c>
      <c r="L34" s="267">
        <v>3.3000000000000002E-2</v>
      </c>
      <c r="M34" s="267">
        <v>1.2045E-2</v>
      </c>
      <c r="N34" s="271">
        <v>8</v>
      </c>
      <c r="O34" s="267">
        <v>0.1</v>
      </c>
      <c r="P34" s="267">
        <v>0</v>
      </c>
      <c r="Q34" s="272">
        <v>7</v>
      </c>
      <c r="R34" s="267">
        <v>0.1</v>
      </c>
      <c r="S34" s="267">
        <v>0.1</v>
      </c>
    </row>
    <row r="35" spans="2:19" ht="21.75" customHeight="1" x14ac:dyDescent="0.2">
      <c r="B35" s="566"/>
      <c r="C35" s="562"/>
      <c r="D35" s="171" t="s">
        <v>62</v>
      </c>
      <c r="E35" s="271">
        <v>39</v>
      </c>
      <c r="F35" s="267">
        <v>3.5</v>
      </c>
      <c r="G35" s="267">
        <v>1.3</v>
      </c>
      <c r="H35" s="271">
        <v>39</v>
      </c>
      <c r="I35" s="267">
        <v>3.5</v>
      </c>
      <c r="J35" s="267">
        <v>1.3</v>
      </c>
      <c r="K35" s="271">
        <v>37</v>
      </c>
      <c r="L35" s="267">
        <v>2.996</v>
      </c>
      <c r="M35" s="267">
        <v>1.09354</v>
      </c>
      <c r="N35" s="271">
        <v>33</v>
      </c>
      <c r="O35" s="267">
        <v>2.2000000000000002</v>
      </c>
      <c r="P35" s="267">
        <v>0.8</v>
      </c>
      <c r="Q35" s="272">
        <v>33</v>
      </c>
      <c r="R35" s="267">
        <v>2.7</v>
      </c>
      <c r="S35" s="267">
        <v>1</v>
      </c>
    </row>
    <row r="36" spans="2:19" ht="25.5" customHeight="1" x14ac:dyDescent="0.2">
      <c r="B36" s="567"/>
      <c r="C36" s="564"/>
      <c r="D36" s="254" t="s">
        <v>258</v>
      </c>
      <c r="E36" s="272">
        <v>84</v>
      </c>
      <c r="F36" s="274">
        <v>6.76</v>
      </c>
      <c r="G36" s="274">
        <v>2.5</v>
      </c>
      <c r="H36" s="272">
        <v>84</v>
      </c>
      <c r="I36" s="275">
        <v>6.8000000000000007</v>
      </c>
      <c r="J36" s="275">
        <v>2.5</v>
      </c>
      <c r="K36" s="272">
        <v>72</v>
      </c>
      <c r="L36" s="274">
        <v>5.9379999999999997</v>
      </c>
      <c r="M36" s="274">
        <v>2.16737</v>
      </c>
      <c r="N36" s="272">
        <v>75</v>
      </c>
      <c r="O36" s="274">
        <v>5</v>
      </c>
      <c r="P36" s="274">
        <v>1.8</v>
      </c>
      <c r="Q36" s="272">
        <f t="shared" ref="Q36:S36" si="5">IF(COUNT(Q31:Q35)&gt;=1,SUM(Q31:Q35),"")</f>
        <v>75</v>
      </c>
      <c r="R36" s="274">
        <f t="shared" si="5"/>
        <v>5.2</v>
      </c>
      <c r="S36" s="274">
        <f t="shared" si="5"/>
        <v>2</v>
      </c>
    </row>
    <row r="37" spans="2:19" ht="21.75" customHeight="1" x14ac:dyDescent="0.2">
      <c r="B37" s="565" t="str">
        <f>ｼｰﾄ0!$C$4</f>
        <v>大阪平野</v>
      </c>
      <c r="C37" s="561" t="s">
        <v>485</v>
      </c>
      <c r="D37" s="253" t="s">
        <v>208</v>
      </c>
      <c r="E37" s="271">
        <v>67</v>
      </c>
      <c r="F37" s="267">
        <v>20.7</v>
      </c>
      <c r="G37" s="267">
        <v>7.6</v>
      </c>
      <c r="H37" s="271">
        <v>67</v>
      </c>
      <c r="I37" s="267">
        <v>20.7</v>
      </c>
      <c r="J37" s="267">
        <v>7.6</v>
      </c>
      <c r="K37" s="271">
        <v>71</v>
      </c>
      <c r="L37" s="267">
        <v>19.225999999999999</v>
      </c>
      <c r="M37" s="267">
        <v>7.0174899999999996</v>
      </c>
      <c r="N37" s="271">
        <v>78</v>
      </c>
      <c r="O37" s="267">
        <v>27.5</v>
      </c>
      <c r="P37" s="267">
        <v>10</v>
      </c>
      <c r="Q37" s="272">
        <v>79</v>
      </c>
      <c r="R37" s="267">
        <v>17.7</v>
      </c>
      <c r="S37" s="267">
        <v>6.4</v>
      </c>
    </row>
    <row r="38" spans="2:19" ht="21.75" customHeight="1" x14ac:dyDescent="0.2">
      <c r="B38" s="566"/>
      <c r="C38" s="562"/>
      <c r="D38" s="253" t="s">
        <v>19</v>
      </c>
      <c r="E38" s="271" t="s">
        <v>478</v>
      </c>
      <c r="F38" s="267" t="s">
        <v>478</v>
      </c>
      <c r="G38" s="267" t="s">
        <v>478</v>
      </c>
      <c r="H38" s="271" t="s">
        <v>478</v>
      </c>
      <c r="I38" s="267" t="s">
        <v>478</v>
      </c>
      <c r="J38" s="267" t="s">
        <v>478</v>
      </c>
      <c r="K38" s="271" t="s">
        <v>478</v>
      </c>
      <c r="L38" s="267" t="s">
        <v>478</v>
      </c>
      <c r="M38" s="267" t="s">
        <v>478</v>
      </c>
      <c r="N38" s="271" t="s">
        <v>478</v>
      </c>
      <c r="O38" s="267" t="s">
        <v>478</v>
      </c>
      <c r="P38" s="267" t="s">
        <v>478</v>
      </c>
      <c r="Q38" s="267" t="s">
        <v>478</v>
      </c>
      <c r="R38" s="267" t="s">
        <v>478</v>
      </c>
      <c r="S38" s="267" t="s">
        <v>478</v>
      </c>
    </row>
    <row r="39" spans="2:19" ht="21.75" customHeight="1" x14ac:dyDescent="0.2">
      <c r="B39" s="566"/>
      <c r="C39" s="562"/>
      <c r="D39" s="253" t="s">
        <v>18</v>
      </c>
      <c r="E39" s="271">
        <v>15</v>
      </c>
      <c r="F39" s="267">
        <v>16.5</v>
      </c>
      <c r="G39" s="267">
        <v>6</v>
      </c>
      <c r="H39" s="271">
        <v>15</v>
      </c>
      <c r="I39" s="267">
        <v>16.5</v>
      </c>
      <c r="J39" s="267">
        <v>6</v>
      </c>
      <c r="K39" s="271">
        <v>14</v>
      </c>
      <c r="L39" s="267">
        <v>17.524000000000001</v>
      </c>
      <c r="M39" s="267">
        <v>6.3962599999999998</v>
      </c>
      <c r="N39" s="271">
        <v>14</v>
      </c>
      <c r="O39" s="267">
        <v>16.600000000000001</v>
      </c>
      <c r="P39" s="267">
        <v>6.1</v>
      </c>
      <c r="Q39" s="272">
        <v>14</v>
      </c>
      <c r="R39" s="267">
        <v>17.100000000000001</v>
      </c>
      <c r="S39" s="267">
        <v>6.2</v>
      </c>
    </row>
    <row r="40" spans="2:19" ht="21.75" customHeight="1" x14ac:dyDescent="0.2">
      <c r="B40" s="566"/>
      <c r="C40" s="562"/>
      <c r="D40" s="253" t="s">
        <v>209</v>
      </c>
      <c r="E40" s="271">
        <v>1</v>
      </c>
      <c r="F40" s="267">
        <v>0.2</v>
      </c>
      <c r="G40" s="267">
        <v>0.1</v>
      </c>
      <c r="H40" s="271">
        <v>1</v>
      </c>
      <c r="I40" s="267">
        <v>0.2</v>
      </c>
      <c r="J40" s="267">
        <v>0.1</v>
      </c>
      <c r="K40" s="271">
        <v>1</v>
      </c>
      <c r="L40" s="267">
        <v>0.35299999999999998</v>
      </c>
      <c r="M40" s="267">
        <v>0.12884499999999999</v>
      </c>
      <c r="N40" s="271">
        <v>2</v>
      </c>
      <c r="O40" s="267">
        <v>1.1000000000000001</v>
      </c>
      <c r="P40" s="267">
        <v>0.4</v>
      </c>
      <c r="Q40" s="272">
        <v>1</v>
      </c>
      <c r="R40" s="267">
        <v>0.4</v>
      </c>
      <c r="S40" s="267">
        <v>0.1</v>
      </c>
    </row>
    <row r="41" spans="2:19" ht="21.75" customHeight="1" x14ac:dyDescent="0.2">
      <c r="B41" s="566"/>
      <c r="C41" s="562"/>
      <c r="D41" s="171" t="s">
        <v>62</v>
      </c>
      <c r="E41" s="271">
        <v>50</v>
      </c>
      <c r="F41" s="267">
        <v>6.8</v>
      </c>
      <c r="G41" s="267">
        <v>2.5</v>
      </c>
      <c r="H41" s="271">
        <v>50</v>
      </c>
      <c r="I41" s="267">
        <v>6.8</v>
      </c>
      <c r="J41" s="267">
        <v>2.5</v>
      </c>
      <c r="K41" s="271">
        <v>53</v>
      </c>
      <c r="L41" s="267">
        <v>7.2439999999999998</v>
      </c>
      <c r="M41" s="267">
        <v>2.6440600000000001</v>
      </c>
      <c r="N41" s="271">
        <v>60</v>
      </c>
      <c r="O41" s="267">
        <v>11.9</v>
      </c>
      <c r="P41" s="267">
        <v>4.4000000000000004</v>
      </c>
      <c r="Q41" s="272">
        <v>48</v>
      </c>
      <c r="R41" s="267">
        <v>6.3</v>
      </c>
      <c r="S41" s="267">
        <v>2.2999999999999998</v>
      </c>
    </row>
    <row r="42" spans="2:19" ht="25.5" customHeight="1" thickBot="1" x14ac:dyDescent="0.25">
      <c r="B42" s="567"/>
      <c r="C42" s="564"/>
      <c r="D42" s="171" t="s">
        <v>259</v>
      </c>
      <c r="E42" s="272">
        <v>133</v>
      </c>
      <c r="F42" s="274">
        <v>44.2</v>
      </c>
      <c r="G42" s="274">
        <v>16.2</v>
      </c>
      <c r="H42" s="272">
        <v>133</v>
      </c>
      <c r="I42" s="275">
        <v>44.2</v>
      </c>
      <c r="J42" s="275">
        <v>16.2</v>
      </c>
      <c r="K42" s="272">
        <v>139</v>
      </c>
      <c r="L42" s="274">
        <v>44.347000000000001</v>
      </c>
      <c r="M42" s="274">
        <v>16.186655000000002</v>
      </c>
      <c r="N42" s="272">
        <v>154</v>
      </c>
      <c r="O42" s="274">
        <v>57.1</v>
      </c>
      <c r="P42" s="274">
        <v>20.9</v>
      </c>
      <c r="Q42" s="272">
        <f t="shared" ref="Q42:S42" si="6">IF(COUNT(Q37:Q41)&gt;=1,SUM(Q37:Q41),"")</f>
        <v>142</v>
      </c>
      <c r="R42" s="274">
        <f t="shared" si="6"/>
        <v>41.499999999999993</v>
      </c>
      <c r="S42" s="274">
        <f t="shared" si="6"/>
        <v>15</v>
      </c>
    </row>
    <row r="43" spans="2:19" ht="21.75" hidden="1" customHeight="1" x14ac:dyDescent="0.2">
      <c r="B43" s="565" t="str">
        <f>ｼｰﾄ0!$C$4</f>
        <v>大阪平野</v>
      </c>
      <c r="C43" s="561"/>
      <c r="D43" s="253" t="s">
        <v>208</v>
      </c>
      <c r="E43" s="271"/>
      <c r="F43" s="267"/>
      <c r="G43" s="267"/>
      <c r="H43" s="271"/>
      <c r="I43" s="267"/>
      <c r="J43" s="267"/>
      <c r="K43" s="271"/>
      <c r="L43" s="267"/>
      <c r="M43" s="267"/>
      <c r="N43" s="271"/>
      <c r="O43" s="267"/>
      <c r="P43" s="267"/>
      <c r="Q43" s="272"/>
      <c r="R43" s="267"/>
      <c r="S43" s="267"/>
    </row>
    <row r="44" spans="2:19" ht="21.75" hidden="1" customHeight="1" x14ac:dyDescent="0.2">
      <c r="B44" s="566"/>
      <c r="C44" s="588"/>
      <c r="D44" s="253" t="s">
        <v>19</v>
      </c>
      <c r="E44" s="271"/>
      <c r="F44" s="267"/>
      <c r="G44" s="267"/>
      <c r="H44" s="271"/>
      <c r="I44" s="267"/>
      <c r="J44" s="267"/>
      <c r="K44" s="271"/>
      <c r="L44" s="267"/>
      <c r="M44" s="267"/>
      <c r="N44" s="271"/>
      <c r="O44" s="267"/>
      <c r="P44" s="267"/>
      <c r="Q44" s="272"/>
      <c r="R44" s="267"/>
      <c r="S44" s="267"/>
    </row>
    <row r="45" spans="2:19" ht="21.75" hidden="1" customHeight="1" x14ac:dyDescent="0.2">
      <c r="B45" s="566"/>
      <c r="C45" s="588"/>
      <c r="D45" s="253" t="s">
        <v>18</v>
      </c>
      <c r="E45" s="271"/>
      <c r="F45" s="267"/>
      <c r="G45" s="267"/>
      <c r="H45" s="271"/>
      <c r="I45" s="267"/>
      <c r="J45" s="267"/>
      <c r="K45" s="271"/>
      <c r="L45" s="267"/>
      <c r="M45" s="267"/>
      <c r="N45" s="271"/>
      <c r="O45" s="267"/>
      <c r="P45" s="267"/>
      <c r="Q45" s="272"/>
      <c r="R45" s="267"/>
      <c r="S45" s="267"/>
    </row>
    <row r="46" spans="2:19" ht="21.75" hidden="1" customHeight="1" x14ac:dyDescent="0.2">
      <c r="B46" s="566"/>
      <c r="C46" s="588"/>
      <c r="D46" s="253" t="s">
        <v>209</v>
      </c>
      <c r="E46" s="271" t="s">
        <v>479</v>
      </c>
      <c r="F46" s="267" t="s">
        <v>479</v>
      </c>
      <c r="G46" s="267" t="s">
        <v>479</v>
      </c>
      <c r="H46" s="271" t="s">
        <v>479</v>
      </c>
      <c r="I46" s="267" t="s">
        <v>479</v>
      </c>
      <c r="J46" s="267" t="s">
        <v>479</v>
      </c>
      <c r="K46" s="271" t="s">
        <v>479</v>
      </c>
      <c r="L46" s="267" t="s">
        <v>479</v>
      </c>
      <c r="M46" s="267" t="s">
        <v>479</v>
      </c>
      <c r="N46" s="271" t="s">
        <v>479</v>
      </c>
      <c r="O46" s="267" t="s">
        <v>479</v>
      </c>
      <c r="P46" s="267" t="s">
        <v>479</v>
      </c>
      <c r="Q46" s="272"/>
      <c r="R46" s="267"/>
      <c r="S46" s="267"/>
    </row>
    <row r="47" spans="2:19" ht="21.75" hidden="1" customHeight="1" x14ac:dyDescent="0.2">
      <c r="B47" s="566"/>
      <c r="C47" s="588"/>
      <c r="D47" s="171" t="s">
        <v>62</v>
      </c>
      <c r="E47" s="271"/>
      <c r="F47" s="267"/>
      <c r="G47" s="267"/>
      <c r="H47" s="271"/>
      <c r="I47" s="267"/>
      <c r="J47" s="267"/>
      <c r="K47" s="271"/>
      <c r="L47" s="267"/>
      <c r="M47" s="267"/>
      <c r="N47" s="271"/>
      <c r="O47" s="267"/>
      <c r="P47" s="267"/>
      <c r="Q47" s="272"/>
      <c r="R47" s="267"/>
      <c r="S47" s="267"/>
    </row>
    <row r="48" spans="2:19" ht="23.25" hidden="1" customHeight="1" x14ac:dyDescent="0.2">
      <c r="B48" s="567"/>
      <c r="C48" s="589"/>
      <c r="D48" s="171" t="s">
        <v>260</v>
      </c>
      <c r="E48" s="272"/>
      <c r="F48" s="274"/>
      <c r="G48" s="274"/>
      <c r="H48" s="272"/>
      <c r="I48" s="275"/>
      <c r="J48" s="275"/>
      <c r="K48" s="272"/>
      <c r="L48" s="274"/>
      <c r="M48" s="274"/>
      <c r="N48" s="272"/>
      <c r="O48" s="274"/>
      <c r="P48" s="274"/>
      <c r="Q48" s="272" t="str">
        <f t="shared" ref="Q48:S48" si="7">IF(COUNT(Q43:Q47)&gt;=1,SUM(Q43:Q47),"")</f>
        <v/>
      </c>
      <c r="R48" s="274" t="str">
        <f t="shared" si="7"/>
        <v/>
      </c>
      <c r="S48" s="274" t="str">
        <f t="shared" si="7"/>
        <v/>
      </c>
    </row>
    <row r="49" spans="2:20" ht="21.75" hidden="1" customHeight="1" x14ac:dyDescent="0.2">
      <c r="B49" s="565" t="str">
        <f>ｼｰﾄ0!$C$4</f>
        <v>大阪平野</v>
      </c>
      <c r="C49" s="561"/>
      <c r="D49" s="253" t="s">
        <v>208</v>
      </c>
      <c r="E49" s="271"/>
      <c r="F49" s="267"/>
      <c r="G49" s="267"/>
      <c r="H49" s="271"/>
      <c r="I49" s="267"/>
      <c r="J49" s="267"/>
      <c r="K49" s="266"/>
      <c r="L49" s="267"/>
      <c r="M49" s="267"/>
      <c r="N49" s="266"/>
      <c r="O49" s="267"/>
      <c r="P49" s="267"/>
      <c r="Q49" s="272"/>
      <c r="R49" s="267"/>
      <c r="S49" s="267"/>
    </row>
    <row r="50" spans="2:20" ht="21.75" hidden="1" customHeight="1" x14ac:dyDescent="0.2">
      <c r="B50" s="566"/>
      <c r="C50" s="562"/>
      <c r="D50" s="253" t="s">
        <v>19</v>
      </c>
      <c r="E50" s="271"/>
      <c r="F50" s="267"/>
      <c r="G50" s="267"/>
      <c r="H50" s="271"/>
      <c r="I50" s="267"/>
      <c r="J50" s="267"/>
      <c r="K50" s="266"/>
      <c r="L50" s="267"/>
      <c r="M50" s="267"/>
      <c r="N50" s="266"/>
      <c r="O50" s="267"/>
      <c r="P50" s="267"/>
      <c r="Q50" s="272"/>
      <c r="R50" s="267"/>
      <c r="S50" s="267"/>
    </row>
    <row r="51" spans="2:20" ht="21.75" hidden="1" customHeight="1" x14ac:dyDescent="0.2">
      <c r="B51" s="566"/>
      <c r="C51" s="562"/>
      <c r="D51" s="253" t="s">
        <v>18</v>
      </c>
      <c r="E51" s="271"/>
      <c r="F51" s="267"/>
      <c r="G51" s="267"/>
      <c r="H51" s="271"/>
      <c r="I51" s="267"/>
      <c r="J51" s="267"/>
      <c r="K51" s="266"/>
      <c r="L51" s="267"/>
      <c r="M51" s="267"/>
      <c r="N51" s="266"/>
      <c r="O51" s="267"/>
      <c r="P51" s="267"/>
      <c r="Q51" s="272"/>
      <c r="R51" s="267"/>
      <c r="S51" s="267"/>
    </row>
    <row r="52" spans="2:20" ht="21.75" hidden="1" customHeight="1" x14ac:dyDescent="0.2">
      <c r="B52" s="566"/>
      <c r="C52" s="562"/>
      <c r="D52" s="253" t="s">
        <v>209</v>
      </c>
      <c r="E52" s="271" t="s">
        <v>479</v>
      </c>
      <c r="F52" s="267" t="s">
        <v>479</v>
      </c>
      <c r="G52" s="267" t="s">
        <v>479</v>
      </c>
      <c r="H52" s="271" t="s">
        <v>479</v>
      </c>
      <c r="I52" s="267" t="s">
        <v>479</v>
      </c>
      <c r="J52" s="267" t="s">
        <v>479</v>
      </c>
      <c r="K52" s="266" t="s">
        <v>479</v>
      </c>
      <c r="L52" s="267" t="s">
        <v>479</v>
      </c>
      <c r="M52" s="267" t="s">
        <v>479</v>
      </c>
      <c r="N52" s="266" t="s">
        <v>479</v>
      </c>
      <c r="O52" s="267" t="s">
        <v>479</v>
      </c>
      <c r="P52" s="267" t="s">
        <v>479</v>
      </c>
      <c r="Q52" s="272"/>
      <c r="R52" s="267"/>
      <c r="S52" s="267"/>
    </row>
    <row r="53" spans="2:20" ht="21.75" hidden="1" customHeight="1" x14ac:dyDescent="0.2">
      <c r="B53" s="566"/>
      <c r="C53" s="562"/>
      <c r="D53" s="171" t="s">
        <v>62</v>
      </c>
      <c r="E53" s="271"/>
      <c r="F53" s="267"/>
      <c r="G53" s="267"/>
      <c r="H53" s="271"/>
      <c r="I53" s="267"/>
      <c r="J53" s="267"/>
      <c r="K53" s="266"/>
      <c r="L53" s="267"/>
      <c r="M53" s="267"/>
      <c r="N53" s="266"/>
      <c r="O53" s="267"/>
      <c r="P53" s="267"/>
      <c r="Q53" s="272"/>
      <c r="R53" s="267"/>
      <c r="S53" s="267"/>
    </row>
    <row r="54" spans="2:20" ht="26.25" hidden="1" customHeight="1" thickBot="1" x14ac:dyDescent="0.25">
      <c r="B54" s="594"/>
      <c r="C54" s="563"/>
      <c r="D54" s="255" t="s">
        <v>261</v>
      </c>
      <c r="E54" s="272"/>
      <c r="F54" s="274"/>
      <c r="G54" s="274"/>
      <c r="H54" s="272"/>
      <c r="I54" s="275"/>
      <c r="J54" s="275"/>
      <c r="K54" s="272"/>
      <c r="L54" s="274"/>
      <c r="M54" s="274"/>
      <c r="N54" s="272"/>
      <c r="O54" s="274"/>
      <c r="P54" s="274"/>
      <c r="Q54" s="272" t="str">
        <f t="shared" ref="Q54:S54" si="8">IF(COUNT(Q49:Q53)&gt;=1,SUM(Q49:Q53),"")</f>
        <v/>
      </c>
      <c r="R54" s="274" t="str">
        <f t="shared" si="8"/>
        <v/>
      </c>
      <c r="S54" s="274" t="str">
        <f t="shared" si="8"/>
        <v/>
      </c>
    </row>
    <row r="55" spans="2:20" ht="21.75" customHeight="1" thickTop="1" x14ac:dyDescent="0.2">
      <c r="B55" s="590" t="s">
        <v>239</v>
      </c>
      <c r="C55" s="582"/>
      <c r="D55" s="256" t="s">
        <v>208</v>
      </c>
      <c r="E55" s="276">
        <v>302</v>
      </c>
      <c r="F55" s="277">
        <v>50.48</v>
      </c>
      <c r="G55" s="277">
        <v>18.399999999999999</v>
      </c>
      <c r="H55" s="276">
        <v>302</v>
      </c>
      <c r="I55" s="277">
        <v>50.5</v>
      </c>
      <c r="J55" s="277">
        <v>18.399999999999999</v>
      </c>
      <c r="K55" s="276">
        <v>310</v>
      </c>
      <c r="L55" s="277">
        <v>48.958999999999996</v>
      </c>
      <c r="M55" s="277">
        <v>19.925349999999998</v>
      </c>
      <c r="N55" s="276">
        <v>320</v>
      </c>
      <c r="O55" s="277">
        <v>56.099999999999994</v>
      </c>
      <c r="P55" s="277">
        <v>20.5</v>
      </c>
      <c r="Q55" s="277">
        <f t="shared" ref="Q55:S55" si="9">IF(COUNT(Q7,Q13,Q19,Q25,Q31,Q37,Q43,Q49)&gt;=1,SUM(Q7,Q13,Q19,Q25,Q31,Q37,Q43,Q49),"")</f>
        <v>325</v>
      </c>
      <c r="R55" s="277">
        <f t="shared" si="9"/>
        <v>44</v>
      </c>
      <c r="S55" s="278">
        <f t="shared" si="9"/>
        <v>16.7</v>
      </c>
    </row>
    <row r="56" spans="2:20" ht="21.75" customHeight="1" x14ac:dyDescent="0.2">
      <c r="B56" s="591"/>
      <c r="C56" s="583"/>
      <c r="D56" s="253" t="s">
        <v>19</v>
      </c>
      <c r="E56" s="276">
        <v>1</v>
      </c>
      <c r="F56" s="277">
        <v>0.08</v>
      </c>
      <c r="G56" s="277">
        <v>0.02</v>
      </c>
      <c r="H56" s="276">
        <v>1</v>
      </c>
      <c r="I56" s="277">
        <v>0.02</v>
      </c>
      <c r="J56" s="277">
        <v>0.01</v>
      </c>
      <c r="K56" s="276">
        <v>1</v>
      </c>
      <c r="L56" s="277">
        <v>0</v>
      </c>
      <c r="M56" s="277">
        <v>0</v>
      </c>
      <c r="N56" s="276">
        <v>1</v>
      </c>
      <c r="O56" s="277">
        <v>0.1</v>
      </c>
      <c r="P56" s="277">
        <v>0</v>
      </c>
      <c r="Q56" s="277">
        <f t="shared" ref="Q56:S56" si="10">IF(COUNT(Q8,Q14,Q20,Q26,Q32,Q38,Q44,Q50)&gt;=1,SUM(Q8,Q14,Q20,Q26,Q32,Q38,Q44,Q50),"")</f>
        <v>1</v>
      </c>
      <c r="R56" s="277">
        <f t="shared" si="10"/>
        <v>0.1</v>
      </c>
      <c r="S56" s="278">
        <f t="shared" si="10"/>
        <v>0.1</v>
      </c>
    </row>
    <row r="57" spans="2:20" ht="21.75" customHeight="1" x14ac:dyDescent="0.2">
      <c r="B57" s="591"/>
      <c r="C57" s="583"/>
      <c r="D57" s="253" t="s">
        <v>18</v>
      </c>
      <c r="E57" s="276">
        <v>190</v>
      </c>
      <c r="F57" s="277">
        <v>147.1</v>
      </c>
      <c r="G57" s="277">
        <v>53.7</v>
      </c>
      <c r="H57" s="276">
        <v>188</v>
      </c>
      <c r="I57" s="277">
        <v>145.4</v>
      </c>
      <c r="J57" s="277">
        <v>53.1</v>
      </c>
      <c r="K57" s="276">
        <v>177</v>
      </c>
      <c r="L57" s="277">
        <v>143.738</v>
      </c>
      <c r="M57" s="277">
        <v>52.466369999999998</v>
      </c>
      <c r="N57" s="276">
        <v>143</v>
      </c>
      <c r="O57" s="277">
        <v>130.6</v>
      </c>
      <c r="P57" s="277">
        <v>47.7</v>
      </c>
      <c r="Q57" s="277">
        <f t="shared" ref="Q57:S57" si="11">IF(COUNT(Q9,Q15,Q21,Q27,Q33,Q39,Q45,Q51)&gt;=1,SUM(Q9,Q15,Q21,Q27,Q33,Q39,Q45,Q51),"")</f>
        <v>143</v>
      </c>
      <c r="R57" s="277">
        <f t="shared" si="11"/>
        <v>131.19999999999999</v>
      </c>
      <c r="S57" s="278">
        <f t="shared" si="11"/>
        <v>47.900000000000006</v>
      </c>
    </row>
    <row r="58" spans="2:20" ht="21.75" customHeight="1" x14ac:dyDescent="0.2">
      <c r="B58" s="591"/>
      <c r="C58" s="583"/>
      <c r="D58" s="253" t="s">
        <v>209</v>
      </c>
      <c r="E58" s="276">
        <v>400</v>
      </c>
      <c r="F58" s="277">
        <v>10.26</v>
      </c>
      <c r="G58" s="277">
        <v>3.8000000000000003</v>
      </c>
      <c r="H58" s="276">
        <v>337</v>
      </c>
      <c r="I58" s="277">
        <v>10.299999999999999</v>
      </c>
      <c r="J58" s="277">
        <v>3.8000000000000003</v>
      </c>
      <c r="K58" s="276">
        <v>373</v>
      </c>
      <c r="L58" s="277">
        <v>8.657</v>
      </c>
      <c r="M58" s="277">
        <v>3.1598049999999995</v>
      </c>
      <c r="N58" s="276">
        <v>347</v>
      </c>
      <c r="O58" s="277">
        <v>12.7</v>
      </c>
      <c r="P58" s="277">
        <v>4.6000000000000005</v>
      </c>
      <c r="Q58" s="277">
        <f t="shared" ref="Q58:S58" si="12">IF(COUNT(Q10,Q16,Q22,Q28,Q34,Q40,Q46,Q52)&gt;=1,SUM(Q10,Q16,Q22,Q28,Q34,Q40,Q46,Q52),"")</f>
        <v>362</v>
      </c>
      <c r="R58" s="277">
        <f t="shared" si="12"/>
        <v>18.3</v>
      </c>
      <c r="S58" s="278">
        <f t="shared" si="12"/>
        <v>6.6999999999999993</v>
      </c>
    </row>
    <row r="59" spans="2:20" ht="21.75" customHeight="1" x14ac:dyDescent="0.2">
      <c r="B59" s="591"/>
      <c r="C59" s="583"/>
      <c r="D59" s="171" t="s">
        <v>62</v>
      </c>
      <c r="E59" s="276">
        <v>591</v>
      </c>
      <c r="F59" s="277">
        <v>38.799999999999997</v>
      </c>
      <c r="G59" s="277">
        <v>14.100000000000001</v>
      </c>
      <c r="H59" s="276">
        <v>591</v>
      </c>
      <c r="I59" s="277">
        <v>38.799999999999997</v>
      </c>
      <c r="J59" s="277">
        <v>14.100000000000001</v>
      </c>
      <c r="K59" s="276">
        <v>568</v>
      </c>
      <c r="L59" s="277">
        <v>36.263999999999996</v>
      </c>
      <c r="M59" s="277">
        <v>13.236360000000001</v>
      </c>
      <c r="N59" s="276">
        <v>568</v>
      </c>
      <c r="O59" s="277">
        <v>40.299999999999997</v>
      </c>
      <c r="P59" s="277">
        <v>14.8</v>
      </c>
      <c r="Q59" s="277">
        <f t="shared" ref="Q59:S59" si="13">IF(COUNT(Q11,Q17,Q23,Q29,Q35,Q41,Q47,Q53)&gt;=1,SUM(Q11,Q17,Q23,Q29,Q35,Q41,Q47,Q53),"")</f>
        <v>584</v>
      </c>
      <c r="R59" s="277">
        <f t="shared" si="13"/>
        <v>50.8</v>
      </c>
      <c r="S59" s="278">
        <f t="shared" si="13"/>
        <v>18.500000000000004</v>
      </c>
    </row>
    <row r="60" spans="2:20" ht="32.25" customHeight="1" x14ac:dyDescent="0.2">
      <c r="B60" s="592"/>
      <c r="C60" s="584"/>
      <c r="D60" s="171" t="s">
        <v>230</v>
      </c>
      <c r="E60" s="279">
        <v>1484</v>
      </c>
      <c r="F60" s="280">
        <v>246.71999999999997</v>
      </c>
      <c r="G60" s="280">
        <v>90.02000000000001</v>
      </c>
      <c r="H60" s="279">
        <v>1419</v>
      </c>
      <c r="I60" s="280">
        <v>245.02000000000004</v>
      </c>
      <c r="J60" s="280">
        <v>89.410000000000011</v>
      </c>
      <c r="K60" s="279">
        <v>1429</v>
      </c>
      <c r="L60" s="280">
        <v>237.61799999999997</v>
      </c>
      <c r="M60" s="280">
        <v>88.787885000000003</v>
      </c>
      <c r="N60" s="279">
        <v>1379</v>
      </c>
      <c r="O60" s="280">
        <v>239.8</v>
      </c>
      <c r="P60" s="280">
        <v>87.6</v>
      </c>
      <c r="Q60" s="280">
        <f t="shared" ref="Q60:S60" si="14">SUM(Q55:Q59)</f>
        <v>1415</v>
      </c>
      <c r="R60" s="280">
        <f t="shared" si="14"/>
        <v>244.39999999999998</v>
      </c>
      <c r="S60" s="274">
        <f t="shared" si="14"/>
        <v>89.9</v>
      </c>
    </row>
    <row r="61" spans="2:20" x14ac:dyDescent="0.2">
      <c r="B61" s="173"/>
      <c r="C61" s="257"/>
      <c r="D61" s="173"/>
      <c r="E61" s="258"/>
      <c r="F61" s="173"/>
      <c r="G61" s="173"/>
      <c r="H61" s="258"/>
      <c r="I61" s="173"/>
      <c r="J61" s="259"/>
      <c r="K61" s="258"/>
      <c r="L61" s="173"/>
      <c r="M61" s="173"/>
      <c r="N61" s="258"/>
      <c r="O61" s="173"/>
      <c r="P61" s="173"/>
      <c r="Q61" s="258"/>
      <c r="R61" s="173"/>
      <c r="S61" s="173"/>
    </row>
    <row r="62" spans="2:20" ht="94.25" customHeight="1" x14ac:dyDescent="0.2">
      <c r="B62" s="173"/>
      <c r="C62" s="257" t="s">
        <v>267</v>
      </c>
      <c r="D62" s="260"/>
      <c r="E62" s="579" t="s">
        <v>486</v>
      </c>
      <c r="F62" s="579"/>
      <c r="G62" s="580" t="s">
        <v>680</v>
      </c>
      <c r="H62" s="580"/>
      <c r="I62" s="580"/>
      <c r="J62" s="580"/>
      <c r="K62" s="580"/>
      <c r="L62" s="580"/>
      <c r="M62" s="581"/>
      <c r="N62" s="261"/>
      <c r="O62" s="261"/>
      <c r="P62" s="261"/>
      <c r="Q62" s="261"/>
      <c r="R62" s="261"/>
      <c r="S62" s="261"/>
      <c r="T62" s="129"/>
    </row>
    <row r="63" spans="2:20" ht="28.5" customHeight="1" x14ac:dyDescent="0.2">
      <c r="B63" s="173"/>
      <c r="C63" s="257"/>
      <c r="D63" s="186" t="s">
        <v>17</v>
      </c>
      <c r="E63" s="262"/>
      <c r="F63" s="263"/>
      <c r="G63" s="263"/>
      <c r="H63" s="264"/>
      <c r="I63" s="263"/>
      <c r="J63" s="263"/>
      <c r="K63" s="264"/>
      <c r="L63" s="263"/>
      <c r="M63" s="180"/>
      <c r="N63" s="571"/>
      <c r="O63" s="571"/>
      <c r="P63" s="572"/>
      <c r="Q63" s="572"/>
      <c r="R63" s="572"/>
      <c r="S63" s="572"/>
    </row>
    <row r="64" spans="2:20" ht="28.5" customHeight="1" x14ac:dyDescent="0.2">
      <c r="B64" s="173"/>
      <c r="C64" s="257"/>
      <c r="D64" s="186" t="s">
        <v>19</v>
      </c>
      <c r="E64" s="262"/>
      <c r="F64" s="263"/>
      <c r="G64" s="263"/>
      <c r="H64" s="264"/>
      <c r="I64" s="263"/>
      <c r="J64" s="263"/>
      <c r="K64" s="264"/>
      <c r="L64" s="263"/>
      <c r="M64" s="180"/>
      <c r="N64" s="571"/>
      <c r="O64" s="571"/>
      <c r="P64" s="572"/>
      <c r="Q64" s="572"/>
      <c r="R64" s="572"/>
      <c r="S64" s="572"/>
    </row>
    <row r="65" spans="2:19" ht="28.5" customHeight="1" x14ac:dyDescent="0.2">
      <c r="B65" s="173"/>
      <c r="C65" s="257"/>
      <c r="D65" s="186" t="s">
        <v>18</v>
      </c>
      <c r="E65" s="262"/>
      <c r="F65" s="263"/>
      <c r="G65" s="263"/>
      <c r="H65" s="264"/>
      <c r="I65" s="263"/>
      <c r="J65" s="263"/>
      <c r="K65" s="264"/>
      <c r="L65" s="263"/>
      <c r="M65" s="180"/>
      <c r="N65" s="571"/>
      <c r="O65" s="571"/>
      <c r="P65" s="572"/>
      <c r="Q65" s="572"/>
      <c r="R65" s="572"/>
      <c r="S65" s="572"/>
    </row>
    <row r="66" spans="2:19" ht="28.5" customHeight="1" x14ac:dyDescent="0.2">
      <c r="B66" s="173"/>
      <c r="C66" s="257"/>
      <c r="D66" s="186" t="s">
        <v>237</v>
      </c>
      <c r="E66" s="262"/>
      <c r="F66" s="263"/>
      <c r="G66" s="263"/>
      <c r="H66" s="264"/>
      <c r="I66" s="263"/>
      <c r="J66" s="263"/>
      <c r="K66" s="264"/>
      <c r="L66" s="263"/>
      <c r="M66" s="180"/>
      <c r="N66" s="571"/>
      <c r="O66" s="571"/>
      <c r="P66" s="572"/>
      <c r="Q66" s="572"/>
      <c r="R66" s="572"/>
      <c r="S66" s="572"/>
    </row>
    <row r="67" spans="2:19" ht="21" customHeight="1" x14ac:dyDescent="0.2">
      <c r="B67" s="173"/>
      <c r="C67" s="257"/>
      <c r="D67" s="265"/>
      <c r="E67" s="258"/>
      <c r="F67" s="173"/>
      <c r="G67" s="173"/>
      <c r="H67" s="258"/>
      <c r="I67" s="173"/>
      <c r="J67" s="173"/>
      <c r="K67" s="258"/>
      <c r="L67" s="173"/>
      <c r="M67" s="173"/>
      <c r="N67" s="258"/>
      <c r="O67" s="173"/>
      <c r="P67" s="173"/>
      <c r="Q67" s="258"/>
      <c r="R67" s="173"/>
      <c r="S67" s="173"/>
    </row>
    <row r="68" spans="2:19" ht="18" customHeight="1" x14ac:dyDescent="0.2">
      <c r="B68" s="173"/>
      <c r="C68" s="257"/>
      <c r="D68" s="173" t="s">
        <v>270</v>
      </c>
      <c r="E68" s="258"/>
      <c r="F68" s="173"/>
      <c r="G68" s="173"/>
      <c r="H68" s="258"/>
      <c r="I68" s="173"/>
      <c r="J68" s="173"/>
      <c r="K68" s="258"/>
      <c r="L68" s="173"/>
      <c r="M68" s="173"/>
      <c r="N68" s="258"/>
      <c r="O68" s="173"/>
      <c r="P68" s="173"/>
      <c r="Q68" s="258"/>
      <c r="R68" s="173"/>
      <c r="S68" s="173"/>
    </row>
    <row r="69" spans="2:19" ht="21" customHeight="1" x14ac:dyDescent="0.2">
      <c r="B69" s="173"/>
      <c r="C69" s="257"/>
      <c r="D69" s="576" t="s">
        <v>269</v>
      </c>
      <c r="E69" s="573"/>
      <c r="F69" s="574"/>
      <c r="G69" s="574"/>
      <c r="H69" s="574"/>
      <c r="I69" s="574"/>
      <c r="J69" s="574"/>
      <c r="K69" s="574"/>
      <c r="L69" s="574"/>
      <c r="M69" s="575"/>
      <c r="N69" s="258"/>
      <c r="O69" s="173"/>
      <c r="P69" s="173"/>
      <c r="Q69" s="258"/>
      <c r="R69" s="173"/>
      <c r="S69" s="173"/>
    </row>
    <row r="70" spans="2:19" ht="23.25" customHeight="1" x14ac:dyDescent="0.2">
      <c r="B70" s="173"/>
      <c r="C70" s="257"/>
      <c r="D70" s="577"/>
      <c r="E70" s="573"/>
      <c r="F70" s="574"/>
      <c r="G70" s="574"/>
      <c r="H70" s="574"/>
      <c r="I70" s="574"/>
      <c r="J70" s="574"/>
      <c r="K70" s="574"/>
      <c r="L70" s="574"/>
      <c r="M70" s="575"/>
      <c r="N70" s="258"/>
      <c r="O70" s="173"/>
      <c r="P70" s="173"/>
      <c r="Q70" s="258"/>
      <c r="R70" s="173"/>
      <c r="S70" s="173"/>
    </row>
    <row r="71" spans="2:19" ht="20.25" customHeight="1" x14ac:dyDescent="0.2">
      <c r="B71" s="173"/>
      <c r="C71" s="257"/>
      <c r="D71" s="577"/>
      <c r="E71" s="573"/>
      <c r="F71" s="574"/>
      <c r="G71" s="574"/>
      <c r="H71" s="574"/>
      <c r="I71" s="574"/>
      <c r="J71" s="574"/>
      <c r="K71" s="574"/>
      <c r="L71" s="574"/>
      <c r="M71" s="575"/>
      <c r="N71" s="258"/>
      <c r="O71" s="173"/>
      <c r="P71" s="173"/>
      <c r="Q71" s="258"/>
      <c r="R71" s="173"/>
      <c r="S71" s="173"/>
    </row>
    <row r="72" spans="2:19" ht="20.25" customHeight="1" x14ac:dyDescent="0.2">
      <c r="B72" s="173"/>
      <c r="C72" s="257"/>
      <c r="D72" s="578"/>
      <c r="E72" s="573"/>
      <c r="F72" s="574"/>
      <c r="G72" s="574"/>
      <c r="H72" s="574"/>
      <c r="I72" s="574"/>
      <c r="J72" s="574"/>
      <c r="K72" s="574"/>
      <c r="L72" s="574"/>
      <c r="M72" s="575"/>
      <c r="N72" s="258"/>
      <c r="O72" s="173"/>
      <c r="P72" s="173"/>
      <c r="Q72" s="258"/>
      <c r="R72" s="173"/>
      <c r="S72" s="173"/>
    </row>
  </sheetData>
  <mergeCells count="32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7:C12"/>
    <mergeCell ref="D69:D72"/>
    <mergeCell ref="E70:M70"/>
    <mergeCell ref="E71:M71"/>
    <mergeCell ref="E72:M72"/>
    <mergeCell ref="E62:F62"/>
    <mergeCell ref="G62:M62"/>
    <mergeCell ref="N63:S63"/>
    <mergeCell ref="N64:S64"/>
    <mergeCell ref="N65:S65"/>
    <mergeCell ref="N66:S66"/>
    <mergeCell ref="E69:M69"/>
    <mergeCell ref="C49:C54"/>
    <mergeCell ref="C31:C36"/>
    <mergeCell ref="C37:C42"/>
    <mergeCell ref="D4:D6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F49:G53 F19:G23 I19:J23 L19:M23 O19:P23 Q14:S14 F25:G29 I25:J29 L25:M29 O25:P29 Q20:S20 F31:G35 I31:J35 L31:M35 O31:P35 Q26:S26 F37:G41 I37:J41 L37:M41 O37:P41 Q32:S32 F43:G47 I43:J47 L43:M47 O43:P47 R43:S47 R49:S53 I49:J53 L49:M53 O49:P53 R13:S13 R15:S17 R19:S19 R21:S23 R25:S25 R27:S29 R31:S31 R33:S35 R37:S37 R39:S41 Q38:S38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5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5B40-DDAE-412A-8F18-CABFE078909B}">
  <sheetPr>
    <tabColor theme="0"/>
    <pageSetUpPr fitToPage="1"/>
  </sheetPr>
  <dimension ref="A1:G56"/>
  <sheetViews>
    <sheetView zoomScaleNormal="100" workbookViewId="0">
      <selection activeCell="G18" sqref="G18"/>
    </sheetView>
  </sheetViews>
  <sheetFormatPr defaultColWidth="8.81640625" defaultRowHeight="16" outlineLevelRow="1" outlineLevelCol="1" x14ac:dyDescent="0.2"/>
  <cols>
    <col min="1" max="1" width="7.36328125" style="50" customWidth="1"/>
    <col min="2" max="2" width="66.1796875" style="50" customWidth="1"/>
    <col min="3" max="3" width="7.1796875" style="50" bestFit="1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ustomWidth="1" collapsed="1"/>
    <col min="8" max="16384" width="8.81640625" style="50"/>
  </cols>
  <sheetData>
    <row r="1" spans="1:6" ht="24.75" customHeight="1" x14ac:dyDescent="0.2">
      <c r="A1" s="595" t="s">
        <v>456</v>
      </c>
      <c r="B1" s="595"/>
      <c r="C1" s="49"/>
      <c r="D1" s="596" t="s">
        <v>268</v>
      </c>
      <c r="E1" s="597"/>
      <c r="F1" s="598"/>
    </row>
    <row r="2" spans="1:6" ht="15" hidden="1" customHeight="1" outlineLevel="1" x14ac:dyDescent="0.2">
      <c r="A2" s="599" t="s">
        <v>279</v>
      </c>
      <c r="B2" s="600"/>
      <c r="D2" s="143" t="s">
        <v>159</v>
      </c>
      <c r="E2" s="136"/>
      <c r="F2" s="136"/>
    </row>
    <row r="3" spans="1:6" ht="13.25" hidden="1" customHeight="1" outlineLevel="1" x14ac:dyDescent="0.2">
      <c r="A3" s="140" t="s">
        <v>280</v>
      </c>
      <c r="B3" s="142" t="s">
        <v>297</v>
      </c>
      <c r="D3" s="138"/>
      <c r="E3" s="141"/>
      <c r="F3" s="136"/>
    </row>
    <row r="4" spans="1:6" hidden="1" outlineLevel="1" x14ac:dyDescent="0.2">
      <c r="A4" s="140" t="s">
        <v>281</v>
      </c>
      <c r="B4" s="139" t="s">
        <v>582</v>
      </c>
      <c r="D4" s="133"/>
      <c r="E4" s="132" t="s">
        <v>80</v>
      </c>
      <c r="F4" s="131" t="s">
        <v>218</v>
      </c>
    </row>
    <row r="5" spans="1:6" hidden="1" outlineLevel="1" x14ac:dyDescent="0.2">
      <c r="A5" s="140" t="s">
        <v>282</v>
      </c>
      <c r="B5" s="139" t="s">
        <v>241</v>
      </c>
      <c r="D5" s="133"/>
      <c r="E5" s="132" t="s">
        <v>81</v>
      </c>
      <c r="F5" s="131" t="s">
        <v>219</v>
      </c>
    </row>
    <row r="6" spans="1:6" hidden="1" outlineLevel="1" x14ac:dyDescent="0.2">
      <c r="A6" s="140" t="s">
        <v>283</v>
      </c>
      <c r="B6" s="139" t="s">
        <v>296</v>
      </c>
      <c r="D6" s="133"/>
      <c r="E6" s="132" t="s">
        <v>82</v>
      </c>
      <c r="F6" s="131" t="s">
        <v>83</v>
      </c>
    </row>
    <row r="7" spans="1:6" hidden="1" outlineLevel="1" x14ac:dyDescent="0.2">
      <c r="A7" s="140" t="s">
        <v>284</v>
      </c>
      <c r="B7" s="139" t="s">
        <v>85</v>
      </c>
      <c r="D7" s="133"/>
      <c r="E7" s="132" t="s">
        <v>84</v>
      </c>
      <c r="F7" s="131" t="s">
        <v>85</v>
      </c>
    </row>
    <row r="8" spans="1:6" hidden="1" outlineLevel="1" x14ac:dyDescent="0.2">
      <c r="A8" s="140" t="s">
        <v>581</v>
      </c>
      <c r="B8" s="139" t="s">
        <v>580</v>
      </c>
      <c r="D8" s="133"/>
      <c r="E8" s="132" t="s">
        <v>86</v>
      </c>
      <c r="F8" s="131" t="s">
        <v>87</v>
      </c>
    </row>
    <row r="9" spans="1:6" hidden="1" outlineLevel="1" x14ac:dyDescent="0.2">
      <c r="A9" s="140" t="s">
        <v>579</v>
      </c>
      <c r="B9" s="139" t="s">
        <v>136</v>
      </c>
      <c r="D9" s="133"/>
      <c r="E9" s="132" t="s">
        <v>118</v>
      </c>
      <c r="F9" s="131" t="s">
        <v>119</v>
      </c>
    </row>
    <row r="10" spans="1:6" hidden="1" outlineLevel="1" x14ac:dyDescent="0.2">
      <c r="A10" s="140" t="s">
        <v>287</v>
      </c>
      <c r="B10" s="139" t="s">
        <v>578</v>
      </c>
      <c r="D10" s="133"/>
      <c r="E10" s="132"/>
      <c r="F10" s="131"/>
    </row>
    <row r="11" spans="1:6" hidden="1" outlineLevel="1" x14ac:dyDescent="0.2">
      <c r="D11" s="133"/>
      <c r="E11" s="132" t="s">
        <v>122</v>
      </c>
      <c r="F11" s="131" t="s">
        <v>214</v>
      </c>
    </row>
    <row r="12" spans="1:6" collapsed="1" x14ac:dyDescent="0.2">
      <c r="A12" s="133" t="s">
        <v>278</v>
      </c>
      <c r="B12" s="401"/>
      <c r="D12" s="138" t="s">
        <v>160</v>
      </c>
      <c r="E12" s="137"/>
      <c r="F12" s="136"/>
    </row>
    <row r="13" spans="1:6" x14ac:dyDescent="0.2">
      <c r="A13" s="281" t="s">
        <v>286</v>
      </c>
      <c r="B13" s="282" t="s">
        <v>117</v>
      </c>
      <c r="D13" s="133"/>
      <c r="E13" s="135" t="s">
        <v>88</v>
      </c>
      <c r="F13" s="134" t="s">
        <v>89</v>
      </c>
    </row>
    <row r="14" spans="1:6" x14ac:dyDescent="0.2">
      <c r="A14" s="281" t="s">
        <v>287</v>
      </c>
      <c r="B14" s="282" t="s">
        <v>119</v>
      </c>
      <c r="C14" s="130"/>
      <c r="D14" s="133"/>
      <c r="E14" s="135" t="s">
        <v>90</v>
      </c>
      <c r="F14" s="134" t="s">
        <v>91</v>
      </c>
    </row>
    <row r="15" spans="1:6" x14ac:dyDescent="0.2">
      <c r="A15" s="281" t="s">
        <v>288</v>
      </c>
      <c r="B15" s="282" t="s">
        <v>120</v>
      </c>
      <c r="C15" s="130"/>
      <c r="D15" s="133"/>
      <c r="E15" s="135" t="s">
        <v>92</v>
      </c>
      <c r="F15" s="134" t="s">
        <v>93</v>
      </c>
    </row>
    <row r="16" spans="1:6" x14ac:dyDescent="0.2">
      <c r="A16" s="281" t="s">
        <v>289</v>
      </c>
      <c r="B16" s="282" t="s">
        <v>121</v>
      </c>
      <c r="C16" s="130"/>
      <c r="D16" s="133"/>
      <c r="E16" s="135" t="s">
        <v>94</v>
      </c>
      <c r="F16" s="134" t="s">
        <v>95</v>
      </c>
    </row>
    <row r="17" spans="1:6" x14ac:dyDescent="0.2">
      <c r="A17" s="281" t="s">
        <v>290</v>
      </c>
      <c r="B17" s="282" t="s">
        <v>242</v>
      </c>
      <c r="C17" s="130"/>
      <c r="D17" s="133"/>
      <c r="E17" s="135" t="s">
        <v>96</v>
      </c>
      <c r="F17" s="134" t="s">
        <v>97</v>
      </c>
    </row>
    <row r="18" spans="1:6" x14ac:dyDescent="0.2">
      <c r="A18" s="281" t="s">
        <v>291</v>
      </c>
      <c r="B18" s="282" t="s">
        <v>243</v>
      </c>
      <c r="C18" s="130"/>
      <c r="D18" s="133"/>
      <c r="E18" s="135" t="s">
        <v>98</v>
      </c>
      <c r="F18" s="134" t="s">
        <v>99</v>
      </c>
    </row>
    <row r="19" spans="1:6" x14ac:dyDescent="0.2">
      <c r="A19" s="281" t="s">
        <v>292</v>
      </c>
      <c r="B19" s="282" t="s">
        <v>244</v>
      </c>
      <c r="C19" s="130"/>
      <c r="D19" s="138" t="s">
        <v>161</v>
      </c>
      <c r="E19" s="137"/>
      <c r="F19" s="136"/>
    </row>
    <row r="20" spans="1:6" x14ac:dyDescent="0.2">
      <c r="A20" s="281" t="s">
        <v>293</v>
      </c>
      <c r="B20" s="282" t="s">
        <v>245</v>
      </c>
      <c r="C20" s="130"/>
      <c r="D20" s="133"/>
      <c r="E20" s="135" t="s">
        <v>100</v>
      </c>
      <c r="F20" s="134" t="s">
        <v>101</v>
      </c>
    </row>
    <row r="21" spans="1:6" x14ac:dyDescent="0.2">
      <c r="A21" s="281" t="s">
        <v>294</v>
      </c>
      <c r="B21" s="282" t="s">
        <v>220</v>
      </c>
      <c r="C21" s="130"/>
      <c r="D21" s="133"/>
      <c r="E21" s="135" t="s">
        <v>102</v>
      </c>
      <c r="F21" s="134" t="s">
        <v>103</v>
      </c>
    </row>
    <row r="22" spans="1:6" x14ac:dyDescent="0.2">
      <c r="A22" s="281" t="s">
        <v>295</v>
      </c>
      <c r="B22" s="282" t="s">
        <v>221</v>
      </c>
      <c r="C22" s="130"/>
      <c r="D22" s="133"/>
      <c r="E22" s="135" t="s">
        <v>104</v>
      </c>
      <c r="F22" s="134" t="s">
        <v>105</v>
      </c>
    </row>
    <row r="23" spans="1:6" x14ac:dyDescent="0.2">
      <c r="A23" s="281" t="s">
        <v>577</v>
      </c>
      <c r="B23" s="282" t="s">
        <v>246</v>
      </c>
      <c r="C23" s="130"/>
      <c r="D23" s="133"/>
      <c r="E23" s="135" t="s">
        <v>106</v>
      </c>
      <c r="F23" s="134" t="s">
        <v>107</v>
      </c>
    </row>
    <row r="24" spans="1:6" x14ac:dyDescent="0.2">
      <c r="A24" s="281" t="s">
        <v>576</v>
      </c>
      <c r="B24" s="282" t="s">
        <v>247</v>
      </c>
      <c r="C24" s="130"/>
      <c r="D24" s="133"/>
      <c r="E24" s="135" t="s">
        <v>108</v>
      </c>
      <c r="F24" s="134" t="s">
        <v>109</v>
      </c>
    </row>
    <row r="25" spans="1:6" x14ac:dyDescent="0.2">
      <c r="A25" s="281" t="s">
        <v>575</v>
      </c>
      <c r="B25" s="282" t="s">
        <v>248</v>
      </c>
      <c r="C25" s="130"/>
      <c r="D25" s="133"/>
      <c r="E25" s="135" t="s">
        <v>110</v>
      </c>
      <c r="F25" s="134" t="s">
        <v>111</v>
      </c>
    </row>
    <row r="26" spans="1:6" x14ac:dyDescent="0.2">
      <c r="A26" s="281" t="s">
        <v>574</v>
      </c>
      <c r="B26" s="282" t="s">
        <v>249</v>
      </c>
      <c r="C26" s="130"/>
      <c r="D26" s="133"/>
      <c r="E26" s="135" t="s">
        <v>112</v>
      </c>
      <c r="F26" s="134" t="s">
        <v>113</v>
      </c>
    </row>
    <row r="27" spans="1:6" x14ac:dyDescent="0.2">
      <c r="A27" s="281" t="s">
        <v>573</v>
      </c>
      <c r="B27" s="282" t="s">
        <v>250</v>
      </c>
      <c r="C27" s="130"/>
      <c r="D27" s="133"/>
      <c r="E27" s="135" t="s">
        <v>114</v>
      </c>
      <c r="F27" s="134" t="s">
        <v>115</v>
      </c>
    </row>
    <row r="28" spans="1:6" x14ac:dyDescent="0.2">
      <c r="A28" s="281" t="s">
        <v>572</v>
      </c>
      <c r="B28" s="282" t="s">
        <v>251</v>
      </c>
      <c r="D28" s="138" t="s">
        <v>116</v>
      </c>
      <c r="E28" s="137"/>
      <c r="F28" s="136"/>
    </row>
    <row r="29" spans="1:6" x14ac:dyDescent="0.2">
      <c r="D29" s="133"/>
      <c r="E29" s="132" t="s">
        <v>123</v>
      </c>
      <c r="F29" s="131" t="s">
        <v>215</v>
      </c>
    </row>
    <row r="30" spans="1:6" x14ac:dyDescent="0.2">
      <c r="B30" s="57"/>
      <c r="D30" s="133"/>
      <c r="E30" s="132" t="s">
        <v>124</v>
      </c>
      <c r="F30" s="131" t="s">
        <v>216</v>
      </c>
    </row>
    <row r="31" spans="1:6" x14ac:dyDescent="0.2">
      <c r="B31" s="57"/>
      <c r="D31" s="133"/>
      <c r="E31" s="132" t="s">
        <v>125</v>
      </c>
      <c r="F31" s="131" t="s">
        <v>217</v>
      </c>
    </row>
    <row r="32" spans="1:6" x14ac:dyDescent="0.2">
      <c r="D32" s="133"/>
      <c r="E32" s="132" t="s">
        <v>126</v>
      </c>
      <c r="F32" s="131" t="s">
        <v>220</v>
      </c>
    </row>
    <row r="33" spans="4:6" x14ac:dyDescent="0.2">
      <c r="D33" s="133"/>
      <c r="E33" s="132" t="s">
        <v>127</v>
      </c>
      <c r="F33" s="131" t="s">
        <v>221</v>
      </c>
    </row>
    <row r="34" spans="4:6" x14ac:dyDescent="0.2">
      <c r="D34" s="133"/>
      <c r="E34" s="132" t="s">
        <v>128</v>
      </c>
      <c r="F34" s="131" t="s">
        <v>222</v>
      </c>
    </row>
    <row r="35" spans="4:6" x14ac:dyDescent="0.2">
      <c r="D35" s="133"/>
      <c r="E35" s="132" t="s">
        <v>129</v>
      </c>
      <c r="F35" s="131" t="s">
        <v>223</v>
      </c>
    </row>
    <row r="36" spans="4:6" x14ac:dyDescent="0.2">
      <c r="D36" s="133"/>
      <c r="E36" s="132" t="s">
        <v>130</v>
      </c>
      <c r="F36" s="131" t="s">
        <v>224</v>
      </c>
    </row>
    <row r="37" spans="4:6" x14ac:dyDescent="0.2">
      <c r="D37" s="133"/>
      <c r="E37" s="132" t="s">
        <v>131</v>
      </c>
      <c r="F37" s="131" t="s">
        <v>225</v>
      </c>
    </row>
    <row r="38" spans="4:6" x14ac:dyDescent="0.2">
      <c r="D38" s="133"/>
      <c r="E38" s="132" t="s">
        <v>132</v>
      </c>
      <c r="F38" s="131" t="s">
        <v>226</v>
      </c>
    </row>
    <row r="39" spans="4:6" x14ac:dyDescent="0.2">
      <c r="D39" s="133"/>
      <c r="E39" s="132" t="s">
        <v>133</v>
      </c>
      <c r="F39" s="131" t="s">
        <v>227</v>
      </c>
    </row>
    <row r="40" spans="4:6" x14ac:dyDescent="0.2">
      <c r="D40" s="138" t="s">
        <v>134</v>
      </c>
      <c r="E40" s="137"/>
      <c r="F40" s="136"/>
    </row>
    <row r="41" spans="4:6" x14ac:dyDescent="0.2">
      <c r="D41" s="133"/>
      <c r="E41" s="132" t="s">
        <v>135</v>
      </c>
      <c r="F41" s="131" t="s">
        <v>136</v>
      </c>
    </row>
    <row r="42" spans="4:6" x14ac:dyDescent="0.2">
      <c r="D42" s="133"/>
      <c r="E42" s="135" t="s">
        <v>137</v>
      </c>
      <c r="F42" s="134" t="s">
        <v>138</v>
      </c>
    </row>
    <row r="43" spans="4:6" x14ac:dyDescent="0.2">
      <c r="D43" s="133"/>
      <c r="E43" s="135" t="s">
        <v>139</v>
      </c>
      <c r="F43" s="134" t="s">
        <v>140</v>
      </c>
    </row>
    <row r="44" spans="4:6" x14ac:dyDescent="0.2">
      <c r="D44" s="133"/>
      <c r="E44" s="135" t="s">
        <v>141</v>
      </c>
      <c r="F44" s="134" t="s">
        <v>142</v>
      </c>
    </row>
    <row r="45" spans="4:6" x14ac:dyDescent="0.2">
      <c r="D45" s="133"/>
      <c r="E45" s="135" t="s">
        <v>143</v>
      </c>
      <c r="F45" s="134" t="s">
        <v>144</v>
      </c>
    </row>
    <row r="46" spans="4:6" x14ac:dyDescent="0.2">
      <c r="D46" s="133"/>
      <c r="E46" s="135" t="s">
        <v>145</v>
      </c>
      <c r="F46" s="134" t="s">
        <v>146</v>
      </c>
    </row>
    <row r="47" spans="4:6" x14ac:dyDescent="0.2">
      <c r="D47" s="133"/>
      <c r="E47" s="135" t="s">
        <v>147</v>
      </c>
      <c r="F47" s="134" t="s">
        <v>148</v>
      </c>
    </row>
    <row r="48" spans="4:6" x14ac:dyDescent="0.2">
      <c r="D48" s="138" t="s">
        <v>149</v>
      </c>
      <c r="E48" s="137"/>
      <c r="F48" s="136"/>
    </row>
    <row r="49" spans="4:6" ht="26.25" customHeight="1" x14ac:dyDescent="0.2">
      <c r="D49" s="133"/>
      <c r="E49" s="135" t="s">
        <v>150</v>
      </c>
      <c r="F49" s="134" t="s">
        <v>151</v>
      </c>
    </row>
    <row r="50" spans="4:6" x14ac:dyDescent="0.2">
      <c r="D50" s="133"/>
      <c r="E50" s="135" t="s">
        <v>152</v>
      </c>
      <c r="F50" s="134" t="s">
        <v>153</v>
      </c>
    </row>
    <row r="51" spans="4:6" x14ac:dyDescent="0.2">
      <c r="D51" s="133"/>
      <c r="E51" s="135" t="s">
        <v>154</v>
      </c>
      <c r="F51" s="134" t="s">
        <v>155</v>
      </c>
    </row>
    <row r="52" spans="4:6" x14ac:dyDescent="0.2">
      <c r="D52" s="133"/>
      <c r="E52" s="132" t="s">
        <v>162</v>
      </c>
      <c r="F52" s="131" t="s">
        <v>163</v>
      </c>
    </row>
    <row r="53" spans="4:6" x14ac:dyDescent="0.2">
      <c r="E53" s="58"/>
      <c r="F53" s="47"/>
    </row>
    <row r="54" spans="4:6" x14ac:dyDescent="0.2">
      <c r="E54" s="59"/>
      <c r="F54" s="48" t="s">
        <v>271</v>
      </c>
    </row>
    <row r="56" spans="4:6" x14ac:dyDescent="0.2">
      <c r="D56" s="48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F78F-FD14-40CE-9184-1688D11BA23C}">
  <sheetPr>
    <pageSetUpPr fitToPage="1"/>
  </sheetPr>
  <dimension ref="A1:Q23"/>
  <sheetViews>
    <sheetView showGridLines="0" topLeftCell="B1" zoomScaleNormal="100" zoomScaleSheetLayoutView="100" workbookViewId="0">
      <selection activeCell="B6" sqref="B6:Q8"/>
    </sheetView>
  </sheetViews>
  <sheetFormatPr defaultColWidth="9" defaultRowHeight="16" outlineLevelCol="1" x14ac:dyDescent="0.2"/>
  <cols>
    <col min="1" max="1" width="2.6328125" style="144" hidden="1" customWidth="1" outlineLevel="1"/>
    <col min="2" max="2" width="8.6328125" style="144" customWidth="1" collapsed="1"/>
    <col min="3" max="5" width="8.6328125" style="144" customWidth="1"/>
    <col min="6" max="7" width="6.6328125" style="144" customWidth="1"/>
    <col min="8" max="8" width="8.1796875" style="144" customWidth="1"/>
    <col min="9" max="9" width="6.6328125" style="144" customWidth="1"/>
    <col min="10" max="10" width="10.08984375" style="144" customWidth="1"/>
    <col min="11" max="17" width="8.6328125" style="144" customWidth="1"/>
    <col min="18" max="16384" width="9" style="144"/>
  </cols>
  <sheetData>
    <row r="1" spans="1:17" x14ac:dyDescent="0.2">
      <c r="A1" s="144">
        <v>2</v>
      </c>
    </row>
    <row r="2" spans="1:17" x14ac:dyDescent="0.2">
      <c r="A2" s="144">
        <f>IF(COUNTA(B6:Q7)&lt;&gt;0,1,2)</f>
        <v>1</v>
      </c>
      <c r="B2" s="148" t="s">
        <v>613</v>
      </c>
    </row>
    <row r="3" spans="1:17" x14ac:dyDescent="0.2">
      <c r="C3" s="147"/>
    </row>
    <row r="4" spans="1:17" x14ac:dyDescent="0.2">
      <c r="B4" s="601" t="s">
        <v>612</v>
      </c>
      <c r="C4" s="601" t="s">
        <v>611</v>
      </c>
      <c r="D4" s="601" t="s">
        <v>610</v>
      </c>
      <c r="E4" s="601" t="s">
        <v>609</v>
      </c>
      <c r="F4" s="601" t="s">
        <v>608</v>
      </c>
      <c r="G4" s="601"/>
      <c r="H4" s="601" t="s">
        <v>607</v>
      </c>
      <c r="I4" s="601"/>
      <c r="J4" s="601" t="s">
        <v>606</v>
      </c>
      <c r="K4" s="601"/>
      <c r="L4" s="601"/>
      <c r="M4" s="601" t="s">
        <v>605</v>
      </c>
      <c r="N4" s="601" t="s">
        <v>604</v>
      </c>
      <c r="O4" s="601" t="s">
        <v>603</v>
      </c>
      <c r="P4" s="601" t="s">
        <v>602</v>
      </c>
      <c r="Q4" s="601" t="s">
        <v>601</v>
      </c>
    </row>
    <row r="5" spans="1:17" ht="32" x14ac:dyDescent="0.2">
      <c r="B5" s="601"/>
      <c r="C5" s="601"/>
      <c r="D5" s="601"/>
      <c r="E5" s="601"/>
      <c r="F5" s="145" t="s">
        <v>600</v>
      </c>
      <c r="G5" s="145" t="s">
        <v>599</v>
      </c>
      <c r="H5" s="145" t="s">
        <v>600</v>
      </c>
      <c r="I5" s="145" t="s">
        <v>599</v>
      </c>
      <c r="J5" s="146" t="s">
        <v>598</v>
      </c>
      <c r="K5" s="146" t="s">
        <v>597</v>
      </c>
      <c r="L5" s="146" t="s">
        <v>596</v>
      </c>
      <c r="M5" s="601"/>
      <c r="N5" s="601"/>
      <c r="O5" s="601"/>
      <c r="P5" s="601"/>
      <c r="Q5" s="601"/>
    </row>
    <row r="6" spans="1:17" ht="30" customHeight="1" x14ac:dyDescent="0.2">
      <c r="B6" s="284">
        <v>1</v>
      </c>
      <c r="C6" s="285">
        <v>45077</v>
      </c>
      <c r="D6" s="284" t="s">
        <v>594</v>
      </c>
      <c r="E6" s="284" t="s">
        <v>593</v>
      </c>
      <c r="F6" s="284" t="s">
        <v>592</v>
      </c>
      <c r="G6" s="284" t="s">
        <v>591</v>
      </c>
      <c r="H6" s="284" t="s">
        <v>590</v>
      </c>
      <c r="I6" s="284" t="s">
        <v>589</v>
      </c>
      <c r="J6" s="284">
        <v>50</v>
      </c>
      <c r="K6" s="284">
        <v>12</v>
      </c>
      <c r="L6" s="284">
        <v>600</v>
      </c>
      <c r="M6" s="284" t="s">
        <v>588</v>
      </c>
      <c r="N6" s="284" t="s">
        <v>587</v>
      </c>
      <c r="O6" s="284" t="s">
        <v>586</v>
      </c>
      <c r="P6" s="285">
        <v>45105</v>
      </c>
      <c r="Q6" s="284" t="s">
        <v>595</v>
      </c>
    </row>
    <row r="7" spans="1:17" ht="30" customHeight="1" x14ac:dyDescent="0.2">
      <c r="B7" s="284">
        <v>2</v>
      </c>
      <c r="C7" s="285">
        <v>45077</v>
      </c>
      <c r="D7" s="284" t="s">
        <v>594</v>
      </c>
      <c r="E7" s="284" t="s">
        <v>593</v>
      </c>
      <c r="F7" s="284" t="s">
        <v>592</v>
      </c>
      <c r="G7" s="284" t="s">
        <v>591</v>
      </c>
      <c r="H7" s="284" t="s">
        <v>590</v>
      </c>
      <c r="I7" s="284" t="s">
        <v>589</v>
      </c>
      <c r="J7" s="284">
        <v>50</v>
      </c>
      <c r="K7" s="284">
        <v>12</v>
      </c>
      <c r="L7" s="284">
        <v>600</v>
      </c>
      <c r="M7" s="284" t="s">
        <v>588</v>
      </c>
      <c r="N7" s="284" t="s">
        <v>587</v>
      </c>
      <c r="O7" s="284" t="s">
        <v>586</v>
      </c>
      <c r="P7" s="285">
        <v>45105</v>
      </c>
      <c r="Q7" s="284" t="s">
        <v>585</v>
      </c>
    </row>
    <row r="8" spans="1:17" ht="30" customHeight="1" x14ac:dyDescent="0.2">
      <c r="B8" s="602" t="s">
        <v>584</v>
      </c>
      <c r="C8" s="603"/>
      <c r="D8" s="286"/>
      <c r="E8" s="284"/>
      <c r="F8" s="284"/>
      <c r="G8" s="284"/>
      <c r="H8" s="286"/>
      <c r="I8" s="286"/>
      <c r="J8" s="287" t="str">
        <f>IF(AND(OR(ISBLANK(J6),ISTEXT(J6))=TRUE,OR(ISBLANK(J7),ISTEXT(J7))=TRUE),"",CONCATENATE(SUM(J6:J7),"㎥"))</f>
        <v>100㎥</v>
      </c>
      <c r="K8" s="288" t="str">
        <f>IF(AND(OR(ISBLANK(K6),ISTEXT(K6))=TRUE,OR(ISBLANK(K7),ISTEXT(K7))=TRUE),"",CONCATENATE(SUM(K6:K7),"時間"))</f>
        <v>24時間</v>
      </c>
      <c r="L8" s="287" t="str">
        <f>IF(AND(OR(ISBLANK(L6),ISTEXT(L6))=TRUE,OR(ISBLANK(L7),ISTEXT(L7))=TRUE),"",CONCATENATE(SUM(L6:L7),"㎥"))</f>
        <v>1200㎥</v>
      </c>
      <c r="M8" s="284"/>
      <c r="N8" s="284"/>
      <c r="O8" s="284"/>
      <c r="P8" s="284"/>
      <c r="Q8" s="284"/>
    </row>
    <row r="23" spans="7:7" x14ac:dyDescent="0.2">
      <c r="G23" s="144" t="s">
        <v>583</v>
      </c>
    </row>
  </sheetData>
  <sheetProtection formatCells="0" insertColumns="0" insertRows="0"/>
  <mergeCells count="13">
    <mergeCell ref="H4:I4"/>
    <mergeCell ref="J4:L4"/>
    <mergeCell ref="Q4:Q5"/>
    <mergeCell ref="M4:M5"/>
    <mergeCell ref="N4:N5"/>
    <mergeCell ref="O4:O5"/>
    <mergeCell ref="P4:P5"/>
    <mergeCell ref="E4:E5"/>
    <mergeCell ref="F4:G4"/>
    <mergeCell ref="B8:C8"/>
    <mergeCell ref="B4:B5"/>
    <mergeCell ref="C4:C5"/>
    <mergeCell ref="D4:D5"/>
  </mergeCells>
  <phoneticPr fontId="4"/>
  <pageMargins left="0.7" right="0.7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C1C5-D83B-4A02-96B4-712592FC1824}">
  <sheetPr>
    <pageSetUpPr fitToPage="1"/>
  </sheetPr>
  <dimension ref="A1:L12"/>
  <sheetViews>
    <sheetView showGridLines="0" topLeftCell="B1" zoomScaleNormal="100" zoomScaleSheetLayoutView="100" workbookViewId="0">
      <selection activeCell="I11" sqref="I11"/>
    </sheetView>
  </sheetViews>
  <sheetFormatPr defaultColWidth="9" defaultRowHeight="16" outlineLevelCol="1" x14ac:dyDescent="0.2"/>
  <cols>
    <col min="1" max="1" width="2.6328125" style="144" hidden="1" customWidth="1" outlineLevel="1"/>
    <col min="2" max="2" width="10.6328125" style="147" customWidth="1" collapsed="1"/>
    <col min="3" max="4" width="15.6328125" style="149" customWidth="1"/>
    <col min="5" max="6" width="15.6328125" style="144" customWidth="1"/>
    <col min="7" max="8" width="10.6328125" style="144" customWidth="1"/>
    <col min="9" max="9" width="15.6328125" style="149" customWidth="1"/>
    <col min="10" max="10" width="15.6328125" style="147" customWidth="1"/>
    <col min="11" max="16384" width="9" style="144"/>
  </cols>
  <sheetData>
    <row r="1" spans="1:12" x14ac:dyDescent="0.2">
      <c r="A1" s="144">
        <v>2</v>
      </c>
      <c r="B1" s="151"/>
      <c r="C1" s="49"/>
      <c r="D1" s="49"/>
      <c r="E1" s="50"/>
      <c r="F1" s="50"/>
      <c r="G1" s="50"/>
      <c r="H1" s="50"/>
      <c r="I1" s="49"/>
      <c r="J1" s="151"/>
      <c r="K1" s="50"/>
    </row>
    <row r="2" spans="1:12" x14ac:dyDescent="0.2">
      <c r="A2" s="144">
        <f>IF(COUNTA(B6:J9)&lt;&gt;0,1,2)</f>
        <v>1</v>
      </c>
      <c r="B2" s="153" t="s">
        <v>635</v>
      </c>
      <c r="C2" s="49"/>
      <c r="D2" s="49"/>
      <c r="E2" s="50"/>
      <c r="F2" s="50"/>
      <c r="G2" s="50"/>
      <c r="H2" s="50"/>
      <c r="I2" s="49"/>
      <c r="J2" s="151"/>
      <c r="K2" s="50"/>
    </row>
    <row r="3" spans="1:12" x14ac:dyDescent="0.2">
      <c r="B3" s="151"/>
      <c r="C3" s="151"/>
      <c r="D3" s="49"/>
      <c r="E3" s="50"/>
      <c r="F3" s="50"/>
      <c r="G3" s="50"/>
      <c r="H3" s="50"/>
      <c r="I3" s="49"/>
      <c r="J3" s="151"/>
      <c r="K3" s="50"/>
    </row>
    <row r="4" spans="1:12" ht="16.5" customHeight="1" x14ac:dyDescent="0.2">
      <c r="B4" s="604" t="s">
        <v>634</v>
      </c>
      <c r="C4" s="604" t="s">
        <v>611</v>
      </c>
      <c r="D4" s="604" t="s">
        <v>633</v>
      </c>
      <c r="E4" s="604" t="s">
        <v>632</v>
      </c>
      <c r="F4" s="604" t="s">
        <v>631</v>
      </c>
      <c r="G4" s="604" t="s">
        <v>630</v>
      </c>
      <c r="H4" s="604"/>
      <c r="I4" s="604" t="s">
        <v>629</v>
      </c>
      <c r="J4" s="604" t="s">
        <v>628</v>
      </c>
      <c r="K4" s="50"/>
    </row>
    <row r="5" spans="1:12" ht="16.5" customHeight="1" x14ac:dyDescent="0.2">
      <c r="B5" s="604"/>
      <c r="C5" s="604"/>
      <c r="D5" s="604"/>
      <c r="E5" s="604"/>
      <c r="F5" s="604"/>
      <c r="G5" s="152" t="s">
        <v>627</v>
      </c>
      <c r="H5" s="152" t="s">
        <v>626</v>
      </c>
      <c r="I5" s="604"/>
      <c r="J5" s="604"/>
      <c r="K5" s="50"/>
    </row>
    <row r="6" spans="1:12" ht="30" customHeight="1" x14ac:dyDescent="0.2">
      <c r="B6" s="284" t="s">
        <v>625</v>
      </c>
      <c r="C6" s="285">
        <v>45030</v>
      </c>
      <c r="D6" s="285">
        <v>45030</v>
      </c>
      <c r="E6" s="284" t="s">
        <v>623</v>
      </c>
      <c r="F6" s="284" t="s">
        <v>622</v>
      </c>
      <c r="G6" s="284" t="s">
        <v>621</v>
      </c>
      <c r="H6" s="284" t="s">
        <v>620</v>
      </c>
      <c r="I6" s="285">
        <v>45017</v>
      </c>
      <c r="J6" s="284" t="s">
        <v>614</v>
      </c>
      <c r="K6" s="50"/>
    </row>
    <row r="7" spans="1:12" ht="30" customHeight="1" x14ac:dyDescent="0.2">
      <c r="B7" s="284" t="s">
        <v>624</v>
      </c>
      <c r="C7" s="285">
        <v>45030</v>
      </c>
      <c r="D7" s="285">
        <v>45030</v>
      </c>
      <c r="E7" s="284" t="s">
        <v>623</v>
      </c>
      <c r="F7" s="284" t="s">
        <v>622</v>
      </c>
      <c r="G7" s="284" t="s">
        <v>621</v>
      </c>
      <c r="H7" s="284" t="s">
        <v>620</v>
      </c>
      <c r="I7" s="285">
        <v>45017</v>
      </c>
      <c r="J7" s="284" t="s">
        <v>614</v>
      </c>
      <c r="K7" s="50"/>
    </row>
    <row r="8" spans="1:12" ht="30" customHeight="1" x14ac:dyDescent="0.2">
      <c r="B8" s="284" t="s">
        <v>619</v>
      </c>
      <c r="C8" s="285">
        <v>45145</v>
      </c>
      <c r="D8" s="285">
        <v>45145</v>
      </c>
      <c r="E8" s="284" t="s">
        <v>618</v>
      </c>
      <c r="F8" s="284" t="s">
        <v>617</v>
      </c>
      <c r="G8" s="284" t="s">
        <v>616</v>
      </c>
      <c r="H8" s="284" t="s">
        <v>615</v>
      </c>
      <c r="I8" s="285">
        <v>45118</v>
      </c>
      <c r="J8" s="284" t="s">
        <v>614</v>
      </c>
      <c r="K8" s="50"/>
    </row>
    <row r="9" spans="1:12" ht="30" customHeight="1" x14ac:dyDescent="0.2">
      <c r="B9" s="284"/>
      <c r="C9" s="285"/>
      <c r="D9" s="285"/>
      <c r="E9" s="284"/>
      <c r="F9" s="284"/>
      <c r="G9" s="284"/>
      <c r="H9" s="284"/>
      <c r="I9" s="285"/>
      <c r="J9" s="284"/>
      <c r="K9" s="50"/>
    </row>
    <row r="10" spans="1:12" x14ac:dyDescent="0.2">
      <c r="B10" s="151"/>
      <c r="C10" s="49"/>
      <c r="D10" s="49"/>
      <c r="E10" s="50"/>
      <c r="F10" s="50"/>
      <c r="G10" s="50"/>
      <c r="H10" s="50"/>
      <c r="I10" s="49"/>
      <c r="J10" s="151"/>
      <c r="K10" s="50"/>
    </row>
    <row r="12" spans="1:12" x14ac:dyDescent="0.2">
      <c r="L12" s="150"/>
    </row>
  </sheetData>
  <sheetProtection formatCells="0" insertColumns="0" insertRows="0"/>
  <mergeCells count="8">
    <mergeCell ref="I4:I5"/>
    <mergeCell ref="J4:J5"/>
    <mergeCell ref="B4:B5"/>
    <mergeCell ref="C4:C5"/>
    <mergeCell ref="D4:D5"/>
    <mergeCell ref="E4:E5"/>
    <mergeCell ref="F4:F5"/>
    <mergeCell ref="G4:H4"/>
  </mergeCells>
  <phoneticPr fontId="4"/>
  <pageMargins left="0.7" right="0.7" top="0.75" bottom="0.7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111A-4075-48D7-A35C-E44747AECE0C}">
  <sheetPr>
    <pageSetUpPr fitToPage="1"/>
  </sheetPr>
  <dimension ref="A1:L12"/>
  <sheetViews>
    <sheetView showGridLines="0" topLeftCell="B1" zoomScaleNormal="100" zoomScaleSheetLayoutView="100" workbookViewId="0">
      <selection activeCell="H11" sqref="H11"/>
    </sheetView>
  </sheetViews>
  <sheetFormatPr defaultColWidth="4.08984375" defaultRowHeight="16" outlineLevelCol="1" x14ac:dyDescent="0.2"/>
  <cols>
    <col min="1" max="1" width="2.6328125" style="144" hidden="1" customWidth="1" outlineLevel="1"/>
    <col min="2" max="2" width="50.6328125" style="144" bestFit="1" customWidth="1" collapsed="1"/>
    <col min="3" max="3" width="9.08984375" style="144" bestFit="1" customWidth="1"/>
    <col min="4" max="4" width="11.81640625" style="144" customWidth="1"/>
    <col min="5" max="5" width="9.81640625" style="144" customWidth="1"/>
    <col min="6" max="6" width="17.36328125" style="144" customWidth="1"/>
    <col min="7" max="7" width="14.36328125" style="144" bestFit="1" customWidth="1"/>
    <col min="8" max="8" width="14.1796875" style="144" customWidth="1"/>
    <col min="9" max="9" width="11.08984375" style="144" bestFit="1" customWidth="1"/>
    <col min="10" max="10" width="6.81640625" style="144" bestFit="1" customWidth="1"/>
    <col min="11" max="16384" width="4.08984375" style="144"/>
  </cols>
  <sheetData>
    <row r="1" spans="1:12" x14ac:dyDescent="0.2">
      <c r="A1" s="144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x14ac:dyDescent="0.2">
      <c r="A2" s="144">
        <f>IF(COUNTA(B5:J6)&lt;&gt;0,1,2)</f>
        <v>1</v>
      </c>
      <c r="B2" s="153" t="s">
        <v>647</v>
      </c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2">
      <c r="B3" s="50"/>
      <c r="C3" s="151"/>
      <c r="D3" s="50"/>
      <c r="E3" s="50"/>
      <c r="F3" s="50"/>
      <c r="G3" s="50"/>
      <c r="H3" s="50"/>
      <c r="I3" s="50"/>
      <c r="J3" s="50"/>
      <c r="K3" s="50"/>
    </row>
    <row r="4" spans="1:12" ht="32.25" customHeight="1" x14ac:dyDescent="0.2">
      <c r="B4" s="154" t="s">
        <v>634</v>
      </c>
      <c r="C4" s="152" t="s">
        <v>611</v>
      </c>
      <c r="D4" s="154" t="s">
        <v>633</v>
      </c>
      <c r="E4" s="152" t="s">
        <v>632</v>
      </c>
      <c r="F4" s="152" t="s">
        <v>646</v>
      </c>
      <c r="G4" s="152" t="s">
        <v>645</v>
      </c>
      <c r="H4" s="152" t="s">
        <v>644</v>
      </c>
      <c r="I4" s="152" t="s">
        <v>643</v>
      </c>
      <c r="J4" s="152" t="s">
        <v>642</v>
      </c>
      <c r="K4" s="50"/>
    </row>
    <row r="5" spans="1:12" ht="30" customHeight="1" x14ac:dyDescent="0.2">
      <c r="B5" s="146" t="s">
        <v>641</v>
      </c>
      <c r="C5" s="290">
        <v>44957</v>
      </c>
      <c r="D5" s="291">
        <v>44957</v>
      </c>
      <c r="E5" s="145" t="s">
        <v>640</v>
      </c>
      <c r="F5" s="145" t="s">
        <v>639</v>
      </c>
      <c r="G5" s="145" t="s">
        <v>638</v>
      </c>
      <c r="H5" s="145" t="s">
        <v>637</v>
      </c>
      <c r="I5" s="290">
        <v>44743</v>
      </c>
      <c r="J5" s="145" t="s">
        <v>636</v>
      </c>
      <c r="K5" s="50"/>
    </row>
    <row r="6" spans="1:12" ht="30" customHeight="1" x14ac:dyDescent="0.2">
      <c r="B6" s="145"/>
      <c r="C6" s="292"/>
      <c r="D6" s="292"/>
      <c r="E6" s="283"/>
      <c r="F6" s="283"/>
      <c r="G6" s="283"/>
      <c r="H6" s="283"/>
      <c r="I6" s="292"/>
      <c r="J6" s="283"/>
      <c r="K6" s="50"/>
    </row>
    <row r="7" spans="1:12" x14ac:dyDescent="0.2">
      <c r="B7" s="50"/>
      <c r="C7" s="50"/>
      <c r="D7" s="50"/>
      <c r="E7" s="50"/>
      <c r="F7" s="50"/>
      <c r="G7" s="50"/>
      <c r="H7" s="50"/>
      <c r="I7" s="50"/>
      <c r="J7" s="50"/>
      <c r="K7" s="50"/>
    </row>
    <row r="12" spans="1:12" x14ac:dyDescent="0.2">
      <c r="L12" s="150"/>
    </row>
  </sheetData>
  <sheetProtection formatCells="0" insertColumns="0" insertRows="0"/>
  <phoneticPr fontId="4"/>
  <pageMargins left="0.7" right="0.7" top="0.75" bottom="0.75" header="0.3" footer="0.3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63CE-30A6-4864-9E5B-A9F3DB0ADE9E}">
  <sheetPr>
    <pageSetUpPr fitToPage="1"/>
  </sheetPr>
  <dimension ref="A1:L12"/>
  <sheetViews>
    <sheetView showGridLines="0" topLeftCell="B1" zoomScaleNormal="100" zoomScaleSheetLayoutView="100" workbookViewId="0">
      <selection activeCell="I10" sqref="I10"/>
    </sheetView>
  </sheetViews>
  <sheetFormatPr defaultColWidth="9" defaultRowHeight="16" outlineLevelCol="1" x14ac:dyDescent="0.2"/>
  <cols>
    <col min="1" max="1" width="2.6328125" style="144" hidden="1" customWidth="1" outlineLevel="1"/>
    <col min="2" max="2" width="10.6328125" style="144" customWidth="1" collapsed="1"/>
    <col min="3" max="3" width="10.6328125" style="144" customWidth="1"/>
    <col min="4" max="6" width="15.6328125" style="144" customWidth="1"/>
    <col min="7" max="7" width="10.6328125" style="144" customWidth="1"/>
    <col min="8" max="8" width="15.6328125" style="144" customWidth="1"/>
    <col min="9" max="9" width="56.6328125" style="144" bestFit="1" customWidth="1"/>
    <col min="10" max="16384" width="9" style="144"/>
  </cols>
  <sheetData>
    <row r="1" spans="1:12" x14ac:dyDescent="0.2">
      <c r="A1" s="144">
        <v>2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x14ac:dyDescent="0.2">
      <c r="A2" s="144">
        <f>IF(COUNTA(B5:I8)&lt;&gt;0,1,2)</f>
        <v>1</v>
      </c>
      <c r="B2" s="153" t="s">
        <v>656</v>
      </c>
      <c r="C2" s="50"/>
      <c r="D2" s="50"/>
      <c r="E2" s="50"/>
      <c r="F2" s="50"/>
      <c r="G2" s="50"/>
      <c r="H2" s="50"/>
      <c r="I2" s="50"/>
      <c r="J2" s="50"/>
    </row>
    <row r="3" spans="1:12" x14ac:dyDescent="0.2">
      <c r="B3" s="50"/>
      <c r="C3" s="151"/>
      <c r="D3" s="50"/>
      <c r="E3" s="50"/>
      <c r="F3" s="50"/>
      <c r="G3" s="50"/>
      <c r="I3" s="50"/>
      <c r="J3" s="50"/>
    </row>
    <row r="4" spans="1:12" ht="28.5" customHeight="1" x14ac:dyDescent="0.2">
      <c r="B4" s="156" t="s">
        <v>655</v>
      </c>
      <c r="C4" s="155" t="s">
        <v>634</v>
      </c>
      <c r="D4" s="155" t="s">
        <v>611</v>
      </c>
      <c r="E4" s="155" t="s">
        <v>632</v>
      </c>
      <c r="F4" s="155" t="s">
        <v>654</v>
      </c>
      <c r="G4" s="155" t="s">
        <v>633</v>
      </c>
      <c r="H4" s="155" t="s">
        <v>653</v>
      </c>
      <c r="I4" s="155" t="s">
        <v>652</v>
      </c>
      <c r="J4" s="50"/>
    </row>
    <row r="5" spans="1:12" ht="30" customHeight="1" x14ac:dyDescent="0.2">
      <c r="B5" s="293">
        <v>1</v>
      </c>
      <c r="C5" s="283" t="s">
        <v>651</v>
      </c>
      <c r="D5" s="289">
        <v>44974</v>
      </c>
      <c r="E5" s="283" t="s">
        <v>650</v>
      </c>
      <c r="F5" s="283" t="s">
        <v>649</v>
      </c>
      <c r="G5" s="289">
        <v>24905</v>
      </c>
      <c r="H5" s="289">
        <v>44974</v>
      </c>
      <c r="I5" s="294" t="s">
        <v>648</v>
      </c>
      <c r="J5" s="50"/>
    </row>
    <row r="6" spans="1:12" ht="30" customHeight="1" x14ac:dyDescent="0.2">
      <c r="B6" s="293"/>
      <c r="C6" s="283"/>
      <c r="D6" s="289"/>
      <c r="E6" s="283"/>
      <c r="F6" s="283"/>
      <c r="G6" s="289"/>
      <c r="H6" s="289"/>
      <c r="I6" s="294"/>
      <c r="J6" s="50"/>
    </row>
    <row r="7" spans="1:12" ht="30" customHeight="1" x14ac:dyDescent="0.2">
      <c r="B7" s="293"/>
      <c r="C7" s="283"/>
      <c r="D7" s="289"/>
      <c r="E7" s="283"/>
      <c r="F7" s="283"/>
      <c r="G7" s="289"/>
      <c r="H7" s="289"/>
      <c r="I7" s="294"/>
      <c r="J7" s="50"/>
    </row>
    <row r="8" spans="1:12" ht="30" customHeight="1" x14ac:dyDescent="0.2">
      <c r="B8" s="293"/>
      <c r="C8" s="283"/>
      <c r="D8" s="289"/>
      <c r="E8" s="283"/>
      <c r="F8" s="283"/>
      <c r="G8" s="289"/>
      <c r="H8" s="289"/>
      <c r="I8" s="294"/>
      <c r="J8" s="50"/>
    </row>
    <row r="9" spans="1:12" x14ac:dyDescent="0.2">
      <c r="B9" s="50"/>
      <c r="C9" s="50"/>
      <c r="D9" s="50"/>
      <c r="E9" s="50"/>
      <c r="F9" s="50"/>
      <c r="G9" s="50"/>
      <c r="H9" s="50"/>
      <c r="I9" s="50"/>
      <c r="J9" s="50"/>
    </row>
    <row r="12" spans="1:12" x14ac:dyDescent="0.2">
      <c r="L12" s="150"/>
    </row>
  </sheetData>
  <sheetProtection formatCells="0" insertColumns="0" insertRows="0"/>
  <phoneticPr fontId="4"/>
  <pageMargins left="0.7" right="0.7" top="0.75" bottom="0.75" header="0.3" footer="0.3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21-D5CD-4494-A604-F6B415B79AE1}">
  <sheetPr>
    <pageSetUpPr fitToPage="1"/>
  </sheetPr>
  <dimension ref="A1:T19"/>
  <sheetViews>
    <sheetView showGridLines="0" topLeftCell="B3" zoomScaleNormal="100" zoomScaleSheetLayoutView="100" workbookViewId="0">
      <selection activeCell="P3" sqref="P3"/>
    </sheetView>
  </sheetViews>
  <sheetFormatPr defaultColWidth="9" defaultRowHeight="12" outlineLevelCol="1" x14ac:dyDescent="0.2"/>
  <cols>
    <col min="1" max="1" width="2.6328125" style="157" hidden="1" customWidth="1" outlineLevel="1"/>
    <col min="2" max="2" width="10.6328125" style="157" customWidth="1" collapsed="1"/>
    <col min="3" max="3" width="9.6328125" style="157" customWidth="1"/>
    <col min="4" max="4" width="10.6328125" style="157" customWidth="1"/>
    <col min="5" max="5" width="14.81640625" style="157" customWidth="1"/>
    <col min="6" max="8" width="6.6328125" style="157" customWidth="1"/>
    <col min="9" max="9" width="7.81640625" style="157" customWidth="1"/>
    <col min="10" max="17" width="6.6328125" style="157" customWidth="1"/>
    <col min="18" max="18" width="11.90625" style="157" customWidth="1"/>
    <col min="19" max="19" width="8.6328125" style="157" customWidth="1"/>
    <col min="20" max="16384" width="9" style="157"/>
  </cols>
  <sheetData>
    <row r="1" spans="1:20" x14ac:dyDescent="0.2">
      <c r="A1" s="157">
        <v>2</v>
      </c>
    </row>
    <row r="2" spans="1:20" ht="16" x14ac:dyDescent="0.2">
      <c r="A2" s="157">
        <f>IF(COUNTA(B7,F7:Q8,F10:Q11,F13:Q14,F16:Q17)&lt;&gt;0,1,2)</f>
        <v>1</v>
      </c>
      <c r="B2" s="148" t="s">
        <v>673</v>
      </c>
    </row>
    <row r="3" spans="1:20" x14ac:dyDescent="0.2">
      <c r="C3" s="161"/>
    </row>
    <row r="4" spans="1:20" ht="12.5" thickBot="1" x14ac:dyDescent="0.25"/>
    <row r="5" spans="1:20" x14ac:dyDescent="0.2">
      <c r="B5" s="612" t="s">
        <v>672</v>
      </c>
      <c r="C5" s="614" t="s">
        <v>671</v>
      </c>
      <c r="D5" s="615" t="s">
        <v>670</v>
      </c>
      <c r="E5" s="160"/>
      <c r="F5" s="620" t="s">
        <v>669</v>
      </c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2" t="s">
        <v>668</v>
      </c>
      <c r="S5" s="618" t="s">
        <v>667</v>
      </c>
      <c r="T5" s="605" t="s">
        <v>666</v>
      </c>
    </row>
    <row r="6" spans="1:20" x14ac:dyDescent="0.2">
      <c r="B6" s="613"/>
      <c r="C6" s="614"/>
      <c r="D6" s="615"/>
      <c r="E6" s="160"/>
      <c r="F6" s="159">
        <v>4</v>
      </c>
      <c r="G6" s="159">
        <v>5</v>
      </c>
      <c r="H6" s="159">
        <v>6</v>
      </c>
      <c r="I6" s="159">
        <v>7</v>
      </c>
      <c r="J6" s="159">
        <v>8</v>
      </c>
      <c r="K6" s="159">
        <v>9</v>
      </c>
      <c r="L6" s="159">
        <v>10</v>
      </c>
      <c r="M6" s="159">
        <v>11</v>
      </c>
      <c r="N6" s="159">
        <v>12</v>
      </c>
      <c r="O6" s="159">
        <v>1</v>
      </c>
      <c r="P6" s="159">
        <v>2</v>
      </c>
      <c r="Q6" s="158">
        <v>3</v>
      </c>
      <c r="R6" s="623"/>
      <c r="S6" s="619"/>
      <c r="T6" s="605"/>
    </row>
    <row r="7" spans="1:20" ht="18.75" customHeight="1" x14ac:dyDescent="0.2">
      <c r="B7" s="606" t="s">
        <v>466</v>
      </c>
      <c r="C7" s="608">
        <v>0</v>
      </c>
      <c r="D7" s="608">
        <v>0</v>
      </c>
      <c r="E7" s="295" t="s">
        <v>661</v>
      </c>
      <c r="F7" s="296">
        <v>0</v>
      </c>
      <c r="G7" s="296">
        <v>0</v>
      </c>
      <c r="H7" s="296">
        <v>0</v>
      </c>
      <c r="I7" s="296">
        <v>0</v>
      </c>
      <c r="J7" s="296">
        <v>0</v>
      </c>
      <c r="K7" s="296">
        <v>0</v>
      </c>
      <c r="L7" s="296">
        <v>0</v>
      </c>
      <c r="M7" s="296">
        <v>0</v>
      </c>
      <c r="N7" s="296">
        <v>0</v>
      </c>
      <c r="O7" s="296">
        <v>0</v>
      </c>
      <c r="P7" s="296">
        <v>0</v>
      </c>
      <c r="Q7" s="297">
        <v>0</v>
      </c>
      <c r="R7" s="298" t="str">
        <f>IF(AND(COUNT(F7:Q7)=COUNT(F8:Q8),SUM(F7:Q7)&lt;&gt;0),SUM(F7:Q7),"")</f>
        <v/>
      </c>
      <c r="S7" s="299" t="str">
        <f>IF(AND(R7="",R8=""),"",R7/R8)</f>
        <v/>
      </c>
      <c r="T7" s="300">
        <v>0</v>
      </c>
    </row>
    <row r="8" spans="1:20" ht="18.75" customHeight="1" x14ac:dyDescent="0.2">
      <c r="B8" s="607"/>
      <c r="C8" s="609"/>
      <c r="D8" s="609"/>
      <c r="E8" s="301" t="s">
        <v>660</v>
      </c>
      <c r="F8" s="296">
        <v>0</v>
      </c>
      <c r="G8" s="296">
        <v>0</v>
      </c>
      <c r="H8" s="296">
        <v>0</v>
      </c>
      <c r="I8" s="296">
        <v>0</v>
      </c>
      <c r="J8" s="296">
        <v>0</v>
      </c>
      <c r="K8" s="296">
        <v>0</v>
      </c>
      <c r="L8" s="296">
        <v>0</v>
      </c>
      <c r="M8" s="296">
        <v>0</v>
      </c>
      <c r="N8" s="296">
        <v>0</v>
      </c>
      <c r="O8" s="296">
        <v>0</v>
      </c>
      <c r="P8" s="296">
        <v>0</v>
      </c>
      <c r="Q8" s="297">
        <v>0</v>
      </c>
      <c r="R8" s="302" t="str">
        <f>IF(AND(COUNT(F7:Q7)=COUNT(F8:Q8),SUM(F8:Q8)&lt;&gt;0),SUM(F8:Q8),"")</f>
        <v/>
      </c>
      <c r="S8" s="303"/>
      <c r="T8" s="304"/>
    </row>
    <row r="9" spans="1:20" ht="18.75" customHeight="1" thickBot="1" x14ac:dyDescent="0.25">
      <c r="B9" s="305" t="s">
        <v>659</v>
      </c>
      <c r="C9" s="610"/>
      <c r="D9" s="610"/>
      <c r="E9" s="306" t="s">
        <v>658</v>
      </c>
      <c r="F9" s="307">
        <f t="shared" ref="F9:Q9" si="0">IF(AND(F7="",F8=""),"",IF(AND(F7=0,F8=0),0,F7/F8))</f>
        <v>0</v>
      </c>
      <c r="G9" s="307">
        <f t="shared" si="0"/>
        <v>0</v>
      </c>
      <c r="H9" s="307">
        <f t="shared" si="0"/>
        <v>0</v>
      </c>
      <c r="I9" s="307">
        <f t="shared" si="0"/>
        <v>0</v>
      </c>
      <c r="J9" s="307">
        <f t="shared" si="0"/>
        <v>0</v>
      </c>
      <c r="K9" s="307">
        <f t="shared" si="0"/>
        <v>0</v>
      </c>
      <c r="L9" s="307">
        <f t="shared" si="0"/>
        <v>0</v>
      </c>
      <c r="M9" s="307">
        <f t="shared" si="0"/>
        <v>0</v>
      </c>
      <c r="N9" s="307">
        <f t="shared" si="0"/>
        <v>0</v>
      </c>
      <c r="O9" s="307">
        <f t="shared" si="0"/>
        <v>0</v>
      </c>
      <c r="P9" s="307">
        <f t="shared" si="0"/>
        <v>0</v>
      </c>
      <c r="Q9" s="308">
        <f t="shared" si="0"/>
        <v>0</v>
      </c>
      <c r="R9" s="309"/>
      <c r="S9" s="310"/>
      <c r="T9" s="311"/>
    </row>
    <row r="10" spans="1:20" ht="18.75" customHeight="1" thickTop="1" x14ac:dyDescent="0.2">
      <c r="B10" s="607" t="s">
        <v>665</v>
      </c>
      <c r="C10" s="609">
        <v>62</v>
      </c>
      <c r="D10" s="611">
        <v>62</v>
      </c>
      <c r="E10" s="312" t="s">
        <v>661</v>
      </c>
      <c r="F10" s="313">
        <v>196578</v>
      </c>
      <c r="G10" s="313">
        <v>190805</v>
      </c>
      <c r="H10" s="313">
        <v>214525</v>
      </c>
      <c r="I10" s="313">
        <v>201162</v>
      </c>
      <c r="J10" s="313">
        <v>196668</v>
      </c>
      <c r="K10" s="313">
        <v>205911</v>
      </c>
      <c r="L10" s="313">
        <v>230767</v>
      </c>
      <c r="M10" s="313">
        <v>217581</v>
      </c>
      <c r="N10" s="313">
        <v>188741</v>
      </c>
      <c r="O10" s="313">
        <v>176154</v>
      </c>
      <c r="P10" s="313">
        <v>165265</v>
      </c>
      <c r="Q10" s="314">
        <v>166675</v>
      </c>
      <c r="R10" s="315">
        <f>IF(AND(COUNT(F10:Q10)=COUNT(F11:Q11),SUM(F10:Q10)&lt;&gt;0),SUM(F10:Q10),"")</f>
        <v>2350832</v>
      </c>
      <c r="S10" s="316">
        <f>IF(AND(R10="",R11=""),"",R10/R11)</f>
        <v>213.13073436083408</v>
      </c>
      <c r="T10" s="317">
        <v>233.1</v>
      </c>
    </row>
    <row r="11" spans="1:20" ht="18.75" customHeight="1" x14ac:dyDescent="0.2">
      <c r="B11" s="607"/>
      <c r="C11" s="609"/>
      <c r="D11" s="609"/>
      <c r="E11" s="301" t="s">
        <v>660</v>
      </c>
      <c r="F11" s="296">
        <v>933</v>
      </c>
      <c r="G11" s="296">
        <v>880</v>
      </c>
      <c r="H11" s="296">
        <v>976</v>
      </c>
      <c r="I11" s="296">
        <v>937</v>
      </c>
      <c r="J11" s="296">
        <v>935</v>
      </c>
      <c r="K11" s="296">
        <v>935</v>
      </c>
      <c r="L11" s="296">
        <v>945</v>
      </c>
      <c r="M11" s="296">
        <v>936</v>
      </c>
      <c r="N11" s="296">
        <v>890</v>
      </c>
      <c r="O11" s="296">
        <v>902</v>
      </c>
      <c r="P11" s="296">
        <v>870</v>
      </c>
      <c r="Q11" s="297">
        <v>891</v>
      </c>
      <c r="R11" s="318">
        <f>IF(AND(COUNT(F10:Q10)=COUNT(F11:Q11),SUM(F11:Q11)&lt;&gt;0),SUM(F11:Q11),"")</f>
        <v>11030</v>
      </c>
      <c r="S11" s="319"/>
      <c r="T11" s="304"/>
    </row>
    <row r="12" spans="1:20" ht="18.75" customHeight="1" thickBot="1" x14ac:dyDescent="0.25">
      <c r="B12" s="305" t="s">
        <v>659</v>
      </c>
      <c r="C12" s="610"/>
      <c r="D12" s="610"/>
      <c r="E12" s="306" t="s">
        <v>658</v>
      </c>
      <c r="F12" s="320">
        <f t="shared" ref="F12:Q12" si="1">IF(AND(F10="",F11=""),"",IF(AND(F10=0,F11=0),0,F10/F11))</f>
        <v>210.69453376205789</v>
      </c>
      <c r="G12" s="320">
        <f t="shared" si="1"/>
        <v>216.82386363636363</v>
      </c>
      <c r="H12" s="320">
        <f t="shared" si="1"/>
        <v>219.80020491803279</v>
      </c>
      <c r="I12" s="320">
        <f t="shared" si="1"/>
        <v>214.68729989327642</v>
      </c>
      <c r="J12" s="320">
        <f t="shared" si="1"/>
        <v>210.34010695187166</v>
      </c>
      <c r="K12" s="320">
        <f t="shared" si="1"/>
        <v>220.22566844919785</v>
      </c>
      <c r="L12" s="320">
        <f t="shared" si="1"/>
        <v>244.19788359788359</v>
      </c>
      <c r="M12" s="320">
        <f t="shared" si="1"/>
        <v>232.45833333333334</v>
      </c>
      <c r="N12" s="320">
        <f t="shared" si="1"/>
        <v>212.06853932584269</v>
      </c>
      <c r="O12" s="320">
        <f t="shared" si="1"/>
        <v>195.29268292682926</v>
      </c>
      <c r="P12" s="320">
        <f t="shared" si="1"/>
        <v>189.95977011494253</v>
      </c>
      <c r="Q12" s="321">
        <f t="shared" si="1"/>
        <v>187.06509539842872</v>
      </c>
      <c r="R12" s="309"/>
      <c r="S12" s="310"/>
      <c r="T12" s="311"/>
    </row>
    <row r="13" spans="1:20" ht="18.75" customHeight="1" thickTop="1" x14ac:dyDescent="0.2">
      <c r="B13" s="607" t="s">
        <v>664</v>
      </c>
      <c r="C13" s="617" t="s">
        <v>663</v>
      </c>
      <c r="D13" s="617" t="s">
        <v>663</v>
      </c>
      <c r="E13" s="322" t="s">
        <v>661</v>
      </c>
      <c r="F13" s="313">
        <v>18934</v>
      </c>
      <c r="G13" s="313">
        <v>20641</v>
      </c>
      <c r="H13" s="313">
        <v>24286</v>
      </c>
      <c r="I13" s="313">
        <v>23029</v>
      </c>
      <c r="J13" s="313">
        <v>23982</v>
      </c>
      <c r="K13" s="313">
        <v>26202</v>
      </c>
      <c r="L13" s="313">
        <v>28367</v>
      </c>
      <c r="M13" s="313">
        <v>26561</v>
      </c>
      <c r="N13" s="313">
        <v>28748</v>
      </c>
      <c r="O13" s="313">
        <v>25559</v>
      </c>
      <c r="P13" s="313">
        <v>24202</v>
      </c>
      <c r="Q13" s="314">
        <v>24445</v>
      </c>
      <c r="R13" s="315">
        <f>IF(AND(COUNT(F13:Q13)=COUNT(F14:Q14),SUM(F13:Q13)&lt;&gt;0),SUM(F13:Q13),"")</f>
        <v>294956</v>
      </c>
      <c r="S13" s="316">
        <f>IF(AND(R13="",R14=""),"",R13/R14)</f>
        <v>88.522208883553418</v>
      </c>
      <c r="T13" s="323">
        <v>102.3</v>
      </c>
    </row>
    <row r="14" spans="1:20" ht="18.75" customHeight="1" x14ac:dyDescent="0.2">
      <c r="B14" s="607"/>
      <c r="C14" s="607"/>
      <c r="D14" s="607"/>
      <c r="E14" s="301" t="s">
        <v>660</v>
      </c>
      <c r="F14" s="296">
        <v>247</v>
      </c>
      <c r="G14" s="296">
        <v>243</v>
      </c>
      <c r="H14" s="296">
        <v>271</v>
      </c>
      <c r="I14" s="296">
        <v>286</v>
      </c>
      <c r="J14" s="296">
        <v>276</v>
      </c>
      <c r="K14" s="296">
        <v>292</v>
      </c>
      <c r="L14" s="296">
        <v>295</v>
      </c>
      <c r="M14" s="296">
        <v>276</v>
      </c>
      <c r="N14" s="296">
        <v>286</v>
      </c>
      <c r="O14" s="296">
        <v>296</v>
      </c>
      <c r="P14" s="296">
        <v>283</v>
      </c>
      <c r="Q14" s="297">
        <v>281</v>
      </c>
      <c r="R14" s="318">
        <f>IF(AND(COUNT(F13:Q13)=COUNT(F14:Q14),SUM(F14:Q14)&lt;&gt;0),SUM(F14:Q14),"")</f>
        <v>3332</v>
      </c>
      <c r="S14" s="319"/>
      <c r="T14" s="304"/>
    </row>
    <row r="15" spans="1:20" ht="18.75" customHeight="1" thickBot="1" x14ac:dyDescent="0.25">
      <c r="B15" s="305" t="s">
        <v>659</v>
      </c>
      <c r="C15" s="616"/>
      <c r="D15" s="616"/>
      <c r="E15" s="306" t="s">
        <v>658</v>
      </c>
      <c r="F15" s="320">
        <f t="shared" ref="F15:Q15" si="2">IF(AND(F13="",F14=""),"",IF(AND(F13=0,F14=0),0,F13/F14))</f>
        <v>76.655870445344135</v>
      </c>
      <c r="G15" s="320">
        <f t="shared" si="2"/>
        <v>84.942386831275726</v>
      </c>
      <c r="H15" s="320">
        <f t="shared" si="2"/>
        <v>89.616236162361631</v>
      </c>
      <c r="I15" s="320">
        <f t="shared" si="2"/>
        <v>80.520979020979027</v>
      </c>
      <c r="J15" s="320">
        <f t="shared" si="2"/>
        <v>86.891304347826093</v>
      </c>
      <c r="K15" s="320">
        <f t="shared" si="2"/>
        <v>89.732876712328761</v>
      </c>
      <c r="L15" s="320">
        <f t="shared" si="2"/>
        <v>96.159322033898306</v>
      </c>
      <c r="M15" s="320">
        <f t="shared" si="2"/>
        <v>96.235507246376812</v>
      </c>
      <c r="N15" s="320">
        <f t="shared" si="2"/>
        <v>100.51748251748252</v>
      </c>
      <c r="O15" s="320">
        <f t="shared" si="2"/>
        <v>86.347972972972968</v>
      </c>
      <c r="P15" s="320">
        <f t="shared" si="2"/>
        <v>85.519434628975262</v>
      </c>
      <c r="Q15" s="321">
        <f t="shared" si="2"/>
        <v>86.992882562277586</v>
      </c>
      <c r="R15" s="324"/>
      <c r="S15" s="325"/>
      <c r="T15" s="326"/>
    </row>
    <row r="16" spans="1:20" ht="18.75" customHeight="1" thickTop="1" x14ac:dyDescent="0.2">
      <c r="B16" s="607" t="s">
        <v>485</v>
      </c>
      <c r="C16" s="607" t="s">
        <v>662</v>
      </c>
      <c r="D16" s="617" t="s">
        <v>662</v>
      </c>
      <c r="E16" s="312" t="s">
        <v>661</v>
      </c>
      <c r="F16" s="327">
        <v>13962</v>
      </c>
      <c r="G16" s="327">
        <v>13121</v>
      </c>
      <c r="H16" s="327">
        <v>15470</v>
      </c>
      <c r="I16" s="327">
        <v>11773</v>
      </c>
      <c r="J16" s="327">
        <v>15021</v>
      </c>
      <c r="K16" s="327">
        <v>14602</v>
      </c>
      <c r="L16" s="327">
        <v>14475</v>
      </c>
      <c r="M16" s="327">
        <v>20902</v>
      </c>
      <c r="N16" s="327">
        <v>23709</v>
      </c>
      <c r="O16" s="327">
        <v>14529</v>
      </c>
      <c r="P16" s="327">
        <v>13654</v>
      </c>
      <c r="Q16" s="328">
        <v>13252</v>
      </c>
      <c r="R16" s="315">
        <f>IF(AND(COUNT(F16:Q16)=COUNT(F17:Q17),SUM(F16:Q16)&lt;&gt;0),SUM(F16:Q16),"")</f>
        <v>184470</v>
      </c>
      <c r="S16" s="316">
        <f>IF(AND(R16="",R17=""),"",R16/R17)</f>
        <v>505.39726027397262</v>
      </c>
      <c r="T16" s="329"/>
    </row>
    <row r="17" spans="2:20" ht="18.75" customHeight="1" x14ac:dyDescent="0.2">
      <c r="B17" s="607"/>
      <c r="C17" s="607"/>
      <c r="D17" s="607"/>
      <c r="E17" s="301" t="s">
        <v>660</v>
      </c>
      <c r="F17" s="327">
        <v>31</v>
      </c>
      <c r="G17" s="327">
        <v>28</v>
      </c>
      <c r="H17" s="327">
        <v>31</v>
      </c>
      <c r="I17" s="327">
        <v>30</v>
      </c>
      <c r="J17" s="327">
        <v>31</v>
      </c>
      <c r="K17" s="327">
        <v>30</v>
      </c>
      <c r="L17" s="327">
        <v>31</v>
      </c>
      <c r="M17" s="327">
        <v>31</v>
      </c>
      <c r="N17" s="327">
        <v>30</v>
      </c>
      <c r="O17" s="327">
        <v>31</v>
      </c>
      <c r="P17" s="327">
        <v>30</v>
      </c>
      <c r="Q17" s="328">
        <v>31</v>
      </c>
      <c r="R17" s="318">
        <f>IF(AND(COUNT(F16:Q16)=COUNT(F17:Q17),SUM(F17:Q17)&lt;&gt;0),SUM(F17:Q17),"")</f>
        <v>365</v>
      </c>
      <c r="S17" s="330"/>
      <c r="T17" s="331"/>
    </row>
    <row r="18" spans="2:20" ht="18.75" customHeight="1" thickBot="1" x14ac:dyDescent="0.25">
      <c r="B18" s="305" t="s">
        <v>659</v>
      </c>
      <c r="C18" s="616"/>
      <c r="D18" s="616"/>
      <c r="E18" s="306" t="s">
        <v>658</v>
      </c>
      <c r="F18" s="320">
        <f t="shared" ref="F18:Q18" si="3">IF(AND(F16="",F17=""),"",IF(AND(F16=0,F17=0),0,F16/F17))</f>
        <v>450.38709677419354</v>
      </c>
      <c r="G18" s="320">
        <f t="shared" si="3"/>
        <v>468.60714285714283</v>
      </c>
      <c r="H18" s="320">
        <f t="shared" si="3"/>
        <v>499.03225806451616</v>
      </c>
      <c r="I18" s="320">
        <f t="shared" si="3"/>
        <v>392.43333333333334</v>
      </c>
      <c r="J18" s="320">
        <f t="shared" si="3"/>
        <v>484.54838709677421</v>
      </c>
      <c r="K18" s="320">
        <f t="shared" si="3"/>
        <v>486.73333333333335</v>
      </c>
      <c r="L18" s="320">
        <f t="shared" si="3"/>
        <v>466.93548387096774</v>
      </c>
      <c r="M18" s="320">
        <f t="shared" si="3"/>
        <v>674.25806451612902</v>
      </c>
      <c r="N18" s="320">
        <f t="shared" si="3"/>
        <v>790.3</v>
      </c>
      <c r="O18" s="320">
        <f t="shared" si="3"/>
        <v>468.67741935483872</v>
      </c>
      <c r="P18" s="320">
        <f t="shared" si="3"/>
        <v>455.13333333333333</v>
      </c>
      <c r="Q18" s="321">
        <f t="shared" si="3"/>
        <v>427.48387096774195</v>
      </c>
      <c r="R18" s="332"/>
      <c r="S18" s="333"/>
      <c r="T18" s="326"/>
    </row>
    <row r="19" spans="2:20" ht="29.25" customHeight="1" thickTop="1" thickBot="1" x14ac:dyDescent="0.25">
      <c r="B19" s="334"/>
      <c r="C19" s="335"/>
      <c r="D19" s="335"/>
      <c r="E19" s="336" t="s">
        <v>657</v>
      </c>
      <c r="F19" s="337">
        <f t="shared" ref="F19:Q19" si="4">IF(AND(F9="",F12="",F15="",F18=""),"",IF(OR(ISNUMBER(F9),ISNUMBER(F12),ISNUMBER(F15),ISNUMBER(F18)),SUM(F9,F12,F15,F18)))</f>
        <v>737.73750098159553</v>
      </c>
      <c r="G19" s="337">
        <f t="shared" si="4"/>
        <v>770.37339332478223</v>
      </c>
      <c r="H19" s="337">
        <f t="shared" si="4"/>
        <v>808.44869914491051</v>
      </c>
      <c r="I19" s="337">
        <f t="shared" si="4"/>
        <v>687.6416122475888</v>
      </c>
      <c r="J19" s="337">
        <f t="shared" si="4"/>
        <v>781.77979839647196</v>
      </c>
      <c r="K19" s="337">
        <f t="shared" si="4"/>
        <v>796.69187849486002</v>
      </c>
      <c r="L19" s="337">
        <f t="shared" si="4"/>
        <v>807.29268950274968</v>
      </c>
      <c r="M19" s="337">
        <f t="shared" si="4"/>
        <v>1002.9519050958392</v>
      </c>
      <c r="N19" s="337">
        <f t="shared" si="4"/>
        <v>1102.8860218433251</v>
      </c>
      <c r="O19" s="337">
        <f t="shared" si="4"/>
        <v>750.31807525464092</v>
      </c>
      <c r="P19" s="337">
        <f t="shared" si="4"/>
        <v>730.61253807725109</v>
      </c>
      <c r="Q19" s="337">
        <f t="shared" si="4"/>
        <v>701.54184892844819</v>
      </c>
      <c r="R19" s="338">
        <f>IF(COUNT(R7,R10,R13,R16)&lt;&gt;0,SUM(R7,R10,R13,R16),"")</f>
        <v>2830258</v>
      </c>
      <c r="S19" s="339">
        <f>IF(COUNT(S7,S10,S13,S16)&lt;&gt;0,SUM(S7,S10,S13,S16),"")</f>
        <v>807.05020351836015</v>
      </c>
      <c r="T19" s="331"/>
    </row>
  </sheetData>
  <sheetProtection formatCells="0" insertColumns="0" insertRows="0"/>
  <mergeCells count="19">
    <mergeCell ref="B16:B17"/>
    <mergeCell ref="C16:C18"/>
    <mergeCell ref="D16:D18"/>
    <mergeCell ref="S5:S6"/>
    <mergeCell ref="F5:Q5"/>
    <mergeCell ref="R5:R6"/>
    <mergeCell ref="B13:B14"/>
    <mergeCell ref="C13:C15"/>
    <mergeCell ref="D13:D15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</mergeCells>
  <phoneticPr fontId="4"/>
  <dataValidations count="2">
    <dataValidation type="decimal" allowBlank="1" showInputMessage="1" showErrorMessage="1" sqref="F7:Q7 F13:Q13 F10:Q10 F16:Q16" xr:uid="{00000000-0002-0000-0800-000001000000}">
      <formula1>0</formula1>
      <formula2>10000000</formula2>
    </dataValidation>
    <dataValidation type="whole" allowBlank="1" showInputMessage="1" showErrorMessage="1" sqref="F8:Q8 F14:Q14 F11:Q11 F17:Q17" xr:uid="{00000000-0002-0000-0800-000000000000}">
      <formula1>0</formula1>
      <formula2>100000</formula2>
    </dataValidation>
  </dataValidations>
  <pageMargins left="0.7" right="0.7" top="0.75" bottom="0.75" header="0.3" footer="0.3"/>
  <pageSetup paperSize="9"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D875-AAE5-48A6-BF2A-0853BD32265C}">
  <sheetPr>
    <pageSetUpPr fitToPage="1"/>
  </sheetPr>
  <dimension ref="A1:T19"/>
  <sheetViews>
    <sheetView showGridLines="0" topLeftCell="B1" zoomScaleNormal="100" zoomScaleSheetLayoutView="100" workbookViewId="0">
      <selection activeCell="M3" sqref="M3"/>
    </sheetView>
  </sheetViews>
  <sheetFormatPr defaultColWidth="9" defaultRowHeight="16" outlineLevelCol="1" x14ac:dyDescent="0.2"/>
  <cols>
    <col min="1" max="1" width="2.6328125" style="144" hidden="1" customWidth="1" outlineLevel="1"/>
    <col min="2" max="2" width="10.6328125" style="144" customWidth="1" collapsed="1"/>
    <col min="3" max="3" width="9.6328125" style="144" customWidth="1"/>
    <col min="4" max="4" width="10.6328125" style="144" customWidth="1"/>
    <col min="5" max="5" width="15.1796875" style="144" customWidth="1"/>
    <col min="6" max="17" width="6.6328125" style="144" customWidth="1"/>
    <col min="18" max="18" width="11.90625" style="144" customWidth="1"/>
    <col min="19" max="19" width="8.6328125" style="144" customWidth="1"/>
    <col min="20" max="16384" width="9" style="144"/>
  </cols>
  <sheetData>
    <row r="1" spans="1:20" x14ac:dyDescent="0.2">
      <c r="A1" s="144">
        <v>2</v>
      </c>
    </row>
    <row r="2" spans="1:20" x14ac:dyDescent="0.2">
      <c r="A2" s="144">
        <f>IF(COUNTA(B7,C7,D7,F7:Q8)&lt;&gt;0,1,2)</f>
        <v>1</v>
      </c>
      <c r="B2" s="148" t="s">
        <v>674</v>
      </c>
    </row>
    <row r="3" spans="1:20" x14ac:dyDescent="0.2">
      <c r="C3" s="147"/>
    </row>
    <row r="4" spans="1:20" ht="16.5" thickBot="1" x14ac:dyDescent="0.25"/>
    <row r="5" spans="1:20" ht="25.5" customHeight="1" x14ac:dyDescent="0.2">
      <c r="B5" s="631" t="s">
        <v>672</v>
      </c>
      <c r="C5" s="633" t="s">
        <v>671</v>
      </c>
      <c r="D5" s="634" t="s">
        <v>670</v>
      </c>
      <c r="E5" s="165"/>
      <c r="F5" s="637" t="s">
        <v>669</v>
      </c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639" t="s">
        <v>668</v>
      </c>
      <c r="S5" s="635" t="s">
        <v>667</v>
      </c>
      <c r="T5" s="624" t="s">
        <v>666</v>
      </c>
    </row>
    <row r="6" spans="1:20" ht="21" customHeight="1" x14ac:dyDescent="0.2">
      <c r="B6" s="632"/>
      <c r="C6" s="633"/>
      <c r="D6" s="634"/>
      <c r="E6" s="165"/>
      <c r="F6" s="164">
        <v>4</v>
      </c>
      <c r="G6" s="164">
        <v>5</v>
      </c>
      <c r="H6" s="164">
        <v>6</v>
      </c>
      <c r="I6" s="164">
        <v>7</v>
      </c>
      <c r="J6" s="164">
        <v>8</v>
      </c>
      <c r="K6" s="164">
        <v>9</v>
      </c>
      <c r="L6" s="164">
        <v>10</v>
      </c>
      <c r="M6" s="164">
        <v>11</v>
      </c>
      <c r="N6" s="164">
        <v>12</v>
      </c>
      <c r="O6" s="164">
        <v>1</v>
      </c>
      <c r="P6" s="164">
        <v>2</v>
      </c>
      <c r="Q6" s="163">
        <v>3</v>
      </c>
      <c r="R6" s="640"/>
      <c r="S6" s="636"/>
      <c r="T6" s="624"/>
    </row>
    <row r="7" spans="1:20" s="162" customFormat="1" ht="18.75" customHeight="1" x14ac:dyDescent="0.2">
      <c r="B7" s="625" t="s">
        <v>466</v>
      </c>
      <c r="C7" s="627">
        <v>1</v>
      </c>
      <c r="D7" s="627">
        <v>1</v>
      </c>
      <c r="E7" s="340" t="s">
        <v>661</v>
      </c>
      <c r="F7" s="341">
        <v>2632.1</v>
      </c>
      <c r="G7" s="341">
        <v>2223.3000000000002</v>
      </c>
      <c r="H7" s="341">
        <v>2409.9</v>
      </c>
      <c r="I7" s="342">
        <v>2353.4</v>
      </c>
      <c r="J7" s="341">
        <v>2265.1999999999998</v>
      </c>
      <c r="K7" s="341">
        <v>2292.1999999999998</v>
      </c>
      <c r="L7" s="341">
        <v>2465.1</v>
      </c>
      <c r="M7" s="341">
        <v>2426.1</v>
      </c>
      <c r="N7" s="341">
        <v>2148.8000000000002</v>
      </c>
      <c r="O7" s="341">
        <v>2249.9</v>
      </c>
      <c r="P7" s="341">
        <v>2202.8000000000002</v>
      </c>
      <c r="Q7" s="343">
        <v>2411.1</v>
      </c>
      <c r="R7" s="344">
        <f>IF(AND(COUNT(F7:Q7)=COUNT(F8:Q8),SUM(F7:Q7)&lt;&gt;0),SUM(F7:Q7),"")</f>
        <v>28079.899999999994</v>
      </c>
      <c r="S7" s="345">
        <f>IF(AND(R7="",R8=""),"",R7/R8)</f>
        <v>76.931232876712315</v>
      </c>
      <c r="T7" s="346">
        <v>61.66</v>
      </c>
    </row>
    <row r="8" spans="1:20" s="162" customFormat="1" ht="18.75" customHeight="1" x14ac:dyDescent="0.2">
      <c r="B8" s="626"/>
      <c r="C8" s="628"/>
      <c r="D8" s="628"/>
      <c r="E8" s="347" t="s">
        <v>660</v>
      </c>
      <c r="F8" s="348">
        <v>31</v>
      </c>
      <c r="G8" s="348">
        <v>28</v>
      </c>
      <c r="H8" s="348">
        <v>31</v>
      </c>
      <c r="I8" s="348">
        <v>30</v>
      </c>
      <c r="J8" s="348">
        <v>31</v>
      </c>
      <c r="K8" s="348">
        <v>30</v>
      </c>
      <c r="L8" s="348">
        <v>31</v>
      </c>
      <c r="M8" s="348">
        <v>31</v>
      </c>
      <c r="N8" s="348">
        <v>30</v>
      </c>
      <c r="O8" s="348">
        <v>31</v>
      </c>
      <c r="P8" s="348">
        <v>30</v>
      </c>
      <c r="Q8" s="349">
        <v>31</v>
      </c>
      <c r="R8" s="350">
        <f>IF(AND(COUNT(F7:Q7)=COUNT(F8:Q8),SUM(F8:Q8)&lt;&gt;0),SUM(F8:Q8),"")</f>
        <v>365</v>
      </c>
      <c r="S8" s="351"/>
      <c r="T8" s="352"/>
    </row>
    <row r="9" spans="1:20" s="162" customFormat="1" ht="18.75" customHeight="1" thickBot="1" x14ac:dyDescent="0.25">
      <c r="B9" s="353" t="s">
        <v>659</v>
      </c>
      <c r="C9" s="629"/>
      <c r="D9" s="629"/>
      <c r="E9" s="354" t="s">
        <v>658</v>
      </c>
      <c r="F9" s="355">
        <f t="shared" ref="F9:Q9" si="0">IF(AND(F7="",F8=""),"",IF(AND(F7=0,F8=0),0,F7/F8))</f>
        <v>84.906451612903226</v>
      </c>
      <c r="G9" s="355">
        <f t="shared" si="0"/>
        <v>79.403571428571439</v>
      </c>
      <c r="H9" s="355">
        <f t="shared" si="0"/>
        <v>77.738709677419351</v>
      </c>
      <c r="I9" s="355">
        <f t="shared" si="0"/>
        <v>78.446666666666673</v>
      </c>
      <c r="J9" s="355">
        <f t="shared" si="0"/>
        <v>73.070967741935476</v>
      </c>
      <c r="K9" s="355">
        <f t="shared" si="0"/>
        <v>76.406666666666666</v>
      </c>
      <c r="L9" s="355">
        <f t="shared" si="0"/>
        <v>79.519354838709674</v>
      </c>
      <c r="M9" s="355">
        <f t="shared" si="0"/>
        <v>78.261290322580649</v>
      </c>
      <c r="N9" s="355">
        <f t="shared" si="0"/>
        <v>71.626666666666679</v>
      </c>
      <c r="O9" s="355">
        <f t="shared" si="0"/>
        <v>72.57741935483871</v>
      </c>
      <c r="P9" s="355">
        <f t="shared" si="0"/>
        <v>73.426666666666677</v>
      </c>
      <c r="Q9" s="356">
        <f t="shared" si="0"/>
        <v>77.777419354838713</v>
      </c>
      <c r="R9" s="357"/>
      <c r="S9" s="358"/>
      <c r="T9" s="359"/>
    </row>
    <row r="10" spans="1:20" ht="18.75" customHeight="1" thickTop="1" x14ac:dyDescent="0.2">
      <c r="B10" s="626"/>
      <c r="C10" s="628"/>
      <c r="D10" s="630"/>
      <c r="E10" s="360" t="s">
        <v>661</v>
      </c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3" t="str">
        <f>IF(AND(COUNT(F10:Q10)=COUNT(F11:Q11),SUM(F10:Q10)&lt;&gt;0),SUM(F10:Q10),"")</f>
        <v/>
      </c>
      <c r="S10" s="364" t="str">
        <f>IF(AND(R10="",R11=""),"",R10/R11)</f>
        <v/>
      </c>
      <c r="T10" s="346"/>
    </row>
    <row r="11" spans="1:20" ht="18.75" customHeight="1" x14ac:dyDescent="0.2">
      <c r="B11" s="626"/>
      <c r="C11" s="628"/>
      <c r="D11" s="628"/>
      <c r="E11" s="347" t="s">
        <v>660</v>
      </c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9"/>
      <c r="R11" s="350" t="str">
        <f>IF(AND(COUNT(F10:Q10)=COUNT(F11:Q11),SUM(F11:Q11)&lt;&gt;0),SUM(F11:Q11),"")</f>
        <v/>
      </c>
      <c r="S11" s="351"/>
      <c r="T11" s="352"/>
    </row>
    <row r="12" spans="1:20" ht="18.75" customHeight="1" thickBot="1" x14ac:dyDescent="0.25">
      <c r="B12" s="353" t="s">
        <v>659</v>
      </c>
      <c r="C12" s="629"/>
      <c r="D12" s="629"/>
      <c r="E12" s="354" t="s">
        <v>658</v>
      </c>
      <c r="F12" s="365" t="str">
        <f t="shared" ref="F12:Q12" si="1">IF(AND(F10="",F11=""),"",IF(AND(F10=0,F11=0),0,F10/F11))</f>
        <v/>
      </c>
      <c r="G12" s="365" t="str">
        <f t="shared" si="1"/>
        <v/>
      </c>
      <c r="H12" s="365" t="str">
        <f t="shared" si="1"/>
        <v/>
      </c>
      <c r="I12" s="365" t="str">
        <f t="shared" si="1"/>
        <v/>
      </c>
      <c r="J12" s="365" t="str">
        <f t="shared" si="1"/>
        <v/>
      </c>
      <c r="K12" s="365" t="str">
        <f t="shared" si="1"/>
        <v/>
      </c>
      <c r="L12" s="365" t="str">
        <f t="shared" si="1"/>
        <v/>
      </c>
      <c r="M12" s="365" t="str">
        <f t="shared" si="1"/>
        <v/>
      </c>
      <c r="N12" s="365" t="str">
        <f t="shared" si="1"/>
        <v/>
      </c>
      <c r="O12" s="365" t="str">
        <f t="shared" si="1"/>
        <v/>
      </c>
      <c r="P12" s="365" t="str">
        <f t="shared" si="1"/>
        <v/>
      </c>
      <c r="Q12" s="366" t="str">
        <f t="shared" si="1"/>
        <v/>
      </c>
      <c r="R12" s="367"/>
      <c r="S12" s="368"/>
      <c r="T12" s="359"/>
    </row>
    <row r="13" spans="1:20" ht="18.75" customHeight="1" thickTop="1" x14ac:dyDescent="0.2">
      <c r="B13" s="626"/>
      <c r="C13" s="641"/>
      <c r="D13" s="641"/>
      <c r="E13" s="369" t="s">
        <v>661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2"/>
      <c r="R13" s="363" t="str">
        <f>IF(AND(COUNT(F13:Q13)=COUNT(F14:Q14),SUM(F13:Q13)&lt;&gt;0),SUM(F13:Q13),"")</f>
        <v/>
      </c>
      <c r="S13" s="364" t="str">
        <f>IF(AND(R13="",R14=""),"",R13/R14)</f>
        <v/>
      </c>
      <c r="T13" s="370"/>
    </row>
    <row r="14" spans="1:20" ht="18.75" customHeight="1" x14ac:dyDescent="0.2">
      <c r="B14" s="626"/>
      <c r="C14" s="626"/>
      <c r="D14" s="626"/>
      <c r="E14" s="347" t="s">
        <v>660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9"/>
      <c r="R14" s="350" t="str">
        <f>IF(AND(COUNT(F13:Q13)=COUNT(F14:Q14),SUM(F14:Q14)&lt;&gt;0),SUM(F14:Q14),"")</f>
        <v/>
      </c>
      <c r="S14" s="351"/>
      <c r="T14" s="352"/>
    </row>
    <row r="15" spans="1:20" ht="18.75" customHeight="1" thickBot="1" x14ac:dyDescent="0.25">
      <c r="B15" s="353" t="s">
        <v>659</v>
      </c>
      <c r="C15" s="642"/>
      <c r="D15" s="642"/>
      <c r="E15" s="354" t="s">
        <v>658</v>
      </c>
      <c r="F15" s="365" t="str">
        <f t="shared" ref="F15:Q15" si="2">IF(AND(F13="",F14=""),"",IF(AND(F13=0,F14=0),0,F13/F14))</f>
        <v/>
      </c>
      <c r="G15" s="365" t="str">
        <f t="shared" si="2"/>
        <v/>
      </c>
      <c r="H15" s="365" t="str">
        <f t="shared" si="2"/>
        <v/>
      </c>
      <c r="I15" s="365" t="str">
        <f t="shared" si="2"/>
        <v/>
      </c>
      <c r="J15" s="365" t="str">
        <f t="shared" si="2"/>
        <v/>
      </c>
      <c r="K15" s="365" t="str">
        <f t="shared" si="2"/>
        <v/>
      </c>
      <c r="L15" s="365" t="str">
        <f t="shared" si="2"/>
        <v/>
      </c>
      <c r="M15" s="365" t="str">
        <f t="shared" si="2"/>
        <v/>
      </c>
      <c r="N15" s="365" t="str">
        <f t="shared" si="2"/>
        <v/>
      </c>
      <c r="O15" s="365" t="str">
        <f t="shared" si="2"/>
        <v/>
      </c>
      <c r="P15" s="365" t="str">
        <f t="shared" si="2"/>
        <v/>
      </c>
      <c r="Q15" s="366" t="str">
        <f t="shared" si="2"/>
        <v/>
      </c>
      <c r="R15" s="371"/>
      <c r="S15" s="372"/>
      <c r="T15" s="373"/>
    </row>
    <row r="16" spans="1:20" ht="18.75" customHeight="1" thickTop="1" x14ac:dyDescent="0.2">
      <c r="B16" s="626"/>
      <c r="C16" s="626"/>
      <c r="D16" s="641"/>
      <c r="E16" s="360" t="s">
        <v>661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2"/>
      <c r="R16" s="363" t="str">
        <f>IF(AND(COUNT(F16:Q16)=COUNT(F17:Q17),SUM(F16:Q16)&lt;&gt;0),SUM(F16:Q16),"")</f>
        <v/>
      </c>
      <c r="S16" s="364" t="str">
        <f>IF(AND(R16="",R17=""),"",R16/R17)</f>
        <v/>
      </c>
      <c r="T16" s="370"/>
    </row>
    <row r="17" spans="2:20" ht="18.75" customHeight="1" x14ac:dyDescent="0.2">
      <c r="B17" s="626"/>
      <c r="C17" s="626"/>
      <c r="D17" s="626"/>
      <c r="E17" s="347" t="s">
        <v>660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9"/>
      <c r="R17" s="350" t="str">
        <f>IF(AND(COUNT(F16:Q16)=COUNT(F17:Q17),SUM(F17:Q17)&lt;&gt;0),SUM(F17:Q17),"")</f>
        <v/>
      </c>
      <c r="S17" s="351"/>
      <c r="T17" s="374"/>
    </row>
    <row r="18" spans="2:20" ht="18.75" customHeight="1" thickBot="1" x14ac:dyDescent="0.25">
      <c r="B18" s="353" t="s">
        <v>659</v>
      </c>
      <c r="C18" s="642"/>
      <c r="D18" s="642"/>
      <c r="E18" s="354" t="s">
        <v>658</v>
      </c>
      <c r="F18" s="365" t="str">
        <f t="shared" ref="F18:Q18" si="3">IF(AND(F16="",F17=""),"",IF(AND(F16=0,F17=0),0,F16/F17))</f>
        <v/>
      </c>
      <c r="G18" s="365" t="str">
        <f t="shared" si="3"/>
        <v/>
      </c>
      <c r="H18" s="365" t="str">
        <f t="shared" si="3"/>
        <v/>
      </c>
      <c r="I18" s="365" t="str">
        <f t="shared" si="3"/>
        <v/>
      </c>
      <c r="J18" s="365" t="str">
        <f t="shared" si="3"/>
        <v/>
      </c>
      <c r="K18" s="365" t="str">
        <f t="shared" si="3"/>
        <v/>
      </c>
      <c r="L18" s="365" t="str">
        <f t="shared" si="3"/>
        <v/>
      </c>
      <c r="M18" s="365" t="str">
        <f t="shared" si="3"/>
        <v/>
      </c>
      <c r="N18" s="365" t="str">
        <f t="shared" si="3"/>
        <v/>
      </c>
      <c r="O18" s="365" t="str">
        <f t="shared" si="3"/>
        <v/>
      </c>
      <c r="P18" s="365" t="str">
        <f t="shared" si="3"/>
        <v/>
      </c>
      <c r="Q18" s="366" t="str">
        <f t="shared" si="3"/>
        <v/>
      </c>
      <c r="R18" s="367"/>
      <c r="S18" s="368"/>
      <c r="T18" s="373"/>
    </row>
    <row r="19" spans="2:20" ht="33" customHeight="1" thickTop="1" thickBot="1" x14ac:dyDescent="0.25">
      <c r="B19" s="375"/>
      <c r="C19" s="376"/>
      <c r="D19" s="376"/>
      <c r="E19" s="377" t="s">
        <v>657</v>
      </c>
      <c r="F19" s="378">
        <f t="shared" ref="F19:Q19" si="4">IF(AND(F9="",F12="",F15="",F18=""),"",IF(OR(ISNUMBER(F9),ISNUMBER(F12),ISNUMBER(F15),ISNUMBER(F18)),SUM(F9,F12,F15,F18)))</f>
        <v>84.906451612903226</v>
      </c>
      <c r="G19" s="378">
        <f t="shared" si="4"/>
        <v>79.403571428571439</v>
      </c>
      <c r="H19" s="378">
        <f t="shared" si="4"/>
        <v>77.738709677419351</v>
      </c>
      <c r="I19" s="378">
        <f t="shared" si="4"/>
        <v>78.446666666666673</v>
      </c>
      <c r="J19" s="378">
        <f t="shared" si="4"/>
        <v>73.070967741935476</v>
      </c>
      <c r="K19" s="378">
        <f t="shared" si="4"/>
        <v>76.406666666666666</v>
      </c>
      <c r="L19" s="378">
        <f t="shared" si="4"/>
        <v>79.519354838709674</v>
      </c>
      <c r="M19" s="378">
        <f t="shared" si="4"/>
        <v>78.261290322580649</v>
      </c>
      <c r="N19" s="378">
        <f t="shared" si="4"/>
        <v>71.626666666666679</v>
      </c>
      <c r="O19" s="378">
        <f t="shared" si="4"/>
        <v>72.57741935483871</v>
      </c>
      <c r="P19" s="378">
        <f t="shared" si="4"/>
        <v>73.426666666666677</v>
      </c>
      <c r="Q19" s="378">
        <f t="shared" si="4"/>
        <v>77.777419354838713</v>
      </c>
      <c r="R19" s="379">
        <f>IF(COUNT(R7,R10,R13,R16)&lt;&gt;0,SUM(R7,R10,R13,R16),"")</f>
        <v>28079.899999999994</v>
      </c>
      <c r="S19" s="380">
        <f>IF(COUNT(S7,S10,S13,S16)&lt;&gt;0,SUM(S7,S10,S13,S16),"")</f>
        <v>76.931232876712315</v>
      </c>
      <c r="T19" s="374"/>
    </row>
  </sheetData>
  <sheetProtection insertColumns="0" insertRows="0"/>
  <mergeCells count="19">
    <mergeCell ref="B13:B14"/>
    <mergeCell ref="B16:B17"/>
    <mergeCell ref="C13:C15"/>
    <mergeCell ref="C16:C18"/>
    <mergeCell ref="D13:D15"/>
    <mergeCell ref="D16:D18"/>
    <mergeCell ref="T5:T6"/>
    <mergeCell ref="B7:B8"/>
    <mergeCell ref="B10:B11"/>
    <mergeCell ref="C7:C9"/>
    <mergeCell ref="C10:C12"/>
    <mergeCell ref="D7:D9"/>
    <mergeCell ref="D10:D12"/>
    <mergeCell ref="B5:B6"/>
    <mergeCell ref="C5:C6"/>
    <mergeCell ref="D5:D6"/>
    <mergeCell ref="S5:S6"/>
    <mergeCell ref="F5:Q5"/>
    <mergeCell ref="R5:R6"/>
  </mergeCells>
  <phoneticPr fontId="4"/>
  <dataValidations count="2">
    <dataValidation type="whole" allowBlank="1" showInputMessage="1" showErrorMessage="1" sqref="F17:Q17 F14:Q14 F11:Q11 F8:Q8" xr:uid="{00000000-0002-0000-1000-000001000000}">
      <formula1>0</formula1>
      <formula2>100000</formula2>
    </dataValidation>
    <dataValidation type="decimal" allowBlank="1" showInputMessage="1" showErrorMessage="1" sqref="F16:Q16 F13:Q13 F10:Q10 F7:Q7" xr:uid="{00000000-0002-0000-1000-000000000000}">
      <formula1>0</formula1>
      <formula2>10000000</formula2>
    </dataValidation>
  </dataValidations>
  <pageMargins left="0.7" right="0.7" top="0.75" bottom="0.75" header="0.3" footer="0.3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60</vt:i4>
      </vt:variant>
    </vt:vector>
  </HeadingPairs>
  <TitlesOfParts>
    <vt:vector size="77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目次 (2)</vt:lpstr>
      <vt:lpstr>ｼｰﾄ7</vt:lpstr>
      <vt:lpstr>ｼｰﾄ10</vt:lpstr>
      <vt:lpstr>ｼｰﾄ11</vt:lpstr>
      <vt:lpstr>ｼｰﾄ12</vt:lpstr>
      <vt:lpstr>ｼｰﾄ14</vt:lpstr>
      <vt:lpstr>ｼｰﾄ22</vt:lpstr>
      <vt:lpstr>Sheet1</vt:lpstr>
      <vt:lpstr>ｼｰﾄ0!Print_Area</vt:lpstr>
      <vt:lpstr>ｼｰﾄ1!Print_Area</vt:lpstr>
      <vt:lpstr>ｼｰﾄ10!Print_Area</vt:lpstr>
      <vt:lpstr>ｼｰﾄ11!Print_Area</vt:lpstr>
      <vt:lpstr>ｼｰﾄ12!Print_Area</vt:lpstr>
      <vt:lpstr>ｼｰﾄ14!Print_Area</vt:lpstr>
      <vt:lpstr>ｼｰﾄ22!Print_Area</vt:lpstr>
      <vt:lpstr>ｼｰﾄ3!Print_Area</vt:lpstr>
      <vt:lpstr>ｼｰﾄ4!Print_Area</vt:lpstr>
      <vt:lpstr>ｼｰﾄ5!Print_Area</vt:lpstr>
      <vt:lpstr>ｼｰﾄ6!Print_Area</vt:lpstr>
      <vt:lpstr>ｼｰﾄ7!Print_Area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