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4061CEED-7552-4B29-B671-32AC47C9140A}" xr6:coauthVersionLast="47" xr6:coauthVersionMax="47" xr10:uidLastSave="{00000000-0000-0000-0000-000000000000}"/>
  <bookViews>
    <workbookView xWindow="1995" yWindow="0" windowWidth="20805" windowHeight="15885" tabRatio="823" firstSheet="2" activeTab="1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目次2" sheetId="231" r:id="rId10"/>
    <sheet name="ｼｰﾄ7" sheetId="232" r:id="rId11"/>
    <sheet name="ｼｰﾄ8" sheetId="233" r:id="rId12"/>
    <sheet name="ｼｰﾄ10" sheetId="234" r:id="rId13"/>
    <sheet name="ｼｰﾄ11" sheetId="235" r:id="rId14"/>
    <sheet name="ｼｰﾄ12" sheetId="236" r:id="rId15"/>
    <sheet name="ｼｰﾄ14" sheetId="237" r:id="rId16"/>
    <sheet name="Sheet1" sheetId="228" state="hidden" r:id="rId17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12">ｼｰﾄ10!$B$1:$J$10</definedName>
    <definedName name="_xlnm.Print_Area" localSheetId="13">ｼｰﾄ11!$B$1:$K$7</definedName>
    <definedName name="_xlnm.Print_Area" localSheetId="14">ｼｰﾄ12!$B$1:$J$9</definedName>
    <definedName name="_xlnm.Print_Area" localSheetId="15">ｼｰﾄ14!$B$1:$U$22</definedName>
    <definedName name="_xlnm.Print_Area" localSheetId="5">ｼｰﾄ3!$A$1:$L$72</definedName>
    <definedName name="_xlnm.Print_Area" localSheetId="7">ｼｰﾄ5!$A$1:$I$27</definedName>
    <definedName name="_xlnm.Print_Area" localSheetId="8">ｼｰﾄ6!$B$1:$V$73</definedName>
    <definedName name="_xlnm.Print_Area" localSheetId="10">ｼｰﾄ7!$B$1:$Q$9</definedName>
    <definedName name="_xlnm.Print_Area" localSheetId="11">ｼｰﾄ8!$B$1:$Q$11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37" l="1"/>
  <c r="R7" i="237"/>
  <c r="S7" i="237" s="1"/>
  <c r="R8" i="237"/>
  <c r="F9" i="237"/>
  <c r="G9" i="237"/>
  <c r="G19" i="237" s="1"/>
  <c r="H9" i="237"/>
  <c r="I9" i="237"/>
  <c r="I19" i="237" s="1"/>
  <c r="J9" i="237"/>
  <c r="K9" i="237"/>
  <c r="L9" i="237"/>
  <c r="M9" i="237"/>
  <c r="N9" i="237"/>
  <c r="O9" i="237"/>
  <c r="P9" i="237"/>
  <c r="Q9" i="237"/>
  <c r="Q19" i="237" s="1"/>
  <c r="R10" i="237"/>
  <c r="S10" i="237" s="1"/>
  <c r="R11" i="237"/>
  <c r="F12" i="237"/>
  <c r="G12" i="237"/>
  <c r="H12" i="237"/>
  <c r="I12" i="237"/>
  <c r="J12" i="237"/>
  <c r="J19" i="237" s="1"/>
  <c r="K12" i="237"/>
  <c r="L12" i="237"/>
  <c r="M12" i="237"/>
  <c r="N12" i="237"/>
  <c r="O12" i="237"/>
  <c r="P12" i="237"/>
  <c r="Q12" i="237"/>
  <c r="R13" i="237"/>
  <c r="S13" i="237" s="1"/>
  <c r="R14" i="237"/>
  <c r="F15" i="237"/>
  <c r="G15" i="237"/>
  <c r="H15" i="237"/>
  <c r="I15" i="237"/>
  <c r="J15" i="237"/>
  <c r="K15" i="237"/>
  <c r="K19" i="237" s="1"/>
  <c r="L15" i="237"/>
  <c r="M15" i="237"/>
  <c r="N15" i="237"/>
  <c r="O15" i="237"/>
  <c r="P15" i="237"/>
  <c r="Q15" i="237"/>
  <c r="R16" i="237"/>
  <c r="S16" i="237"/>
  <c r="R17" i="237"/>
  <c r="F18" i="237"/>
  <c r="G18" i="237"/>
  <c r="H18" i="237"/>
  <c r="I18" i="237"/>
  <c r="J18" i="237"/>
  <c r="K18" i="237"/>
  <c r="L18" i="237"/>
  <c r="L19" i="237" s="1"/>
  <c r="M18" i="237"/>
  <c r="N18" i="237"/>
  <c r="O18" i="237"/>
  <c r="P18" i="237"/>
  <c r="Q18" i="237"/>
  <c r="F19" i="237"/>
  <c r="H19" i="237"/>
  <c r="M19" i="237"/>
  <c r="N19" i="237"/>
  <c r="O19" i="237"/>
  <c r="P19" i="237"/>
  <c r="A2" i="236"/>
  <c r="A2" i="235"/>
  <c r="A2" i="234"/>
  <c r="A2" i="233"/>
  <c r="A2" i="232"/>
  <c r="J8" i="232"/>
  <c r="K8" i="232"/>
  <c r="L8" i="232"/>
  <c r="S19" i="237" l="1"/>
  <c r="R19" i="237"/>
  <c r="A3" i="126" l="1"/>
  <c r="A3" i="22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E24" i="207"/>
  <c r="S18" i="207"/>
  <c r="R18" i="207"/>
  <c r="Q18" i="207"/>
  <c r="E18" i="207"/>
  <c r="AO11" i="128"/>
  <c r="P59" i="207"/>
  <c r="D68" i="221"/>
  <c r="C68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E12" i="207"/>
  <c r="S12" i="207"/>
  <c r="R12" i="207"/>
  <c r="Q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26" i="57"/>
  <c r="AC11" i="128" s="1"/>
  <c r="F26" i="57"/>
  <c r="AB11" i="128" s="1"/>
  <c r="E26" i="57"/>
  <c r="AA11" i="128" s="1"/>
  <c r="C22" i="57"/>
  <c r="C7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25" i="57" l="1"/>
  <c r="H26" i="57" s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<sst xmlns="http://schemas.openxmlformats.org/spreadsheetml/2006/main" count="1291" uniqueCount="654">
  <si>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</si>
  <si>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</si>
  <si>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</si>
  <si>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</si>
  <si>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</si>
  <si>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</si>
  <si>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</si>
  <si>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</si>
  <si>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</si>
  <si>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</si>
  <si>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</si>
  <si>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</si>
  <si>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</si>
  <si>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</si>
  <si>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</si>
  <si>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</si>
  <si>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</si>
  <si>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</si>
  <si>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</si>
  <si>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</si>
  <si>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</si>
  <si>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</si>
  <si>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</si>
  <si>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</si>
  <si>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</si>
  <si>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</si>
  <si>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</si>
  <si>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</si>
  <si>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</si>
  <si>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</si>
  <si>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</si>
  <si>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</si>
  <si>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</si>
  <si>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</si>
  <si>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</si>
  <si>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</si>
  <si>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</si>
  <si>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</si>
  <si>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</si>
  <si>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</si>
  <si>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</si>
  <si>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</si>
  <si>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</si>
  <si>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</si>
  <si>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</si>
  <si>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</si>
  <si>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</si>
  <si>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</si>
  <si>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</si>
  <si>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</si>
  <si>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</si>
  <si>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</si>
  <si>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</si>
  <si>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</si>
  <si>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</si>
  <si>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</si>
  <si>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</si>
  <si>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</si>
  <si>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</si>
  <si>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</si>
  <si>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</si>
  <si>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</si>
  <si>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</si>
  <si>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</si>
  <si>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</si>
  <si>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</si>
  <si>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</si>
  <si>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</si>
  <si>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</si>
  <si>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</si>
  <si>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</si>
  <si>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</si>
  <si>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</si>
  <si>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</si>
  <si>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</si>
  <si>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</si>
  <si>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</si>
  <si>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</si>
  <si>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</si>
  <si>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</si>
  <si>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</si>
  <si>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１－１．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</si>
  <si>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</si>
  <si>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</si>
  <si>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</si>
  <si>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</si>
  <si>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</si>
  <si>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</si>
  <si>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</si>
  <si>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</si>
  <si>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</si>
  <si>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</si>
  <si>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</si>
  <si>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</si>
  <si>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</si>
  <si>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</si>
  <si>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</si>
  <si>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</si>
  <si>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</si>
  <si>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</si>
  <si>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</si>
  <si>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</si>
  <si>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</si>
  <si>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</si>
  <si>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</si>
  <si>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</si>
  <si>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</si>
  <si>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</si>
  <si>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</si>
  <si>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</si>
  <si>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</si>
  <si>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</si>
  <si>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</si>
  <si>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</si>
  <si>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</si>
  <si>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</si>
  <si>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</si>
  <si>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</si>
  <si>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</si>
  <si>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</si>
  <si>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</si>
  <si>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</si>
  <si>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</si>
  <si>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</si>
  <si>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</si>
  <si>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</si>
  <si>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</si>
  <si>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</si>
  <si>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</si>
  <si>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</si>
  <si>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</si>
  <si>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</si>
  <si>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</si>
  <si>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</si>
  <si>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</si>
  <si>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</si>
  <si>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</si>
  <si>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</si>
  <si>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</si>
  <si>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</si>
  <si>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</si>
  <si>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</si>
  <si>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</si>
  <si>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</si>
  <si>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</si>
  <si>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</si>
  <si>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</si>
  <si>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</si>
  <si>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</si>
  <si>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</si>
  <si>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</si>
  <si>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</si>
  <si>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</si>
  <si>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</si>
  <si>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</si>
  <si>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</si>
  <si>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</si>
  <si>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</si>
  <si>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</si>
  <si>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</si>
  <si>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</si>
  <si>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</si>
  <si>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</si>
  <si>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</si>
  <si>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</si>
  <si>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</si>
  <si>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</si>
  <si>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</si>
  <si>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</si>
  <si>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</si>
  <si>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</si>
  <si>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</si>
  <si>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</si>
  <si>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</si>
  <si>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</si>
  <si>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</si>
  <si>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</si>
  <si>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</si>
  <si>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</si>
  <si>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</si>
  <si>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</si>
  <si>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</si>
  <si>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</si>
  <si>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</si>
  <si>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</si>
  <si>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</si>
  <si>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</si>
  <si>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</si>
  <si>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</si>
  <si>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</si>
  <si>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</si>
  <si>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</si>
  <si>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</si>
  <si>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</si>
  <si>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</si>
  <si>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</si>
  <si>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</si>
  <si>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</si>
  <si>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</si>
  <si>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</si>
  <si>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</si>
  <si>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</si>
  <si>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</si>
  <si>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</si>
  <si>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</si>
  <si>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</si>
  <si>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</si>
  <si>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</si>
  <si>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</si>
  <si>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</si>
  <si>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</si>
  <si>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</si>
  <si>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</si>
  <si>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</si>
  <si>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</si>
  <si>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</si>
  <si>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</si>
  <si>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</si>
  <si>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</si>
  <si>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主な水準点における過去10年の沈下量経年変化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</si>
  <si>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</si>
  <si>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</si>
  <si>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</si>
  <si>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</si>
  <si>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</si>
  <si>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</si>
  <si>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</si>
  <si>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</si>
  <si>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</si>
  <si>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</si>
  <si>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</si>
  <si>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</si>
  <si>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</si>
  <si>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</si>
  <si>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</si>
  <si>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</si>
  <si>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</si>
  <si>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</si>
  <si>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</si>
  <si>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</si>
  <si>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</si>
  <si>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</si>
  <si>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</si>
  <si>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</si>
  <si>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</si>
  <si>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</si>
  <si>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</si>
  <si>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</si>
  <si>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</si>
  <si>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</si>
  <si>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</si>
  <si>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</si>
  <si>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</si>
  <si>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</si>
  <si>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</si>
  <si>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</si>
  <si>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</si>
  <si>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</si>
  <si>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</si>
  <si>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</si>
  <si>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</si>
  <si>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</si>
  <si>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</si>
  <si>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</si>
  <si>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</si>
  <si>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</si>
  <si>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</si>
  <si>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</si>
  <si>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</si>
  <si>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</si>
  <si>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</si>
  <si>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</si>
  <si>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</si>
  <si>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</si>
  <si>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</si>
  <si>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</si>
  <si>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</si>
  <si>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</si>
  <si>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</si>
  <si>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</si>
  <si>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</si>
  <si>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</si>
  <si>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</si>
  <si>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</si>
  <si>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</si>
  <si>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</si>
  <si>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</si>
  <si>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</si>
  <si>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</si>
  <si>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</si>
  <si>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</si>
  <si>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</si>
  <si>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</si>
  <si>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</si>
  <si>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</si>
  <si>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</si>
  <si>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</si>
  <si>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</si>
  <si>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</si>
  <si>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</si>
  <si>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地盤環境情報（概要、地下水採取の状況、地盤沈下等の状況、被害、対策）</t>
    <rPh sb="0" eb="2">
      <t>ジバン</t>
    </rPh>
    <rPh sb="2" eb="4">
      <t>カンキョウ</t>
    </rPh>
    <rPh sb="4" eb="6">
      <t>ジョウホウ</t>
    </rPh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</si>
  <si>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</si>
  <si>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</si>
  <si>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</si>
  <si>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</si>
  <si>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</si>
  <si>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</si>
  <si>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</si>
  <si>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</si>
  <si>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</si>
  <si>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</si>
  <si>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</si>
  <si>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</si>
  <si>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</si>
  <si>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</si>
  <si>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</si>
  <si>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</si>
  <si>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</si>
  <si>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</si>
  <si>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</si>
  <si>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</si>
  <si>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</si>
  <si>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</si>
  <si>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</si>
  <si>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</si>
  <si>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</si>
  <si>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</si>
  <si>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</si>
  <si>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</si>
  <si>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</si>
  <si>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</si>
  <si>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</si>
  <si>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</si>
  <si>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</si>
  <si>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</si>
  <si>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</si>
  <si>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</si>
  <si>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</si>
  <si>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</si>
  <si>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</si>
  <si>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</si>
  <si>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</si>
  <si>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</si>
  <si>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</si>
  <si>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</si>
  <si>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</si>
  <si>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</si>
  <si>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</si>
  <si>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</si>
  <si>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</si>
  <si>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</si>
  <si>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</si>
  <si>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</si>
  <si>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</si>
  <si>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</si>
  <si>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</si>
  <si>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</si>
  <si>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</si>
  <si>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</si>
  <si>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</si>
  <si>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</si>
  <si>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</si>
  <si>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</si>
  <si>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</si>
  <si>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</si>
  <si>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</si>
  <si>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</si>
  <si>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</si>
  <si>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</si>
  <si>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</si>
  <si>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</si>
  <si>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</si>
  <si>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</si>
  <si>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</si>
  <si>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</si>
  <si>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</si>
  <si>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</si>
  <si>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</si>
  <si>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</si>
  <si>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</si>
  <si>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</si>
  <si>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</si>
  <si>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</si>
  <si>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</si>
  <si>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</si>
  <si>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</si>
  <si>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</si>
  <si>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</si>
  <si>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</si>
  <si>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</si>
  <si>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</si>
  <si>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</si>
  <si>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</si>
  <si>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</si>
  <si>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</si>
  <si>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</si>
  <si>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</si>
  <si>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</si>
  <si>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</si>
  <si>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</si>
  <si>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</si>
  <si>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</si>
  <si>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</si>
  <si>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</si>
  <si>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</si>
  <si>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</si>
  <si>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</si>
  <si>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</si>
  <si>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</si>
  <si>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</si>
  <si>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</si>
  <si>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</si>
  <si>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</si>
  <si>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</si>
  <si>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</si>
  <si>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</si>
  <si>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</si>
  <si>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</si>
  <si>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</si>
  <si>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</si>
  <si>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</si>
  <si>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</si>
  <si>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</si>
  <si>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</si>
  <si>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</si>
  <si>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</si>
  <si>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</si>
  <si>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</si>
  <si>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</si>
  <si>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</si>
  <si>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</si>
  <si>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</si>
  <si>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</si>
  <si>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</si>
  <si>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</si>
  <si>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</si>
  <si>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</si>
  <si>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</si>
  <si>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</si>
  <si>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</si>
  <si>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</si>
  <si>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</si>
  <si>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</si>
  <si>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</si>
  <si>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</si>
  <si>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</si>
  <si>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</si>
  <si>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</si>
  <si>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</si>
  <si>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</si>
  <si>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</si>
  <si>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</si>
  <si>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</si>
  <si>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</si>
  <si>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</si>
  <si>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</si>
  <si>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</si>
  <si>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</si>
  <si>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</si>
  <si>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名古屋市</t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</si>
  <si>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</si>
  <si>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</si>
  <si>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</si>
  <si>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</si>
  <si>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</si>
  <si>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</si>
  <si>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</si>
  <si>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</si>
  <si>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</si>
  <si>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</si>
  <si>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</si>
  <si>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</si>
  <si>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</si>
  <si>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</si>
  <si>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</si>
  <si>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</si>
  <si>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</si>
  <si>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</si>
  <si>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</si>
  <si>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</si>
  <si>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A365</t>
  </si>
  <si>
    <t>愛西市森川町</t>
    <rPh sb="0" eb="3">
      <t>アイサイシ</t>
    </rPh>
    <rPh sb="3" eb="5">
      <t>モリカワ</t>
    </rPh>
    <rPh sb="5" eb="6">
      <t>チョウ</t>
    </rPh>
    <phoneticPr fontId="4"/>
  </si>
  <si>
    <t>愛知県</t>
    <rPh sb="0" eb="2">
      <t>アイチ</t>
    </rPh>
    <rPh sb="2" eb="3">
      <t>ケン</t>
    </rPh>
    <phoneticPr fontId="4"/>
  </si>
  <si>
    <t>S53～</t>
  </si>
  <si>
    <t>H25</t>
    <phoneticPr fontId="4"/>
  </si>
  <si>
    <t>A3-4</t>
  </si>
  <si>
    <t>弥富市神戸七丁目</t>
    <rPh sb="0" eb="3">
      <t>ヤトミシ</t>
    </rPh>
    <rPh sb="3" eb="5">
      <t>カンベ</t>
    </rPh>
    <rPh sb="5" eb="8">
      <t>ナナチョウメ</t>
    </rPh>
    <phoneticPr fontId="4"/>
  </si>
  <si>
    <t>S38～</t>
  </si>
  <si>
    <t>K堀川口</t>
    <rPh sb="1" eb="3">
      <t>ホリカワ</t>
    </rPh>
    <rPh sb="3" eb="4">
      <t>クチ</t>
    </rPh>
    <phoneticPr fontId="4"/>
  </si>
  <si>
    <t>名古屋市港区</t>
    <rPh sb="0" eb="4">
      <t>ナゴヤシ</t>
    </rPh>
    <rPh sb="4" eb="6">
      <t>ミナトク</t>
    </rPh>
    <phoneticPr fontId="4"/>
  </si>
  <si>
    <t>名古屋港管理組合</t>
    <rPh sb="0" eb="8">
      <t>ナゴヤコウカンリクミアイ</t>
    </rPh>
    <phoneticPr fontId="4"/>
  </si>
  <si>
    <t>S38～R5</t>
    <phoneticPr fontId="4"/>
  </si>
  <si>
    <t>H30～R5</t>
    <phoneticPr fontId="4"/>
  </si>
  <si>
    <t>１．沈下量の基準点は、基39（所在地：愛知県豊明市栄町南南館）</t>
    <rPh sb="6" eb="8">
      <t>キジュン</t>
    </rPh>
    <rPh sb="8" eb="9">
      <t>テン</t>
    </rPh>
    <rPh sb="11" eb="12">
      <t>キ</t>
    </rPh>
    <rPh sb="19" eb="22">
      <t>アイチケン</t>
    </rPh>
    <rPh sb="22" eb="25">
      <t>トヨアケシ</t>
    </rPh>
    <rPh sb="25" eb="27">
      <t>サカエチョウ</t>
    </rPh>
    <rPh sb="27" eb="28">
      <t>ミナミ</t>
    </rPh>
    <rPh sb="28" eb="30">
      <t>ミナミカン</t>
    </rPh>
    <phoneticPr fontId="4"/>
  </si>
  <si>
    <t>２．測量の基準日：11月1日（昭和45年度までは2月1日）</t>
    <rPh sb="11" eb="12">
      <t>ガツ</t>
    </rPh>
    <rPh sb="13" eb="14">
      <t>ニチ</t>
    </rPh>
    <rPh sb="15" eb="17">
      <t>ショウワ</t>
    </rPh>
    <rPh sb="19" eb="21">
      <t>ネンド</t>
    </rPh>
    <rPh sb="25" eb="26">
      <t>ガツ</t>
    </rPh>
    <rPh sb="27" eb="28">
      <t>ニチ</t>
    </rPh>
    <phoneticPr fontId="4"/>
  </si>
  <si>
    <t>３．愛知県の公表値は小数点第3位を四捨五入としており、公表値と相違があってはいけないため、</t>
    <phoneticPr fontId="4"/>
  </si>
  <si>
    <t>　　小数点第3位を四捨五入した値を記入。</t>
    <phoneticPr fontId="4"/>
  </si>
  <si>
    <t>飛島地盤沈下観測所
300m井</t>
    <rPh sb="0" eb="2">
      <t>トビシマ</t>
    </rPh>
    <rPh sb="2" eb="4">
      <t>ジバン</t>
    </rPh>
    <rPh sb="4" eb="6">
      <t>チンカ</t>
    </rPh>
    <rPh sb="6" eb="9">
      <t>カンソクジョ</t>
    </rPh>
    <rPh sb="14" eb="15">
      <t>イ</t>
    </rPh>
    <phoneticPr fontId="5"/>
  </si>
  <si>
    <t>飛島地盤沈下観測所
150m井</t>
    <rPh sb="0" eb="2">
      <t>トビシマ</t>
    </rPh>
    <rPh sb="2" eb="4">
      <t>ジバン</t>
    </rPh>
    <rPh sb="4" eb="6">
      <t>チンカ</t>
    </rPh>
    <rPh sb="6" eb="9">
      <t>カンソクジョ</t>
    </rPh>
    <rPh sb="14" eb="15">
      <t>イ</t>
    </rPh>
    <phoneticPr fontId="5"/>
  </si>
  <si>
    <t>飛島地盤沈下観測所
50m井</t>
    <rPh sb="0" eb="2">
      <t>トビシマ</t>
    </rPh>
    <rPh sb="2" eb="4">
      <t>ジバン</t>
    </rPh>
    <rPh sb="4" eb="6">
      <t>チンカ</t>
    </rPh>
    <rPh sb="6" eb="9">
      <t>カンソクジョ</t>
    </rPh>
    <rPh sb="13" eb="14">
      <t>イ</t>
    </rPh>
    <phoneticPr fontId="5"/>
  </si>
  <si>
    <t>荒子観測所</t>
    <rPh sb="0" eb="2">
      <t>アラコ</t>
    </rPh>
    <rPh sb="2" eb="4">
      <t>カンソク</t>
    </rPh>
    <rPh sb="4" eb="5">
      <t>ジョ</t>
    </rPh>
    <phoneticPr fontId="4"/>
  </si>
  <si>
    <t>南陽観測所</t>
    <rPh sb="0" eb="2">
      <t>ナンヨウ</t>
    </rPh>
    <rPh sb="2" eb="4">
      <t>カンソク</t>
    </rPh>
    <rPh sb="4" eb="5">
      <t>ジョ</t>
    </rPh>
    <phoneticPr fontId="4"/>
  </si>
  <si>
    <t>海部郡飛島村大字飛島新田</t>
    <rPh sb="0" eb="3">
      <t>アマグン</t>
    </rPh>
    <rPh sb="3" eb="5">
      <t>トビシマ</t>
    </rPh>
    <rPh sb="5" eb="6">
      <t>ムラ</t>
    </rPh>
    <rPh sb="6" eb="8">
      <t>オオアザ</t>
    </rPh>
    <rPh sb="8" eb="10">
      <t>トビシマ</t>
    </rPh>
    <rPh sb="10" eb="12">
      <t>シンデン</t>
    </rPh>
    <phoneticPr fontId="5"/>
  </si>
  <si>
    <t>名古屋市中川区野田一丁目</t>
    <rPh sb="0" eb="4">
      <t>ナゴヤシ</t>
    </rPh>
    <rPh sb="4" eb="7">
      <t>ナカガワク</t>
    </rPh>
    <rPh sb="7" eb="9">
      <t>ノダ</t>
    </rPh>
    <rPh sb="9" eb="10">
      <t>1</t>
    </rPh>
    <rPh sb="10" eb="12">
      <t>チョウメ</t>
    </rPh>
    <phoneticPr fontId="5"/>
  </si>
  <si>
    <t>名古屋市港区春田野三丁目</t>
    <rPh sb="0" eb="4">
      <t>ナゴヤシ</t>
    </rPh>
    <rPh sb="4" eb="6">
      <t>ミナトク</t>
    </rPh>
    <rPh sb="6" eb="9">
      <t>ハルタノ</t>
    </rPh>
    <rPh sb="9" eb="10">
      <t>3</t>
    </rPh>
    <rPh sb="10" eb="12">
      <t>チョウメ</t>
    </rPh>
    <phoneticPr fontId="5"/>
  </si>
  <si>
    <t>246～252
257～263
268～274</t>
  </si>
  <si>
    <t>116～128</t>
  </si>
  <si>
    <t>34～36</t>
  </si>
  <si>
    <t>212～234</t>
  </si>
  <si>
    <t>120～126
180～192</t>
  </si>
  <si>
    <t>愛知県</t>
    <rPh sb="0" eb="3">
      <t>アイチケン</t>
    </rPh>
    <phoneticPr fontId="5"/>
  </si>
  <si>
    <t>名古屋市</t>
    <rPh sb="0" eb="4">
      <t>ナゴヤシ</t>
    </rPh>
    <phoneticPr fontId="5"/>
  </si>
  <si>
    <t>被圧地下水G3</t>
    <rPh sb="0" eb="1">
      <t>ヒ</t>
    </rPh>
    <rPh sb="1" eb="2">
      <t>アツ</t>
    </rPh>
    <rPh sb="2" eb="5">
      <t>チカスイ</t>
    </rPh>
    <phoneticPr fontId="5"/>
  </si>
  <si>
    <t>被圧地下水G2</t>
    <rPh sb="0" eb="1">
      <t>ヒ</t>
    </rPh>
    <rPh sb="1" eb="2">
      <t>アツ</t>
    </rPh>
    <rPh sb="2" eb="5">
      <t>チカスイ</t>
    </rPh>
    <phoneticPr fontId="5"/>
  </si>
  <si>
    <t>被圧地下水G1</t>
    <rPh sb="0" eb="1">
      <t>ヒ</t>
    </rPh>
    <rPh sb="1" eb="2">
      <t>アツ</t>
    </rPh>
    <rPh sb="2" eb="5">
      <t>チカスイ</t>
    </rPh>
    <phoneticPr fontId="5"/>
  </si>
  <si>
    <t>被圧</t>
    <rPh sb="0" eb="1">
      <t>ヒ</t>
    </rPh>
    <rPh sb="1" eb="2">
      <t>アツ</t>
    </rPh>
    <phoneticPr fontId="5"/>
  </si>
  <si>
    <t>S49</t>
  </si>
  <si>
    <t>S50</t>
  </si>
  <si>
    <t>-30.58(S50.8)</t>
  </si>
  <si>
    <t>-33.58(S50.8)</t>
  </si>
  <si>
    <t>-7.67(S51.8)</t>
  </si>
  <si>
    <t>-29.79(S49.8)</t>
  </si>
  <si>
    <t>-25.66(S50.10)</t>
  </si>
  <si>
    <t>飛島地盤沈下観測所の水位は、日の最高水位と最低水位の平均値から算出した1年間の月平均水位の合計を月数で除した値である。</t>
    <rPh sb="0" eb="2">
      <t>トビシマ</t>
    </rPh>
    <rPh sb="2" eb="6">
      <t>ジバンチンカ</t>
    </rPh>
    <rPh sb="6" eb="8">
      <t>カンソク</t>
    </rPh>
    <rPh sb="8" eb="9">
      <t>ジョ</t>
    </rPh>
    <phoneticPr fontId="4"/>
  </si>
  <si>
    <t>飛島地盤沈下観測所の水位の高さは管頭からの深さを示す。</t>
    <rPh sb="0" eb="2">
      <t>トビシマ</t>
    </rPh>
    <rPh sb="2" eb="6">
      <t>ジバンチンカ</t>
    </rPh>
    <rPh sb="6" eb="8">
      <t>カンソク</t>
    </rPh>
    <rPh sb="8" eb="9">
      <t>ジョ</t>
    </rPh>
    <phoneticPr fontId="4"/>
  </si>
  <si>
    <t>-</t>
  </si>
  <si>
    <t>一宮市</t>
    <rPh sb="0" eb="3">
      <t>イチノミヤシ</t>
    </rPh>
    <phoneticPr fontId="5"/>
  </si>
  <si>
    <t>◇　</t>
  </si>
  <si>
    <t>春日井市</t>
    <rPh sb="0" eb="4">
      <t>カスガイシ</t>
    </rPh>
    <phoneticPr fontId="5"/>
  </si>
  <si>
    <t>津島市</t>
    <rPh sb="0" eb="3">
      <t>ツシマシ</t>
    </rPh>
    <phoneticPr fontId="5"/>
  </si>
  <si>
    <t>犬山市</t>
    <rPh sb="0" eb="3">
      <t>イヌヤマシ</t>
    </rPh>
    <phoneticPr fontId="5"/>
  </si>
  <si>
    <t>江南市</t>
    <rPh sb="0" eb="3">
      <t>コウナンシ</t>
    </rPh>
    <phoneticPr fontId="5"/>
  </si>
  <si>
    <t>小牧市</t>
    <rPh sb="0" eb="3">
      <t>コマキシ</t>
    </rPh>
    <phoneticPr fontId="5"/>
  </si>
  <si>
    <t>稲沢市</t>
    <rPh sb="0" eb="3">
      <t>イナザワシ</t>
    </rPh>
    <phoneticPr fontId="5"/>
  </si>
  <si>
    <t>岩倉市</t>
    <rPh sb="0" eb="3">
      <t>イワクラシ</t>
    </rPh>
    <phoneticPr fontId="5"/>
  </si>
  <si>
    <t>愛西市</t>
    <rPh sb="0" eb="3">
      <t>アイサイシ</t>
    </rPh>
    <phoneticPr fontId="5"/>
  </si>
  <si>
    <t>清須市</t>
    <rPh sb="0" eb="2">
      <t>キヨス</t>
    </rPh>
    <rPh sb="2" eb="3">
      <t>シ</t>
    </rPh>
    <phoneticPr fontId="5"/>
  </si>
  <si>
    <t>北名古屋市</t>
    <rPh sb="0" eb="1">
      <t>キタ</t>
    </rPh>
    <rPh sb="1" eb="5">
      <t>ナゴヤシ</t>
    </rPh>
    <phoneticPr fontId="5"/>
  </si>
  <si>
    <t>弥富市</t>
    <rPh sb="0" eb="2">
      <t>ヤトミ</t>
    </rPh>
    <rPh sb="2" eb="3">
      <t>シ</t>
    </rPh>
    <phoneticPr fontId="5"/>
  </si>
  <si>
    <t>豊山町</t>
    <rPh sb="0" eb="3">
      <t>トヨヤマチョウ</t>
    </rPh>
    <phoneticPr fontId="5"/>
  </si>
  <si>
    <t>大口町</t>
    <rPh sb="0" eb="3">
      <t>オオグチチョウ</t>
    </rPh>
    <phoneticPr fontId="5"/>
  </si>
  <si>
    <t>扶桑町</t>
    <rPh sb="0" eb="3">
      <t>フソウチョウ</t>
    </rPh>
    <phoneticPr fontId="5"/>
  </si>
  <si>
    <t>あま市</t>
    <rPh sb="2" eb="3">
      <t>シ</t>
    </rPh>
    <phoneticPr fontId="5"/>
  </si>
  <si>
    <t>大治町</t>
    <rPh sb="0" eb="3">
      <t>オオハルチョウ</t>
    </rPh>
    <phoneticPr fontId="5"/>
  </si>
  <si>
    <t>蟹江町</t>
    <rPh sb="0" eb="3">
      <t>カニエチョウ</t>
    </rPh>
    <phoneticPr fontId="5"/>
  </si>
  <si>
    <t>飛島村</t>
    <rPh sb="0" eb="3">
      <t>トビシマムラ</t>
    </rPh>
    <phoneticPr fontId="5"/>
  </si>
  <si>
    <t>東海市</t>
    <rPh sb="0" eb="3">
      <t>トウカイシ</t>
    </rPh>
    <phoneticPr fontId="5"/>
  </si>
  <si>
    <t>知多市</t>
    <rPh sb="0" eb="3">
      <t>チタシ</t>
    </rPh>
    <phoneticPr fontId="5"/>
  </si>
  <si>
    <t>豊明市</t>
    <rPh sb="0" eb="2">
      <t>トヨアケ</t>
    </rPh>
    <rPh sb="2" eb="3">
      <t>シ</t>
    </rPh>
    <phoneticPr fontId="5"/>
  </si>
  <si>
    <t>瀬戸市</t>
    <rPh sb="0" eb="3">
      <t>セトシ</t>
    </rPh>
    <phoneticPr fontId="5"/>
  </si>
  <si>
    <t>/</t>
  </si>
  <si>
    <t>尾張旭市</t>
    <rPh sb="0" eb="4">
      <t>オワリアサヒシ</t>
    </rPh>
    <phoneticPr fontId="5"/>
  </si>
  <si>
    <t>日進市</t>
    <rPh sb="0" eb="3">
      <t>ニッシンシ</t>
    </rPh>
    <phoneticPr fontId="5"/>
  </si>
  <si>
    <t>半田市</t>
    <rPh sb="0" eb="3">
      <t>ハンダシ</t>
    </rPh>
    <phoneticPr fontId="5"/>
  </si>
  <si>
    <t>大府市</t>
    <rPh sb="0" eb="3">
      <t>オオブシ</t>
    </rPh>
    <phoneticPr fontId="5"/>
  </si>
  <si>
    <t>常滑市</t>
    <rPh sb="0" eb="3">
      <t>トコナメシ</t>
    </rPh>
    <phoneticPr fontId="5"/>
  </si>
  <si>
    <t>長久手市</t>
    <rPh sb="0" eb="3">
      <t>ナガクテ</t>
    </rPh>
    <rPh sb="3" eb="4">
      <t>イチ</t>
    </rPh>
    <phoneticPr fontId="5"/>
  </si>
  <si>
    <t>東郷町</t>
    <rPh sb="0" eb="3">
      <t>トウゴウチョウ</t>
    </rPh>
    <phoneticPr fontId="5"/>
  </si>
  <si>
    <t>東浦町</t>
    <rPh sb="0" eb="3">
      <t>ヒガシウラチョウ</t>
    </rPh>
    <phoneticPr fontId="5"/>
  </si>
  <si>
    <t>阿久比町</t>
    <rPh sb="0" eb="4">
      <t>アグイチョウ</t>
    </rPh>
    <phoneticPr fontId="5"/>
  </si>
  <si>
    <t>武豊町</t>
    <rPh sb="0" eb="3">
      <t>タケトヨチョウ</t>
    </rPh>
    <phoneticPr fontId="5"/>
  </si>
  <si>
    <t>美浜町</t>
    <rPh sb="0" eb="3">
      <t>ミハマチョウ</t>
    </rPh>
    <phoneticPr fontId="5"/>
  </si>
  <si>
    <t>南知多町</t>
    <rPh sb="0" eb="4">
      <t>ミナミチタチョウ</t>
    </rPh>
    <phoneticPr fontId="5"/>
  </si>
  <si>
    <t>名古屋市以外</t>
    <rPh sb="0" eb="4">
      <t>ナゴヤシ</t>
    </rPh>
    <rPh sb="4" eb="6">
      <t>イガイ</t>
    </rPh>
    <phoneticPr fontId="5"/>
  </si>
  <si>
    <t>○</t>
  </si>
  <si>
    <t>名古屋市以外：工業用水法及び条例による報告の集計
１日あたりの揚水量は年間揚水量を暦日で割ったもの
名古屋市：市民の健康と安全を確保する条例による揚水量等報告書</t>
    <rPh sb="0" eb="4">
      <t>ナゴヤシ</t>
    </rPh>
    <rPh sb="4" eb="6">
      <t>イガイ</t>
    </rPh>
    <rPh sb="7" eb="9">
      <t>コウギョウ</t>
    </rPh>
    <rPh sb="9" eb="11">
      <t>ヨウスイ</t>
    </rPh>
    <rPh sb="11" eb="12">
      <t>ホウ</t>
    </rPh>
    <rPh sb="12" eb="13">
      <t>オヨ</t>
    </rPh>
    <rPh sb="14" eb="16">
      <t>ジョウレイ</t>
    </rPh>
    <rPh sb="19" eb="21">
      <t>ホウコク</t>
    </rPh>
    <rPh sb="22" eb="24">
      <t>シュウケイ</t>
    </rPh>
    <rPh sb="26" eb="27">
      <t>ニチ</t>
    </rPh>
    <rPh sb="31" eb="33">
      <t>ヨウスイ</t>
    </rPh>
    <rPh sb="33" eb="34">
      <t>リョウ</t>
    </rPh>
    <rPh sb="35" eb="37">
      <t>ネンカン</t>
    </rPh>
    <rPh sb="37" eb="39">
      <t>ヨウスイ</t>
    </rPh>
    <rPh sb="39" eb="40">
      <t>リョウ</t>
    </rPh>
    <rPh sb="41" eb="42">
      <t>コヨミ</t>
    </rPh>
    <rPh sb="42" eb="43">
      <t>ビ</t>
    </rPh>
    <rPh sb="44" eb="45">
      <t>ワ</t>
    </rPh>
    <rPh sb="50" eb="54">
      <t>ナゴヤシ</t>
    </rPh>
    <phoneticPr fontId="4"/>
  </si>
  <si>
    <t/>
  </si>
  <si>
    <t>R5</t>
    <phoneticPr fontId="4"/>
  </si>
  <si>
    <t>S54～R5</t>
    <phoneticPr fontId="4"/>
  </si>
  <si>
    <t>荒子・南陽観測所の平均水位は、各年度の年平均値であり、水位の高さは東京湾平均海面（Ｔ．Ｐ．）からの値である。</t>
    <rPh sb="5" eb="7">
      <t>カンソク</t>
    </rPh>
    <rPh sb="7" eb="8">
      <t>ジョ</t>
    </rPh>
    <rPh sb="9" eb="11">
      <t>ヘイキン</t>
    </rPh>
    <rPh sb="15" eb="18">
      <t>カクネンド</t>
    </rPh>
    <rPh sb="19" eb="20">
      <t>ネン</t>
    </rPh>
    <phoneticPr fontId="4"/>
  </si>
  <si>
    <t>２２．</t>
  </si>
  <si>
    <t>２１．</t>
  </si>
  <si>
    <t>２０．</t>
  </si>
  <si>
    <t>１９．</t>
  </si>
  <si>
    <t>１８．</t>
  </si>
  <si>
    <t>１７．</t>
  </si>
  <si>
    <t>地下水採取規制に関する条例等</t>
    <rPh sb="0" eb="3">
      <t>チカスイ</t>
    </rPh>
    <rPh sb="3" eb="5">
      <t>サイシュ</t>
    </rPh>
    <rPh sb="5" eb="7">
      <t>キセイ</t>
    </rPh>
    <rPh sb="8" eb="9">
      <t>カン</t>
    </rPh>
    <rPh sb="11" eb="13">
      <t>ジョウレイ</t>
    </rPh>
    <rPh sb="13" eb="14">
      <t>トウ</t>
    </rPh>
    <phoneticPr fontId="4"/>
  </si>
  <si>
    <t>７．</t>
  </si>
  <si>
    <t>地盤沈下監視体制（水準測量、観測井戸数）</t>
    <phoneticPr fontId="4"/>
  </si>
  <si>
    <t>６．</t>
  </si>
  <si>
    <t>主な水準点における過去10年の沈下量経年変化</t>
  </si>
  <si>
    <t xml:space="preserve">   </t>
    <phoneticPr fontId="4"/>
  </si>
  <si>
    <t>14事業所15井</t>
    <rPh sb="2" eb="5">
      <t>ジギョウショ</t>
    </rPh>
    <rPh sb="7" eb="8">
      <t>セイ</t>
    </rPh>
    <phoneticPr fontId="4"/>
  </si>
  <si>
    <t>計</t>
  </si>
  <si>
    <r>
      <t xml:space="preserve">１日当り
</t>
    </r>
    <r>
      <rPr>
        <sz val="10"/>
        <color indexed="8"/>
        <rFont val="メイリオ"/>
        <family val="3"/>
        <charset val="128"/>
      </rPr>
      <t>採取</t>
    </r>
    <r>
      <rPr>
        <sz val="10"/>
        <rFont val="メイリオ"/>
        <family val="3"/>
        <charset val="128"/>
      </rPr>
      <t>量</t>
    </r>
    <rPh sb="5" eb="7">
      <t>サイシュ</t>
    </rPh>
    <phoneticPr fontId="4"/>
  </si>
  <si>
    <t>１日当り
運転時間</t>
    <phoneticPr fontId="4"/>
  </si>
  <si>
    <r>
      <t xml:space="preserve">１時間当り
</t>
    </r>
    <r>
      <rPr>
        <sz val="10"/>
        <color indexed="8"/>
        <rFont val="メイリオ"/>
        <family val="3"/>
        <charset val="128"/>
      </rPr>
      <t>採取</t>
    </r>
    <r>
      <rPr>
        <sz val="10"/>
        <rFont val="メイリオ"/>
        <family val="3"/>
        <charset val="128"/>
      </rPr>
      <t>量</t>
    </r>
    <rPh sb="6" eb="8">
      <t>サイシュ</t>
    </rPh>
    <phoneticPr fontId="4"/>
  </si>
  <si>
    <t>許可
基準</t>
    <phoneticPr fontId="4"/>
  </si>
  <si>
    <t>許可
内容</t>
    <phoneticPr fontId="4"/>
  </si>
  <si>
    <t>許可番号</t>
  </si>
  <si>
    <t>許可
年月日</t>
    <rPh sb="3" eb="6">
      <t>ネンガッピ</t>
    </rPh>
    <phoneticPr fontId="4"/>
  </si>
  <si>
    <t>許可理由</t>
  </si>
  <si>
    <t>業　種</t>
    <phoneticPr fontId="4"/>
  </si>
  <si>
    <t>主たる
用途</t>
    <phoneticPr fontId="4"/>
  </si>
  <si>
    <r>
      <rPr>
        <sz val="10"/>
        <color indexed="8"/>
        <rFont val="メイリオ"/>
        <family val="3"/>
        <charset val="128"/>
      </rPr>
      <t>採取</t>
    </r>
    <r>
      <rPr>
        <sz val="10"/>
        <rFont val="メイリオ"/>
        <family val="3"/>
        <charset val="128"/>
      </rPr>
      <t>量(㎥）</t>
    </r>
    <rPh sb="0" eb="2">
      <t>サイシュ</t>
    </rPh>
    <phoneticPr fontId="4"/>
  </si>
  <si>
    <t>揚水機の吐出口
断面積　(㎠）</t>
    <phoneticPr fontId="4"/>
  </si>
  <si>
    <t>ｽﾄﾚｰﾅｰの位置
（地表面下ｍ）</t>
    <phoneticPr fontId="4"/>
  </si>
  <si>
    <t>井戸の
設置場所</t>
    <phoneticPr fontId="4"/>
  </si>
  <si>
    <t>氏名
（名称）</t>
    <phoneticPr fontId="4"/>
  </si>
  <si>
    <t>受理日</t>
  </si>
  <si>
    <t>番　号</t>
    <phoneticPr fontId="4"/>
  </si>
  <si>
    <t>７　工業用水法第３条第１項および第７条第１項の許可状況</t>
    <phoneticPr fontId="4"/>
  </si>
  <si>
    <t>（注）（）内は、それぞれ許可井戸を含み、工業用水法第５条第２項の適用前の合計量を記入すること</t>
  </si>
  <si>
    <t>許可</t>
  </si>
  <si>
    <t>許可前</t>
  </si>
  <si>
    <t>許可
番号</t>
    <phoneticPr fontId="4"/>
  </si>
  <si>
    <t>許可理由</t>
    <phoneticPr fontId="4"/>
  </si>
  <si>
    <r>
      <rPr>
        <sz val="10"/>
        <color indexed="8"/>
        <rFont val="メイリオ"/>
        <family val="3"/>
        <charset val="128"/>
      </rPr>
      <t>採取</t>
    </r>
    <r>
      <rPr>
        <sz val="10"/>
        <rFont val="メイリオ"/>
        <family val="3"/>
        <charset val="128"/>
      </rPr>
      <t>量 (㎥/日)</t>
    </r>
    <rPh sb="0" eb="2">
      <t>サイシュ</t>
    </rPh>
    <phoneticPr fontId="4"/>
  </si>
  <si>
    <t>揚水機の吐出口
断面積 (㎠)</t>
    <phoneticPr fontId="4"/>
  </si>
  <si>
    <t>井戸の
設置年月日</t>
    <phoneticPr fontId="4"/>
  </si>
  <si>
    <t>８　工業用水法第５条第２項の適用状況</t>
    <phoneticPr fontId="4"/>
  </si>
  <si>
    <t>7事業所</t>
    <rPh sb="1" eb="4">
      <t>ジギョウショ</t>
    </rPh>
    <phoneticPr fontId="4"/>
  </si>
  <si>
    <t>変更後</t>
  </si>
  <si>
    <t>変更前</t>
  </si>
  <si>
    <t>変更理由</t>
  </si>
  <si>
    <t>変更年月日</t>
  </si>
  <si>
    <t>変更の内容</t>
  </si>
  <si>
    <t>住 　所</t>
    <phoneticPr fontId="4"/>
  </si>
  <si>
    <t>氏名（名称）</t>
  </si>
  <si>
    <t>許可又は
届出年月日</t>
    <rPh sb="2" eb="3">
      <t>マタ</t>
    </rPh>
    <phoneticPr fontId="4"/>
  </si>
  <si>
    <t>許可又は
届出番号</t>
    <rPh sb="2" eb="3">
      <t>マタ</t>
    </rPh>
    <phoneticPr fontId="4"/>
  </si>
  <si>
    <t>１０　工業用水法第９条に基づく届出書受理状況</t>
    <phoneticPr fontId="4"/>
  </si>
  <si>
    <t>１事業所</t>
    <rPh sb="1" eb="4">
      <t>ジギョウショ</t>
    </rPh>
    <phoneticPr fontId="4"/>
  </si>
  <si>
    <t>承継の原因</t>
  </si>
  <si>
    <t>承継年月日</t>
  </si>
  <si>
    <t>被承継人の住所</t>
    <phoneticPr fontId="4"/>
  </si>
  <si>
    <t>被承継人の氏名
（名称）</t>
    <phoneticPr fontId="4"/>
  </si>
  <si>
    <t>住　 所</t>
    <phoneticPr fontId="4"/>
  </si>
  <si>
    <t>１１　工業用水法第10条第３項に基づく届出書受理状況</t>
    <phoneticPr fontId="4"/>
  </si>
  <si>
    <t>２事業所</t>
    <rPh sb="1" eb="4">
      <t>ジギョウショ</t>
    </rPh>
    <phoneticPr fontId="4"/>
  </si>
  <si>
    <t>廃止の内容</t>
  </si>
  <si>
    <t>廃止年月日</t>
  </si>
  <si>
    <t>住 所</t>
    <phoneticPr fontId="4"/>
  </si>
  <si>
    <t>番　号</t>
    <rPh sb="0" eb="1">
      <t>バン</t>
    </rPh>
    <rPh sb="2" eb="3">
      <t>ゴウ</t>
    </rPh>
    <phoneticPr fontId="4"/>
  </si>
  <si>
    <t>１２　工業用水法第11条に基づく届出書受理状況</t>
    <phoneticPr fontId="4"/>
  </si>
  <si>
    <t>月別日当り採取量
合計</t>
    <rPh sb="0" eb="2">
      <t>ツキベツ</t>
    </rPh>
    <rPh sb="2" eb="4">
      <t>ヒア</t>
    </rPh>
    <rPh sb="5" eb="7">
      <t>サイシュ</t>
    </rPh>
    <rPh sb="7" eb="8">
      <t>リョウ</t>
    </rPh>
    <rPh sb="9" eb="10">
      <t>ゴウ</t>
    </rPh>
    <rPh sb="10" eb="11">
      <t>ケイ</t>
    </rPh>
    <phoneticPr fontId="4"/>
  </si>
  <si>
    <t>月別日当採取量</t>
    <rPh sb="0" eb="2">
      <t>ツキベツ</t>
    </rPh>
    <rPh sb="2" eb="4">
      <t>ヒア</t>
    </rPh>
    <rPh sb="4" eb="7">
      <t>サイシュリョウ</t>
    </rPh>
    <phoneticPr fontId="4"/>
  </si>
  <si>
    <t>小　計</t>
    <rPh sb="0" eb="1">
      <t>ショウ</t>
    </rPh>
    <rPh sb="2" eb="3">
      <t>ケイ</t>
    </rPh>
    <phoneticPr fontId="4"/>
  </si>
  <si>
    <t>月間稼働日数</t>
    <rPh sb="0" eb="2">
      <t>ゲッカン</t>
    </rPh>
    <rPh sb="2" eb="4">
      <t>カドウ</t>
    </rPh>
    <rPh sb="4" eb="5">
      <t>ヒ</t>
    </rPh>
    <rPh sb="5" eb="6">
      <t>スウ</t>
    </rPh>
    <phoneticPr fontId="4"/>
  </si>
  <si>
    <t>月間採取量(㎥）</t>
    <rPh sb="0" eb="2">
      <t>ゲッカン</t>
    </rPh>
    <rPh sb="2" eb="4">
      <t>サイシュ</t>
    </rPh>
    <rPh sb="4" eb="5">
      <t>リョウ</t>
    </rPh>
    <phoneticPr fontId="4"/>
  </si>
  <si>
    <t>名古屋市南部地域</t>
    <rPh sb="0" eb="4">
      <t>ナゴヤシ</t>
    </rPh>
    <rPh sb="4" eb="8">
      <t>ナンブチイキ</t>
    </rPh>
    <phoneticPr fontId="4"/>
  </si>
  <si>
    <t>尾張西部地域</t>
    <rPh sb="0" eb="4">
      <t>オワリセイブ</t>
    </rPh>
    <rPh sb="4" eb="6">
      <t>チイキ</t>
    </rPh>
    <phoneticPr fontId="4"/>
  </si>
  <si>
    <t>前年度
1日平均
(㎥/日)</t>
    <phoneticPr fontId="4"/>
  </si>
  <si>
    <t>1日平均
(㎥/日)</t>
    <phoneticPr fontId="4"/>
  </si>
  <si>
    <t>1年間合計</t>
    <rPh sb="1" eb="3">
      <t>ネンカン</t>
    </rPh>
    <rPh sb="3" eb="5">
      <t>ゴウケイ</t>
    </rPh>
    <phoneticPr fontId="4"/>
  </si>
  <si>
    <t>令和5年度月別採取量  (㎥/日）</t>
    <rPh sb="5" eb="6">
      <t>ツキ</t>
    </rPh>
    <rPh sb="15" eb="16">
      <t>ニチ</t>
    </rPh>
    <phoneticPr fontId="4"/>
  </si>
  <si>
    <t>井戸本数</t>
    <phoneticPr fontId="4"/>
  </si>
  <si>
    <t>許可件数</t>
    <rPh sb="0" eb="2">
      <t>キョカ</t>
    </rPh>
    <rPh sb="2" eb="4">
      <t>ケンスウ</t>
    </rPh>
    <phoneticPr fontId="4"/>
  </si>
  <si>
    <t>指定地域名</t>
    <phoneticPr fontId="4"/>
  </si>
  <si>
    <t>１４　工業用水法第24条の規定に基づく井戸使用状況報告</t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</si>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</sst>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  <numFmt numFmtId="188" formatCode="0.000000_ "/>
    <numFmt numFmtId="189" formatCode="#,##0.00_ "/>
  </numFmts>
  <fonts count="6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3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2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8" fillId="0" borderId="0" applyNumberFormat="0" applyFill="0" applyBorder="0" applyAlignment="0" applyProtection="0">
      <alignment vertical="center"/>
    </xf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>
      <alignment vertical="center"/>
    </xf>
  </cellStyleXfs>
  <cellXfs count="528">
    <xf numFmtId="0" fontId="0" fillId="0" borderId="0" xfId="0">
      <alignment vertical="center"/>
    </xf>
    <xf numFmtId="0" fontId="26" fillId="3" borderId="1" xfId="55" applyFont="1" applyFill="1" applyBorder="1" applyAlignment="1">
      <alignment horizontal="center" vertical="center" wrapText="1"/>
    </xf>
    <xf numFmtId="181" fontId="26" fillId="3" borderId="1" xfId="33" applyNumberFormat="1" applyFont="1" applyFill="1" applyBorder="1" applyAlignment="1" applyProtection="1">
      <alignment horizontal="center" vertical="center" wrapText="1"/>
    </xf>
    <xf numFmtId="182" fontId="26" fillId="3" borderId="1" xfId="55" applyNumberFormat="1" applyFont="1" applyFill="1" applyBorder="1" applyAlignment="1">
      <alignment horizontal="center" vertical="center" wrapText="1"/>
    </xf>
    <xf numFmtId="181" fontId="26" fillId="3" borderId="1" xfId="55" applyNumberFormat="1" applyFont="1" applyFill="1" applyBorder="1" applyAlignment="1">
      <alignment horizontal="center" vertical="center" wrapText="1"/>
    </xf>
    <xf numFmtId="181" fontId="26" fillId="3" borderId="6" xfId="55" applyNumberFormat="1" applyFont="1" applyFill="1" applyBorder="1" applyAlignment="1">
      <alignment horizontal="center" vertical="center" wrapText="1"/>
    </xf>
    <xf numFmtId="177" fontId="26" fillId="3" borderId="6" xfId="55" applyNumberFormat="1" applyFont="1" applyFill="1" applyBorder="1" applyAlignment="1">
      <alignment horizontal="center" vertical="center" wrapText="1"/>
    </xf>
    <xf numFmtId="0" fontId="26" fillId="3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6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6" borderId="0" xfId="0" applyFont="1" applyFill="1" applyProtection="1">
      <alignment vertical="center"/>
      <protection hidden="1"/>
    </xf>
    <xf numFmtId="0" fontId="26" fillId="37" borderId="0" xfId="0" applyFont="1" applyFill="1" applyProtection="1">
      <alignment vertical="center"/>
      <protection hidden="1"/>
    </xf>
    <xf numFmtId="0" fontId="26" fillId="36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5" fillId="0" borderId="0" xfId="57" applyFont="1" applyProtection="1">
      <alignment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36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9" fillId="0" borderId="5" xfId="0" applyFont="1" applyBorder="1" applyAlignment="1">
      <alignment horizontal="justify" vertical="center" wrapText="1"/>
    </xf>
    <xf numFmtId="0" fontId="39" fillId="35" borderId="6" xfId="0" applyFont="1" applyFill="1" applyBorder="1">
      <alignment vertical="center"/>
    </xf>
    <xf numFmtId="0" fontId="39" fillId="35" borderId="5" xfId="0" applyFont="1" applyFill="1" applyBorder="1">
      <alignment vertical="center"/>
    </xf>
    <xf numFmtId="0" fontId="39" fillId="38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9" fillId="0" borderId="0" xfId="0" applyFont="1" applyAlignment="1">
      <alignment horizontal="justify" vertical="center" wrapText="1"/>
    </xf>
    <xf numFmtId="0" fontId="39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9" fillId="35" borderId="1" xfId="0" applyFont="1" applyFill="1" applyBorder="1">
      <alignment vertical="center"/>
    </xf>
    <xf numFmtId="0" fontId="39" fillId="35" borderId="8" xfId="0" applyFont="1" applyFill="1" applyBorder="1">
      <alignment vertical="center"/>
    </xf>
    <xf numFmtId="0" fontId="39" fillId="0" borderId="6" xfId="0" applyFont="1" applyBorder="1">
      <alignment vertical="center"/>
    </xf>
    <xf numFmtId="0" fontId="39" fillId="0" borderId="8" xfId="0" applyFont="1" applyBorder="1" applyAlignment="1">
      <alignment horizontal="left" vertical="center"/>
    </xf>
    <xf numFmtId="0" fontId="39" fillId="35" borderId="8" xfId="0" applyFont="1" applyFill="1" applyBorder="1" applyAlignment="1">
      <alignment horizontal="left" vertical="center"/>
    </xf>
    <xf numFmtId="0" fontId="39" fillId="38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9" fillId="36" borderId="0" xfId="0" applyFont="1" applyFill="1" applyAlignment="1">
      <alignment horizontal="left" vertical="center"/>
    </xf>
    <xf numFmtId="0" fontId="39" fillId="38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1" fillId="0" borderId="0" xfId="55" applyFont="1" applyAlignment="1" applyProtection="1">
      <alignment horizontal="left" vertical="center"/>
      <protection locked="0"/>
    </xf>
    <xf numFmtId="0" fontId="41" fillId="0" borderId="0" xfId="55" applyFont="1" applyAlignment="1" applyProtection="1">
      <alignment horizontal="center" vertical="center"/>
      <protection locked="0"/>
    </xf>
    <xf numFmtId="0" fontId="41" fillId="0" borderId="0" xfId="55" applyFont="1" applyProtection="1">
      <alignment vertical="center"/>
      <protection locked="0"/>
    </xf>
    <xf numFmtId="0" fontId="31" fillId="36" borderId="0" xfId="55" applyFont="1" applyFill="1" applyProtection="1">
      <alignment vertical="center"/>
      <protection locked="0"/>
    </xf>
    <xf numFmtId="0" fontId="34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4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6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4" fillId="0" borderId="0" xfId="55" applyFont="1" applyAlignment="1" applyProtection="1">
      <alignment vertical="top" wrapText="1"/>
      <protection locked="0"/>
    </xf>
    <xf numFmtId="0" fontId="34" fillId="0" borderId="0" xfId="55" applyFont="1" applyAlignment="1" applyProtection="1">
      <alignment vertical="top"/>
      <protection locked="0"/>
    </xf>
    <xf numFmtId="0" fontId="27" fillId="36" borderId="6" xfId="55" applyFont="1" applyFill="1" applyBorder="1" applyAlignment="1">
      <alignment horizontal="centerContinuous" vertical="center" wrapText="1"/>
    </xf>
    <xf numFmtId="0" fontId="27" fillId="36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6" borderId="4" xfId="55" applyFont="1" applyFill="1" applyBorder="1" applyAlignment="1">
      <alignment horizontal="center" vertical="center" wrapText="1"/>
    </xf>
    <xf numFmtId="0" fontId="27" fillId="36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4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6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6" fillId="0" borderId="0" xfId="0" applyFont="1" applyAlignment="1" applyProtection="1">
      <alignment horizontal="left" vertical="center"/>
      <protection locked="0" hidden="1"/>
    </xf>
    <xf numFmtId="0" fontId="46" fillId="0" borderId="0" xfId="0" applyFont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left" vertical="center"/>
      <protection locked="0"/>
    </xf>
    <xf numFmtId="0" fontId="52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6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2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horizontal="left" vertical="center"/>
      <protection locked="0"/>
    </xf>
    <xf numFmtId="0" fontId="36" fillId="37" borderId="0" xfId="62" applyFont="1" applyFill="1">
      <alignment vertical="center"/>
    </xf>
    <xf numFmtId="0" fontId="27" fillId="36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39" fillId="0" borderId="59" xfId="0" applyFont="1" applyBorder="1" applyAlignment="1">
      <alignment horizontal="left" vertical="center"/>
    </xf>
    <xf numFmtId="0" fontId="39" fillId="38" borderId="59" xfId="0" applyFont="1" applyFill="1" applyBorder="1" applyAlignment="1">
      <alignment horizontal="left" vertical="center"/>
    </xf>
    <xf numFmtId="0" fontId="39" fillId="35" borderId="59" xfId="0" applyFont="1" applyFill="1" applyBorder="1" applyAlignment="1">
      <alignment horizontal="left" vertical="center"/>
    </xf>
    <xf numFmtId="0" fontId="27" fillId="0" borderId="60" xfId="0" applyFont="1" applyBorder="1">
      <alignment vertical="center"/>
    </xf>
    <xf numFmtId="49" fontId="27" fillId="0" borderId="60" xfId="0" applyNumberFormat="1" applyFont="1" applyBorder="1">
      <alignment vertical="center"/>
    </xf>
    <xf numFmtId="0" fontId="39" fillId="35" borderId="59" xfId="0" applyFont="1" applyFill="1" applyBorder="1">
      <alignment vertical="center"/>
    </xf>
    <xf numFmtId="0" fontId="39" fillId="35" borderId="60" xfId="0" applyFont="1" applyFill="1" applyBorder="1">
      <alignment vertical="center"/>
    </xf>
    <xf numFmtId="0" fontId="27" fillId="0" borderId="0" xfId="0" applyFont="1" applyProtection="1">
      <alignment vertical="center"/>
      <protection locked="0"/>
    </xf>
    <xf numFmtId="0" fontId="27" fillId="0" borderId="60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27" fillId="36" borderId="0" xfId="0" applyFont="1" applyFill="1" applyProtection="1">
      <alignment vertical="center"/>
      <protection locked="0"/>
    </xf>
    <xf numFmtId="49" fontId="27" fillId="0" borderId="0" xfId="0" applyNumberFormat="1" applyFont="1" applyProtection="1">
      <alignment vertical="center"/>
      <protection locked="0"/>
    </xf>
    <xf numFmtId="0" fontId="27" fillId="0" borderId="60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27" fillId="0" borderId="0" xfId="0" applyFont="1" applyAlignment="1" applyProtection="1">
      <alignment horizontal="center" vertical="center"/>
      <protection locked="0"/>
    </xf>
    <xf numFmtId="0" fontId="27" fillId="39" borderId="0" xfId="0" applyFont="1" applyFill="1" applyProtection="1">
      <alignment vertical="center"/>
      <protection locked="0"/>
    </xf>
    <xf numFmtId="0" fontId="27" fillId="0" borderId="2" xfId="0" applyFont="1" applyBorder="1" applyAlignment="1">
      <alignment horizontal="center" vertical="center" wrapText="1"/>
    </xf>
    <xf numFmtId="0" fontId="59" fillId="0" borderId="60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/>
    </xf>
    <xf numFmtId="0" fontId="60" fillId="0" borderId="0" xfId="0" applyFont="1" applyProtection="1">
      <alignment vertical="center"/>
      <protection locked="0"/>
    </xf>
    <xf numFmtId="0" fontId="60" fillId="0" borderId="0" xfId="0" applyFont="1" applyAlignment="1" applyProtection="1">
      <alignment horizontal="left" vertical="center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49" fontId="26" fillId="0" borderId="3" xfId="60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6" fillId="0" borderId="60" xfId="60" applyNumberFormat="1" applyFont="1" applyBorder="1" applyProtection="1">
      <alignment vertical="center"/>
      <protection locked="0"/>
    </xf>
    <xf numFmtId="49" fontId="26" fillId="0" borderId="2" xfId="60" applyNumberFormat="1" applyFont="1" applyBorder="1" applyProtection="1">
      <alignment vertical="center"/>
      <protection locked="0"/>
    </xf>
    <xf numFmtId="49" fontId="26" fillId="0" borderId="5" xfId="60" applyNumberFormat="1" applyFont="1" applyBorder="1" applyProtection="1">
      <alignment vertical="center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6" fillId="0" borderId="9" xfId="0" applyFont="1" applyBorder="1" applyAlignment="1">
      <alignment horizontal="left" vertical="center" wrapText="1"/>
    </xf>
    <xf numFmtId="178" fontId="26" fillId="0" borderId="2" xfId="60" applyNumberFormat="1" applyFont="1" applyBorder="1" applyAlignment="1" applyProtection="1">
      <alignment horizontal="left" vertical="center"/>
      <protection locked="0"/>
    </xf>
    <xf numFmtId="178" fontId="26" fillId="0" borderId="6" xfId="60" applyNumberFormat="1" applyFont="1" applyBorder="1" applyAlignment="1" applyProtection="1">
      <alignment horizontal="center" vertical="center"/>
      <protection locked="0"/>
    </xf>
    <xf numFmtId="178" fontId="26" fillId="0" borderId="60" xfId="60" applyNumberFormat="1" applyFont="1" applyBorder="1" applyAlignment="1" applyProtection="1">
      <alignment horizontal="center" vertical="center"/>
      <protection locked="0"/>
    </xf>
    <xf numFmtId="0" fontId="26" fillId="0" borderId="61" xfId="60" applyFont="1" applyBorder="1" applyProtection="1">
      <alignment vertical="center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177" fontId="26" fillId="0" borderId="60" xfId="60" applyNumberFormat="1" applyFont="1" applyBorder="1" applyProtection="1">
      <alignment vertical="center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177" fontId="26" fillId="0" borderId="60" xfId="0" applyNumberFormat="1" applyFont="1" applyBorder="1">
      <alignment vertical="center"/>
    </xf>
    <xf numFmtId="49" fontId="26" fillId="0" borderId="0" xfId="58" applyNumberFormat="1" applyFont="1" applyAlignment="1" applyProtection="1">
      <alignment vertical="center" wrapText="1"/>
      <protection locked="0"/>
    </xf>
    <xf numFmtId="49" fontId="26" fillId="0" borderId="60" xfId="58" applyNumberFormat="1" applyFont="1" applyBorder="1" applyAlignment="1" applyProtection="1">
      <alignment horizontal="center" vertical="center" wrapText="1"/>
      <protection locked="0"/>
    </xf>
    <xf numFmtId="177" fontId="26" fillId="0" borderId="60" xfId="58" applyNumberFormat="1" applyFont="1" applyBorder="1" applyAlignment="1" applyProtection="1">
      <alignment horizontal="center" vertical="center" wrapText="1"/>
      <protection locked="0"/>
    </xf>
    <xf numFmtId="177" fontId="26" fillId="0" borderId="60" xfId="58" applyNumberFormat="1" applyFont="1" applyBorder="1" applyAlignment="1" applyProtection="1">
      <alignment horizontal="right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180" fontId="44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49" fontId="26" fillId="0" borderId="60" xfId="60" applyNumberFormat="1" applyFont="1" applyBorder="1" applyAlignment="1" applyProtection="1">
      <alignment horizontal="center" vertical="center" wrapText="1"/>
      <protection locked="0"/>
    </xf>
    <xf numFmtId="181" fontId="26" fillId="0" borderId="60" xfId="60" applyNumberFormat="1" applyFont="1" applyBorder="1" applyAlignment="1" applyProtection="1">
      <alignment horizontal="center" vertical="center" wrapText="1"/>
      <protection locked="0"/>
    </xf>
    <xf numFmtId="180" fontId="26" fillId="0" borderId="60" xfId="60" applyNumberFormat="1" applyFont="1" applyBorder="1" applyAlignment="1" applyProtection="1">
      <alignment horizontal="center" vertical="center" wrapText="1"/>
      <protection locked="0"/>
    </xf>
    <xf numFmtId="0" fontId="26" fillId="0" borderId="60" xfId="61" applyFont="1" applyBorder="1" applyAlignment="1" applyProtection="1">
      <alignment horizontal="center" vertical="center"/>
      <protection locked="0"/>
    </xf>
    <xf numFmtId="0" fontId="26" fillId="0" borderId="60" xfId="61" applyFont="1" applyBorder="1" applyAlignment="1" applyProtection="1">
      <alignment horizontal="center" vertical="center" wrapText="1"/>
      <protection locked="0"/>
    </xf>
    <xf numFmtId="49" fontId="26" fillId="0" borderId="1" xfId="60" applyNumberFormat="1" applyFont="1" applyBorder="1" applyAlignment="1" applyProtection="1">
      <alignment horizontal="center" vertical="center" wrapText="1"/>
      <protection locked="0"/>
    </xf>
    <xf numFmtId="181" fontId="26" fillId="0" borderId="1" xfId="60" applyNumberFormat="1" applyFont="1" applyBorder="1" applyAlignment="1" applyProtection="1">
      <alignment horizontal="center" vertical="center" wrapText="1"/>
      <protection locked="0"/>
    </xf>
    <xf numFmtId="180" fontId="26" fillId="0" borderId="1" xfId="60" applyNumberFormat="1" applyFont="1" applyBorder="1" applyAlignment="1" applyProtection="1">
      <alignment horizontal="center" vertical="center" wrapText="1"/>
      <protection locked="0"/>
    </xf>
    <xf numFmtId="0" fontId="26" fillId="0" borderId="1" xfId="61" applyFont="1" applyBorder="1" applyAlignment="1" applyProtection="1">
      <alignment horizontal="center" vertical="center"/>
      <protection locked="0"/>
    </xf>
    <xf numFmtId="0" fontId="26" fillId="0" borderId="1" xfId="61" applyFont="1" applyBorder="1" applyAlignment="1" applyProtection="1">
      <alignment horizontal="center" vertical="center" wrapText="1"/>
      <protection locked="0"/>
    </xf>
    <xf numFmtId="0" fontId="28" fillId="0" borderId="1" xfId="59" applyFont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60" xfId="0" applyFont="1" applyBorder="1" applyAlignment="1" applyProtection="1">
      <alignment horizontal="center" vertical="center" wrapText="1"/>
      <protection locked="0" hidden="1"/>
    </xf>
    <xf numFmtId="0" fontId="26" fillId="0" borderId="1" xfId="57" applyFont="1" applyBorder="1" applyAlignment="1" applyProtection="1">
      <alignment horizontal="center" vertical="center" wrapText="1"/>
      <protection locked="0" hidden="1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0" fontId="26" fillId="0" borderId="51" xfId="57" applyFont="1" applyBorder="1" applyProtection="1">
      <alignment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182" fontId="26" fillId="0" borderId="1" xfId="33" applyNumberFormat="1" applyFont="1" applyFill="1" applyBorder="1" applyAlignment="1" applyProtection="1">
      <alignment horizontal="right" vertical="center"/>
      <protection locked="0"/>
    </xf>
    <xf numFmtId="0" fontId="26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26" fillId="0" borderId="1" xfId="33" applyNumberFormat="1" applyFont="1" applyFill="1" applyBorder="1" applyAlignment="1" applyProtection="1">
      <alignment horizontal="center" vertical="center"/>
      <protection locked="0"/>
    </xf>
    <xf numFmtId="176" fontId="26" fillId="0" borderId="1" xfId="33" applyNumberFormat="1" applyFont="1" applyFill="1" applyBorder="1" applyAlignment="1" applyProtection="1">
      <alignment horizontal="center" vertical="center"/>
      <protection locked="0"/>
    </xf>
    <xf numFmtId="184" fontId="26" fillId="0" borderId="1" xfId="0" applyNumberFormat="1" applyFont="1" applyBorder="1" applyAlignment="1" applyProtection="1">
      <alignment horizontal="right" vertical="center" wrapText="1"/>
      <protection hidden="1"/>
    </xf>
    <xf numFmtId="183" fontId="26" fillId="0" borderId="1" xfId="0" applyNumberFormat="1" applyFont="1" applyBorder="1" applyAlignment="1" applyProtection="1">
      <alignment horizontal="right" vertical="center" wrapText="1"/>
      <protection hidden="1"/>
    </xf>
    <xf numFmtId="0" fontId="26" fillId="0" borderId="1" xfId="0" applyFont="1" applyBorder="1" applyAlignment="1" applyProtection="1">
      <alignment horizontal="right" vertical="center" wrapText="1"/>
      <protection hidden="1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9" fontId="26" fillId="0" borderId="6" xfId="0" applyNumberFormat="1" applyFont="1" applyBorder="1" applyProtection="1">
      <alignment vertical="center"/>
      <protection locked="0"/>
    </xf>
    <xf numFmtId="179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181" fontId="32" fillId="0" borderId="3" xfId="0" applyNumberFormat="1" applyFont="1" applyBorder="1" applyAlignment="1" applyProtection="1">
      <alignment horizontal="center" vertical="center" wrapText="1"/>
      <protection locked="0"/>
    </xf>
    <xf numFmtId="181" fontId="32" fillId="0" borderId="1" xfId="0" applyNumberFormat="1" applyFont="1" applyBorder="1" applyAlignment="1" applyProtection="1">
      <alignment horizontal="center" vertical="center" wrapText="1"/>
      <protection locked="0"/>
    </xf>
    <xf numFmtId="185" fontId="32" fillId="0" borderId="1" xfId="0" applyNumberFormat="1" applyFont="1" applyBorder="1" applyAlignment="1" applyProtection="1">
      <alignment horizontal="center" vertical="center" wrapText="1"/>
      <protection locked="0"/>
    </xf>
    <xf numFmtId="187" fontId="32" fillId="0" borderId="1" xfId="0" applyNumberFormat="1" applyFont="1" applyBorder="1" applyAlignment="1" applyProtection="1">
      <alignment horizontal="center" vertical="center" wrapText="1"/>
      <protection locked="0"/>
    </xf>
    <xf numFmtId="179" fontId="32" fillId="0" borderId="1" xfId="0" applyNumberFormat="1" applyFont="1" applyBorder="1" applyAlignment="1">
      <alignment horizontal="center" vertical="center" wrapText="1"/>
    </xf>
    <xf numFmtId="181" fontId="32" fillId="0" borderId="1" xfId="0" applyNumberFormat="1" applyFont="1" applyBorder="1" applyAlignment="1">
      <alignment horizontal="center" vertical="center" wrapText="1"/>
    </xf>
    <xf numFmtId="186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horizontal="center" vertical="center" wrapText="1"/>
      <protection locked="0"/>
    </xf>
    <xf numFmtId="179" fontId="32" fillId="0" borderId="1" xfId="0" applyNumberFormat="1" applyFont="1" applyBorder="1" applyAlignment="1" applyProtection="1">
      <alignment horizontal="center" vertical="center" wrapText="1"/>
      <protection locked="0"/>
    </xf>
    <xf numFmtId="186" fontId="32" fillId="0" borderId="1" xfId="0" applyNumberFormat="1" applyFont="1" applyBorder="1" applyAlignment="1" applyProtection="1">
      <alignment horizontal="center" vertical="center" wrapText="1"/>
      <protection locked="0"/>
    </xf>
    <xf numFmtId="0" fontId="39" fillId="0" borderId="5" xfId="0" applyFont="1" applyBorder="1">
      <alignment vertical="center"/>
    </xf>
    <xf numFmtId="176" fontId="27" fillId="0" borderId="60" xfId="0" applyNumberFormat="1" applyFont="1" applyBorder="1" applyAlignment="1" applyProtection="1">
      <alignment horizontal="center" vertical="center" wrapText="1"/>
      <protection locked="0"/>
    </xf>
    <xf numFmtId="0" fontId="59" fillId="0" borderId="60" xfId="0" applyFont="1" applyBorder="1" applyAlignment="1" applyProtection="1">
      <alignment horizontal="center" vertical="center" wrapText="1"/>
      <protection locked="0"/>
    </xf>
    <xf numFmtId="0" fontId="27" fillId="0" borderId="60" xfId="0" applyFont="1" applyBorder="1" applyAlignment="1" applyProtection="1">
      <alignment horizontal="right" vertical="center" wrapText="1"/>
      <protection locked="0"/>
    </xf>
    <xf numFmtId="0" fontId="27" fillId="0" borderId="60" xfId="0" applyFont="1" applyBorder="1" applyAlignment="1" applyProtection="1">
      <alignment horizontal="center" vertical="center" wrapText="1"/>
      <protection hidden="1"/>
    </xf>
    <xf numFmtId="188" fontId="27" fillId="0" borderId="60" xfId="0" applyNumberFormat="1" applyFont="1" applyBorder="1" applyAlignment="1" applyProtection="1">
      <alignment horizontal="center" vertical="center" wrapText="1"/>
      <protection hidden="1"/>
    </xf>
    <xf numFmtId="176" fontId="59" fillId="0" borderId="60" xfId="0" applyNumberFormat="1" applyFont="1" applyBorder="1" applyAlignment="1" applyProtection="1">
      <alignment horizontal="center" vertical="center" wrapText="1"/>
      <protection locked="0"/>
    </xf>
    <xf numFmtId="57" fontId="27" fillId="0" borderId="60" xfId="0" applyNumberFormat="1" applyFont="1" applyBorder="1" applyAlignment="1" applyProtection="1">
      <alignment horizontal="center" vertical="center" wrapText="1"/>
      <protection locked="0"/>
    </xf>
    <xf numFmtId="57" fontId="27" fillId="0" borderId="2" xfId="0" applyNumberFormat="1" applyFont="1" applyBorder="1" applyAlignment="1" applyProtection="1">
      <alignment horizontal="center" vertical="center" wrapText="1"/>
      <protection locked="0"/>
    </xf>
    <xf numFmtId="57" fontId="59" fillId="0" borderId="60" xfId="0" applyNumberFormat="1" applyFont="1" applyBorder="1" applyAlignment="1" applyProtection="1">
      <alignment horizontal="center" vertical="center" wrapText="1"/>
      <protection locked="0"/>
    </xf>
    <xf numFmtId="0" fontId="27" fillId="0" borderId="60" xfId="0" applyFont="1" applyBorder="1" applyAlignment="1" applyProtection="1">
      <alignment horizontal="center" vertical="center"/>
      <protection locked="0"/>
    </xf>
    <xf numFmtId="0" fontId="27" fillId="0" borderId="60" xfId="0" applyFont="1" applyBorder="1" applyAlignment="1" applyProtection="1">
      <alignment horizontal="left" vertical="center" wrapText="1"/>
      <protection locked="0"/>
    </xf>
    <xf numFmtId="49" fontId="60" fillId="0" borderId="60" xfId="0" applyNumberFormat="1" applyFont="1" applyBorder="1" applyAlignment="1" applyProtection="1">
      <alignment horizontal="center" vertical="center" textRotation="255" wrapText="1"/>
      <protection locked="0"/>
    </xf>
    <xf numFmtId="0" fontId="60" fillId="0" borderId="60" xfId="0" applyFont="1" applyBorder="1" applyAlignment="1" applyProtection="1">
      <alignment horizontal="center" vertical="center"/>
      <protection locked="0"/>
    </xf>
    <xf numFmtId="0" fontId="60" fillId="0" borderId="6" xfId="0" applyFont="1" applyBorder="1" applyAlignment="1" applyProtection="1">
      <alignment horizontal="center" vertical="center"/>
      <protection locked="0"/>
    </xf>
    <xf numFmtId="183" fontId="60" fillId="0" borderId="60" xfId="0" applyNumberFormat="1" applyFont="1" applyBorder="1" applyAlignment="1" applyProtection="1">
      <alignment horizontal="center" vertical="center"/>
      <protection locked="0"/>
    </xf>
    <xf numFmtId="179" fontId="60" fillId="0" borderId="60" xfId="0" applyNumberFormat="1" applyFont="1" applyBorder="1" applyAlignment="1" applyProtection="1">
      <alignment horizontal="right" vertical="center"/>
      <protection locked="0"/>
    </xf>
    <xf numFmtId="179" fontId="60" fillId="0" borderId="6" xfId="0" applyNumberFormat="1" applyFont="1" applyBorder="1" applyAlignment="1" applyProtection="1">
      <alignment horizontal="right" vertical="center"/>
      <protection locked="0"/>
    </xf>
    <xf numFmtId="179" fontId="60" fillId="0" borderId="72" xfId="0" applyNumberFormat="1" applyFont="1" applyBorder="1" applyAlignment="1" applyProtection="1">
      <alignment horizontal="right" vertical="center"/>
      <protection hidden="1"/>
    </xf>
    <xf numFmtId="179" fontId="60" fillId="0" borderId="78" xfId="0" applyNumberFormat="1" applyFont="1" applyBorder="1" applyAlignment="1" applyProtection="1">
      <alignment horizontal="right" vertical="center"/>
      <protection hidden="1"/>
    </xf>
    <xf numFmtId="183" fontId="60" fillId="0" borderId="5" xfId="0" applyNumberFormat="1" applyFont="1" applyBorder="1" applyAlignment="1" applyProtection="1">
      <alignment horizontal="right" vertical="center"/>
      <protection locked="0"/>
    </xf>
    <xf numFmtId="183" fontId="60" fillId="0" borderId="5" xfId="0" applyNumberFormat="1" applyFont="1" applyBorder="1" applyAlignment="1" applyProtection="1">
      <alignment horizontal="center" vertical="center"/>
      <protection locked="0"/>
    </xf>
    <xf numFmtId="181" fontId="60" fillId="0" borderId="71" xfId="0" applyNumberFormat="1" applyFont="1" applyBorder="1" applyAlignment="1" applyProtection="1">
      <alignment horizontal="right" vertical="center"/>
      <protection hidden="1"/>
    </xf>
    <xf numFmtId="183" fontId="60" fillId="0" borderId="76" xfId="0" applyNumberFormat="1" applyFont="1" applyBorder="1" applyAlignment="1" applyProtection="1">
      <alignment horizontal="right" vertical="center"/>
      <protection locked="0"/>
    </xf>
    <xf numFmtId="49" fontId="60" fillId="0" borderId="13" xfId="0" applyNumberFormat="1" applyFont="1" applyBorder="1" applyAlignment="1" applyProtection="1">
      <alignment horizontal="center" vertical="center"/>
      <protection locked="0"/>
    </xf>
    <xf numFmtId="183" fontId="60" fillId="0" borderId="56" xfId="0" applyNumberFormat="1" applyFont="1" applyBorder="1" applyAlignment="1" applyProtection="1">
      <alignment horizontal="center" vertical="center"/>
      <protection locked="0"/>
    </xf>
    <xf numFmtId="179" fontId="60" fillId="0" borderId="15" xfId="0" applyNumberFormat="1" applyFont="1" applyBorder="1" applyAlignment="1" applyProtection="1">
      <alignment horizontal="right" vertical="center"/>
      <protection hidden="1"/>
    </xf>
    <xf numFmtId="179" fontId="60" fillId="0" borderId="70" xfId="0" applyNumberFormat="1" applyFont="1" applyBorder="1" applyAlignment="1" applyProtection="1">
      <alignment horizontal="right" vertical="center"/>
      <protection hidden="1"/>
    </xf>
    <xf numFmtId="181" fontId="60" fillId="0" borderId="69" xfId="0" applyNumberFormat="1" applyFont="1" applyBorder="1" applyAlignment="1" applyProtection="1">
      <alignment horizontal="right" vertical="center"/>
      <protection hidden="1"/>
    </xf>
    <xf numFmtId="181" fontId="60" fillId="0" borderId="68" xfId="0" applyNumberFormat="1" applyFont="1" applyBorder="1" applyAlignment="1" applyProtection="1">
      <alignment horizontal="right" vertical="center"/>
      <protection hidden="1"/>
    </xf>
    <xf numFmtId="183" fontId="60" fillId="0" borderId="77" xfId="0" applyNumberFormat="1" applyFont="1" applyBorder="1" applyAlignment="1" applyProtection="1">
      <alignment horizontal="right" vertical="center"/>
      <protection locked="0"/>
    </xf>
    <xf numFmtId="183" fontId="60" fillId="0" borderId="3" xfId="0" applyNumberFormat="1" applyFont="1" applyBorder="1" applyAlignment="1" applyProtection="1">
      <alignment horizontal="center" vertical="center"/>
      <protection locked="0"/>
    </xf>
    <xf numFmtId="179" fontId="60" fillId="0" borderId="74" xfId="0" applyNumberFormat="1" applyFont="1" applyBorder="1" applyAlignment="1" applyProtection="1">
      <alignment horizontal="right" vertical="center"/>
      <protection hidden="1"/>
    </xf>
    <xf numFmtId="179" fontId="60" fillId="0" borderId="73" xfId="0" applyNumberFormat="1" applyFont="1" applyBorder="1" applyAlignment="1" applyProtection="1">
      <alignment horizontal="right" vertical="center"/>
      <protection hidden="1"/>
    </xf>
    <xf numFmtId="179" fontId="60" fillId="0" borderId="69" xfId="0" applyNumberFormat="1" applyFont="1" applyBorder="1" applyAlignment="1" applyProtection="1">
      <alignment horizontal="right" vertical="center"/>
      <protection hidden="1"/>
    </xf>
    <xf numFmtId="179" fontId="60" fillId="0" borderId="68" xfId="0" applyNumberFormat="1" applyFont="1" applyBorder="1" applyAlignment="1" applyProtection="1">
      <alignment horizontal="right" vertical="center"/>
      <protection hidden="1"/>
    </xf>
    <xf numFmtId="183" fontId="60" fillId="0" borderId="14" xfId="0" applyNumberFormat="1" applyFont="1" applyBorder="1" applyAlignment="1" applyProtection="1">
      <alignment horizontal="center" vertical="center"/>
      <protection locked="0"/>
    </xf>
    <xf numFmtId="182" fontId="60" fillId="0" borderId="60" xfId="0" applyNumberFormat="1" applyFont="1" applyBorder="1" applyAlignment="1" applyProtection="1">
      <alignment horizontal="right" vertical="center"/>
      <protection locked="0"/>
    </xf>
    <xf numFmtId="182" fontId="60" fillId="0" borderId="6" xfId="0" applyNumberFormat="1" applyFont="1" applyBorder="1" applyAlignment="1" applyProtection="1">
      <alignment horizontal="right" vertical="center"/>
      <protection locked="0"/>
    </xf>
    <xf numFmtId="182" fontId="60" fillId="0" borderId="74" xfId="0" applyNumberFormat="1" applyFont="1" applyBorder="1" applyAlignment="1" applyProtection="1">
      <alignment horizontal="right" vertical="center"/>
      <protection hidden="1"/>
    </xf>
    <xf numFmtId="182" fontId="60" fillId="0" borderId="73" xfId="0" applyNumberFormat="1" applyFont="1" applyBorder="1" applyAlignment="1" applyProtection="1">
      <alignment horizontal="right" vertical="center"/>
      <protection hidden="1"/>
    </xf>
    <xf numFmtId="183" fontId="60" fillId="0" borderId="14" xfId="0" applyNumberFormat="1" applyFont="1" applyBorder="1" applyAlignment="1" applyProtection="1">
      <alignment horizontal="right" vertical="center"/>
      <protection locked="0"/>
    </xf>
    <xf numFmtId="182" fontId="60" fillId="0" borderId="15" xfId="0" applyNumberFormat="1" applyFont="1" applyBorder="1" applyAlignment="1" applyProtection="1">
      <alignment horizontal="right" vertical="center"/>
      <protection hidden="1"/>
    </xf>
    <xf numFmtId="182" fontId="60" fillId="0" borderId="70" xfId="0" applyNumberFormat="1" applyFont="1" applyBorder="1" applyAlignment="1" applyProtection="1">
      <alignment horizontal="right" vertical="center"/>
      <protection hidden="1"/>
    </xf>
    <xf numFmtId="181" fontId="60" fillId="0" borderId="69" xfId="0" applyNumberFormat="1" applyFont="1" applyBorder="1" applyProtection="1">
      <alignment vertical="center"/>
      <protection hidden="1"/>
    </xf>
    <xf numFmtId="181" fontId="60" fillId="0" borderId="68" xfId="0" applyNumberFormat="1" applyFont="1" applyBorder="1" applyProtection="1">
      <alignment vertical="center"/>
      <protection hidden="1"/>
    </xf>
    <xf numFmtId="189" fontId="60" fillId="0" borderId="67" xfId="0" applyNumberFormat="1" applyFont="1" applyBorder="1" applyAlignment="1" applyProtection="1">
      <alignment horizontal="right" vertical="center"/>
      <protection locked="0"/>
    </xf>
    <xf numFmtId="189" fontId="60" fillId="0" borderId="62" xfId="0" applyNumberFormat="1" applyFont="1" applyBorder="1" applyAlignment="1" applyProtection="1">
      <alignment horizontal="right" vertical="center"/>
      <protection locked="0"/>
    </xf>
    <xf numFmtId="49" fontId="60" fillId="0" borderId="66" xfId="0" applyNumberFormat="1" applyFont="1" applyBorder="1" applyAlignment="1" applyProtection="1">
      <alignment horizontal="center" vertical="center" wrapText="1"/>
      <protection locked="0"/>
    </xf>
    <xf numFmtId="186" fontId="60" fillId="0" borderId="65" xfId="0" applyNumberFormat="1" applyFont="1" applyBorder="1" applyAlignment="1" applyProtection="1">
      <alignment horizontal="right" vertical="center"/>
      <protection locked="0"/>
    </xf>
    <xf numFmtId="179" fontId="60" fillId="0" borderId="3" xfId="0" applyNumberFormat="1" applyFont="1" applyBorder="1" applyAlignment="1" applyProtection="1">
      <alignment horizontal="center" vertical="center" wrapText="1"/>
      <protection locked="0"/>
    </xf>
    <xf numFmtId="179" fontId="60" fillId="0" borderId="3" xfId="0" applyNumberFormat="1" applyFont="1" applyBorder="1" applyAlignment="1" applyProtection="1">
      <alignment horizontal="right" vertical="center"/>
      <protection hidden="1"/>
    </xf>
    <xf numFmtId="179" fontId="60" fillId="0" borderId="64" xfId="0" applyNumberFormat="1" applyFont="1" applyBorder="1" applyAlignment="1" applyProtection="1">
      <alignment horizontal="right" vertical="center"/>
      <protection hidden="1"/>
    </xf>
    <xf numFmtId="179" fontId="60" fillId="0" borderId="63" xfId="0" applyNumberFormat="1" applyFont="1" applyBorder="1" applyAlignment="1" applyProtection="1">
      <alignment horizontal="right" vertical="center"/>
      <protection hidden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4" fillId="0" borderId="6" xfId="55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 wrapText="1"/>
    </xf>
    <xf numFmtId="0" fontId="27" fillId="36" borderId="2" xfId="55" applyFont="1" applyFill="1" applyBorder="1" applyAlignment="1">
      <alignment horizontal="center" vertical="center" wrapText="1"/>
    </xf>
    <xf numFmtId="0" fontId="27" fillId="36" borderId="4" xfId="55" applyFont="1" applyFill="1" applyBorder="1" applyAlignment="1">
      <alignment horizontal="center" vertical="center" wrapText="1"/>
    </xf>
    <xf numFmtId="0" fontId="27" fillId="36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/>
    </xf>
    <xf numFmtId="0" fontId="34" fillId="0" borderId="4" xfId="55" applyFont="1" applyBorder="1" applyAlignment="1">
      <alignment horizontal="center" vertical="center"/>
    </xf>
    <xf numFmtId="0" fontId="34" fillId="0" borderId="3" xfId="55" applyFont="1" applyBorder="1" applyAlignment="1">
      <alignment horizontal="center" vertical="center"/>
    </xf>
    <xf numFmtId="0" fontId="34" fillId="0" borderId="17" xfId="55" applyFont="1" applyBorder="1" applyAlignment="1">
      <alignment horizontal="center" vertical="center"/>
    </xf>
    <xf numFmtId="0" fontId="34" fillId="0" borderId="18" xfId="55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6" borderId="2" xfId="55" applyFont="1" applyFill="1" applyBorder="1" applyAlignment="1">
      <alignment horizontal="center" vertical="center" wrapText="1"/>
    </xf>
    <xf numFmtId="0" fontId="32" fillId="36" borderId="3" xfId="55" applyFont="1" applyFill="1" applyBorder="1" applyAlignment="1">
      <alignment horizontal="center" vertical="center" wrapText="1"/>
    </xf>
    <xf numFmtId="0" fontId="32" fillId="36" borderId="4" xfId="55" applyFont="1" applyFill="1" applyBorder="1" applyAlignment="1">
      <alignment horizontal="center" vertical="top" wrapText="1"/>
    </xf>
    <xf numFmtId="0" fontId="32" fillId="36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 wrapText="1"/>
    </xf>
    <xf numFmtId="0" fontId="34" fillId="0" borderId="4" xfId="55" applyFont="1" applyBorder="1" applyAlignment="1">
      <alignment horizontal="center" vertical="center" wrapText="1"/>
    </xf>
    <xf numFmtId="0" fontId="34" fillId="0" borderId="17" xfId="55" applyFont="1" applyBorder="1" applyAlignment="1">
      <alignment horizontal="center" vertical="center" wrapText="1"/>
    </xf>
    <xf numFmtId="0" fontId="34" fillId="0" borderId="18" xfId="55" applyFont="1" applyBorder="1" applyAlignment="1">
      <alignment horizontal="center" vertical="center" wrapText="1"/>
    </xf>
    <xf numFmtId="0" fontId="34" fillId="0" borderId="12" xfId="55" applyFont="1" applyBorder="1" applyAlignment="1">
      <alignment horizontal="center" vertical="center" wrapText="1"/>
    </xf>
    <xf numFmtId="0" fontId="34" fillId="0" borderId="2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/>
    </xf>
    <xf numFmtId="0" fontId="34" fillId="0" borderId="6" xfId="55" applyFont="1" applyBorder="1" applyAlignment="1">
      <alignment horizontal="center" vertical="center"/>
    </xf>
    <xf numFmtId="0" fontId="34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2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1" xfId="60" applyFont="1" applyBorder="1" applyAlignment="1">
      <alignment horizontal="left" vertical="center" wrapText="1"/>
    </xf>
    <xf numFmtId="0" fontId="26" fillId="0" borderId="20" xfId="58" applyFont="1" applyBorder="1" applyAlignment="1">
      <alignment horizontal="center" vertical="center" wrapText="1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80" fontId="45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5" fillId="0" borderId="48" xfId="57" applyFont="1" applyBorder="1" applyAlignment="1">
      <alignment horizontal="left" vertical="center" wrapText="1"/>
    </xf>
    <xf numFmtId="0" fontId="55" fillId="0" borderId="49" xfId="57" applyFont="1" applyBorder="1" applyAlignment="1">
      <alignment horizontal="left" vertical="center" wrapText="1"/>
    </xf>
    <xf numFmtId="0" fontId="55" fillId="0" borderId="50" xfId="57" applyFont="1" applyBorder="1" applyAlignment="1">
      <alignment horizontal="left" vertical="center" wrapText="1"/>
    </xf>
    <xf numFmtId="0" fontId="55" fillId="0" borderId="26" xfId="57" applyFont="1" applyBorder="1" applyAlignment="1">
      <alignment horizontal="center" vertical="top" wrapText="1"/>
    </xf>
    <xf numFmtId="0" fontId="55" fillId="0" borderId="11" xfId="57" applyFont="1" applyBorder="1" applyAlignment="1">
      <alignment horizontal="center" vertical="top" wrapText="1"/>
    </xf>
    <xf numFmtId="0" fontId="55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2" borderId="6" xfId="0" applyFont="1" applyFill="1" applyBorder="1" applyAlignment="1" applyProtection="1">
      <alignment horizontal="left" vertical="center" wrapText="1"/>
      <protection locked="0"/>
    </xf>
    <xf numFmtId="0" fontId="26" fillId="2" borderId="8" xfId="0" applyFont="1" applyFill="1" applyBorder="1" applyAlignment="1" applyProtection="1">
      <alignment horizontal="left" vertical="center" wrapText="1"/>
      <protection locked="0"/>
    </xf>
    <xf numFmtId="0" fontId="26" fillId="2" borderId="5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8" xfId="0" applyFont="1" applyBorder="1" applyAlignment="1" applyProtection="1">
      <alignment horizontal="left" vertical="center" wrapText="1"/>
      <protection locked="0"/>
    </xf>
    <xf numFmtId="0" fontId="58" fillId="0" borderId="5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  <xf numFmtId="0" fontId="40" fillId="0" borderId="60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39" fillId="35" borderId="6" xfId="0" applyFont="1" applyFill="1" applyBorder="1" applyAlignment="1">
      <alignment horizontal="left" vertical="center"/>
    </xf>
    <xf numFmtId="0" fontId="39" fillId="35" borderId="5" xfId="0" applyFont="1" applyFill="1" applyBorder="1" applyAlignment="1">
      <alignment horizontal="left" vertical="center"/>
    </xf>
    <xf numFmtId="0" fontId="27" fillId="0" borderId="60" xfId="0" applyFont="1" applyBorder="1" applyAlignment="1" applyProtection="1">
      <alignment horizontal="center" vertical="center" wrapText="1"/>
      <protection locked="0"/>
    </xf>
    <xf numFmtId="0" fontId="27" fillId="0" borderId="6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0" borderId="60" xfId="0" applyFont="1" applyBorder="1" applyAlignment="1">
      <alignment horizontal="center" vertical="center" wrapText="1"/>
    </xf>
    <xf numFmtId="49" fontId="60" fillId="0" borderId="5" xfId="0" applyNumberFormat="1" applyFont="1" applyBorder="1" applyAlignment="1" applyProtection="1">
      <alignment horizontal="center" vertical="center" wrapText="1"/>
      <protection locked="0"/>
    </xf>
    <xf numFmtId="49" fontId="60" fillId="0" borderId="2" xfId="0" applyNumberFormat="1" applyFont="1" applyBorder="1" applyAlignment="1" applyProtection="1">
      <alignment horizontal="center" vertical="center"/>
      <protection locked="0"/>
    </xf>
    <xf numFmtId="49" fontId="60" fillId="0" borderId="4" xfId="0" applyNumberFormat="1" applyFont="1" applyBorder="1" applyAlignment="1" applyProtection="1">
      <alignment horizontal="center" vertical="center"/>
      <protection locked="0"/>
    </xf>
    <xf numFmtId="183" fontId="60" fillId="0" borderId="2" xfId="0" applyNumberFormat="1" applyFont="1" applyBorder="1" applyAlignment="1" applyProtection="1">
      <alignment horizontal="center" vertical="center"/>
      <protection locked="0"/>
    </xf>
    <xf numFmtId="183" fontId="60" fillId="0" borderId="4" xfId="0" applyNumberFormat="1" applyFont="1" applyBorder="1" applyAlignment="1" applyProtection="1">
      <alignment horizontal="center" vertical="center"/>
      <protection locked="0"/>
    </xf>
    <xf numFmtId="183" fontId="60" fillId="0" borderId="13" xfId="0" applyNumberFormat="1" applyFont="1" applyBorder="1" applyAlignment="1" applyProtection="1">
      <alignment horizontal="center" vertical="center"/>
      <protection locked="0"/>
    </xf>
    <xf numFmtId="183" fontId="60" fillId="0" borderId="75" xfId="0" applyNumberFormat="1" applyFont="1" applyBorder="1" applyAlignment="1" applyProtection="1">
      <alignment horizontal="center" vertical="center"/>
      <protection locked="0"/>
    </xf>
    <xf numFmtId="49" fontId="60" fillId="0" borderId="2" xfId="0" applyNumberFormat="1" applyFont="1" applyBorder="1" applyAlignment="1" applyProtection="1">
      <alignment horizontal="center" vertical="center" wrapText="1"/>
      <protection locked="0"/>
    </xf>
    <xf numFmtId="49" fontId="60" fillId="0" borderId="3" xfId="0" applyNumberFormat="1" applyFont="1" applyBorder="1" applyAlignment="1" applyProtection="1">
      <alignment horizontal="center" vertical="center" wrapText="1"/>
      <protection locked="0"/>
    </xf>
    <xf numFmtId="49" fontId="60" fillId="0" borderId="60" xfId="0" applyNumberFormat="1" applyFont="1" applyBorder="1" applyAlignment="1" applyProtection="1">
      <alignment horizontal="center" vertical="center"/>
      <protection locked="0"/>
    </xf>
    <xf numFmtId="49" fontId="60" fillId="0" borderId="60" xfId="0" applyNumberFormat="1" applyFont="1" applyBorder="1" applyAlignment="1" applyProtection="1">
      <alignment horizontal="center" vertical="center" wrapText="1"/>
      <protection locked="0"/>
    </xf>
    <xf numFmtId="49" fontId="60" fillId="0" borderId="13" xfId="0" applyNumberFormat="1" applyFont="1" applyBorder="1" applyAlignment="1" applyProtection="1">
      <alignment horizontal="center" vertical="center"/>
      <protection locked="0"/>
    </xf>
    <xf numFmtId="49" fontId="60" fillId="0" borderId="75" xfId="0" applyNumberFormat="1" applyFont="1" applyBorder="1" applyAlignment="1" applyProtection="1">
      <alignment horizontal="center" vertical="center"/>
      <protection locked="0"/>
    </xf>
    <xf numFmtId="49" fontId="60" fillId="0" borderId="79" xfId="0" applyNumberFormat="1" applyFont="1" applyBorder="1" applyAlignment="1" applyProtection="1">
      <alignment horizontal="center" vertical="center" wrapText="1"/>
      <protection locked="0"/>
    </xf>
    <xf numFmtId="49" fontId="60" fillId="0" borderId="78" xfId="0" applyNumberFormat="1" applyFont="1" applyBorder="1" applyAlignment="1" applyProtection="1">
      <alignment horizontal="center" vertical="center" wrapText="1"/>
      <protection locked="0"/>
    </xf>
    <xf numFmtId="49" fontId="60" fillId="0" borderId="6" xfId="0" applyNumberFormat="1" applyFont="1" applyBorder="1" applyAlignment="1" applyProtection="1">
      <alignment horizontal="center" vertical="center"/>
      <protection locked="0"/>
    </xf>
    <xf numFmtId="49" fontId="60" fillId="0" borderId="59" xfId="0" applyNumberFormat="1" applyFont="1" applyBorder="1" applyAlignment="1" applyProtection="1">
      <alignment horizontal="center" vertical="center"/>
      <protection locked="0"/>
    </xf>
    <xf numFmtId="0" fontId="60" fillId="0" borderId="48" xfId="0" applyFont="1" applyBorder="1" applyAlignment="1" applyProtection="1">
      <alignment horizontal="center" vertical="center"/>
      <protection locked="0"/>
    </xf>
    <xf numFmtId="0" fontId="60" fillId="0" borderId="74" xfId="0" applyFont="1" applyBorder="1" applyAlignment="1" applyProtection="1">
      <alignment horizontal="center" vertical="center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theme/theme1.xml" Type="http://schemas.openxmlformats.org/officeDocument/2006/relationships/theme"/><Relationship Id="rId19" Target="styles.xml" Type="http://schemas.openxmlformats.org/officeDocument/2006/relationships/styles"/><Relationship Id="rId2" Target="worksheets/sheet2.xml" Type="http://schemas.openxmlformats.org/officeDocument/2006/relationships/worksheet"/><Relationship Id="rId20" Target="sharedStrings.xml" Type="http://schemas.openxmlformats.org/officeDocument/2006/relationships/sharedStrings"/><Relationship Id="rId21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4</xdr:row>
      <xdr:rowOff>476250</xdr:rowOff>
    </xdr:from>
    <xdr:to>
      <xdr:col>18</xdr:col>
      <xdr:colOff>515937</xdr:colOff>
      <xdr:row>6</xdr:row>
      <xdr:rowOff>269875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675688" y="1254125"/>
          <a:ext cx="4183062" cy="88900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 baseline="0">
              <a:solidFill>
                <a:schemeClr val="tx1"/>
              </a:solidFill>
            </a:rPr>
            <a:t>・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975600" y="274205"/>
          <a:ext cx="1446068" cy="3810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8.75" x14ac:dyDescent="0.15"/>
  <cols>
    <col min="1" max="1" width="8.625" style="61" customWidth="1"/>
    <col min="2" max="3" width="9" style="61"/>
    <col min="4" max="4" width="9.875" style="69" customWidth="1"/>
    <col min="5" max="5" width="10.875" style="61" customWidth="1"/>
    <col min="6" max="6" width="8.875" style="61" customWidth="1"/>
    <col min="7" max="21" width="8.125" style="61" customWidth="1"/>
    <col min="22" max="22" width="8.125" style="65" customWidth="1"/>
    <col min="23" max="23" width="12.125" style="65" customWidth="1"/>
    <col min="24" max="24" width="11" style="65" customWidth="1"/>
    <col min="25" max="25" width="15.25" style="65" customWidth="1"/>
    <col min="26" max="26" width="13.375" style="61" customWidth="1"/>
    <col min="27" max="29" width="8.875" style="61" customWidth="1"/>
    <col min="30" max="39" width="10.625" style="61" customWidth="1"/>
    <col min="40" max="41" width="11" style="61" customWidth="1"/>
    <col min="42" max="16384" width="9" style="61"/>
  </cols>
  <sheetData>
    <row r="1" spans="1:43" ht="22.5" x14ac:dyDescent="0.15">
      <c r="B1" s="103" t="s">
        <v>357</v>
      </c>
      <c r="C1" s="62"/>
      <c r="D1" s="63"/>
      <c r="E1" s="62"/>
      <c r="F1" s="62"/>
      <c r="G1" s="62"/>
      <c r="H1" s="62"/>
      <c r="I1" s="62"/>
      <c r="J1" s="62" t="s">
        <v>57</v>
      </c>
      <c r="L1" s="64"/>
      <c r="M1" s="64"/>
      <c r="N1" s="64"/>
      <c r="O1" s="370"/>
      <c r="P1" s="371"/>
      <c r="Q1" s="368"/>
      <c r="R1" s="369"/>
      <c r="S1" s="369"/>
      <c r="T1" s="369"/>
      <c r="U1" s="369"/>
    </row>
    <row r="2" spans="1:43" ht="51.6" customHeight="1" x14ac:dyDescent="0.15">
      <c r="A2" s="348" t="s">
        <v>182</v>
      </c>
      <c r="B2" s="356" t="s">
        <v>0</v>
      </c>
      <c r="C2" s="356" t="s">
        <v>30</v>
      </c>
      <c r="D2" s="321" t="s">
        <v>469</v>
      </c>
      <c r="E2" s="366" t="s">
        <v>1</v>
      </c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77" t="s">
        <v>347</v>
      </c>
      <c r="X2" s="78"/>
      <c r="Y2" s="79" t="s">
        <v>313</v>
      </c>
      <c r="Z2" s="366" t="s">
        <v>168</v>
      </c>
      <c r="AA2" s="365"/>
      <c r="AB2" s="365"/>
      <c r="AC2" s="367"/>
      <c r="AD2" s="313" t="s">
        <v>345</v>
      </c>
      <c r="AE2" s="365"/>
      <c r="AF2" s="365"/>
      <c r="AG2" s="365"/>
      <c r="AH2" s="365"/>
      <c r="AI2" s="365"/>
      <c r="AJ2" s="365"/>
      <c r="AK2" s="365"/>
      <c r="AL2" s="365"/>
      <c r="AM2" s="365"/>
      <c r="AN2" s="356" t="s">
        <v>30</v>
      </c>
      <c r="AO2" s="356" t="s">
        <v>0</v>
      </c>
    </row>
    <row r="3" spans="1:43" ht="14.25" customHeight="1" x14ac:dyDescent="0.15">
      <c r="A3" s="349"/>
      <c r="B3" s="357"/>
      <c r="C3" s="357"/>
      <c r="D3" s="351"/>
      <c r="E3" s="324" t="s">
        <v>2</v>
      </c>
      <c r="F3" s="80"/>
      <c r="G3" s="324" t="s">
        <v>63</v>
      </c>
      <c r="H3" s="353"/>
      <c r="I3" s="353"/>
      <c r="J3" s="353"/>
      <c r="K3" s="324" t="s">
        <v>452</v>
      </c>
      <c r="L3" s="353"/>
      <c r="M3" s="353"/>
      <c r="N3" s="353"/>
      <c r="O3" s="324" t="s">
        <v>45</v>
      </c>
      <c r="P3" s="353"/>
      <c r="Q3" s="353"/>
      <c r="R3" s="353"/>
      <c r="S3" s="324" t="s">
        <v>468</v>
      </c>
      <c r="T3" s="353"/>
      <c r="U3" s="353"/>
      <c r="V3" s="353"/>
      <c r="W3" s="344" t="s">
        <v>348</v>
      </c>
      <c r="X3" s="344" t="s">
        <v>349</v>
      </c>
      <c r="Y3" s="81" t="s">
        <v>211</v>
      </c>
      <c r="Z3" s="326" t="s">
        <v>169</v>
      </c>
      <c r="AA3" s="329" t="s">
        <v>170</v>
      </c>
      <c r="AB3" s="330"/>
      <c r="AC3" s="331"/>
      <c r="AD3" s="313" t="s">
        <v>42</v>
      </c>
      <c r="AE3" s="314"/>
      <c r="AF3" s="314"/>
      <c r="AG3" s="314"/>
      <c r="AH3" s="314"/>
      <c r="AI3" s="314"/>
      <c r="AJ3" s="314"/>
      <c r="AK3" s="313" t="s">
        <v>31</v>
      </c>
      <c r="AL3" s="314"/>
      <c r="AM3" s="311" t="s">
        <v>3</v>
      </c>
      <c r="AN3" s="357"/>
      <c r="AO3" s="357"/>
    </row>
    <row r="4" spans="1:43" ht="35.450000000000003" customHeight="1" x14ac:dyDescent="0.15">
      <c r="A4" s="349"/>
      <c r="B4" s="357"/>
      <c r="C4" s="357"/>
      <c r="D4" s="351"/>
      <c r="E4" s="325"/>
      <c r="F4" s="82"/>
      <c r="G4" s="354"/>
      <c r="H4" s="355"/>
      <c r="I4" s="355"/>
      <c r="J4" s="355"/>
      <c r="K4" s="354"/>
      <c r="L4" s="355"/>
      <c r="M4" s="355"/>
      <c r="N4" s="355"/>
      <c r="O4" s="354"/>
      <c r="P4" s="355"/>
      <c r="Q4" s="355"/>
      <c r="R4" s="355"/>
      <c r="S4" s="354"/>
      <c r="T4" s="355"/>
      <c r="U4" s="355"/>
      <c r="V4" s="355"/>
      <c r="W4" s="345"/>
      <c r="X4" s="345"/>
      <c r="Y4" s="83" t="s">
        <v>212</v>
      </c>
      <c r="Z4" s="327"/>
      <c r="AA4" s="332"/>
      <c r="AB4" s="333"/>
      <c r="AC4" s="334"/>
      <c r="AD4" s="358" t="s">
        <v>33</v>
      </c>
      <c r="AE4" s="359"/>
      <c r="AF4" s="358" t="s">
        <v>4</v>
      </c>
      <c r="AG4" s="359"/>
      <c r="AH4" s="359"/>
      <c r="AI4" s="359"/>
      <c r="AJ4" s="359"/>
      <c r="AK4" s="311" t="s">
        <v>58</v>
      </c>
      <c r="AL4" s="311" t="s">
        <v>59</v>
      </c>
      <c r="AM4" s="312"/>
      <c r="AN4" s="357"/>
      <c r="AO4" s="357"/>
    </row>
    <row r="5" spans="1:43" ht="11.45" customHeight="1" x14ac:dyDescent="0.15">
      <c r="A5" s="349"/>
      <c r="B5" s="357"/>
      <c r="C5" s="357"/>
      <c r="D5" s="351"/>
      <c r="E5" s="325"/>
      <c r="F5" s="372" t="s">
        <v>60</v>
      </c>
      <c r="G5" s="321" t="s">
        <v>171</v>
      </c>
      <c r="H5" s="321" t="s">
        <v>166</v>
      </c>
      <c r="I5" s="318" t="s">
        <v>165</v>
      </c>
      <c r="J5" s="321" t="s">
        <v>5</v>
      </c>
      <c r="K5" s="321" t="s">
        <v>171</v>
      </c>
      <c r="L5" s="321" t="s">
        <v>166</v>
      </c>
      <c r="M5" s="318" t="s">
        <v>165</v>
      </c>
      <c r="N5" s="321" t="s">
        <v>5</v>
      </c>
      <c r="O5" s="321" t="s">
        <v>171</v>
      </c>
      <c r="P5" s="321" t="s">
        <v>254</v>
      </c>
      <c r="Q5" s="318" t="s">
        <v>165</v>
      </c>
      <c r="R5" s="321" t="s">
        <v>5</v>
      </c>
      <c r="S5" s="324" t="s">
        <v>6</v>
      </c>
      <c r="T5" s="324" t="s">
        <v>7</v>
      </c>
      <c r="U5" s="324" t="s">
        <v>8</v>
      </c>
      <c r="V5" s="315" t="s">
        <v>29</v>
      </c>
      <c r="W5" s="84"/>
      <c r="X5" s="85"/>
      <c r="Y5" s="86"/>
      <c r="Z5" s="328"/>
      <c r="AA5" s="335"/>
      <c r="AB5" s="336"/>
      <c r="AC5" s="337"/>
      <c r="AD5" s="360"/>
      <c r="AE5" s="361"/>
      <c r="AF5" s="360"/>
      <c r="AG5" s="361"/>
      <c r="AH5" s="361"/>
      <c r="AI5" s="361"/>
      <c r="AJ5" s="361"/>
      <c r="AK5" s="312"/>
      <c r="AL5" s="312"/>
      <c r="AM5" s="312"/>
      <c r="AN5" s="357"/>
      <c r="AO5" s="357"/>
    </row>
    <row r="6" spans="1:43" ht="19.5" customHeight="1" x14ac:dyDescent="0.15">
      <c r="A6" s="349"/>
      <c r="B6" s="357"/>
      <c r="C6" s="357"/>
      <c r="D6" s="351"/>
      <c r="E6" s="325"/>
      <c r="F6" s="373"/>
      <c r="G6" s="322"/>
      <c r="H6" s="322"/>
      <c r="I6" s="319"/>
      <c r="J6" s="322"/>
      <c r="K6" s="322"/>
      <c r="L6" s="322"/>
      <c r="M6" s="319"/>
      <c r="N6" s="322"/>
      <c r="O6" s="322"/>
      <c r="P6" s="375"/>
      <c r="Q6" s="319"/>
      <c r="R6" s="322"/>
      <c r="S6" s="325"/>
      <c r="T6" s="325"/>
      <c r="U6" s="325"/>
      <c r="V6" s="316"/>
      <c r="W6" s="346" t="s">
        <v>350</v>
      </c>
      <c r="X6" s="346" t="s">
        <v>350</v>
      </c>
      <c r="Y6" s="87" t="s">
        <v>14</v>
      </c>
      <c r="Z6" s="341" t="s">
        <v>172</v>
      </c>
      <c r="AA6" s="362" t="s">
        <v>173</v>
      </c>
      <c r="AB6" s="318" t="s">
        <v>174</v>
      </c>
      <c r="AC6" s="338" t="s">
        <v>175</v>
      </c>
      <c r="AD6" s="311" t="s">
        <v>9</v>
      </c>
      <c r="AE6" s="311" t="s">
        <v>10</v>
      </c>
      <c r="AF6" s="311" t="s">
        <v>11</v>
      </c>
      <c r="AG6" s="311" t="s">
        <v>12</v>
      </c>
      <c r="AH6" s="311" t="s">
        <v>34</v>
      </c>
      <c r="AI6" s="311" t="s">
        <v>35</v>
      </c>
      <c r="AJ6" s="311" t="s">
        <v>13</v>
      </c>
      <c r="AK6" s="312"/>
      <c r="AL6" s="312"/>
      <c r="AM6" s="312"/>
      <c r="AN6" s="357"/>
      <c r="AO6" s="357"/>
    </row>
    <row r="7" spans="1:43" ht="13.5" customHeight="1" x14ac:dyDescent="0.15">
      <c r="A7" s="349"/>
      <c r="B7" s="357"/>
      <c r="C7" s="357"/>
      <c r="D7" s="351"/>
      <c r="E7" s="325"/>
      <c r="F7" s="373"/>
      <c r="G7" s="322"/>
      <c r="H7" s="322"/>
      <c r="I7" s="319"/>
      <c r="J7" s="322"/>
      <c r="K7" s="322"/>
      <c r="L7" s="322"/>
      <c r="M7" s="319"/>
      <c r="N7" s="322"/>
      <c r="O7" s="322"/>
      <c r="P7" s="375"/>
      <c r="Q7" s="319"/>
      <c r="R7" s="322"/>
      <c r="S7" s="325"/>
      <c r="T7" s="325"/>
      <c r="U7" s="325"/>
      <c r="V7" s="316"/>
      <c r="W7" s="346"/>
      <c r="X7" s="346"/>
      <c r="Y7" s="88" t="s">
        <v>183</v>
      </c>
      <c r="Z7" s="342"/>
      <c r="AA7" s="363"/>
      <c r="AB7" s="319"/>
      <c r="AC7" s="339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57"/>
      <c r="AO7" s="357"/>
    </row>
    <row r="8" spans="1:43" ht="18" customHeight="1" x14ac:dyDescent="0.15">
      <c r="A8" s="349"/>
      <c r="B8" s="357"/>
      <c r="C8" s="357"/>
      <c r="D8" s="351"/>
      <c r="E8" s="325"/>
      <c r="F8" s="373"/>
      <c r="G8" s="322"/>
      <c r="H8" s="322"/>
      <c r="I8" s="319"/>
      <c r="J8" s="322"/>
      <c r="K8" s="322"/>
      <c r="L8" s="322"/>
      <c r="M8" s="319"/>
      <c r="N8" s="322"/>
      <c r="O8" s="322"/>
      <c r="P8" s="322" t="s">
        <v>346</v>
      </c>
      <c r="Q8" s="319"/>
      <c r="R8" s="322"/>
      <c r="S8" s="325"/>
      <c r="T8" s="325"/>
      <c r="U8" s="325"/>
      <c r="V8" s="316"/>
      <c r="W8" s="346"/>
      <c r="X8" s="346"/>
      <c r="Y8" s="88" t="s">
        <v>184</v>
      </c>
      <c r="Z8" s="342"/>
      <c r="AA8" s="363"/>
      <c r="AB8" s="319"/>
      <c r="AC8" s="339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57"/>
      <c r="AO8" s="357"/>
    </row>
    <row r="9" spans="1:43" ht="15.6" customHeight="1" x14ac:dyDescent="0.15">
      <c r="A9" s="349"/>
      <c r="B9" s="357"/>
      <c r="C9" s="357"/>
      <c r="D9" s="352"/>
      <c r="E9" s="325"/>
      <c r="F9" s="374"/>
      <c r="G9" s="323"/>
      <c r="H9" s="323"/>
      <c r="I9" s="320"/>
      <c r="J9" s="323"/>
      <c r="K9" s="323"/>
      <c r="L9" s="323"/>
      <c r="M9" s="320"/>
      <c r="N9" s="323"/>
      <c r="O9" s="323"/>
      <c r="P9" s="323"/>
      <c r="Q9" s="320"/>
      <c r="R9" s="323"/>
      <c r="S9" s="325"/>
      <c r="T9" s="325"/>
      <c r="U9" s="325"/>
      <c r="V9" s="317"/>
      <c r="W9" s="347"/>
      <c r="X9" s="347"/>
      <c r="Y9" s="89"/>
      <c r="Z9" s="343"/>
      <c r="AA9" s="364"/>
      <c r="AB9" s="320"/>
      <c r="AC9" s="340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57"/>
      <c r="AO9" s="357"/>
    </row>
    <row r="10" spans="1:43" ht="63" customHeight="1" x14ac:dyDescent="0.15">
      <c r="A10" s="350"/>
      <c r="B10" s="90"/>
      <c r="C10" s="90"/>
      <c r="D10" s="91"/>
      <c r="E10" s="91"/>
      <c r="F10" s="90"/>
      <c r="G10" s="92" t="s">
        <v>354</v>
      </c>
      <c r="H10" s="93"/>
      <c r="I10" s="93"/>
      <c r="J10" s="94"/>
      <c r="K10" s="92" t="s">
        <v>354</v>
      </c>
      <c r="L10" s="93"/>
      <c r="M10" s="93"/>
      <c r="N10" s="94"/>
      <c r="O10" s="95" t="s">
        <v>354</v>
      </c>
      <c r="P10" s="96"/>
      <c r="Q10" s="96"/>
      <c r="R10" s="96"/>
      <c r="S10" s="95" t="s">
        <v>353</v>
      </c>
      <c r="T10" s="96"/>
      <c r="U10" s="96"/>
      <c r="V10" s="96"/>
      <c r="W10" s="97"/>
      <c r="X10" s="97"/>
      <c r="Y10" s="98"/>
      <c r="Z10" s="99"/>
      <c r="AA10" s="99"/>
      <c r="AB10" s="99"/>
      <c r="AC10" s="99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</row>
    <row r="11" spans="1:43" s="69" customFormat="1" ht="44.45" customHeight="1" x14ac:dyDescent="0.15">
      <c r="A11" s="112"/>
      <c r="B11" s="1" t="str">
        <f>IF(ｼｰﾄ0!C3="","",ｼｰﾄ0!C3)</f>
        <v>愛知県</v>
      </c>
      <c r="C11" s="1" t="str">
        <f>IF(ｼｰﾄ0!C4="","",ｼｰﾄ0!C4)</f>
        <v>濃尾平野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735</v>
      </c>
      <c r="F11" s="2">
        <f>IF(ｼｰﾄ3!D68&lt;&gt;"",ｼｰﾄ3!D68,"")</f>
        <v>207</v>
      </c>
      <c r="G11" s="3">
        <f>IF(ｼｰﾄ1!D11&lt;&gt;"",ｼｰﾄ1!D11,"")</f>
        <v>149.94999999999999</v>
      </c>
      <c r="H11" s="4" t="str">
        <f>IF(ｼｰﾄ1!D9&lt;&gt;"",ｼｰﾄ1!D9,"")</f>
        <v>S38～R5</v>
      </c>
      <c r="I11" s="4" t="str">
        <f>IF(ｼｰﾄ1!D5&lt;&gt;"",ｼｰﾄ1!D5,"")</f>
        <v>A3-4</v>
      </c>
      <c r="J11" s="4" t="str">
        <f>IF(ｼｰﾄ1!D6&lt;&gt;"",ｼｰﾄ1!D6,"")</f>
        <v>弥富市神戸七丁目</v>
      </c>
      <c r="K11" s="3">
        <f>IF(ｼｰﾄ1!E12&lt;&gt;"",ｼｰﾄ1!E12,"")</f>
        <v>3.17</v>
      </c>
      <c r="L11" s="4" t="str">
        <f>IF(ｼｰﾄ1!E9&lt;&gt;"",ｼｰﾄ1!E9,"")</f>
        <v>H30～R5</v>
      </c>
      <c r="M11" s="4" t="str">
        <f>IF(ｼｰﾄ1!E5&lt;&gt;"",ｼｰﾄ1!E5,"")</f>
        <v>A365</v>
      </c>
      <c r="N11" s="4" t="str">
        <f>IF(ｼｰﾄ1!E6&lt;&gt;"",ｼｰﾄ1!E6,"")</f>
        <v>愛西市森川町</v>
      </c>
      <c r="O11" s="3">
        <f>IF(ｼｰﾄ1!F13&lt;&gt;"",ｼｰﾄ1!F13,"")</f>
        <v>0.83</v>
      </c>
      <c r="P11" s="4" t="str">
        <f>IF(ｼｰﾄ1!F9&lt;&gt;"",ｼｰﾄ1!F9,"")</f>
        <v>R5</v>
      </c>
      <c r="Q11" s="4" t="str">
        <f>IF(ｼｰﾄ1!F5&lt;&gt;"",ｼｰﾄ1!F5,"")</f>
        <v>K堀川口</v>
      </c>
      <c r="R11" s="4" t="str">
        <f>IF(ｼｰﾄ1!F6&lt;&gt;"",ｼｰﾄ1!F6,"")</f>
        <v>名古屋市港区</v>
      </c>
      <c r="S11" s="4" t="str">
        <f>IF(ｼｰﾄ3!E68&lt;&gt;"",ｼｰﾄ3!E68,"")</f>
        <v>/ -</v>
      </c>
      <c r="T11" s="4" t="str">
        <f>IF(ｼｰﾄ3!F68&lt;&gt;"",ｼｰﾄ3!F68,"")</f>
        <v>/ -</v>
      </c>
      <c r="U11" s="4" t="str">
        <f>IF(ｼｰﾄ3!G68&lt;&gt;"",ｼｰﾄ3!G68,"")</f>
        <v>/ -</v>
      </c>
      <c r="V11" s="4" t="str">
        <f>IF(ｼｰﾄ3!H68&lt;&gt;"",ｼｰﾄ3!H68,"")</f>
        <v>/ -</v>
      </c>
      <c r="W11" s="5"/>
      <c r="X11" s="5"/>
      <c r="Y11" s="5" t="str">
        <f>IF(ｼｰﾄ3!I68&lt;&gt;"",ｼｰﾄ3!I68,"")</f>
        <v>■ □ ◇</v>
      </c>
      <c r="Z11" s="6">
        <f>IF(ｼｰﾄ5!E15&lt;&gt;"",ｼｰﾄ5!E15,"")</f>
        <v>1030</v>
      </c>
      <c r="AA11" s="7">
        <f>IF(ｼｰﾄ5!E26="","",ｼｰﾄ5!E26)</f>
        <v>42</v>
      </c>
      <c r="AB11" s="7">
        <f>IF(ｼｰﾄ5!F26="","",ｼｰﾄ5!F26)</f>
        <v>2</v>
      </c>
      <c r="AC11" s="7">
        <f>IF(ｼｰﾄ5!G26="","",ｼｰﾄ5!G26)</f>
        <v>58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>○</v>
      </c>
      <c r="AG11" s="1" t="str">
        <f>IF(ｼｰﾄ4!F8="","",ｼｰﾄ4!F8)</f>
        <v>○</v>
      </c>
      <c r="AH11" s="1" t="str">
        <f>IF(ｼｰﾄ4!G8="","",ｼｰﾄ4!G8)</f>
        <v/>
      </c>
      <c r="AI11" s="1" t="str">
        <f>IF(ｼｰﾄ4!H8="","",ｼｰﾄ4!H8)</f>
        <v>○</v>
      </c>
      <c r="AJ11" s="1" t="str">
        <f>IF(ｼｰﾄ4!I8="","",ｼｰﾄ4!I8)</f>
        <v/>
      </c>
      <c r="AK11" s="1" t="str">
        <f>IF(ｼｰﾄ4!J8="","",ｼｰﾄ4!J8)</f>
        <v>○</v>
      </c>
      <c r="AL11" s="1" t="str">
        <f>IF(ｼｰﾄ4!K8="","",ｼｰﾄ4!K8)</f>
        <v>○</v>
      </c>
      <c r="AM11" s="1" t="str">
        <f>IF(ｼｰﾄ4!L8="","",ｼｰﾄ4!L8)</f>
        <v/>
      </c>
      <c r="AN11" s="1" t="str">
        <f>IF(ｼｰﾄ0!C4="","",ｼｰﾄ0!C4)</f>
        <v>濃尾平野</v>
      </c>
      <c r="AO11" s="1" t="str">
        <f>IF(ｼｰﾄ0!C3="","",ｼｰﾄ0!C3)</f>
        <v>愛知県</v>
      </c>
      <c r="AP11" s="68"/>
      <c r="AQ11" s="68"/>
    </row>
    <row r="12" spans="1:43" x14ac:dyDescent="0.15"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104"/>
      <c r="T12" s="104"/>
      <c r="U12" s="104"/>
      <c r="V12" s="104"/>
      <c r="W12" s="104"/>
      <c r="X12" s="104"/>
      <c r="Y12" s="104"/>
    </row>
    <row r="13" spans="1:43" ht="19.5" x14ac:dyDescent="0.15">
      <c r="B13" s="70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  <c r="T13" s="67"/>
      <c r="U13" s="67"/>
      <c r="V13" s="122"/>
      <c r="W13" s="122"/>
      <c r="X13" s="122"/>
      <c r="Y13" s="122"/>
    </row>
    <row r="14" spans="1:43" s="71" customFormat="1" ht="19.5" x14ac:dyDescent="0.15">
      <c r="D14" s="69"/>
      <c r="K14" s="70"/>
      <c r="L14" s="70"/>
      <c r="M14" s="70"/>
      <c r="N14" s="70"/>
      <c r="O14" s="70"/>
      <c r="P14" s="70"/>
      <c r="Q14" s="70"/>
      <c r="R14" s="72"/>
      <c r="S14" s="72"/>
      <c r="V14" s="73"/>
      <c r="W14" s="73"/>
      <c r="X14" s="73"/>
      <c r="Y14" s="73"/>
      <c r="AE14" s="72"/>
      <c r="AF14" s="72"/>
    </row>
    <row r="15" spans="1:43" s="71" customFormat="1" ht="33" x14ac:dyDescent="0.15">
      <c r="D15" s="69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V15" s="73"/>
      <c r="W15" s="73"/>
      <c r="X15" s="73"/>
      <c r="Y15" s="73"/>
      <c r="AE15" s="74" t="s">
        <v>15</v>
      </c>
      <c r="AF15" s="72"/>
    </row>
    <row r="16" spans="1:43" s="71" customFormat="1" x14ac:dyDescent="0.15">
      <c r="D16" s="69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V16" s="73"/>
      <c r="W16" s="73"/>
      <c r="X16" s="73"/>
      <c r="Y16" s="73"/>
    </row>
    <row r="17" spans="4:25" s="71" customFormat="1" x14ac:dyDescent="0.15">
      <c r="D17" s="69"/>
      <c r="V17" s="73"/>
      <c r="W17" s="73"/>
      <c r="X17" s="73"/>
      <c r="Y17" s="73"/>
    </row>
    <row r="18" spans="4:25" s="71" customFormat="1" x14ac:dyDescent="0.15">
      <c r="D18" s="69"/>
      <c r="V18" s="73"/>
      <c r="W18" s="73"/>
      <c r="X18" s="73"/>
      <c r="Y18" s="73"/>
    </row>
    <row r="19" spans="4:25" s="71" customFormat="1" x14ac:dyDescent="0.15">
      <c r="D19" s="69"/>
      <c r="V19" s="73"/>
      <c r="W19" s="73"/>
      <c r="X19" s="73"/>
      <c r="Y19" s="73"/>
    </row>
    <row r="20" spans="4:25" s="71" customFormat="1" ht="32.450000000000003" customHeight="1" x14ac:dyDescent="0.15">
      <c r="D20" s="69"/>
      <c r="V20" s="73"/>
      <c r="W20" s="73"/>
      <c r="X20" s="73"/>
      <c r="Y20" s="73"/>
    </row>
    <row r="21" spans="4:25" s="71" customFormat="1" x14ac:dyDescent="0.15">
      <c r="D21" s="69"/>
      <c r="V21" s="73"/>
      <c r="W21" s="73"/>
      <c r="X21" s="73"/>
      <c r="Y21" s="73"/>
    </row>
    <row r="22" spans="4:25" s="71" customFormat="1" x14ac:dyDescent="0.15">
      <c r="D22" s="69"/>
      <c r="V22" s="73"/>
      <c r="W22" s="73"/>
      <c r="X22" s="73"/>
      <c r="Y22" s="73"/>
    </row>
    <row r="23" spans="4:25" s="71" customFormat="1" x14ac:dyDescent="0.15">
      <c r="D23" s="69"/>
      <c r="V23" s="73"/>
      <c r="W23" s="73"/>
      <c r="X23" s="73"/>
      <c r="Y23" s="73"/>
    </row>
    <row r="24" spans="4:25" s="71" customFormat="1" x14ac:dyDescent="0.15">
      <c r="D24" s="69"/>
      <c r="V24" s="73"/>
      <c r="W24" s="73"/>
      <c r="X24" s="73"/>
      <c r="Y24" s="73"/>
    </row>
    <row r="25" spans="4:25" s="71" customFormat="1" x14ac:dyDescent="0.15">
      <c r="D25" s="69"/>
      <c r="V25" s="73"/>
      <c r="W25" s="73"/>
      <c r="X25" s="73"/>
      <c r="Y25" s="73"/>
    </row>
    <row r="26" spans="4:25" s="71" customFormat="1" x14ac:dyDescent="0.15">
      <c r="D26" s="69"/>
      <c r="V26" s="73"/>
      <c r="W26" s="73"/>
      <c r="X26" s="73"/>
      <c r="Y26" s="73"/>
    </row>
    <row r="27" spans="4:25" s="71" customFormat="1" x14ac:dyDescent="0.15">
      <c r="D27" s="69"/>
      <c r="V27" s="73"/>
      <c r="W27" s="73"/>
      <c r="X27" s="73"/>
      <c r="Y27" s="73"/>
    </row>
    <row r="32" spans="4:25" ht="19.5" x14ac:dyDescent="0.15">
      <c r="F32" s="66"/>
      <c r="G32" s="66"/>
      <c r="H32" s="66"/>
      <c r="I32" s="66"/>
      <c r="J32" s="66"/>
      <c r="K32" s="67"/>
      <c r="L32" s="67"/>
      <c r="M32" s="67"/>
      <c r="N32" s="67"/>
      <c r="O32" s="67"/>
      <c r="P32" s="67"/>
      <c r="Q32" s="67"/>
      <c r="R32" s="67"/>
      <c r="S32" s="67"/>
    </row>
    <row r="33" spans="6:19" ht="19.5" x14ac:dyDescent="0.15"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67"/>
    </row>
    <row r="34" spans="6:19" ht="19.5" x14ac:dyDescent="0.15"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67"/>
    </row>
    <row r="35" spans="6:19" ht="19.5" x14ac:dyDescent="0.15"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67"/>
    </row>
    <row r="36" spans="6:19" ht="19.5" x14ac:dyDescent="0.15"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67"/>
    </row>
    <row r="37" spans="6:19" ht="19.5" x14ac:dyDescent="0.15"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52" spans="29:29" x14ac:dyDescent="0.15">
      <c r="AC52" s="61" t="s">
        <v>321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zoomScale="79" zoomScaleNormal="100" workbookViewId="0">
      <selection activeCell="B28" sqref="B28"/>
    </sheetView>
  </sheetViews>
  <sheetFormatPr defaultColWidth="8.75" defaultRowHeight="16.5" outlineLevelRow="1" outlineLevelCol="1" x14ac:dyDescent="0.15"/>
  <cols>
    <col min="1" max="1" width="8.625" style="50" customWidth="1"/>
    <col min="2" max="2" width="66.25" style="50" customWidth="1"/>
    <col min="3" max="3" width="5.875" style="50" customWidth="1"/>
    <col min="4" max="4" width="7" style="48" hidden="1" customWidth="1" outlineLevel="1"/>
    <col min="5" max="5" width="7.875" style="60" hidden="1" customWidth="1" outlineLevel="1"/>
    <col min="6" max="6" width="53.875" style="48" hidden="1" customWidth="1" outlineLevel="1"/>
    <col min="7" max="7" width="8.875" style="50" collapsed="1"/>
    <col min="8" max="16384" width="8.75" style="50"/>
  </cols>
  <sheetData>
    <row r="1" spans="1:6" ht="24.75" customHeight="1" x14ac:dyDescent="0.15">
      <c r="A1" s="376" t="s">
        <v>460</v>
      </c>
      <c r="B1" s="376"/>
      <c r="C1" s="49"/>
      <c r="D1" s="377" t="s">
        <v>271</v>
      </c>
      <c r="E1" s="378"/>
      <c r="F1" s="379"/>
    </row>
    <row r="2" spans="1:6" ht="15" customHeight="1" x14ac:dyDescent="0.15">
      <c r="A2" s="380" t="s">
        <v>282</v>
      </c>
      <c r="B2" s="381"/>
      <c r="D2" s="51" t="s">
        <v>160</v>
      </c>
      <c r="E2" s="44"/>
      <c r="F2" s="44"/>
    </row>
    <row r="3" spans="1:6" ht="15" customHeight="1" x14ac:dyDescent="0.15">
      <c r="A3" s="39" t="s">
        <v>323</v>
      </c>
      <c r="B3" s="40" t="s">
        <v>330</v>
      </c>
      <c r="D3" s="43"/>
      <c r="E3" s="52"/>
      <c r="F3" s="44"/>
    </row>
    <row r="4" spans="1:6" x14ac:dyDescent="0.15">
      <c r="A4" s="39" t="s">
        <v>324</v>
      </c>
      <c r="B4" s="41" t="s">
        <v>322</v>
      </c>
      <c r="D4" s="53"/>
      <c r="E4" s="54" t="s">
        <v>82</v>
      </c>
      <c r="F4" s="42" t="s">
        <v>220</v>
      </c>
    </row>
    <row r="5" spans="1:6" x14ac:dyDescent="0.15">
      <c r="A5" s="39" t="s">
        <v>325</v>
      </c>
      <c r="B5" s="41" t="s">
        <v>243</v>
      </c>
      <c r="D5" s="53"/>
      <c r="E5" s="54" t="s">
        <v>83</v>
      </c>
      <c r="F5" s="42" t="s">
        <v>84</v>
      </c>
    </row>
    <row r="6" spans="1:6" x14ac:dyDescent="0.15">
      <c r="A6" s="39" t="s">
        <v>326</v>
      </c>
      <c r="B6" s="41" t="s">
        <v>299</v>
      </c>
      <c r="D6" s="53"/>
      <c r="E6" s="54" t="s">
        <v>85</v>
      </c>
      <c r="F6" s="42" t="s">
        <v>86</v>
      </c>
    </row>
    <row r="7" spans="1:6" x14ac:dyDescent="0.15">
      <c r="A7" s="39" t="s">
        <v>327</v>
      </c>
      <c r="B7" s="41" t="s">
        <v>86</v>
      </c>
      <c r="D7" s="53"/>
      <c r="E7" s="54" t="s">
        <v>87</v>
      </c>
      <c r="F7" s="42" t="s">
        <v>88</v>
      </c>
    </row>
    <row r="8" spans="1:6" x14ac:dyDescent="0.15">
      <c r="A8" s="39" t="s">
        <v>328</v>
      </c>
      <c r="B8" s="41" t="s">
        <v>479</v>
      </c>
      <c r="D8" s="53"/>
      <c r="E8" s="54" t="s">
        <v>119</v>
      </c>
      <c r="F8" s="42" t="s">
        <v>120</v>
      </c>
    </row>
    <row r="9" spans="1:6" x14ac:dyDescent="0.15">
      <c r="A9" s="39" t="s">
        <v>329</v>
      </c>
      <c r="B9" s="41" t="s">
        <v>137</v>
      </c>
      <c r="D9" s="53"/>
      <c r="E9" s="54"/>
      <c r="F9" s="42"/>
    </row>
    <row r="10" spans="1:6" x14ac:dyDescent="0.15">
      <c r="D10" s="53"/>
      <c r="E10" s="54" t="s">
        <v>123</v>
      </c>
      <c r="F10" s="42" t="s">
        <v>215</v>
      </c>
    </row>
    <row r="11" spans="1:6" hidden="1" outlineLevel="1" x14ac:dyDescent="0.15">
      <c r="A11" s="43" t="s">
        <v>281</v>
      </c>
      <c r="B11" s="44"/>
      <c r="D11" s="43" t="s">
        <v>161</v>
      </c>
      <c r="E11" s="55"/>
      <c r="F11" s="44"/>
    </row>
    <row r="12" spans="1:6" hidden="1" outlineLevel="1" x14ac:dyDescent="0.15">
      <c r="A12" s="39" t="s">
        <v>283</v>
      </c>
      <c r="B12" s="41" t="s">
        <v>118</v>
      </c>
      <c r="D12" s="53"/>
      <c r="E12" s="56" t="s">
        <v>89</v>
      </c>
      <c r="F12" s="45" t="s">
        <v>90</v>
      </c>
    </row>
    <row r="13" spans="1:6" hidden="1" outlineLevel="1" x14ac:dyDescent="0.15">
      <c r="A13" s="39" t="s">
        <v>284</v>
      </c>
      <c r="B13" s="41" t="s">
        <v>120</v>
      </c>
      <c r="D13" s="53"/>
      <c r="E13" s="56" t="s">
        <v>91</v>
      </c>
      <c r="F13" s="45" t="s">
        <v>92</v>
      </c>
    </row>
    <row r="14" spans="1:6" hidden="1" outlineLevel="1" x14ac:dyDescent="0.15">
      <c r="A14" s="39" t="s">
        <v>285</v>
      </c>
      <c r="B14" s="41" t="s">
        <v>121</v>
      </c>
      <c r="D14" s="53"/>
      <c r="E14" s="56" t="s">
        <v>93</v>
      </c>
      <c r="F14" s="45" t="s">
        <v>94</v>
      </c>
    </row>
    <row r="15" spans="1:6" hidden="1" outlineLevel="1" x14ac:dyDescent="0.15">
      <c r="A15" s="39" t="s">
        <v>286</v>
      </c>
      <c r="B15" s="41" t="s">
        <v>122</v>
      </c>
      <c r="D15" s="53"/>
      <c r="E15" s="56" t="s">
        <v>95</v>
      </c>
      <c r="F15" s="45" t="s">
        <v>96</v>
      </c>
    </row>
    <row r="16" spans="1:6" hidden="1" outlineLevel="1" x14ac:dyDescent="0.15">
      <c r="A16" s="39" t="s">
        <v>287</v>
      </c>
      <c r="B16" s="41" t="s">
        <v>244</v>
      </c>
      <c r="D16" s="53"/>
      <c r="E16" s="56" t="s">
        <v>97</v>
      </c>
      <c r="F16" s="45" t="s">
        <v>98</v>
      </c>
    </row>
    <row r="17" spans="1:6" hidden="1" outlineLevel="1" x14ac:dyDescent="0.15">
      <c r="A17" s="39" t="s">
        <v>288</v>
      </c>
      <c r="B17" s="41" t="s">
        <v>245</v>
      </c>
      <c r="D17" s="53"/>
      <c r="E17" s="56" t="s">
        <v>99</v>
      </c>
      <c r="F17" s="45" t="s">
        <v>100</v>
      </c>
    </row>
    <row r="18" spans="1:6" hidden="1" outlineLevel="1" x14ac:dyDescent="0.15">
      <c r="A18" s="39" t="s">
        <v>289</v>
      </c>
      <c r="B18" s="41" t="s">
        <v>246</v>
      </c>
      <c r="D18" s="43" t="s">
        <v>162</v>
      </c>
      <c r="E18" s="55"/>
      <c r="F18" s="44"/>
    </row>
    <row r="19" spans="1:6" hidden="1" outlineLevel="1" x14ac:dyDescent="0.15">
      <c r="A19" s="39" t="s">
        <v>290</v>
      </c>
      <c r="B19" s="41" t="s">
        <v>247</v>
      </c>
      <c r="D19" s="53"/>
      <c r="E19" s="56" t="s">
        <v>101</v>
      </c>
      <c r="F19" s="45" t="s">
        <v>102</v>
      </c>
    </row>
    <row r="20" spans="1:6" hidden="1" outlineLevel="1" x14ac:dyDescent="0.15">
      <c r="A20" s="39" t="s">
        <v>291</v>
      </c>
      <c r="B20" s="41" t="s">
        <v>221</v>
      </c>
      <c r="D20" s="53"/>
      <c r="E20" s="56" t="s">
        <v>103</v>
      </c>
      <c r="F20" s="45" t="s">
        <v>104</v>
      </c>
    </row>
    <row r="21" spans="1:6" hidden="1" outlineLevel="1" x14ac:dyDescent="0.15">
      <c r="A21" s="39" t="s">
        <v>292</v>
      </c>
      <c r="B21" s="41" t="s">
        <v>222</v>
      </c>
      <c r="D21" s="53"/>
      <c r="E21" s="56" t="s">
        <v>105</v>
      </c>
      <c r="F21" s="45" t="s">
        <v>106</v>
      </c>
    </row>
    <row r="22" spans="1:6" hidden="1" outlineLevel="1" x14ac:dyDescent="0.15">
      <c r="A22" s="39" t="s">
        <v>293</v>
      </c>
      <c r="B22" s="41" t="s">
        <v>248</v>
      </c>
      <c r="D22" s="53"/>
      <c r="E22" s="56" t="s">
        <v>107</v>
      </c>
      <c r="F22" s="45" t="s">
        <v>108</v>
      </c>
    </row>
    <row r="23" spans="1:6" hidden="1" outlineLevel="1" x14ac:dyDescent="0.15">
      <c r="A23" s="39" t="s">
        <v>294</v>
      </c>
      <c r="B23" s="41" t="s">
        <v>249</v>
      </c>
      <c r="D23" s="53"/>
      <c r="E23" s="56" t="s">
        <v>109</v>
      </c>
      <c r="F23" s="45" t="s">
        <v>110</v>
      </c>
    </row>
    <row r="24" spans="1:6" hidden="1" outlineLevel="1" x14ac:dyDescent="0.15">
      <c r="A24" s="39" t="s">
        <v>295</v>
      </c>
      <c r="B24" s="41" t="s">
        <v>250</v>
      </c>
      <c r="D24" s="53"/>
      <c r="E24" s="56" t="s">
        <v>111</v>
      </c>
      <c r="F24" s="45" t="s">
        <v>112</v>
      </c>
    </row>
    <row r="25" spans="1:6" hidden="1" outlineLevel="1" x14ac:dyDescent="0.15">
      <c r="A25" s="39" t="s">
        <v>296</v>
      </c>
      <c r="B25" s="41" t="s">
        <v>251</v>
      </c>
      <c r="D25" s="53"/>
      <c r="E25" s="56" t="s">
        <v>113</v>
      </c>
      <c r="F25" s="45" t="s">
        <v>114</v>
      </c>
    </row>
    <row r="26" spans="1:6" hidden="1" outlineLevel="1" x14ac:dyDescent="0.15">
      <c r="A26" s="39" t="s">
        <v>297</v>
      </c>
      <c r="B26" s="41" t="s">
        <v>252</v>
      </c>
      <c r="D26" s="53"/>
      <c r="E26" s="56" t="s">
        <v>115</v>
      </c>
      <c r="F26" s="45" t="s">
        <v>116</v>
      </c>
    </row>
    <row r="27" spans="1:6" hidden="1" outlineLevel="1" x14ac:dyDescent="0.15">
      <c r="A27" s="39" t="s">
        <v>298</v>
      </c>
      <c r="B27" s="41" t="s">
        <v>253</v>
      </c>
      <c r="D27" s="43" t="s">
        <v>117</v>
      </c>
      <c r="E27" s="55"/>
      <c r="F27" s="44"/>
    </row>
    <row r="28" spans="1:6" collapsed="1" x14ac:dyDescent="0.15">
      <c r="B28" s="57"/>
      <c r="D28" s="53"/>
      <c r="E28" s="54" t="s">
        <v>124</v>
      </c>
      <c r="F28" s="42" t="s">
        <v>216</v>
      </c>
    </row>
    <row r="29" spans="1:6" collapsed="1" x14ac:dyDescent="0.15">
      <c r="A29" s="46"/>
      <c r="D29" s="53"/>
      <c r="E29" s="54" t="s">
        <v>125</v>
      </c>
      <c r="F29" s="42" t="s">
        <v>217</v>
      </c>
    </row>
    <row r="30" spans="1:6" x14ac:dyDescent="0.15">
      <c r="D30" s="53"/>
      <c r="E30" s="54" t="s">
        <v>126</v>
      </c>
      <c r="F30" s="42" t="s">
        <v>218</v>
      </c>
    </row>
    <row r="31" spans="1:6" x14ac:dyDescent="0.15">
      <c r="D31" s="53"/>
      <c r="E31" s="54" t="s">
        <v>127</v>
      </c>
      <c r="F31" s="42" t="s">
        <v>221</v>
      </c>
    </row>
    <row r="32" spans="1:6" x14ac:dyDescent="0.15">
      <c r="D32" s="53"/>
      <c r="E32" s="54" t="s">
        <v>128</v>
      </c>
      <c r="F32" s="42" t="s">
        <v>222</v>
      </c>
    </row>
    <row r="33" spans="4:6" x14ac:dyDescent="0.15">
      <c r="D33" s="53"/>
      <c r="E33" s="54" t="s">
        <v>129</v>
      </c>
      <c r="F33" s="42" t="s">
        <v>223</v>
      </c>
    </row>
    <row r="34" spans="4:6" x14ac:dyDescent="0.15">
      <c r="D34" s="53"/>
      <c r="E34" s="54" t="s">
        <v>130</v>
      </c>
      <c r="F34" s="42" t="s">
        <v>224</v>
      </c>
    </row>
    <row r="35" spans="4:6" x14ac:dyDescent="0.15">
      <c r="D35" s="53"/>
      <c r="E35" s="54" t="s">
        <v>131</v>
      </c>
      <c r="F35" s="42" t="s">
        <v>225</v>
      </c>
    </row>
    <row r="36" spans="4:6" x14ac:dyDescent="0.15">
      <c r="D36" s="53"/>
      <c r="E36" s="54" t="s">
        <v>132</v>
      </c>
      <c r="F36" s="42" t="s">
        <v>226</v>
      </c>
    </row>
    <row r="37" spans="4:6" x14ac:dyDescent="0.15">
      <c r="D37" s="53"/>
      <c r="E37" s="54" t="s">
        <v>133</v>
      </c>
      <c r="F37" s="42" t="s">
        <v>227</v>
      </c>
    </row>
    <row r="38" spans="4:6" x14ac:dyDescent="0.15">
      <c r="D38" s="53"/>
      <c r="E38" s="54" t="s">
        <v>134</v>
      </c>
      <c r="F38" s="42" t="s">
        <v>228</v>
      </c>
    </row>
    <row r="39" spans="4:6" x14ac:dyDescent="0.15">
      <c r="D39" s="43" t="s">
        <v>135</v>
      </c>
      <c r="E39" s="55"/>
      <c r="F39" s="44"/>
    </row>
    <row r="40" spans="4:6" x14ac:dyDescent="0.15">
      <c r="D40" s="53"/>
      <c r="E40" s="54" t="s">
        <v>136</v>
      </c>
      <c r="F40" s="42" t="s">
        <v>137</v>
      </c>
    </row>
    <row r="41" spans="4:6" x14ac:dyDescent="0.15">
      <c r="D41" s="53"/>
      <c r="E41" s="56" t="s">
        <v>138</v>
      </c>
      <c r="F41" s="45" t="s">
        <v>139</v>
      </c>
    </row>
    <row r="42" spans="4:6" x14ac:dyDescent="0.15">
      <c r="D42" s="53"/>
      <c r="E42" s="56" t="s">
        <v>140</v>
      </c>
      <c r="F42" s="45" t="s">
        <v>141</v>
      </c>
    </row>
    <row r="43" spans="4:6" x14ac:dyDescent="0.15">
      <c r="D43" s="53"/>
      <c r="E43" s="56" t="s">
        <v>142</v>
      </c>
      <c r="F43" s="45" t="s">
        <v>143</v>
      </c>
    </row>
    <row r="44" spans="4:6" x14ac:dyDescent="0.15">
      <c r="D44" s="53"/>
      <c r="E44" s="56" t="s">
        <v>144</v>
      </c>
      <c r="F44" s="45" t="s">
        <v>145</v>
      </c>
    </row>
    <row r="45" spans="4:6" x14ac:dyDescent="0.15">
      <c r="D45" s="53"/>
      <c r="E45" s="56" t="s">
        <v>146</v>
      </c>
      <c r="F45" s="45" t="s">
        <v>147</v>
      </c>
    </row>
    <row r="46" spans="4:6" x14ac:dyDescent="0.15">
      <c r="D46" s="53"/>
      <c r="E46" s="56" t="s">
        <v>148</v>
      </c>
      <c r="F46" s="45" t="s">
        <v>149</v>
      </c>
    </row>
    <row r="47" spans="4:6" x14ac:dyDescent="0.15">
      <c r="D47" s="43" t="s">
        <v>150</v>
      </c>
      <c r="E47" s="55"/>
      <c r="F47" s="44"/>
    </row>
    <row r="48" spans="4:6" ht="26.25" customHeight="1" x14ac:dyDescent="0.15">
      <c r="D48" s="53"/>
      <c r="E48" s="56" t="s">
        <v>151</v>
      </c>
      <c r="F48" s="45" t="s">
        <v>152</v>
      </c>
    </row>
    <row r="49" spans="4:6" x14ac:dyDescent="0.15">
      <c r="D49" s="53"/>
      <c r="E49" s="56" t="s">
        <v>153</v>
      </c>
      <c r="F49" s="45" t="s">
        <v>154</v>
      </c>
    </row>
    <row r="50" spans="4:6" x14ac:dyDescent="0.15">
      <c r="D50" s="53"/>
      <c r="E50" s="56" t="s">
        <v>155</v>
      </c>
      <c r="F50" s="45" t="s">
        <v>156</v>
      </c>
    </row>
    <row r="51" spans="4:6" x14ac:dyDescent="0.15">
      <c r="D51" s="53"/>
      <c r="E51" s="54" t="s">
        <v>163</v>
      </c>
      <c r="F51" s="42" t="s">
        <v>164</v>
      </c>
    </row>
    <row r="52" spans="4:6" x14ac:dyDescent="0.15">
      <c r="E52" s="58"/>
      <c r="F52" s="47"/>
    </row>
    <row r="53" spans="4:6" x14ac:dyDescent="0.15">
      <c r="E53" s="59"/>
      <c r="F53" s="48" t="s">
        <v>274</v>
      </c>
    </row>
    <row r="55" spans="4:6" x14ac:dyDescent="0.15">
      <c r="D55" s="48" t="s">
        <v>157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C25" sqref="C25"/>
    </sheetView>
  </sheetViews>
  <sheetFormatPr defaultColWidth="9" defaultRowHeight="18.75" x14ac:dyDescent="0.15"/>
  <cols>
    <col min="1" max="1" width="2.875" style="38" customWidth="1"/>
    <col min="2" max="2" width="11.875" style="38" bestFit="1" customWidth="1"/>
    <col min="3" max="3" width="39.125" style="38" customWidth="1"/>
    <col min="4" max="4" width="9" style="38" customWidth="1"/>
    <col min="5" max="6" width="12.75" style="38" customWidth="1"/>
    <col min="7" max="7" width="9" style="38" customWidth="1"/>
    <col min="8" max="9" width="9" style="38"/>
    <col min="10" max="10" width="9.75" style="38" bestFit="1" customWidth="1"/>
    <col min="11" max="14" width="9" style="38"/>
    <col min="15" max="15" width="11" style="38" customWidth="1"/>
    <col min="16" max="17" width="14.125" style="38" bestFit="1" customWidth="1"/>
    <col min="18" max="30" width="9" style="38"/>
    <col min="31" max="31" width="11" style="38" customWidth="1"/>
    <col min="32" max="44" width="9" style="38"/>
    <col min="45" max="45" width="10.125" style="38" customWidth="1"/>
    <col min="46" max="46" width="9" style="38"/>
    <col min="47" max="47" width="11" style="38" customWidth="1"/>
    <col min="48" max="16384" width="9" style="38"/>
  </cols>
  <sheetData>
    <row r="1" spans="2:48" s="106" customFormat="1" ht="19.5" customHeight="1" x14ac:dyDescent="0.15">
      <c r="B1" s="105"/>
      <c r="C1" s="117" t="s">
        <v>461</v>
      </c>
    </row>
    <row r="2" spans="2:48" s="106" customFormat="1" ht="16.5" customHeight="1" x14ac:dyDescent="0.15">
      <c r="B2" s="107"/>
      <c r="C2" s="108"/>
    </row>
    <row r="3" spans="2:48" s="106" customFormat="1" ht="33" customHeight="1" x14ac:dyDescent="0.15">
      <c r="B3" s="109" t="s">
        <v>356</v>
      </c>
      <c r="C3" s="153" t="s">
        <v>305</v>
      </c>
    </row>
    <row r="4" spans="2:48" s="106" customFormat="1" ht="35.1" customHeight="1" x14ac:dyDescent="0.15">
      <c r="B4" s="109" t="s">
        <v>43</v>
      </c>
      <c r="C4" s="154" t="s">
        <v>402</v>
      </c>
    </row>
    <row r="8" spans="2:48" ht="19.5" customHeight="1" x14ac:dyDescent="0.15"/>
    <row r="9" spans="2:48" hidden="1" x14ac:dyDescent="0.15"/>
    <row r="10" spans="2:48" hidden="1" x14ac:dyDescent="0.15">
      <c r="B10" s="38" t="s">
        <v>448</v>
      </c>
      <c r="C10" s="38" t="s">
        <v>450</v>
      </c>
      <c r="D10" s="38" t="s">
        <v>434</v>
      </c>
      <c r="E10" s="38" t="s">
        <v>363</v>
      </c>
      <c r="F10" s="38" t="s">
        <v>367</v>
      </c>
      <c r="G10" s="38" t="s">
        <v>301</v>
      </c>
      <c r="H10" s="38" t="s">
        <v>371</v>
      </c>
      <c r="I10" s="38" t="s">
        <v>375</v>
      </c>
      <c r="J10" s="38" t="s">
        <v>377</v>
      </c>
      <c r="K10" s="38" t="s">
        <v>378</v>
      </c>
      <c r="L10" s="38" t="s">
        <v>379</v>
      </c>
      <c r="M10" s="38" t="s">
        <v>380</v>
      </c>
      <c r="N10" s="38" t="s">
        <v>383</v>
      </c>
      <c r="O10" s="38" t="s">
        <v>302</v>
      </c>
      <c r="P10" s="38" t="s">
        <v>385</v>
      </c>
      <c r="Q10" s="38" t="s">
        <v>391</v>
      </c>
      <c r="R10" s="38" t="s">
        <v>393</v>
      </c>
      <c r="S10" s="38" t="s">
        <v>303</v>
      </c>
      <c r="T10" s="38" t="s">
        <v>397</v>
      </c>
      <c r="U10" s="38" t="s">
        <v>399</v>
      </c>
      <c r="V10" s="38" t="s">
        <v>401</v>
      </c>
      <c r="W10" s="38" t="s">
        <v>304</v>
      </c>
      <c r="X10" s="38" t="s">
        <v>305</v>
      </c>
      <c r="Y10" s="38" t="s">
        <v>306</v>
      </c>
      <c r="Z10" s="38" t="s">
        <v>435</v>
      </c>
      <c r="AA10" s="38" t="s">
        <v>407</v>
      </c>
      <c r="AB10" s="38" t="s">
        <v>307</v>
      </c>
      <c r="AC10" s="38" t="s">
        <v>410</v>
      </c>
      <c r="AD10" s="38" t="s">
        <v>436</v>
      </c>
      <c r="AE10" s="38" t="s">
        <v>437</v>
      </c>
      <c r="AF10" s="38" t="s">
        <v>308</v>
      </c>
      <c r="AG10" s="38" t="s">
        <v>438</v>
      </c>
      <c r="AH10" s="38" t="s">
        <v>309</v>
      </c>
      <c r="AI10" s="38" t="s">
        <v>415</v>
      </c>
      <c r="AJ10" s="38" t="s">
        <v>439</v>
      </c>
      <c r="AK10" s="38" t="s">
        <v>310</v>
      </c>
      <c r="AL10" s="38" t="s">
        <v>417</v>
      </c>
      <c r="AM10" s="38" t="s">
        <v>440</v>
      </c>
      <c r="AN10" s="38" t="s">
        <v>420</v>
      </c>
      <c r="AO10" s="38" t="s">
        <v>421</v>
      </c>
      <c r="AP10" s="38" t="s">
        <v>311</v>
      </c>
      <c r="AQ10" s="38" t="s">
        <v>423</v>
      </c>
      <c r="AR10" s="38" t="s">
        <v>312</v>
      </c>
      <c r="AS10" s="38" t="s">
        <v>426</v>
      </c>
      <c r="AT10" s="38" t="s">
        <v>428</v>
      </c>
      <c r="AU10" s="38" t="s">
        <v>430</v>
      </c>
      <c r="AV10" s="38" t="s">
        <v>432</v>
      </c>
    </row>
    <row r="11" spans="2:48" hidden="1" x14ac:dyDescent="0.15">
      <c r="B11" s="38" t="s">
        <v>358</v>
      </c>
      <c r="C11" s="38" t="s">
        <v>451</v>
      </c>
      <c r="D11" s="38" t="s">
        <v>446</v>
      </c>
      <c r="E11" s="38" t="s">
        <v>364</v>
      </c>
      <c r="F11" s="38" t="s">
        <v>368</v>
      </c>
      <c r="G11" s="38" t="s">
        <v>369</v>
      </c>
      <c r="H11" s="38" t="s">
        <v>372</v>
      </c>
      <c r="I11" s="38" t="s">
        <v>376</v>
      </c>
      <c r="J11" s="38" t="s">
        <v>376</v>
      </c>
      <c r="K11" s="38" t="s">
        <v>376</v>
      </c>
      <c r="L11" s="38" t="s">
        <v>376</v>
      </c>
      <c r="M11" s="38" t="s">
        <v>381</v>
      </c>
      <c r="N11" s="38" t="s">
        <v>381</v>
      </c>
      <c r="O11" s="38" t="s">
        <v>381</v>
      </c>
      <c r="P11" s="38" t="s">
        <v>386</v>
      </c>
      <c r="Q11" s="38" t="s">
        <v>392</v>
      </c>
      <c r="R11" s="38" t="s">
        <v>394</v>
      </c>
      <c r="S11" s="38" t="s">
        <v>396</v>
      </c>
      <c r="T11" s="38" t="s">
        <v>398</v>
      </c>
      <c r="U11" s="38" t="s">
        <v>400</v>
      </c>
      <c r="V11" s="38" t="s">
        <v>402</v>
      </c>
      <c r="W11" s="38" t="s">
        <v>403</v>
      </c>
      <c r="X11" s="38" t="s">
        <v>402</v>
      </c>
      <c r="Y11" s="38" t="s">
        <v>406</v>
      </c>
      <c r="Z11" s="38" t="s">
        <v>445</v>
      </c>
      <c r="AA11" s="38" t="s">
        <v>408</v>
      </c>
      <c r="AB11" s="38" t="s">
        <v>409</v>
      </c>
      <c r="AC11" s="38" t="s">
        <v>411</v>
      </c>
      <c r="AD11" s="38" t="s">
        <v>441</v>
      </c>
      <c r="AE11" s="38" t="s">
        <v>447</v>
      </c>
      <c r="AF11" s="38" t="s">
        <v>455</v>
      </c>
      <c r="AG11" s="38" t="s">
        <v>442</v>
      </c>
      <c r="AH11" s="38" t="s">
        <v>414</v>
      </c>
      <c r="AI11" s="38" t="s">
        <v>456</v>
      </c>
      <c r="AJ11" s="38" t="s">
        <v>443</v>
      </c>
      <c r="AK11" s="38" t="s">
        <v>416</v>
      </c>
      <c r="AL11" s="38" t="s">
        <v>418</v>
      </c>
      <c r="AM11" s="38" t="s">
        <v>444</v>
      </c>
      <c r="AN11" s="38" t="s">
        <v>453</v>
      </c>
      <c r="AO11" s="38" t="s">
        <v>422</v>
      </c>
      <c r="AP11" s="38" t="s">
        <v>422</v>
      </c>
      <c r="AQ11" s="38" t="s">
        <v>424</v>
      </c>
      <c r="AR11" s="38" t="s">
        <v>425</v>
      </c>
      <c r="AS11" s="38" t="s">
        <v>427</v>
      </c>
      <c r="AT11" s="38" t="s">
        <v>429</v>
      </c>
      <c r="AU11" s="38" t="s">
        <v>431</v>
      </c>
      <c r="AV11" s="38" t="s">
        <v>433</v>
      </c>
    </row>
    <row r="12" spans="2:48" hidden="1" x14ac:dyDescent="0.15">
      <c r="B12" s="38" t="s">
        <v>359</v>
      </c>
      <c r="C12" s="38" t="s">
        <v>361</v>
      </c>
      <c r="E12" s="38" t="s">
        <v>365</v>
      </c>
      <c r="G12" s="38" t="s">
        <v>370</v>
      </c>
      <c r="H12" s="38" t="s">
        <v>373</v>
      </c>
      <c r="M12" s="38" t="s">
        <v>382</v>
      </c>
      <c r="O12" s="38" t="s">
        <v>384</v>
      </c>
      <c r="P12" s="38" t="s">
        <v>387</v>
      </c>
      <c r="R12" s="38" t="s">
        <v>395</v>
      </c>
      <c r="W12" s="38" t="s">
        <v>404</v>
      </c>
      <c r="X12" s="38" t="s">
        <v>457</v>
      </c>
      <c r="AC12" s="38" t="s">
        <v>412</v>
      </c>
      <c r="AL12" s="38" t="s">
        <v>419</v>
      </c>
    </row>
    <row r="13" spans="2:48" hidden="1" x14ac:dyDescent="0.15">
      <c r="B13" s="38" t="s">
        <v>360</v>
      </c>
      <c r="C13" s="38" t="s">
        <v>362</v>
      </c>
      <c r="E13" s="38" t="s">
        <v>454</v>
      </c>
      <c r="H13" s="38" t="s">
        <v>374</v>
      </c>
      <c r="O13" s="38" t="s">
        <v>449</v>
      </c>
      <c r="P13" s="38" t="s">
        <v>388</v>
      </c>
      <c r="W13" s="38" t="s">
        <v>405</v>
      </c>
      <c r="X13" s="38" t="s">
        <v>458</v>
      </c>
      <c r="AC13" s="38" t="s">
        <v>413</v>
      </c>
    </row>
    <row r="14" spans="2:48" hidden="1" x14ac:dyDescent="0.15">
      <c r="E14" s="38" t="s">
        <v>366</v>
      </c>
      <c r="P14" s="38" t="s">
        <v>389</v>
      </c>
      <c r="AC14" s="38" t="s">
        <v>409</v>
      </c>
    </row>
    <row r="15" spans="2:48" hidden="1" x14ac:dyDescent="0.15">
      <c r="P15" s="38" t="s">
        <v>390</v>
      </c>
    </row>
    <row r="16" spans="2:48" hidden="1" x14ac:dyDescent="0.15"/>
    <row r="17" spans="2:49" hidden="1" x14ac:dyDescent="0.15">
      <c r="B17" s="38" t="s">
        <v>448</v>
      </c>
      <c r="D17" s="38" t="s">
        <v>450</v>
      </c>
      <c r="E17" s="38" t="s">
        <v>434</v>
      </c>
      <c r="F17" s="38" t="s">
        <v>363</v>
      </c>
      <c r="G17" s="38" t="s">
        <v>367</v>
      </c>
      <c r="H17" s="38" t="s">
        <v>301</v>
      </c>
      <c r="I17" s="38" t="s">
        <v>371</v>
      </c>
      <c r="J17" s="38" t="s">
        <v>375</v>
      </c>
      <c r="K17" s="38" t="s">
        <v>377</v>
      </c>
      <c r="L17" s="38" t="s">
        <v>378</v>
      </c>
      <c r="M17" s="38" t="s">
        <v>379</v>
      </c>
      <c r="N17" s="38" t="s">
        <v>380</v>
      </c>
      <c r="O17" s="38" t="s">
        <v>383</v>
      </c>
      <c r="P17" s="38" t="s">
        <v>302</v>
      </c>
      <c r="Q17" s="38" t="s">
        <v>385</v>
      </c>
      <c r="R17" s="38" t="s">
        <v>391</v>
      </c>
      <c r="S17" s="38" t="s">
        <v>393</v>
      </c>
      <c r="T17" s="38" t="s">
        <v>303</v>
      </c>
      <c r="U17" s="38" t="s">
        <v>397</v>
      </c>
      <c r="V17" s="38" t="s">
        <v>399</v>
      </c>
      <c r="W17" s="38" t="s">
        <v>401</v>
      </c>
      <c r="X17" s="38" t="s">
        <v>304</v>
      </c>
      <c r="Y17" s="38" t="s">
        <v>305</v>
      </c>
      <c r="Z17" s="38" t="s">
        <v>306</v>
      </c>
      <c r="AA17" s="38" t="s">
        <v>435</v>
      </c>
      <c r="AB17" s="38" t="s">
        <v>407</v>
      </c>
      <c r="AC17" s="38" t="s">
        <v>307</v>
      </c>
      <c r="AD17" s="38" t="s">
        <v>410</v>
      </c>
      <c r="AE17" s="38" t="s">
        <v>436</v>
      </c>
      <c r="AF17" s="38" t="s">
        <v>437</v>
      </c>
      <c r="AG17" s="38" t="s">
        <v>308</v>
      </c>
      <c r="AH17" s="38" t="s">
        <v>438</v>
      </c>
      <c r="AI17" s="38" t="s">
        <v>309</v>
      </c>
      <c r="AJ17" s="38" t="s">
        <v>415</v>
      </c>
      <c r="AK17" s="38" t="s">
        <v>439</v>
      </c>
      <c r="AL17" s="38" t="s">
        <v>310</v>
      </c>
      <c r="AM17" s="38" t="s">
        <v>417</v>
      </c>
      <c r="AN17" s="38" t="s">
        <v>440</v>
      </c>
      <c r="AO17" s="38" t="s">
        <v>420</v>
      </c>
      <c r="AP17" s="38" t="s">
        <v>421</v>
      </c>
      <c r="AQ17" s="38" t="s">
        <v>311</v>
      </c>
      <c r="AR17" s="38" t="s">
        <v>423</v>
      </c>
      <c r="AS17" s="38" t="s">
        <v>312</v>
      </c>
      <c r="AT17" s="38" t="s">
        <v>426</v>
      </c>
      <c r="AU17" s="38" t="s">
        <v>428</v>
      </c>
      <c r="AV17" s="38" t="s">
        <v>430</v>
      </c>
      <c r="AW17" s="38" t="s">
        <v>432</v>
      </c>
    </row>
    <row r="18" spans="2:49" hidden="1" x14ac:dyDescent="0.15">
      <c r="B18" s="38" t="s">
        <v>358</v>
      </c>
      <c r="D18" s="38" t="s">
        <v>451</v>
      </c>
      <c r="E18" s="38" t="s">
        <v>446</v>
      </c>
      <c r="F18" s="38" t="s">
        <v>364</v>
      </c>
      <c r="G18" s="38" t="s">
        <v>368</v>
      </c>
      <c r="H18" s="38" t="s">
        <v>369</v>
      </c>
      <c r="I18" s="38" t="s">
        <v>372</v>
      </c>
      <c r="J18" s="121" t="s">
        <v>376</v>
      </c>
      <c r="K18" s="121" t="s">
        <v>376</v>
      </c>
      <c r="L18" s="121" t="s">
        <v>376</v>
      </c>
      <c r="M18" s="121" t="s">
        <v>376</v>
      </c>
      <c r="N18" s="121" t="s">
        <v>381</v>
      </c>
      <c r="O18" s="121" t="s">
        <v>381</v>
      </c>
      <c r="P18" s="121" t="s">
        <v>381</v>
      </c>
      <c r="Q18" s="38" t="s">
        <v>386</v>
      </c>
      <c r="R18" s="38" t="s">
        <v>392</v>
      </c>
      <c r="S18" s="38" t="s">
        <v>394</v>
      </c>
      <c r="T18" s="38" t="s">
        <v>396</v>
      </c>
      <c r="U18" s="38" t="s">
        <v>398</v>
      </c>
      <c r="V18" s="38" t="s">
        <v>400</v>
      </c>
      <c r="W18" s="121" t="s">
        <v>402</v>
      </c>
      <c r="X18" s="38" t="s">
        <v>403</v>
      </c>
      <c r="Y18" s="121" t="s">
        <v>402</v>
      </c>
      <c r="Z18" s="121" t="s">
        <v>406</v>
      </c>
      <c r="AA18" s="38" t="s">
        <v>445</v>
      </c>
      <c r="AB18" s="38" t="s">
        <v>408</v>
      </c>
      <c r="AC18" s="38" t="s">
        <v>409</v>
      </c>
      <c r="AD18" s="38" t="s">
        <v>411</v>
      </c>
      <c r="AE18" s="38" t="s">
        <v>441</v>
      </c>
      <c r="AF18" s="38" t="s">
        <v>447</v>
      </c>
      <c r="AG18" s="38" t="s">
        <v>455</v>
      </c>
      <c r="AH18" s="38" t="s">
        <v>442</v>
      </c>
      <c r="AI18" s="38" t="s">
        <v>414</v>
      </c>
      <c r="AJ18" s="38" t="s">
        <v>456</v>
      </c>
      <c r="AK18" s="38" t="s">
        <v>443</v>
      </c>
      <c r="AL18" s="38" t="s">
        <v>416</v>
      </c>
      <c r="AM18" s="38" t="s">
        <v>418</v>
      </c>
      <c r="AN18" s="38" t="s">
        <v>444</v>
      </c>
      <c r="AO18" s="38" t="s">
        <v>453</v>
      </c>
      <c r="AP18" s="121" t="s">
        <v>422</v>
      </c>
      <c r="AQ18" s="121" t="s">
        <v>422</v>
      </c>
      <c r="AR18" s="38" t="s">
        <v>424</v>
      </c>
      <c r="AS18" s="38" t="s">
        <v>425</v>
      </c>
      <c r="AT18" s="38" t="s">
        <v>427</v>
      </c>
      <c r="AU18" s="38" t="s">
        <v>429</v>
      </c>
      <c r="AV18" s="38" t="s">
        <v>431</v>
      </c>
      <c r="AW18" s="38" t="s">
        <v>433</v>
      </c>
    </row>
    <row r="19" spans="2:49" hidden="1" x14ac:dyDescent="0.15">
      <c r="B19" s="38" t="s">
        <v>359</v>
      </c>
      <c r="D19" s="38" t="s">
        <v>361</v>
      </c>
      <c r="F19" s="38" t="s">
        <v>365</v>
      </c>
      <c r="H19" s="38" t="s">
        <v>370</v>
      </c>
      <c r="I19" s="38" t="s">
        <v>373</v>
      </c>
      <c r="N19" s="38" t="s">
        <v>382</v>
      </c>
      <c r="P19" s="38" t="s">
        <v>384</v>
      </c>
      <c r="Q19" s="38" t="s">
        <v>387</v>
      </c>
      <c r="S19" s="38" t="s">
        <v>395</v>
      </c>
      <c r="X19" s="38" t="s">
        <v>404</v>
      </c>
      <c r="Y19" s="38" t="s">
        <v>457</v>
      </c>
      <c r="AD19" s="38" t="s">
        <v>412</v>
      </c>
      <c r="AM19" s="38" t="s">
        <v>419</v>
      </c>
    </row>
    <row r="20" spans="2:49" hidden="1" x14ac:dyDescent="0.15">
      <c r="B20" s="38" t="s">
        <v>360</v>
      </c>
      <c r="D20" s="38" t="s">
        <v>362</v>
      </c>
      <c r="F20" s="38" t="s">
        <v>454</v>
      </c>
      <c r="I20" s="38" t="s">
        <v>374</v>
      </c>
      <c r="P20" s="38" t="s">
        <v>449</v>
      </c>
      <c r="Q20" s="38" t="s">
        <v>388</v>
      </c>
      <c r="X20" s="38" t="s">
        <v>405</v>
      </c>
      <c r="Y20" s="38" t="s">
        <v>458</v>
      </c>
      <c r="AD20" s="38" t="s">
        <v>413</v>
      </c>
    </row>
    <row r="21" spans="2:49" hidden="1" x14ac:dyDescent="0.15">
      <c r="F21" s="38" t="s">
        <v>366</v>
      </c>
      <c r="Q21" s="38" t="s">
        <v>389</v>
      </c>
      <c r="AD21" s="38" t="s">
        <v>409</v>
      </c>
    </row>
    <row r="22" spans="2:49" ht="22.5" hidden="1" customHeight="1" x14ac:dyDescent="0.15">
      <c r="Q22" s="38" t="s">
        <v>390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6" zoomScale="70" zoomScaleNormal="70" zoomScaleSheetLayoutView="70" workbookViewId="0">
      <selection activeCell="H27" sqref="H27"/>
    </sheetView>
  </sheetViews>
  <sheetFormatPr defaultColWidth="9" defaultRowHeight="15" x14ac:dyDescent="0.15"/>
  <cols>
    <col min="1" max="1" width="2.25" style="115" hidden="1" customWidth="1"/>
    <col min="2" max="2" width="7.375" style="20" customWidth="1"/>
    <col min="3" max="3" width="21.375" style="20" customWidth="1"/>
    <col min="4" max="4" width="28.875" style="20" customWidth="1"/>
    <col min="5" max="5" width="30.875" style="20" customWidth="1"/>
    <col min="6" max="6" width="22.75" style="20" customWidth="1"/>
    <col min="7" max="16384" width="9" style="20"/>
  </cols>
  <sheetData>
    <row r="1" spans="1:248" ht="18.75" x14ac:dyDescent="0.15">
      <c r="B1" s="102" t="s">
        <v>331</v>
      </c>
    </row>
    <row r="2" spans="1:248" s="23" customFormat="1" x14ac:dyDescent="0.15">
      <c r="A2" s="115"/>
      <c r="B2" s="21"/>
      <c r="C2" s="22"/>
      <c r="D2" s="22"/>
    </row>
    <row r="3" spans="1:248" ht="16.5" customHeight="1" x14ac:dyDescent="0.15">
      <c r="B3" s="382" t="s">
        <v>43</v>
      </c>
      <c r="C3" s="383"/>
      <c r="D3" s="384" t="str">
        <f>IF(ｼｰﾄ0!C4="","",ｼｰﾄ0!C3 &amp; (ｼｰﾄ0!C4))</f>
        <v>愛知県濃尾平野</v>
      </c>
      <c r="E3" s="384"/>
      <c r="F3" s="384"/>
      <c r="IN3" s="23">
        <v>1</v>
      </c>
    </row>
    <row r="4" spans="1:248" ht="54" customHeight="1" x14ac:dyDescent="0.15">
      <c r="B4" s="382" t="s">
        <v>44</v>
      </c>
      <c r="C4" s="383"/>
      <c r="D4" s="155" t="s">
        <v>334</v>
      </c>
      <c r="E4" s="156" t="s">
        <v>466</v>
      </c>
      <c r="F4" s="157" t="s">
        <v>335</v>
      </c>
    </row>
    <row r="5" spans="1:248" ht="26.1" customHeight="1" x14ac:dyDescent="0.15">
      <c r="B5" s="385" t="s">
        <v>66</v>
      </c>
      <c r="C5" s="385"/>
      <c r="D5" s="158" t="s">
        <v>485</v>
      </c>
      <c r="E5" s="158" t="s">
        <v>480</v>
      </c>
      <c r="F5" s="158" t="s">
        <v>488</v>
      </c>
    </row>
    <row r="6" spans="1:248" ht="26.1" customHeight="1" x14ac:dyDescent="0.15">
      <c r="B6" s="386" t="s">
        <v>205</v>
      </c>
      <c r="C6" s="386"/>
      <c r="D6" s="160" t="s">
        <v>486</v>
      </c>
      <c r="E6" s="160" t="s">
        <v>481</v>
      </c>
      <c r="F6" s="160" t="s">
        <v>489</v>
      </c>
    </row>
    <row r="7" spans="1:248" ht="24.95" customHeight="1" x14ac:dyDescent="0.15">
      <c r="B7" s="390" t="s">
        <v>47</v>
      </c>
      <c r="C7" s="390"/>
      <c r="D7" s="160" t="s">
        <v>305</v>
      </c>
      <c r="E7" s="160" t="s">
        <v>482</v>
      </c>
      <c r="F7" s="160" t="s">
        <v>490</v>
      </c>
    </row>
    <row r="8" spans="1:248" ht="27" customHeight="1" x14ac:dyDescent="0.15">
      <c r="B8" s="391" t="s">
        <v>185</v>
      </c>
      <c r="C8" s="392"/>
      <c r="D8" s="160" t="s">
        <v>487</v>
      </c>
      <c r="E8" s="160" t="s">
        <v>483</v>
      </c>
      <c r="F8" s="160" t="s">
        <v>568</v>
      </c>
    </row>
    <row r="9" spans="1:248" ht="26.25" customHeight="1" x14ac:dyDescent="0.15">
      <c r="B9" s="393" t="s">
        <v>340</v>
      </c>
      <c r="C9" s="394"/>
      <c r="D9" s="160" t="s">
        <v>491</v>
      </c>
      <c r="E9" s="161" t="s">
        <v>492</v>
      </c>
      <c r="F9" s="162" t="s">
        <v>567</v>
      </c>
    </row>
    <row r="10" spans="1:248" ht="30" customHeight="1" x14ac:dyDescent="0.15">
      <c r="B10" s="393" t="s">
        <v>650</v>
      </c>
      <c r="C10" s="395"/>
      <c r="D10" s="163"/>
      <c r="E10" s="169" t="s">
        <v>484</v>
      </c>
      <c r="F10" s="163"/>
    </row>
    <row r="11" spans="1:248" ht="29.25" customHeight="1" x14ac:dyDescent="0.15">
      <c r="B11" s="396" t="s">
        <v>67</v>
      </c>
      <c r="C11" s="164" t="s">
        <v>187</v>
      </c>
      <c r="D11" s="170">
        <v>149.94999999999999</v>
      </c>
      <c r="E11" s="170">
        <v>39.93</v>
      </c>
      <c r="F11" s="171">
        <v>-5.62</v>
      </c>
    </row>
    <row r="12" spans="1:248" ht="30" customHeight="1" x14ac:dyDescent="0.15">
      <c r="B12" s="396"/>
      <c r="C12" s="165" t="s">
        <v>186</v>
      </c>
      <c r="D12" s="166"/>
      <c r="E12" s="170">
        <v>3.17</v>
      </c>
      <c r="F12" s="166"/>
    </row>
    <row r="13" spans="1:248" ht="30.75" customHeight="1" x14ac:dyDescent="0.15">
      <c r="B13" s="396"/>
      <c r="C13" s="164" t="s">
        <v>341</v>
      </c>
      <c r="D13" s="172"/>
      <c r="E13" s="166"/>
      <c r="F13" s="171">
        <v>0.83</v>
      </c>
    </row>
    <row r="14" spans="1:248" ht="19.5" customHeight="1" x14ac:dyDescent="0.15">
      <c r="B14" s="397"/>
      <c r="C14" s="159" t="s">
        <v>236</v>
      </c>
      <c r="D14" s="174">
        <v>0.08</v>
      </c>
      <c r="E14" s="175">
        <v>0.37</v>
      </c>
      <c r="F14" s="175">
        <v>-0.36</v>
      </c>
    </row>
    <row r="15" spans="1:248" ht="19.5" customHeight="1" x14ac:dyDescent="0.15">
      <c r="B15" s="397"/>
      <c r="C15" s="159" t="s">
        <v>69</v>
      </c>
      <c r="D15" s="175">
        <v>0.39</v>
      </c>
      <c r="E15" s="176">
        <v>1.36</v>
      </c>
      <c r="F15" s="175">
        <v>0.24</v>
      </c>
    </row>
    <row r="16" spans="1:248" ht="19.5" customHeight="1" x14ac:dyDescent="0.15">
      <c r="B16" s="397"/>
      <c r="C16" s="159" t="s">
        <v>71</v>
      </c>
      <c r="D16" s="175">
        <v>-0.04</v>
      </c>
      <c r="E16" s="175">
        <v>0.42</v>
      </c>
      <c r="F16" s="175">
        <v>0.14000000000000001</v>
      </c>
    </row>
    <row r="17" spans="1:6" ht="19.5" customHeight="1" x14ac:dyDescent="0.15">
      <c r="B17" s="397"/>
      <c r="C17" s="159" t="s">
        <v>70</v>
      </c>
      <c r="D17" s="175">
        <v>0.47</v>
      </c>
      <c r="E17" s="175">
        <v>1.01</v>
      </c>
      <c r="F17" s="175">
        <v>-0.32</v>
      </c>
    </row>
    <row r="18" spans="1:6" ht="19.5" customHeight="1" x14ac:dyDescent="0.15">
      <c r="B18" s="397"/>
      <c r="C18" s="159" t="s">
        <v>167</v>
      </c>
      <c r="D18" s="175">
        <v>-0.68</v>
      </c>
      <c r="E18" s="175">
        <v>0</v>
      </c>
      <c r="F18" s="175">
        <v>0.18</v>
      </c>
    </row>
    <row r="19" spans="1:6" ht="19.5" customHeight="1" x14ac:dyDescent="0.15">
      <c r="B19" s="397"/>
      <c r="C19" s="173" t="s">
        <v>237</v>
      </c>
      <c r="D19" s="175">
        <v>0.3</v>
      </c>
      <c r="E19" s="175">
        <v>1.25</v>
      </c>
      <c r="F19" s="175">
        <v>-0.25</v>
      </c>
    </row>
    <row r="20" spans="1:6" ht="19.5" customHeight="1" x14ac:dyDescent="0.15">
      <c r="B20" s="397"/>
      <c r="C20" s="173" t="s">
        <v>255</v>
      </c>
      <c r="D20" s="175">
        <v>0.56999999999999995</v>
      </c>
      <c r="E20" s="175">
        <v>0.97</v>
      </c>
      <c r="F20" s="175">
        <v>0.03</v>
      </c>
    </row>
    <row r="21" spans="1:6" ht="19.5" customHeight="1" x14ac:dyDescent="0.15">
      <c r="B21" s="397"/>
      <c r="C21" s="173" t="s">
        <v>343</v>
      </c>
      <c r="D21" s="175">
        <v>-0.34</v>
      </c>
      <c r="E21" s="175">
        <v>-0.01</v>
      </c>
      <c r="F21" s="175">
        <v>0.32</v>
      </c>
    </row>
    <row r="22" spans="1:6" ht="19.5" customHeight="1" x14ac:dyDescent="0.15">
      <c r="B22" s="397"/>
      <c r="C22" s="173" t="s">
        <v>351</v>
      </c>
      <c r="D22" s="175">
        <v>-0.05</v>
      </c>
      <c r="E22" s="175">
        <v>0.71</v>
      </c>
      <c r="F22" s="175">
        <v>-0.73</v>
      </c>
    </row>
    <row r="23" spans="1:6" ht="19.5" customHeight="1" x14ac:dyDescent="0.15">
      <c r="B23" s="398"/>
      <c r="C23" s="173" t="s">
        <v>465</v>
      </c>
      <c r="D23" s="175">
        <v>0.22</v>
      </c>
      <c r="E23" s="175">
        <v>0.25</v>
      </c>
      <c r="F23" s="175">
        <v>0.83</v>
      </c>
    </row>
    <row r="24" spans="1:6" s="113" customFormat="1" ht="12" customHeight="1" x14ac:dyDescent="0.15">
      <c r="A24" s="116"/>
      <c r="C24" s="167" t="s">
        <v>214</v>
      </c>
      <c r="D24" s="399" t="s">
        <v>493</v>
      </c>
      <c r="E24" s="400"/>
      <c r="F24" s="401"/>
    </row>
    <row r="25" spans="1:6" s="113" customFormat="1" ht="12" customHeight="1" x14ac:dyDescent="0.15">
      <c r="A25" s="116"/>
      <c r="C25" s="27"/>
      <c r="D25" s="402" t="s">
        <v>494</v>
      </c>
      <c r="E25" s="400"/>
      <c r="F25" s="403"/>
    </row>
    <row r="26" spans="1:6" s="113" customFormat="1" ht="12" customHeight="1" x14ac:dyDescent="0.15">
      <c r="A26" s="116"/>
      <c r="C26" s="17"/>
      <c r="D26" s="402" t="s">
        <v>495</v>
      </c>
      <c r="E26" s="400"/>
      <c r="F26" s="403"/>
    </row>
    <row r="27" spans="1:6" s="113" customFormat="1" ht="12" customHeight="1" x14ac:dyDescent="0.15">
      <c r="A27" s="116"/>
      <c r="D27" s="404" t="s">
        <v>496</v>
      </c>
      <c r="E27" s="400"/>
      <c r="F27" s="403"/>
    </row>
    <row r="28" spans="1:6" s="113" customFormat="1" ht="12" customHeight="1" x14ac:dyDescent="0.15">
      <c r="A28" s="116"/>
      <c r="D28" s="387"/>
      <c r="E28" s="388"/>
      <c r="F28" s="389"/>
    </row>
    <row r="29" spans="1:6" s="113" customFormat="1" x14ac:dyDescent="0.15">
      <c r="A29" s="116"/>
    </row>
    <row r="30" spans="1:6" s="113" customFormat="1" x14ac:dyDescent="0.15">
      <c r="A30" s="116"/>
    </row>
    <row r="31" spans="1:6" s="113" customFormat="1" x14ac:dyDescent="0.15">
      <c r="A31" s="116"/>
    </row>
    <row r="32" spans="1:6" s="113" customFormat="1" x14ac:dyDescent="0.15">
      <c r="A32" s="116"/>
    </row>
    <row r="33" spans="1:3" s="113" customFormat="1" x14ac:dyDescent="0.15">
      <c r="A33" s="116"/>
    </row>
    <row r="34" spans="1:3" s="113" customFormat="1" x14ac:dyDescent="0.15">
      <c r="A34" s="116"/>
    </row>
    <row r="35" spans="1:3" s="113" customFormat="1" x14ac:dyDescent="0.15">
      <c r="A35" s="116"/>
    </row>
    <row r="40" spans="1:3" x14ac:dyDescent="0.15">
      <c r="C40" s="114"/>
    </row>
    <row r="41" spans="1:3" x14ac:dyDescent="0.15">
      <c r="C41" s="114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632D3F7E-9F37-4D23-B1E3-0AAA325242C2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6F44A144-A9CD-4892-8390-E4208DDBD0BD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19C8E55A-E330-4E60-AF9B-895CE686439E}"/>
    <dataValidation allowBlank="1" showInputMessage="1" showErrorMessage="1" promptTitle="記入例と同じ形式で記載してください。英数半角大文字" prompt="記入例_x000a_　　　　　S50～R2_x000a_          H2～R1_x000a_" sqref="D9" xr:uid="{817E8DDC-7B93-48C4-BDC9-FFCAEC3831F8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500B35D5-ABD0-4A2A-82AD-761C37068834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E13 F12 D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D23 F15 E14:F14 E16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H25"/>
  <sheetViews>
    <sheetView showGridLines="0" topLeftCell="B5" zoomScale="60" zoomScaleNormal="60" zoomScaleSheetLayoutView="70" workbookViewId="0">
      <selection activeCell="K14" sqref="K14"/>
    </sheetView>
  </sheetViews>
  <sheetFormatPr defaultColWidth="9" defaultRowHeight="15" x14ac:dyDescent="0.15"/>
  <cols>
    <col min="1" max="1" width="2.5" style="17" hidden="1" customWidth="1"/>
    <col min="2" max="2" width="6.875" style="17" customWidth="1"/>
    <col min="3" max="3" width="14.25" style="17" customWidth="1"/>
    <col min="4" max="4" width="18.875" style="17" customWidth="1"/>
    <col min="5" max="6" width="26.25" style="17" customWidth="1"/>
    <col min="7" max="7" width="23.5" style="17" customWidth="1"/>
    <col min="8" max="8" width="24.625" style="17" customWidth="1"/>
    <col min="9" max="16384" width="9" style="17"/>
  </cols>
  <sheetData>
    <row r="1" spans="1:8" ht="18.75" x14ac:dyDescent="0.15">
      <c r="B1" s="101" t="s">
        <v>332</v>
      </c>
    </row>
    <row r="2" spans="1:8" x14ac:dyDescent="0.15">
      <c r="A2" s="24">
        <f>IF(COUNTA(D4:H21)&lt;&gt;0,1,2)</f>
        <v>1</v>
      </c>
      <c r="B2" s="18" t="s">
        <v>43</v>
      </c>
      <c r="D2" s="18"/>
      <c r="E2" s="19"/>
      <c r="F2" s="19"/>
      <c r="G2" s="19"/>
      <c r="H2" s="19"/>
    </row>
    <row r="3" spans="1:8" ht="18.75" customHeight="1" x14ac:dyDescent="0.15">
      <c r="B3" s="405" t="str">
        <f>IF(ｼｰﾄ0!C4="","",ｼｰﾄ0!C3   &amp; (ｼｰﾄ0!C4) )</f>
        <v>愛知県濃尾平野</v>
      </c>
      <c r="C3" s="405"/>
      <c r="D3" s="177"/>
      <c r="E3" s="177"/>
      <c r="F3" s="177"/>
      <c r="G3" s="177"/>
      <c r="H3" s="177"/>
    </row>
    <row r="4" spans="1:8" ht="27" customHeight="1" x14ac:dyDescent="0.15">
      <c r="B4" s="406" t="s">
        <v>207</v>
      </c>
      <c r="C4" s="407"/>
      <c r="D4" s="178" t="s">
        <v>497</v>
      </c>
      <c r="E4" s="178" t="s">
        <v>498</v>
      </c>
      <c r="F4" s="178" t="s">
        <v>499</v>
      </c>
      <c r="G4" s="178" t="s">
        <v>500</v>
      </c>
      <c r="H4" s="178" t="s">
        <v>501</v>
      </c>
    </row>
    <row r="5" spans="1:8" ht="27" customHeight="1" x14ac:dyDescent="0.15">
      <c r="B5" s="406" t="s">
        <v>203</v>
      </c>
      <c r="C5" s="407"/>
      <c r="D5" s="179" t="s">
        <v>502</v>
      </c>
      <c r="E5" s="179" t="s">
        <v>502</v>
      </c>
      <c r="F5" s="179" t="s">
        <v>502</v>
      </c>
      <c r="G5" s="179" t="s">
        <v>503</v>
      </c>
      <c r="H5" s="179" t="s">
        <v>504</v>
      </c>
    </row>
    <row r="6" spans="1:8" ht="27" customHeight="1" x14ac:dyDescent="0.15">
      <c r="B6" s="406" t="s">
        <v>27</v>
      </c>
      <c r="C6" s="407"/>
      <c r="D6" s="179">
        <v>1.49</v>
      </c>
      <c r="E6" s="179">
        <v>1.44</v>
      </c>
      <c r="F6" s="179">
        <v>1.49</v>
      </c>
      <c r="G6" s="179">
        <v>0.31</v>
      </c>
      <c r="H6" s="179">
        <v>-0.96</v>
      </c>
    </row>
    <row r="7" spans="1:8" ht="27" customHeight="1" x14ac:dyDescent="0.15">
      <c r="B7" s="406" t="s">
        <v>46</v>
      </c>
      <c r="C7" s="407"/>
      <c r="D7" s="179" t="s">
        <v>505</v>
      </c>
      <c r="E7" s="179" t="s">
        <v>506</v>
      </c>
      <c r="F7" s="179" t="s">
        <v>507</v>
      </c>
      <c r="G7" s="179" t="s">
        <v>508</v>
      </c>
      <c r="H7" s="179" t="s">
        <v>509</v>
      </c>
    </row>
    <row r="8" spans="1:8" ht="27" customHeight="1" x14ac:dyDescent="0.15">
      <c r="B8" s="406" t="s">
        <v>47</v>
      </c>
      <c r="C8" s="407"/>
      <c r="D8" s="179" t="s">
        <v>510</v>
      </c>
      <c r="E8" s="179" t="s">
        <v>510</v>
      </c>
      <c r="F8" s="179" t="s">
        <v>510</v>
      </c>
      <c r="G8" s="179" t="s">
        <v>511</v>
      </c>
      <c r="H8" s="179" t="s">
        <v>511</v>
      </c>
    </row>
    <row r="9" spans="1:8" ht="27" customHeight="1" x14ac:dyDescent="0.15">
      <c r="B9" s="406" t="s">
        <v>28</v>
      </c>
      <c r="C9" s="407"/>
      <c r="D9" s="179" t="s">
        <v>512</v>
      </c>
      <c r="E9" s="179" t="s">
        <v>513</v>
      </c>
      <c r="F9" s="179" t="s">
        <v>514</v>
      </c>
      <c r="G9" s="179" t="s">
        <v>515</v>
      </c>
      <c r="H9" s="179" t="s">
        <v>515</v>
      </c>
    </row>
    <row r="10" spans="1:8" ht="27" customHeight="1" x14ac:dyDescent="0.15">
      <c r="B10" s="406" t="s">
        <v>206</v>
      </c>
      <c r="C10" s="407"/>
      <c r="D10" s="179" t="s">
        <v>516</v>
      </c>
      <c r="E10" s="179" t="s">
        <v>516</v>
      </c>
      <c r="F10" s="179" t="s">
        <v>516</v>
      </c>
      <c r="G10" s="179" t="s">
        <v>516</v>
      </c>
      <c r="H10" s="179" t="s">
        <v>517</v>
      </c>
    </row>
    <row r="11" spans="1:8" ht="27" customHeight="1" x14ac:dyDescent="0.15">
      <c r="B11" s="412" t="s">
        <v>48</v>
      </c>
      <c r="C11" s="413"/>
      <c r="D11" s="180" t="s">
        <v>518</v>
      </c>
      <c r="E11" s="180" t="s">
        <v>519</v>
      </c>
      <c r="F11" s="180" t="s">
        <v>520</v>
      </c>
      <c r="G11" s="180" t="s">
        <v>521</v>
      </c>
      <c r="H11" s="180" t="s">
        <v>522</v>
      </c>
    </row>
    <row r="12" spans="1:8" ht="18.75" customHeight="1" x14ac:dyDescent="0.15">
      <c r="B12" s="414" t="s">
        <v>26</v>
      </c>
      <c r="C12" s="181" t="s">
        <v>68</v>
      </c>
      <c r="D12" s="180">
        <v>-3.47</v>
      </c>
      <c r="E12" s="180">
        <v>-3.97</v>
      </c>
      <c r="F12" s="180">
        <v>-2.72</v>
      </c>
      <c r="G12" s="180">
        <v>-1.69</v>
      </c>
      <c r="H12" s="180">
        <v>-3.07</v>
      </c>
    </row>
    <row r="13" spans="1:8" ht="18.75" customHeight="1" x14ac:dyDescent="0.15">
      <c r="B13" s="415"/>
      <c r="C13" s="181" t="s">
        <v>208</v>
      </c>
      <c r="D13" s="180">
        <v>-3.03</v>
      </c>
      <c r="E13" s="180">
        <v>-3.79</v>
      </c>
      <c r="F13" s="180">
        <v>-2.33</v>
      </c>
      <c r="G13" s="180">
        <v>-1.67</v>
      </c>
      <c r="H13" s="180">
        <v>-2.99</v>
      </c>
    </row>
    <row r="14" spans="1:8" ht="18.75" customHeight="1" x14ac:dyDescent="0.15">
      <c r="B14" s="415"/>
      <c r="C14" s="181" t="s">
        <v>71</v>
      </c>
      <c r="D14" s="180">
        <v>-3.28</v>
      </c>
      <c r="E14" s="180">
        <v>-3.81</v>
      </c>
      <c r="F14" s="180">
        <v>-2.3199999999999998</v>
      </c>
      <c r="G14" s="180">
        <v>-1.54</v>
      </c>
      <c r="H14" s="180">
        <v>-3.06</v>
      </c>
    </row>
    <row r="15" spans="1:8" ht="18.75" customHeight="1" x14ac:dyDescent="0.15">
      <c r="B15" s="415"/>
      <c r="C15" s="181" t="s">
        <v>70</v>
      </c>
      <c r="D15" s="180">
        <v>-3.17</v>
      </c>
      <c r="E15" s="180">
        <v>-3.84</v>
      </c>
      <c r="F15" s="180">
        <v>-2.34</v>
      </c>
      <c r="G15" s="180">
        <v>-1.68</v>
      </c>
      <c r="H15" s="180">
        <v>-2.82</v>
      </c>
    </row>
    <row r="16" spans="1:8" ht="18.75" customHeight="1" x14ac:dyDescent="0.15">
      <c r="B16" s="416" t="s">
        <v>49</v>
      </c>
      <c r="C16" s="181" t="s">
        <v>167</v>
      </c>
      <c r="D16" s="180">
        <v>-3.11</v>
      </c>
      <c r="E16" s="180">
        <v>-3.66</v>
      </c>
      <c r="F16" s="180">
        <v>-2.33</v>
      </c>
      <c r="G16" s="180">
        <v>-1.35</v>
      </c>
      <c r="H16" s="180">
        <v>-2.5299999999999998</v>
      </c>
    </row>
    <row r="17" spans="2:8" ht="18.75" customHeight="1" x14ac:dyDescent="0.15">
      <c r="B17" s="416"/>
      <c r="C17" s="159" t="s">
        <v>229</v>
      </c>
      <c r="D17" s="180">
        <v>-3.11</v>
      </c>
      <c r="E17" s="180">
        <v>-3.57</v>
      </c>
      <c r="F17" s="180">
        <v>-2.33</v>
      </c>
      <c r="G17" s="180">
        <v>-1.1399999999999999</v>
      </c>
      <c r="H17" s="180">
        <v>-2.52</v>
      </c>
    </row>
    <row r="18" spans="2:8" ht="18.75" customHeight="1" x14ac:dyDescent="0.15">
      <c r="B18" s="416"/>
      <c r="C18" s="159" t="s">
        <v>255</v>
      </c>
      <c r="D18" s="180">
        <v>-2.87</v>
      </c>
      <c r="E18" s="180">
        <v>-3.44</v>
      </c>
      <c r="F18" s="180">
        <v>-2.2799999999999998</v>
      </c>
      <c r="G18" s="180">
        <v>-1.1599999999999999</v>
      </c>
      <c r="H18" s="180">
        <v>-2.23</v>
      </c>
    </row>
    <row r="19" spans="2:8" ht="18.75" customHeight="1" x14ac:dyDescent="0.15">
      <c r="B19" s="416"/>
      <c r="C19" s="159" t="s">
        <v>343</v>
      </c>
      <c r="D19" s="180">
        <v>-2.75</v>
      </c>
      <c r="E19" s="180">
        <v>-3.39</v>
      </c>
      <c r="F19" s="180">
        <v>-2.2799999999999998</v>
      </c>
      <c r="G19" s="180">
        <v>-1.21</v>
      </c>
      <c r="H19" s="180">
        <v>-2.25</v>
      </c>
    </row>
    <row r="20" spans="2:8" ht="18.75" customHeight="1" x14ac:dyDescent="0.15">
      <c r="B20" s="416"/>
      <c r="C20" s="159" t="s">
        <v>351</v>
      </c>
      <c r="D20" s="180">
        <v>-2.66</v>
      </c>
      <c r="E20" s="180">
        <v>-3.31</v>
      </c>
      <c r="F20" s="180">
        <v>-2.27</v>
      </c>
      <c r="G20" s="180">
        <v>-0.8</v>
      </c>
      <c r="H20" s="180">
        <v>-2.31</v>
      </c>
    </row>
    <row r="21" spans="2:8" ht="18.75" customHeight="1" x14ac:dyDescent="0.15">
      <c r="B21" s="417"/>
      <c r="C21" s="159" t="s">
        <v>465</v>
      </c>
      <c r="D21" s="180">
        <v>-2.64</v>
      </c>
      <c r="E21" s="180">
        <v>-3.31</v>
      </c>
      <c r="F21" s="180">
        <v>-2.35</v>
      </c>
      <c r="G21" s="182">
        <v>-0.8</v>
      </c>
      <c r="H21" s="182">
        <v>-2.2400000000000002</v>
      </c>
    </row>
    <row r="22" spans="2:8" x14ac:dyDescent="0.15">
      <c r="B22" s="19"/>
      <c r="C22" s="183" t="s">
        <v>213</v>
      </c>
      <c r="D22" s="418" t="s">
        <v>72</v>
      </c>
      <c r="E22" s="419"/>
      <c r="F22" s="419"/>
      <c r="G22" s="419"/>
      <c r="H22" s="420"/>
    </row>
    <row r="23" spans="2:8" x14ac:dyDescent="0.15">
      <c r="B23" s="19"/>
      <c r="C23" s="19"/>
      <c r="D23" s="408" t="s">
        <v>523</v>
      </c>
      <c r="E23" s="409"/>
      <c r="F23" s="409"/>
      <c r="G23" s="409"/>
      <c r="H23" s="410"/>
    </row>
    <row r="24" spans="2:8" x14ac:dyDescent="0.15">
      <c r="B24" s="19"/>
      <c r="C24" s="19"/>
      <c r="D24" s="408" t="s">
        <v>524</v>
      </c>
      <c r="E24" s="409"/>
      <c r="F24" s="409"/>
      <c r="G24" s="409"/>
      <c r="H24" s="410"/>
    </row>
    <row r="25" spans="2:8" x14ac:dyDescent="0.15">
      <c r="B25" s="19"/>
      <c r="C25" s="19"/>
      <c r="D25" s="411" t="s">
        <v>569</v>
      </c>
      <c r="E25" s="388"/>
      <c r="F25" s="388"/>
      <c r="G25" s="388"/>
      <c r="H25" s="389"/>
    </row>
  </sheetData>
  <sheetProtection insertColumns="0"/>
  <mergeCells count="15">
    <mergeCell ref="B8:C8"/>
    <mergeCell ref="D23:H23"/>
    <mergeCell ref="D24:H24"/>
    <mergeCell ref="D25:H25"/>
    <mergeCell ref="B9:C9"/>
    <mergeCell ref="B10:C10"/>
    <mergeCell ref="B11:C11"/>
    <mergeCell ref="B12:B15"/>
    <mergeCell ref="B16:B21"/>
    <mergeCell ref="D22:H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61" activePane="bottomRight" state="frozen"/>
      <selection sqref="A1:B1"/>
      <selection pane="topRight" sqref="A1:B1"/>
      <selection pane="bottomLeft" sqref="A1:B1"/>
      <selection pane="bottomRight" activeCell="L76" sqref="L76"/>
    </sheetView>
  </sheetViews>
  <sheetFormatPr defaultColWidth="9" defaultRowHeight="15" x14ac:dyDescent="0.15"/>
  <cols>
    <col min="1" max="1" width="2.625" style="30" hidden="1" customWidth="1"/>
    <col min="2" max="2" width="16.625" style="24" customWidth="1"/>
    <col min="3" max="3" width="12.75" style="24" customWidth="1"/>
    <col min="4" max="4" width="10.375" style="24" customWidth="1"/>
    <col min="5" max="8" width="8.75" style="24" customWidth="1"/>
    <col min="9" max="12" width="12" style="24" customWidth="1"/>
    <col min="13" max="16384" width="9" style="24"/>
  </cols>
  <sheetData>
    <row r="1" spans="1:18" s="17" customFormat="1" ht="18.75" x14ac:dyDescent="0.15">
      <c r="B1" s="101" t="s">
        <v>464</v>
      </c>
    </row>
    <row r="2" spans="1:18" s="17" customFormat="1" x14ac:dyDescent="0.15">
      <c r="A2" s="25">
        <v>2</v>
      </c>
      <c r="C2" s="18"/>
      <c r="D2" s="18"/>
      <c r="E2" s="26"/>
      <c r="F2" s="26"/>
      <c r="G2" s="26"/>
      <c r="H2" s="26"/>
    </row>
    <row r="3" spans="1:18" s="17" customFormat="1" x14ac:dyDescent="0.15">
      <c r="A3" s="25">
        <f>IF(COUNTA(B8:L67)&lt;&gt;0,1,2)</f>
        <v>1</v>
      </c>
      <c r="B3" s="18" t="s">
        <v>158</v>
      </c>
      <c r="C3" s="27"/>
      <c r="D3" s="18"/>
      <c r="E3" s="26"/>
      <c r="F3" s="26"/>
      <c r="G3" s="26"/>
      <c r="H3" s="26"/>
    </row>
    <row r="4" spans="1:18" s="17" customFormat="1" ht="15.75" thickBot="1" x14ac:dyDescent="0.2">
      <c r="A4" s="25"/>
      <c r="B4" s="427" t="str">
        <f>IF(ｼｰﾄ0!C4="","",ｼｰﾄ0!C3   &amp; (ｼｰﾄ0!C4) )</f>
        <v>愛知県濃尾平野</v>
      </c>
      <c r="C4" s="427"/>
      <c r="D4" s="18"/>
      <c r="E4" s="26"/>
      <c r="F4" s="26"/>
      <c r="G4" s="26"/>
      <c r="H4" s="26"/>
    </row>
    <row r="5" spans="1:18" ht="48.6" customHeight="1" x14ac:dyDescent="0.15">
      <c r="A5" s="28"/>
      <c r="B5" s="428" t="s">
        <v>651</v>
      </c>
      <c r="C5" s="431" t="s">
        <v>242</v>
      </c>
      <c r="D5" s="184"/>
      <c r="E5" s="434" t="s">
        <v>477</v>
      </c>
      <c r="F5" s="435"/>
      <c r="G5" s="435"/>
      <c r="H5" s="436"/>
      <c r="I5" s="443" t="s">
        <v>652</v>
      </c>
      <c r="J5" s="444"/>
      <c r="K5" s="445" t="s">
        <v>653</v>
      </c>
      <c r="L5" s="446"/>
    </row>
    <row r="6" spans="1:18" ht="37.5" customHeight="1" x14ac:dyDescent="0.15">
      <c r="A6" s="28"/>
      <c r="B6" s="429"/>
      <c r="C6" s="432"/>
      <c r="D6" s="437" t="s">
        <v>344</v>
      </c>
      <c r="E6" s="439" t="s">
        <v>280</v>
      </c>
      <c r="F6" s="441" t="s">
        <v>279</v>
      </c>
      <c r="G6" s="441" t="s">
        <v>159</v>
      </c>
      <c r="H6" s="437" t="s">
        <v>264</v>
      </c>
      <c r="I6" s="185" t="s">
        <v>314</v>
      </c>
      <c r="J6" s="186" t="s">
        <v>315</v>
      </c>
      <c r="K6" s="185" t="s">
        <v>339</v>
      </c>
      <c r="L6" s="187" t="s">
        <v>316</v>
      </c>
    </row>
    <row r="7" spans="1:18" ht="29.1" customHeight="1" thickBot="1" x14ac:dyDescent="0.2">
      <c r="A7" s="28"/>
      <c r="B7" s="430"/>
      <c r="C7" s="433"/>
      <c r="D7" s="438"/>
      <c r="E7" s="440"/>
      <c r="F7" s="442"/>
      <c r="G7" s="442"/>
      <c r="H7" s="438"/>
      <c r="I7" s="188" t="s">
        <v>317</v>
      </c>
      <c r="J7" s="189" t="s">
        <v>320</v>
      </c>
      <c r="K7" s="190" t="s">
        <v>319</v>
      </c>
      <c r="L7" s="191" t="s">
        <v>318</v>
      </c>
    </row>
    <row r="8" spans="1:18" ht="19.5" customHeight="1" thickTop="1" x14ac:dyDescent="0.15">
      <c r="A8" s="29">
        <f>IF(COUNTIF(E8:E67,"/")&gt;=1,1,"")</f>
        <v>1</v>
      </c>
      <c r="B8" s="198" t="s">
        <v>459</v>
      </c>
      <c r="C8" s="199">
        <v>290</v>
      </c>
      <c r="D8" s="199">
        <v>46</v>
      </c>
      <c r="E8" s="200" t="s">
        <v>525</v>
      </c>
      <c r="F8" s="200" t="s">
        <v>525</v>
      </c>
      <c r="G8" s="200" t="s">
        <v>525</v>
      </c>
      <c r="H8" s="200" t="s">
        <v>525</v>
      </c>
      <c r="I8" s="200" t="s">
        <v>265</v>
      </c>
      <c r="J8" s="200"/>
      <c r="K8" s="200" t="s">
        <v>267</v>
      </c>
      <c r="L8" s="200"/>
    </row>
    <row r="9" spans="1:18" ht="19.5" customHeight="1" x14ac:dyDescent="0.15">
      <c r="A9" s="29">
        <f>IF(COUNTIF(E8:E67,"-")&gt;=1,2,"")</f>
        <v>2</v>
      </c>
      <c r="B9" s="198" t="s">
        <v>526</v>
      </c>
      <c r="C9" s="199"/>
      <c r="D9" s="199"/>
      <c r="E9" s="200" t="s">
        <v>525</v>
      </c>
      <c r="F9" s="200" t="s">
        <v>525</v>
      </c>
      <c r="G9" s="200" t="s">
        <v>525</v>
      </c>
      <c r="H9" s="200" t="s">
        <v>525</v>
      </c>
      <c r="I9" s="201" t="s">
        <v>265</v>
      </c>
      <c r="J9" s="202"/>
      <c r="K9" s="202" t="s">
        <v>267</v>
      </c>
      <c r="L9" s="202" t="s">
        <v>527</v>
      </c>
    </row>
    <row r="10" spans="1:18" ht="19.5" customHeight="1" x14ac:dyDescent="0.15">
      <c r="A10" s="29" t="str">
        <f>IF(COUNTIF(E8:E67,"#")&gt;=1,4,"")</f>
        <v/>
      </c>
      <c r="B10" s="198" t="s">
        <v>528</v>
      </c>
      <c r="C10" s="199"/>
      <c r="D10" s="199"/>
      <c r="E10" s="200" t="s">
        <v>525</v>
      </c>
      <c r="F10" s="200" t="s">
        <v>525</v>
      </c>
      <c r="G10" s="200" t="s">
        <v>525</v>
      </c>
      <c r="H10" s="200" t="s">
        <v>525</v>
      </c>
      <c r="I10" s="201" t="s">
        <v>265</v>
      </c>
      <c r="J10" s="202"/>
      <c r="K10" s="202" t="s">
        <v>267</v>
      </c>
      <c r="L10" s="202" t="s">
        <v>527</v>
      </c>
    </row>
    <row r="11" spans="1:18" ht="19.5" customHeight="1" x14ac:dyDescent="0.15">
      <c r="A11" s="28"/>
      <c r="B11" s="198" t="s">
        <v>529</v>
      </c>
      <c r="C11" s="199"/>
      <c r="D11" s="199"/>
      <c r="E11" s="200" t="s">
        <v>525</v>
      </c>
      <c r="F11" s="200" t="s">
        <v>525</v>
      </c>
      <c r="G11" s="200" t="s">
        <v>525</v>
      </c>
      <c r="H11" s="200" t="s">
        <v>525</v>
      </c>
      <c r="I11" s="201" t="s">
        <v>265</v>
      </c>
      <c r="J11" s="202"/>
      <c r="K11" s="202" t="s">
        <v>267</v>
      </c>
      <c r="L11" s="202" t="s">
        <v>527</v>
      </c>
    </row>
    <row r="12" spans="1:18" ht="19.5" customHeight="1" x14ac:dyDescent="0.15">
      <c r="A12" s="29">
        <f>IF(COUNTIF(F8:F67,"-")&gt;=1,2,"")</f>
        <v>2</v>
      </c>
      <c r="B12" s="198" t="s">
        <v>530</v>
      </c>
      <c r="C12" s="199"/>
      <c r="D12" s="199"/>
      <c r="E12" s="200" t="s">
        <v>525</v>
      </c>
      <c r="F12" s="200" t="s">
        <v>525</v>
      </c>
      <c r="G12" s="200" t="s">
        <v>525</v>
      </c>
      <c r="H12" s="200" t="s">
        <v>525</v>
      </c>
      <c r="I12" s="201" t="s">
        <v>265</v>
      </c>
      <c r="J12" s="202"/>
      <c r="K12" s="202" t="s">
        <v>267</v>
      </c>
      <c r="L12" s="202" t="s">
        <v>527</v>
      </c>
    </row>
    <row r="13" spans="1:18" ht="19.5" customHeight="1" x14ac:dyDescent="0.15">
      <c r="A13" s="29">
        <f>IF(COUNTIF(F8:F67,"/")&gt;=1,1,"")</f>
        <v>1</v>
      </c>
      <c r="B13" s="198" t="s">
        <v>531</v>
      </c>
      <c r="C13" s="199"/>
      <c r="D13" s="199"/>
      <c r="E13" s="200" t="s">
        <v>525</v>
      </c>
      <c r="F13" s="200" t="s">
        <v>525</v>
      </c>
      <c r="G13" s="200" t="s">
        <v>525</v>
      </c>
      <c r="H13" s="200" t="s">
        <v>525</v>
      </c>
      <c r="I13" s="201" t="s">
        <v>265</v>
      </c>
      <c r="J13" s="202"/>
      <c r="K13" s="202" t="s">
        <v>267</v>
      </c>
      <c r="L13" s="202" t="s">
        <v>527</v>
      </c>
      <c r="R13" s="24" t="s">
        <v>463</v>
      </c>
    </row>
    <row r="14" spans="1:18" ht="19.5" customHeight="1" x14ac:dyDescent="0.15">
      <c r="A14" s="29" t="str">
        <f>IF(COUNTIF(F8:F67,"#")&gt;=1,4,"")</f>
        <v/>
      </c>
      <c r="B14" s="198" t="s">
        <v>532</v>
      </c>
      <c r="C14" s="199"/>
      <c r="D14" s="199"/>
      <c r="E14" s="200" t="s">
        <v>525</v>
      </c>
      <c r="F14" s="200" t="s">
        <v>525</v>
      </c>
      <c r="G14" s="200" t="s">
        <v>525</v>
      </c>
      <c r="H14" s="200" t="s">
        <v>525</v>
      </c>
      <c r="I14" s="201" t="s">
        <v>265</v>
      </c>
      <c r="J14" s="202"/>
      <c r="K14" s="202" t="s">
        <v>267</v>
      </c>
      <c r="L14" s="202" t="s">
        <v>527</v>
      </c>
    </row>
    <row r="15" spans="1:18" ht="19.5" customHeight="1" x14ac:dyDescent="0.15">
      <c r="A15" s="28"/>
      <c r="B15" s="198" t="s">
        <v>533</v>
      </c>
      <c r="C15" s="199"/>
      <c r="D15" s="199"/>
      <c r="E15" s="200" t="s">
        <v>525</v>
      </c>
      <c r="F15" s="200" t="s">
        <v>525</v>
      </c>
      <c r="G15" s="200" t="s">
        <v>525</v>
      </c>
      <c r="H15" s="200" t="s">
        <v>525</v>
      </c>
      <c r="I15" s="201" t="s">
        <v>265</v>
      </c>
      <c r="J15" s="202"/>
      <c r="K15" s="202" t="s">
        <v>267</v>
      </c>
      <c r="L15" s="202" t="s">
        <v>527</v>
      </c>
    </row>
    <row r="16" spans="1:18" ht="19.5" customHeight="1" x14ac:dyDescent="0.15">
      <c r="A16" s="29">
        <f>IF(COUNTIF(G8:G67,"/")&gt;=1,1,"")</f>
        <v>1</v>
      </c>
      <c r="B16" s="198" t="s">
        <v>534</v>
      </c>
      <c r="C16" s="199"/>
      <c r="D16" s="199"/>
      <c r="E16" s="200" t="s">
        <v>525</v>
      </c>
      <c r="F16" s="200" t="s">
        <v>525</v>
      </c>
      <c r="G16" s="200" t="s">
        <v>525</v>
      </c>
      <c r="H16" s="200" t="s">
        <v>525</v>
      </c>
      <c r="I16" s="201" t="s">
        <v>265</v>
      </c>
      <c r="J16" s="202"/>
      <c r="K16" s="202" t="s">
        <v>267</v>
      </c>
      <c r="L16" s="202" t="s">
        <v>527</v>
      </c>
    </row>
    <row r="17" spans="1:12" ht="19.5" customHeight="1" x14ac:dyDescent="0.15">
      <c r="A17" s="29">
        <f>IF(COUNTIF(G8:G67,"-")&gt;=1,2,"")</f>
        <v>2</v>
      </c>
      <c r="B17" s="198" t="s">
        <v>535</v>
      </c>
      <c r="C17" s="199"/>
      <c r="D17" s="199"/>
      <c r="E17" s="200" t="s">
        <v>525</v>
      </c>
      <c r="F17" s="200" t="s">
        <v>525</v>
      </c>
      <c r="G17" s="200" t="s">
        <v>525</v>
      </c>
      <c r="H17" s="200" t="s">
        <v>525</v>
      </c>
      <c r="I17" s="201" t="s">
        <v>265</v>
      </c>
      <c r="J17" s="202"/>
      <c r="K17" s="202" t="s">
        <v>267</v>
      </c>
      <c r="L17" s="202" t="s">
        <v>527</v>
      </c>
    </row>
    <row r="18" spans="1:12" ht="19.5" customHeight="1" x14ac:dyDescent="0.15">
      <c r="A18" s="29" t="str">
        <f>IF(COUNTIF(G8:G67,"#")&gt;=1,4,"")</f>
        <v/>
      </c>
      <c r="B18" s="198" t="s">
        <v>536</v>
      </c>
      <c r="C18" s="199"/>
      <c r="D18" s="199"/>
      <c r="E18" s="200" t="s">
        <v>525</v>
      </c>
      <c r="F18" s="200" t="s">
        <v>525</v>
      </c>
      <c r="G18" s="200" t="s">
        <v>525</v>
      </c>
      <c r="H18" s="200" t="s">
        <v>525</v>
      </c>
      <c r="I18" s="201" t="s">
        <v>265</v>
      </c>
      <c r="J18" s="202"/>
      <c r="K18" s="202" t="s">
        <v>267</v>
      </c>
      <c r="L18" s="202" t="s">
        <v>527</v>
      </c>
    </row>
    <row r="19" spans="1:12" ht="19.5" customHeight="1" x14ac:dyDescent="0.15">
      <c r="A19" s="28"/>
      <c r="B19" s="198" t="s">
        <v>537</v>
      </c>
      <c r="C19" s="199"/>
      <c r="D19" s="199"/>
      <c r="E19" s="200" t="s">
        <v>525</v>
      </c>
      <c r="F19" s="200" t="s">
        <v>525</v>
      </c>
      <c r="G19" s="200" t="s">
        <v>525</v>
      </c>
      <c r="H19" s="200" t="s">
        <v>525</v>
      </c>
      <c r="I19" s="201" t="s">
        <v>265</v>
      </c>
      <c r="J19" s="202"/>
      <c r="K19" s="202" t="s">
        <v>267</v>
      </c>
      <c r="L19" s="202" t="s">
        <v>527</v>
      </c>
    </row>
    <row r="20" spans="1:12" ht="19.5" customHeight="1" x14ac:dyDescent="0.15">
      <c r="A20" s="29">
        <f>IF(COUNTIF(H8:H67,"/")&gt;=1,1,"")</f>
        <v>1</v>
      </c>
      <c r="B20" s="198" t="s">
        <v>538</v>
      </c>
      <c r="C20" s="199"/>
      <c r="D20" s="199"/>
      <c r="E20" s="200" t="s">
        <v>525</v>
      </c>
      <c r="F20" s="200" t="s">
        <v>525</v>
      </c>
      <c r="G20" s="200" t="s">
        <v>525</v>
      </c>
      <c r="H20" s="200" t="s">
        <v>525</v>
      </c>
      <c r="I20" s="201" t="s">
        <v>265</v>
      </c>
      <c r="J20" s="202"/>
      <c r="K20" s="202" t="s">
        <v>267</v>
      </c>
      <c r="L20" s="202" t="s">
        <v>527</v>
      </c>
    </row>
    <row r="21" spans="1:12" ht="19.5" customHeight="1" x14ac:dyDescent="0.15">
      <c r="A21" s="29">
        <f>IF(COUNTIF(H8:H67,"-")&gt;=1,2,"")</f>
        <v>2</v>
      </c>
      <c r="B21" s="198" t="s">
        <v>539</v>
      </c>
      <c r="C21" s="199"/>
      <c r="D21" s="199"/>
      <c r="E21" s="200" t="s">
        <v>525</v>
      </c>
      <c r="F21" s="200" t="s">
        <v>525</v>
      </c>
      <c r="G21" s="200" t="s">
        <v>525</v>
      </c>
      <c r="H21" s="200" t="s">
        <v>525</v>
      </c>
      <c r="I21" s="201" t="s">
        <v>265</v>
      </c>
      <c r="J21" s="202"/>
      <c r="K21" s="202" t="s">
        <v>267</v>
      </c>
      <c r="L21" s="202" t="s">
        <v>527</v>
      </c>
    </row>
    <row r="22" spans="1:12" ht="19.5" customHeight="1" x14ac:dyDescent="0.15">
      <c r="A22" s="29" t="str">
        <f>IF(COUNTIF(H8:H67,"#")&gt;=1,4,"")</f>
        <v/>
      </c>
      <c r="B22" s="198" t="s">
        <v>540</v>
      </c>
      <c r="C22" s="199"/>
      <c r="D22" s="199"/>
      <c r="E22" s="200" t="s">
        <v>525</v>
      </c>
      <c r="F22" s="200" t="s">
        <v>525</v>
      </c>
      <c r="G22" s="200" t="s">
        <v>525</v>
      </c>
      <c r="H22" s="200" t="s">
        <v>525</v>
      </c>
      <c r="I22" s="201" t="s">
        <v>265</v>
      </c>
      <c r="J22" s="202"/>
      <c r="K22" s="202" t="s">
        <v>267</v>
      </c>
      <c r="L22" s="202" t="s">
        <v>527</v>
      </c>
    </row>
    <row r="23" spans="1:12" ht="19.5" customHeight="1" x14ac:dyDescent="0.15">
      <c r="B23" s="198" t="s">
        <v>541</v>
      </c>
      <c r="C23" s="199"/>
      <c r="D23" s="199"/>
      <c r="E23" s="200" t="s">
        <v>525</v>
      </c>
      <c r="F23" s="200" t="s">
        <v>525</v>
      </c>
      <c r="G23" s="200" t="s">
        <v>525</v>
      </c>
      <c r="H23" s="200" t="s">
        <v>525</v>
      </c>
      <c r="I23" s="201" t="s">
        <v>265</v>
      </c>
      <c r="J23" s="202"/>
      <c r="K23" s="202" t="s">
        <v>267</v>
      </c>
      <c r="L23" s="202" t="s">
        <v>527</v>
      </c>
    </row>
    <row r="24" spans="1:12" ht="19.5" customHeight="1" x14ac:dyDescent="0.15">
      <c r="B24" s="198" t="s">
        <v>542</v>
      </c>
      <c r="C24" s="199"/>
      <c r="D24" s="199"/>
      <c r="E24" s="200" t="s">
        <v>525</v>
      </c>
      <c r="F24" s="200" t="s">
        <v>525</v>
      </c>
      <c r="G24" s="200" t="s">
        <v>525</v>
      </c>
      <c r="H24" s="200" t="s">
        <v>525</v>
      </c>
      <c r="I24" s="201" t="s">
        <v>265</v>
      </c>
      <c r="J24" s="202"/>
      <c r="K24" s="202" t="s">
        <v>267</v>
      </c>
      <c r="L24" s="202" t="s">
        <v>527</v>
      </c>
    </row>
    <row r="25" spans="1:12" ht="19.5" customHeight="1" x14ac:dyDescent="0.15">
      <c r="B25" s="198" t="s">
        <v>543</v>
      </c>
      <c r="C25" s="199"/>
      <c r="D25" s="199"/>
      <c r="E25" s="200" t="s">
        <v>525</v>
      </c>
      <c r="F25" s="200" t="s">
        <v>525</v>
      </c>
      <c r="G25" s="200" t="s">
        <v>525</v>
      </c>
      <c r="H25" s="200" t="s">
        <v>525</v>
      </c>
      <c r="I25" s="201" t="s">
        <v>265</v>
      </c>
      <c r="J25" s="202"/>
      <c r="K25" s="202" t="s">
        <v>267</v>
      </c>
      <c r="L25" s="202" t="s">
        <v>527</v>
      </c>
    </row>
    <row r="26" spans="1:12" ht="19.5" customHeight="1" x14ac:dyDescent="0.15">
      <c r="B26" s="198" t="s">
        <v>544</v>
      </c>
      <c r="C26" s="199"/>
      <c r="D26" s="199"/>
      <c r="E26" s="200" t="s">
        <v>525</v>
      </c>
      <c r="F26" s="200" t="s">
        <v>525</v>
      </c>
      <c r="G26" s="200" t="s">
        <v>525</v>
      </c>
      <c r="H26" s="200" t="s">
        <v>525</v>
      </c>
      <c r="I26" s="201" t="s">
        <v>265</v>
      </c>
      <c r="J26" s="202"/>
      <c r="K26" s="202" t="s">
        <v>267</v>
      </c>
      <c r="L26" s="202" t="s">
        <v>527</v>
      </c>
    </row>
    <row r="27" spans="1:12" ht="19.5" customHeight="1" x14ac:dyDescent="0.15">
      <c r="B27" s="198" t="s">
        <v>545</v>
      </c>
      <c r="C27" s="199"/>
      <c r="D27" s="199"/>
      <c r="E27" s="200" t="s">
        <v>525</v>
      </c>
      <c r="F27" s="200" t="s">
        <v>525</v>
      </c>
      <c r="G27" s="200" t="s">
        <v>525</v>
      </c>
      <c r="H27" s="200" t="s">
        <v>525</v>
      </c>
      <c r="I27" s="201" t="s">
        <v>265</v>
      </c>
      <c r="J27" s="202"/>
      <c r="K27" s="202" t="s">
        <v>267</v>
      </c>
      <c r="L27" s="202" t="s">
        <v>527</v>
      </c>
    </row>
    <row r="28" spans="1:12" ht="19.5" customHeight="1" x14ac:dyDescent="0.15">
      <c r="B28" s="198" t="s">
        <v>546</v>
      </c>
      <c r="C28" s="199"/>
      <c r="D28" s="199"/>
      <c r="E28" s="200" t="s">
        <v>525</v>
      </c>
      <c r="F28" s="200" t="s">
        <v>525</v>
      </c>
      <c r="G28" s="200" t="s">
        <v>525</v>
      </c>
      <c r="H28" s="200" t="s">
        <v>525</v>
      </c>
      <c r="I28" s="201"/>
      <c r="J28" s="202"/>
      <c r="K28" s="202" t="s">
        <v>267</v>
      </c>
      <c r="L28" s="202"/>
    </row>
    <row r="29" spans="1:12" ht="19.5" customHeight="1" x14ac:dyDescent="0.15">
      <c r="B29" s="198" t="s">
        <v>547</v>
      </c>
      <c r="C29" s="199"/>
      <c r="D29" s="199"/>
      <c r="E29" s="200" t="s">
        <v>525</v>
      </c>
      <c r="F29" s="200" t="s">
        <v>525</v>
      </c>
      <c r="G29" s="200" t="s">
        <v>525</v>
      </c>
      <c r="H29" s="200" t="s">
        <v>525</v>
      </c>
      <c r="I29" s="201"/>
      <c r="J29" s="202"/>
      <c r="K29" s="202" t="s">
        <v>267</v>
      </c>
      <c r="L29" s="202"/>
    </row>
    <row r="30" spans="1:12" ht="19.5" customHeight="1" x14ac:dyDescent="0.15">
      <c r="B30" s="198" t="s">
        <v>548</v>
      </c>
      <c r="C30" s="199"/>
      <c r="D30" s="199"/>
      <c r="E30" s="200" t="s">
        <v>525</v>
      </c>
      <c r="F30" s="200" t="s">
        <v>525</v>
      </c>
      <c r="G30" s="200" t="s">
        <v>525</v>
      </c>
      <c r="H30" s="200" t="s">
        <v>525</v>
      </c>
      <c r="I30" s="201"/>
      <c r="J30" s="202"/>
      <c r="K30" s="202" t="s">
        <v>267</v>
      </c>
      <c r="L30" s="202"/>
    </row>
    <row r="31" spans="1:12" ht="19.5" customHeight="1" x14ac:dyDescent="0.15">
      <c r="B31" s="198" t="s">
        <v>549</v>
      </c>
      <c r="C31" s="199"/>
      <c r="D31" s="199"/>
      <c r="E31" s="200" t="s">
        <v>550</v>
      </c>
      <c r="F31" s="200" t="s">
        <v>550</v>
      </c>
      <c r="G31" s="200" t="s">
        <v>550</v>
      </c>
      <c r="H31" s="200" t="s">
        <v>550</v>
      </c>
      <c r="I31" s="201"/>
      <c r="J31" s="202"/>
      <c r="K31" s="202" t="s">
        <v>267</v>
      </c>
      <c r="L31" s="202"/>
    </row>
    <row r="32" spans="1:12" ht="19.5" customHeight="1" x14ac:dyDescent="0.15">
      <c r="B32" s="198" t="s">
        <v>551</v>
      </c>
      <c r="C32" s="199"/>
      <c r="D32" s="199"/>
      <c r="E32" s="200" t="s">
        <v>550</v>
      </c>
      <c r="F32" s="200" t="s">
        <v>550</v>
      </c>
      <c r="G32" s="200" t="s">
        <v>550</v>
      </c>
      <c r="H32" s="200" t="s">
        <v>550</v>
      </c>
      <c r="I32" s="201"/>
      <c r="J32" s="202"/>
      <c r="K32" s="202" t="s">
        <v>267</v>
      </c>
      <c r="L32" s="202"/>
    </row>
    <row r="33" spans="2:12" ht="19.5" customHeight="1" x14ac:dyDescent="0.15">
      <c r="B33" s="198" t="s">
        <v>552</v>
      </c>
      <c r="C33" s="199"/>
      <c r="D33" s="199"/>
      <c r="E33" s="200" t="s">
        <v>550</v>
      </c>
      <c r="F33" s="200" t="s">
        <v>550</v>
      </c>
      <c r="G33" s="200" t="s">
        <v>550</v>
      </c>
      <c r="H33" s="200" t="s">
        <v>550</v>
      </c>
      <c r="I33" s="201"/>
      <c r="J33" s="202"/>
      <c r="K33" s="202" t="s">
        <v>267</v>
      </c>
      <c r="L33" s="202"/>
    </row>
    <row r="34" spans="2:12" ht="19.5" customHeight="1" x14ac:dyDescent="0.15">
      <c r="B34" s="198" t="s">
        <v>553</v>
      </c>
      <c r="C34" s="199"/>
      <c r="D34" s="199"/>
      <c r="E34" s="200" t="s">
        <v>550</v>
      </c>
      <c r="F34" s="200" t="s">
        <v>550</v>
      </c>
      <c r="G34" s="200" t="s">
        <v>550</v>
      </c>
      <c r="H34" s="200" t="s">
        <v>550</v>
      </c>
      <c r="I34" s="201"/>
      <c r="J34" s="202"/>
      <c r="K34" s="202" t="s">
        <v>267</v>
      </c>
      <c r="L34" s="202"/>
    </row>
    <row r="35" spans="2:12" ht="19.5" customHeight="1" x14ac:dyDescent="0.15">
      <c r="B35" s="198" t="s">
        <v>554</v>
      </c>
      <c r="C35" s="199"/>
      <c r="D35" s="199"/>
      <c r="E35" s="200" t="s">
        <v>550</v>
      </c>
      <c r="F35" s="200" t="s">
        <v>550</v>
      </c>
      <c r="G35" s="200" t="s">
        <v>550</v>
      </c>
      <c r="H35" s="200" t="s">
        <v>550</v>
      </c>
      <c r="I35" s="201"/>
      <c r="J35" s="202"/>
      <c r="K35" s="202" t="s">
        <v>267</v>
      </c>
      <c r="L35" s="202"/>
    </row>
    <row r="36" spans="2:12" ht="19.5" customHeight="1" x14ac:dyDescent="0.15">
      <c r="B36" s="198" t="s">
        <v>555</v>
      </c>
      <c r="C36" s="199"/>
      <c r="D36" s="199"/>
      <c r="E36" s="200" t="s">
        <v>525</v>
      </c>
      <c r="F36" s="200" t="s">
        <v>525</v>
      </c>
      <c r="G36" s="200" t="s">
        <v>525</v>
      </c>
      <c r="H36" s="200" t="s">
        <v>525</v>
      </c>
      <c r="I36" s="201"/>
      <c r="J36" s="202"/>
      <c r="K36" s="202" t="s">
        <v>267</v>
      </c>
      <c r="L36" s="202"/>
    </row>
    <row r="37" spans="2:12" ht="19.5" customHeight="1" x14ac:dyDescent="0.15">
      <c r="B37" s="198" t="s">
        <v>556</v>
      </c>
      <c r="C37" s="199"/>
      <c r="D37" s="199"/>
      <c r="E37" s="200" t="s">
        <v>550</v>
      </c>
      <c r="F37" s="200" t="s">
        <v>550</v>
      </c>
      <c r="G37" s="200" t="s">
        <v>550</v>
      </c>
      <c r="H37" s="200" t="s">
        <v>550</v>
      </c>
      <c r="I37" s="201"/>
      <c r="J37" s="202"/>
      <c r="K37" s="202" t="s">
        <v>267</v>
      </c>
      <c r="L37" s="202"/>
    </row>
    <row r="38" spans="2:12" ht="19.5" customHeight="1" x14ac:dyDescent="0.15">
      <c r="B38" s="198" t="s">
        <v>557</v>
      </c>
      <c r="C38" s="199"/>
      <c r="D38" s="199"/>
      <c r="E38" s="200" t="s">
        <v>550</v>
      </c>
      <c r="F38" s="200" t="s">
        <v>550</v>
      </c>
      <c r="G38" s="200" t="s">
        <v>550</v>
      </c>
      <c r="H38" s="200" t="s">
        <v>550</v>
      </c>
      <c r="I38" s="201"/>
      <c r="J38" s="202"/>
      <c r="K38" s="202" t="s">
        <v>267</v>
      </c>
      <c r="L38" s="202"/>
    </row>
    <row r="39" spans="2:12" ht="19.5" customHeight="1" x14ac:dyDescent="0.15">
      <c r="B39" s="198" t="s">
        <v>558</v>
      </c>
      <c r="C39" s="199"/>
      <c r="D39" s="199"/>
      <c r="E39" s="200" t="s">
        <v>550</v>
      </c>
      <c r="F39" s="200" t="s">
        <v>550</v>
      </c>
      <c r="G39" s="200" t="s">
        <v>550</v>
      </c>
      <c r="H39" s="200" t="s">
        <v>550</v>
      </c>
      <c r="I39" s="201"/>
      <c r="J39" s="202"/>
      <c r="K39" s="202" t="s">
        <v>267</v>
      </c>
      <c r="L39" s="202"/>
    </row>
    <row r="40" spans="2:12" ht="19.5" customHeight="1" x14ac:dyDescent="0.15">
      <c r="B40" s="198" t="s">
        <v>559</v>
      </c>
      <c r="C40" s="199"/>
      <c r="D40" s="199"/>
      <c r="E40" s="200" t="s">
        <v>550</v>
      </c>
      <c r="F40" s="200" t="s">
        <v>550</v>
      </c>
      <c r="G40" s="200" t="s">
        <v>550</v>
      </c>
      <c r="H40" s="200" t="s">
        <v>550</v>
      </c>
      <c r="I40" s="201"/>
      <c r="J40" s="202"/>
      <c r="K40" s="202" t="s">
        <v>267</v>
      </c>
      <c r="L40" s="202"/>
    </row>
    <row r="41" spans="2:12" ht="19.5" customHeight="1" x14ac:dyDescent="0.15">
      <c r="B41" s="198" t="s">
        <v>560</v>
      </c>
      <c r="C41" s="199"/>
      <c r="D41" s="199"/>
      <c r="E41" s="200" t="s">
        <v>550</v>
      </c>
      <c r="F41" s="200" t="s">
        <v>550</v>
      </c>
      <c r="G41" s="200" t="s">
        <v>550</v>
      </c>
      <c r="H41" s="200" t="s">
        <v>550</v>
      </c>
      <c r="I41" s="201"/>
      <c r="J41" s="202"/>
      <c r="K41" s="202" t="s">
        <v>267</v>
      </c>
      <c r="L41" s="202"/>
    </row>
    <row r="42" spans="2:12" ht="19.5" customHeight="1" x14ac:dyDescent="0.15">
      <c r="B42" s="198" t="s">
        <v>561</v>
      </c>
      <c r="C42" s="199"/>
      <c r="D42" s="199"/>
      <c r="E42" s="200" t="s">
        <v>550</v>
      </c>
      <c r="F42" s="200" t="s">
        <v>550</v>
      </c>
      <c r="G42" s="200" t="s">
        <v>550</v>
      </c>
      <c r="H42" s="200" t="s">
        <v>550</v>
      </c>
      <c r="I42" s="201"/>
      <c r="J42" s="202"/>
      <c r="K42" s="202" t="s">
        <v>267</v>
      </c>
      <c r="L42" s="202"/>
    </row>
    <row r="43" spans="2:12" ht="19.5" customHeight="1" x14ac:dyDescent="0.15">
      <c r="B43" s="198" t="s">
        <v>562</v>
      </c>
      <c r="C43" s="199"/>
      <c r="D43" s="199"/>
      <c r="E43" s="200" t="s">
        <v>550</v>
      </c>
      <c r="F43" s="200" t="s">
        <v>550</v>
      </c>
      <c r="G43" s="200" t="s">
        <v>550</v>
      </c>
      <c r="H43" s="200" t="s">
        <v>550</v>
      </c>
      <c r="I43" s="201"/>
      <c r="J43" s="202"/>
      <c r="K43" s="202" t="s">
        <v>267</v>
      </c>
      <c r="L43" s="202"/>
    </row>
    <row r="44" spans="2:12" ht="19.5" customHeight="1" x14ac:dyDescent="0.15">
      <c r="B44" s="198" t="s">
        <v>563</v>
      </c>
      <c r="C44" s="199">
        <v>445</v>
      </c>
      <c r="D44" s="199">
        <v>161</v>
      </c>
      <c r="E44" s="200" t="s">
        <v>525</v>
      </c>
      <c r="F44" s="200" t="s">
        <v>525</v>
      </c>
      <c r="G44" s="200" t="s">
        <v>525</v>
      </c>
      <c r="H44" s="200" t="s">
        <v>525</v>
      </c>
      <c r="I44" s="201"/>
      <c r="J44" s="202"/>
      <c r="K44" s="202" t="s">
        <v>267</v>
      </c>
      <c r="L44" s="202"/>
    </row>
    <row r="45" spans="2:12" ht="19.5" customHeight="1" x14ac:dyDescent="0.15">
      <c r="B45" s="203"/>
      <c r="C45" s="204"/>
      <c r="D45" s="204"/>
      <c r="E45" s="205"/>
      <c r="F45" s="205"/>
      <c r="G45" s="205"/>
      <c r="H45" s="205"/>
      <c r="I45" s="206"/>
      <c r="J45" s="207"/>
      <c r="K45" s="207"/>
      <c r="L45" s="207"/>
    </row>
    <row r="46" spans="2:12" ht="19.5" customHeight="1" x14ac:dyDescent="0.15">
      <c r="B46" s="203"/>
      <c r="C46" s="204"/>
      <c r="D46" s="204"/>
      <c r="E46" s="205"/>
      <c r="F46" s="205"/>
      <c r="G46" s="205"/>
      <c r="H46" s="205"/>
      <c r="I46" s="206"/>
      <c r="J46" s="207"/>
      <c r="K46" s="207"/>
      <c r="L46" s="207"/>
    </row>
    <row r="47" spans="2:12" ht="19.5" customHeight="1" x14ac:dyDescent="0.15">
      <c r="B47" s="203"/>
      <c r="C47" s="204"/>
      <c r="D47" s="204"/>
      <c r="E47" s="205"/>
      <c r="F47" s="205"/>
      <c r="G47" s="205"/>
      <c r="H47" s="205"/>
      <c r="I47" s="206"/>
      <c r="J47" s="207"/>
      <c r="K47" s="207"/>
      <c r="L47" s="207"/>
    </row>
    <row r="48" spans="2:12" ht="19.5" customHeight="1" x14ac:dyDescent="0.15">
      <c r="B48" s="203"/>
      <c r="C48" s="204"/>
      <c r="D48" s="204"/>
      <c r="E48" s="205"/>
      <c r="F48" s="205"/>
      <c r="G48" s="205"/>
      <c r="H48" s="205"/>
      <c r="I48" s="206"/>
      <c r="J48" s="207"/>
      <c r="K48" s="207"/>
      <c r="L48" s="207"/>
    </row>
    <row r="49" spans="2:12" ht="19.5" customHeight="1" x14ac:dyDescent="0.15">
      <c r="B49" s="203"/>
      <c r="C49" s="204"/>
      <c r="D49" s="204"/>
      <c r="E49" s="205"/>
      <c r="F49" s="205"/>
      <c r="G49" s="205"/>
      <c r="H49" s="205"/>
      <c r="I49" s="206"/>
      <c r="J49" s="207"/>
      <c r="K49" s="207"/>
      <c r="L49" s="207"/>
    </row>
    <row r="50" spans="2:12" ht="19.5" customHeight="1" x14ac:dyDescent="0.15">
      <c r="B50" s="203"/>
      <c r="C50" s="204"/>
      <c r="D50" s="204"/>
      <c r="E50" s="205"/>
      <c r="F50" s="205"/>
      <c r="G50" s="205"/>
      <c r="H50" s="205"/>
      <c r="I50" s="206"/>
      <c r="J50" s="207"/>
      <c r="K50" s="207"/>
      <c r="L50" s="207"/>
    </row>
    <row r="51" spans="2:12" ht="19.5" customHeight="1" x14ac:dyDescent="0.15">
      <c r="B51" s="203"/>
      <c r="C51" s="204"/>
      <c r="D51" s="204"/>
      <c r="E51" s="205"/>
      <c r="F51" s="205"/>
      <c r="G51" s="205"/>
      <c r="H51" s="205"/>
      <c r="I51" s="206"/>
      <c r="J51" s="207"/>
      <c r="K51" s="207"/>
      <c r="L51" s="207"/>
    </row>
    <row r="52" spans="2:12" ht="19.5" customHeight="1" x14ac:dyDescent="0.15">
      <c r="B52" s="203"/>
      <c r="C52" s="204"/>
      <c r="D52" s="204"/>
      <c r="E52" s="205"/>
      <c r="F52" s="205"/>
      <c r="G52" s="205"/>
      <c r="H52" s="205"/>
      <c r="I52" s="206"/>
      <c r="J52" s="207"/>
      <c r="K52" s="207"/>
      <c r="L52" s="207"/>
    </row>
    <row r="53" spans="2:12" ht="19.5" customHeight="1" x14ac:dyDescent="0.15">
      <c r="B53" s="203"/>
      <c r="C53" s="204"/>
      <c r="D53" s="204"/>
      <c r="E53" s="205"/>
      <c r="F53" s="205"/>
      <c r="G53" s="205"/>
      <c r="H53" s="205"/>
      <c r="I53" s="206"/>
      <c r="J53" s="207"/>
      <c r="K53" s="207"/>
      <c r="L53" s="207"/>
    </row>
    <row r="54" spans="2:12" ht="19.5" customHeight="1" x14ac:dyDescent="0.15">
      <c r="B54" s="203"/>
      <c r="C54" s="204"/>
      <c r="D54" s="204"/>
      <c r="E54" s="205"/>
      <c r="F54" s="205"/>
      <c r="G54" s="205"/>
      <c r="H54" s="205"/>
      <c r="I54" s="206"/>
      <c r="J54" s="207"/>
      <c r="K54" s="207"/>
      <c r="L54" s="207"/>
    </row>
    <row r="55" spans="2:12" ht="19.5" customHeight="1" x14ac:dyDescent="0.15">
      <c r="B55" s="203"/>
      <c r="C55" s="204"/>
      <c r="D55" s="204"/>
      <c r="E55" s="205"/>
      <c r="F55" s="205"/>
      <c r="G55" s="205"/>
      <c r="H55" s="205"/>
      <c r="I55" s="206"/>
      <c r="J55" s="207"/>
      <c r="K55" s="207"/>
      <c r="L55" s="207"/>
    </row>
    <row r="56" spans="2:12" ht="19.5" customHeight="1" x14ac:dyDescent="0.15">
      <c r="B56" s="203"/>
      <c r="C56" s="204"/>
      <c r="D56" s="204"/>
      <c r="E56" s="205"/>
      <c r="F56" s="205"/>
      <c r="G56" s="205"/>
      <c r="H56" s="205"/>
      <c r="I56" s="206"/>
      <c r="J56" s="207"/>
      <c r="K56" s="207"/>
      <c r="L56" s="207"/>
    </row>
    <row r="57" spans="2:12" ht="19.5" customHeight="1" x14ac:dyDescent="0.15">
      <c r="B57" s="203"/>
      <c r="C57" s="204"/>
      <c r="D57" s="204"/>
      <c r="E57" s="205"/>
      <c r="F57" s="205"/>
      <c r="G57" s="205"/>
      <c r="H57" s="205"/>
      <c r="I57" s="206"/>
      <c r="J57" s="207"/>
      <c r="K57" s="207"/>
      <c r="L57" s="207"/>
    </row>
    <row r="58" spans="2:12" ht="19.5" customHeight="1" x14ac:dyDescent="0.15">
      <c r="B58" s="203"/>
      <c r="C58" s="204"/>
      <c r="D58" s="204"/>
      <c r="E58" s="205"/>
      <c r="F58" s="205"/>
      <c r="G58" s="205"/>
      <c r="H58" s="205"/>
      <c r="I58" s="206"/>
      <c r="J58" s="207"/>
      <c r="K58" s="207"/>
      <c r="L58" s="207"/>
    </row>
    <row r="59" spans="2:12" ht="19.5" customHeight="1" x14ac:dyDescent="0.15">
      <c r="B59" s="203"/>
      <c r="C59" s="204"/>
      <c r="D59" s="204"/>
      <c r="E59" s="205"/>
      <c r="F59" s="205"/>
      <c r="G59" s="205"/>
      <c r="H59" s="205"/>
      <c r="I59" s="206"/>
      <c r="J59" s="207"/>
      <c r="K59" s="207"/>
      <c r="L59" s="207"/>
    </row>
    <row r="60" spans="2:12" ht="19.5" customHeight="1" x14ac:dyDescent="0.15">
      <c r="B60" s="203"/>
      <c r="C60" s="204"/>
      <c r="D60" s="204"/>
      <c r="E60" s="205"/>
      <c r="F60" s="205"/>
      <c r="G60" s="205"/>
      <c r="H60" s="205"/>
      <c r="I60" s="206"/>
      <c r="J60" s="207"/>
      <c r="K60" s="207"/>
      <c r="L60" s="207"/>
    </row>
    <row r="61" spans="2:12" ht="19.5" customHeight="1" x14ac:dyDescent="0.15">
      <c r="B61" s="203"/>
      <c r="C61" s="204"/>
      <c r="D61" s="204"/>
      <c r="E61" s="205"/>
      <c r="F61" s="205"/>
      <c r="G61" s="205"/>
      <c r="H61" s="205"/>
      <c r="I61" s="206"/>
      <c r="J61" s="207"/>
      <c r="K61" s="207"/>
      <c r="L61" s="207"/>
    </row>
    <row r="62" spans="2:12" ht="19.5" customHeight="1" x14ac:dyDescent="0.15">
      <c r="B62" s="203"/>
      <c r="C62" s="204"/>
      <c r="D62" s="204"/>
      <c r="E62" s="205"/>
      <c r="F62" s="205"/>
      <c r="G62" s="205"/>
      <c r="H62" s="205"/>
      <c r="I62" s="206"/>
      <c r="J62" s="207"/>
      <c r="K62" s="207"/>
      <c r="L62" s="207"/>
    </row>
    <row r="63" spans="2:12" ht="19.5" customHeight="1" x14ac:dyDescent="0.15">
      <c r="B63" s="203"/>
      <c r="C63" s="204"/>
      <c r="D63" s="204"/>
      <c r="E63" s="205"/>
      <c r="F63" s="205"/>
      <c r="G63" s="205"/>
      <c r="H63" s="205"/>
      <c r="I63" s="206"/>
      <c r="J63" s="207"/>
      <c r="K63" s="207"/>
      <c r="L63" s="207"/>
    </row>
    <row r="64" spans="2:12" ht="19.5" customHeight="1" x14ac:dyDescent="0.15">
      <c r="B64" s="203"/>
      <c r="C64" s="204"/>
      <c r="D64" s="204"/>
      <c r="E64" s="205"/>
      <c r="F64" s="205"/>
      <c r="G64" s="205"/>
      <c r="H64" s="205"/>
      <c r="I64" s="206"/>
      <c r="J64" s="207"/>
      <c r="K64" s="207"/>
      <c r="L64" s="207"/>
    </row>
    <row r="65" spans="2:13" ht="19.5" customHeight="1" x14ac:dyDescent="0.15">
      <c r="B65" s="203"/>
      <c r="C65" s="204"/>
      <c r="D65" s="204"/>
      <c r="E65" s="205"/>
      <c r="F65" s="205"/>
      <c r="G65" s="205"/>
      <c r="H65" s="205"/>
      <c r="I65" s="206"/>
      <c r="J65" s="207"/>
      <c r="K65" s="207"/>
      <c r="L65" s="207"/>
    </row>
    <row r="66" spans="2:13" ht="19.5" customHeight="1" x14ac:dyDescent="0.15">
      <c r="B66" s="203"/>
      <c r="C66" s="204"/>
      <c r="D66" s="204"/>
      <c r="E66" s="205"/>
      <c r="F66" s="205"/>
      <c r="G66" s="205"/>
      <c r="H66" s="205"/>
      <c r="I66" s="206"/>
      <c r="J66" s="207"/>
      <c r="K66" s="207"/>
      <c r="L66" s="207"/>
    </row>
    <row r="67" spans="2:13" ht="19.5" customHeight="1" x14ac:dyDescent="0.15">
      <c r="B67" s="203"/>
      <c r="C67" s="204"/>
      <c r="D67" s="204"/>
      <c r="E67" s="205"/>
      <c r="F67" s="205"/>
      <c r="G67" s="205"/>
      <c r="H67" s="205"/>
      <c r="I67" s="206"/>
      <c r="J67" s="207"/>
      <c r="K67" s="207"/>
      <c r="L67" s="207"/>
    </row>
    <row r="68" spans="2:13" ht="37.5" customHeight="1" x14ac:dyDescent="0.15">
      <c r="B68" s="208"/>
      <c r="C68" s="192">
        <f>IF(COUNTA(C8:C67)&lt;&gt;0,SUM(C8:C67),"")</f>
        <v>735</v>
      </c>
      <c r="D68" s="192">
        <f>IF(COUNTA(D8:D67)&lt;&gt;0,SUM(D8:D67),"")</f>
        <v>207</v>
      </c>
      <c r="E68" s="192" t="str">
        <f>IF(COUNT(E8:E67)&gt;=1,SUM(E8:E67),IF(SUM(A8:A10)=1,"/",IF(SUM(A8:A10)=2,"-",IF(SUM(A8:A10)=4,"#",IF(SUM(A8:A10)=3,"/ -",IF(SUM(A8:A10)=5,"/ #",IF(SUM(A8:A10)=6,"- #",IF(SUM(A8:A10)=7,"/ - #",""))))))))</f>
        <v>/ -</v>
      </c>
      <c r="F68" s="192" t="str">
        <f>IF(COUNT(F8:F67)&gt;=1,SUM(F8:F67),IF(SUM(A12:A14)=1,"/",IF(SUM(A12:A14)=2,"-",IF(SUM(A12:A14)=4,"#",IF(SUM(A12:A14)=3,"/ -",IF(SUM(A12:A14)=5,"/ #",IF(SUM(A12:A14)=6,"- #",IF(SUM(A12:A14)=7,"/ - #",""))))))))</f>
        <v>/ -</v>
      </c>
      <c r="G68" s="192" t="str">
        <f>IF(COUNT(G8:G67)&gt;=1,SUM(G8:G67),IF(SUM(A16:A18)=1,"/",IF(SUM(A16:A18)=2,"-",IF(SUM(A16:A18)=4,"#",IF(SUM(A16:A18)=3,"/ -",IF(SUM(A16:A18)=5,"/ #",IF(SUM(A16:A18)=6,"- #",IF(SUM(A16:A18)=7,"/ - #",""))))))))</f>
        <v>/ -</v>
      </c>
      <c r="H68" s="192" t="str">
        <f>IF(COUNT(H8:H67)&gt;=1,SUM(H8:H67),IF(SUM(A20:A22)=1,"/",IF(SUM(A20:A22)=2,"-",IF(SUM(A20:A22)=4,"#",IF(SUM(A20:A22)=3,"/ -",IF(SUM(A20:A22)=5,"/ #",IF(SUM(A20:A22)=6,"- #",IF(SUM(A20:A22)=7,"/ - #",""))))))))</f>
        <v>/ -</v>
      </c>
      <c r="I68" s="422" t="str">
        <f>IF($I$80=0,"",VLOOKUP($I$80,$K$80:$L$94,2,FALSE))</f>
        <v>■ □ ◇</v>
      </c>
      <c r="J68" s="422"/>
      <c r="K68" s="422"/>
      <c r="L68" s="422"/>
    </row>
    <row r="69" spans="2:13" x14ac:dyDescent="0.15">
      <c r="B69" s="193"/>
      <c r="C69" s="194" t="s">
        <v>213</v>
      </c>
      <c r="D69" s="195"/>
      <c r="E69" s="195"/>
      <c r="F69" s="195"/>
      <c r="G69" s="195"/>
      <c r="H69" s="168"/>
    </row>
    <row r="70" spans="2:13" x14ac:dyDescent="0.15">
      <c r="B70" s="196"/>
      <c r="C70" s="423"/>
      <c r="D70" s="400"/>
      <c r="E70" s="400"/>
      <c r="F70" s="400"/>
      <c r="G70" s="400"/>
      <c r="H70" s="403"/>
    </row>
    <row r="71" spans="2:13" x14ac:dyDescent="0.15">
      <c r="B71" s="197"/>
      <c r="C71" s="423"/>
      <c r="D71" s="400"/>
      <c r="E71" s="400"/>
      <c r="F71" s="400"/>
      <c r="G71" s="400"/>
      <c r="H71" s="403"/>
    </row>
    <row r="72" spans="2:13" x14ac:dyDescent="0.15">
      <c r="B72" s="197"/>
      <c r="C72" s="424"/>
      <c r="D72" s="425"/>
      <c r="E72" s="425"/>
      <c r="F72" s="425"/>
      <c r="G72" s="425"/>
      <c r="H72" s="426"/>
    </row>
    <row r="78" spans="2:13" hidden="1" x14ac:dyDescent="0.15"/>
    <row r="79" spans="2:13" hidden="1" x14ac:dyDescent="0.15">
      <c r="E79" s="31" t="s">
        <v>265</v>
      </c>
      <c r="F79" s="31" t="s">
        <v>266</v>
      </c>
      <c r="G79" s="31" t="s">
        <v>267</v>
      </c>
      <c r="H79" s="32" t="s">
        <v>268</v>
      </c>
      <c r="I79" s="33"/>
      <c r="J79" s="33"/>
      <c r="K79" s="33"/>
      <c r="L79" s="33"/>
      <c r="M79" s="33"/>
    </row>
    <row r="80" spans="2:13" hidden="1" x14ac:dyDescent="0.15">
      <c r="E80" s="34">
        <f>IF(COUNTA($I$8:$I$67)=0,0,1)</f>
        <v>1</v>
      </c>
      <c r="F80" s="34">
        <f>IF(COUNTA($J$8:$J$67)=0,0,2)</f>
        <v>0</v>
      </c>
      <c r="G80" s="34">
        <f>IF(COUNTA($K$8:$K$67)=0,0,4)</f>
        <v>4</v>
      </c>
      <c r="H80" s="34">
        <f>IF(COUNTA($L$8:$L$67)=0,0,8)</f>
        <v>8</v>
      </c>
      <c r="I80" s="34">
        <f>SUM($E$80:$H$80)</f>
        <v>13</v>
      </c>
      <c r="J80" s="33"/>
      <c r="K80" s="34">
        <v>1</v>
      </c>
      <c r="L80" s="421" t="s">
        <v>188</v>
      </c>
      <c r="M80" s="421"/>
    </row>
    <row r="81" spans="5:13" hidden="1" x14ac:dyDescent="0.15">
      <c r="E81" s="34"/>
      <c r="F81" s="34"/>
      <c r="G81" s="34"/>
      <c r="H81" s="34"/>
      <c r="I81" s="34"/>
      <c r="J81" s="33"/>
      <c r="K81" s="34">
        <v>2</v>
      </c>
      <c r="L81" s="421" t="s">
        <v>193</v>
      </c>
      <c r="M81" s="421"/>
    </row>
    <row r="82" spans="5:13" hidden="1" x14ac:dyDescent="0.15">
      <c r="E82" s="34"/>
      <c r="F82" s="34"/>
      <c r="G82" s="34"/>
      <c r="H82" s="34"/>
      <c r="I82" s="34"/>
      <c r="J82" s="33"/>
      <c r="K82" s="34">
        <v>3</v>
      </c>
      <c r="L82" s="421" t="s">
        <v>191</v>
      </c>
      <c r="M82" s="421"/>
    </row>
    <row r="83" spans="5:13" hidden="1" x14ac:dyDescent="0.15">
      <c r="E83" s="34"/>
      <c r="F83" s="34"/>
      <c r="G83" s="34"/>
      <c r="H83" s="34"/>
      <c r="I83" s="34"/>
      <c r="J83" s="33"/>
      <c r="K83" s="34">
        <v>4</v>
      </c>
      <c r="L83" s="421" t="s">
        <v>189</v>
      </c>
      <c r="M83" s="421"/>
    </row>
    <row r="84" spans="5:13" hidden="1" x14ac:dyDescent="0.15">
      <c r="E84" s="34"/>
      <c r="F84" s="34"/>
      <c r="G84" s="34"/>
      <c r="H84" s="34"/>
      <c r="I84" s="34"/>
      <c r="J84" s="33"/>
      <c r="K84" s="34">
        <v>5</v>
      </c>
      <c r="L84" s="421" t="s">
        <v>192</v>
      </c>
      <c r="M84" s="421"/>
    </row>
    <row r="85" spans="5:13" hidden="1" x14ac:dyDescent="0.15">
      <c r="E85" s="34"/>
      <c r="F85" s="34"/>
      <c r="G85" s="34"/>
      <c r="H85" s="34"/>
      <c r="I85" s="34"/>
      <c r="J85" s="33"/>
      <c r="K85" s="34">
        <v>6</v>
      </c>
      <c r="L85" s="421" t="s">
        <v>194</v>
      </c>
      <c r="M85" s="421"/>
    </row>
    <row r="86" spans="5:13" hidden="1" x14ac:dyDescent="0.15">
      <c r="E86" s="34"/>
      <c r="F86" s="34"/>
      <c r="G86" s="34"/>
      <c r="H86" s="34"/>
      <c r="I86" s="34"/>
      <c r="J86" s="33"/>
      <c r="K86" s="34">
        <v>7</v>
      </c>
      <c r="L86" s="421" t="s">
        <v>201</v>
      </c>
      <c r="M86" s="421"/>
    </row>
    <row r="87" spans="5:13" hidden="1" x14ac:dyDescent="0.15">
      <c r="E87" s="34"/>
      <c r="F87" s="34"/>
      <c r="G87" s="34"/>
      <c r="H87" s="34"/>
      <c r="I87" s="34"/>
      <c r="J87" s="33"/>
      <c r="K87" s="34">
        <v>8</v>
      </c>
      <c r="L87" s="421" t="s">
        <v>190</v>
      </c>
      <c r="M87" s="421"/>
    </row>
    <row r="88" spans="5:13" hidden="1" x14ac:dyDescent="0.15">
      <c r="E88" s="34"/>
      <c r="F88" s="34"/>
      <c r="G88" s="34"/>
      <c r="H88" s="34"/>
      <c r="I88" s="34"/>
      <c r="J88" s="33"/>
      <c r="K88" s="34">
        <v>9</v>
      </c>
      <c r="L88" s="421" t="s">
        <v>195</v>
      </c>
      <c r="M88" s="421"/>
    </row>
    <row r="89" spans="5:13" hidden="1" x14ac:dyDescent="0.15">
      <c r="E89" s="34"/>
      <c r="F89" s="34"/>
      <c r="G89" s="34"/>
      <c r="H89" s="34"/>
      <c r="I89" s="34"/>
      <c r="J89" s="33"/>
      <c r="K89" s="34">
        <v>10</v>
      </c>
      <c r="L89" s="421" t="s">
        <v>196</v>
      </c>
      <c r="M89" s="421"/>
    </row>
    <row r="90" spans="5:13" hidden="1" x14ac:dyDescent="0.15">
      <c r="E90" s="34"/>
      <c r="F90" s="34"/>
      <c r="G90" s="34"/>
      <c r="H90" s="34"/>
      <c r="I90" s="34"/>
      <c r="J90" s="33"/>
      <c r="K90" s="34">
        <v>11</v>
      </c>
      <c r="L90" s="421" t="s">
        <v>200</v>
      </c>
      <c r="M90" s="421"/>
    </row>
    <row r="91" spans="5:13" hidden="1" x14ac:dyDescent="0.15">
      <c r="E91" s="34"/>
      <c r="F91" s="34"/>
      <c r="G91" s="34"/>
      <c r="H91" s="34"/>
      <c r="I91" s="34"/>
      <c r="J91" s="33"/>
      <c r="K91" s="34">
        <v>12</v>
      </c>
      <c r="L91" s="421" t="s">
        <v>197</v>
      </c>
      <c r="M91" s="421"/>
    </row>
    <row r="92" spans="5:13" hidden="1" x14ac:dyDescent="0.15">
      <c r="E92" s="34"/>
      <c r="F92" s="34"/>
      <c r="G92" s="34"/>
      <c r="H92" s="34"/>
      <c r="I92" s="34"/>
      <c r="J92" s="33"/>
      <c r="K92" s="34">
        <v>13</v>
      </c>
      <c r="L92" s="421" t="s">
        <v>198</v>
      </c>
      <c r="M92" s="421"/>
    </row>
    <row r="93" spans="5:13" hidden="1" x14ac:dyDescent="0.15">
      <c r="E93" s="34"/>
      <c r="F93" s="34"/>
      <c r="G93" s="34"/>
      <c r="H93" s="34"/>
      <c r="I93" s="34"/>
      <c r="J93" s="33"/>
      <c r="K93" s="34">
        <v>14</v>
      </c>
      <c r="L93" s="421" t="s">
        <v>202</v>
      </c>
      <c r="M93" s="421"/>
    </row>
    <row r="94" spans="5:13" hidden="1" x14ac:dyDescent="0.15">
      <c r="E94" s="34"/>
      <c r="F94" s="34"/>
      <c r="G94" s="34"/>
      <c r="H94" s="34"/>
      <c r="I94" s="34"/>
      <c r="J94" s="33"/>
      <c r="K94" s="34">
        <v>15</v>
      </c>
      <c r="L94" s="421" t="s">
        <v>199</v>
      </c>
      <c r="M94" s="421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2" zoomScaleNormal="100" zoomScaleSheetLayoutView="90" workbookViewId="0">
      <selection activeCell="L16" sqref="L16"/>
    </sheetView>
  </sheetViews>
  <sheetFormatPr defaultColWidth="9" defaultRowHeight="15" x14ac:dyDescent="0.15"/>
  <cols>
    <col min="1" max="1" width="2.5" style="8" hidden="1" customWidth="1"/>
    <col min="2" max="2" width="13.375" style="8" customWidth="1"/>
    <col min="3" max="3" width="10.125" style="8" customWidth="1"/>
    <col min="4" max="11" width="8.625" style="8" customWidth="1"/>
    <col min="12" max="12" width="11.125" style="8" customWidth="1"/>
    <col min="13" max="13" width="31.125" style="8" customWidth="1"/>
    <col min="14" max="15" width="8.625" style="8" customWidth="1"/>
    <col min="16" max="16384" width="9" style="8"/>
  </cols>
  <sheetData>
    <row r="1" spans="1:15" ht="18.75" x14ac:dyDescent="0.15">
      <c r="B1" s="100" t="s">
        <v>333</v>
      </c>
    </row>
    <row r="2" spans="1:15" ht="21" customHeight="1" x14ac:dyDescent="0.15">
      <c r="A2" s="123">
        <v>2</v>
      </c>
    </row>
    <row r="3" spans="1:15" ht="24.6" customHeight="1" x14ac:dyDescent="0.15">
      <c r="A3" s="123">
        <f>IF(COUNTA(C8:L8)&lt;&gt;0,1,2)</f>
        <v>1</v>
      </c>
      <c r="B3" s="9"/>
      <c r="C3" s="10"/>
      <c r="D3" s="9"/>
    </row>
    <row r="4" spans="1:15" s="11" customFormat="1" ht="14.25" customHeight="1" x14ac:dyDescent="0.15">
      <c r="B4" s="447" t="s">
        <v>30</v>
      </c>
      <c r="C4" s="456" t="s">
        <v>338</v>
      </c>
      <c r="D4" s="457"/>
      <c r="E4" s="457"/>
      <c r="F4" s="457"/>
      <c r="G4" s="457"/>
      <c r="H4" s="457"/>
      <c r="I4" s="457"/>
      <c r="J4" s="457"/>
      <c r="K4" s="457"/>
      <c r="L4" s="458"/>
      <c r="M4" s="447" t="s">
        <v>32</v>
      </c>
    </row>
    <row r="5" spans="1:15" s="11" customFormat="1" ht="18" customHeight="1" x14ac:dyDescent="0.15">
      <c r="B5" s="448"/>
      <c r="C5" s="449" t="s">
        <v>50</v>
      </c>
      <c r="D5" s="450"/>
      <c r="E5" s="450"/>
      <c r="F5" s="450"/>
      <c r="G5" s="450"/>
      <c r="H5" s="450"/>
      <c r="I5" s="450"/>
      <c r="J5" s="449" t="s">
        <v>31</v>
      </c>
      <c r="K5" s="450"/>
      <c r="L5" s="451" t="s">
        <v>40</v>
      </c>
      <c r="M5" s="448"/>
    </row>
    <row r="6" spans="1:15" s="11" customFormat="1" ht="18" customHeight="1" x14ac:dyDescent="0.15">
      <c r="B6" s="448"/>
      <c r="C6" s="451" t="s">
        <v>33</v>
      </c>
      <c r="D6" s="453"/>
      <c r="E6" s="451" t="s">
        <v>20</v>
      </c>
      <c r="F6" s="453"/>
      <c r="G6" s="453"/>
      <c r="H6" s="453"/>
      <c r="I6" s="453"/>
      <c r="J6" s="454" t="s">
        <v>51</v>
      </c>
      <c r="K6" s="451" t="s">
        <v>52</v>
      </c>
      <c r="L6" s="452"/>
      <c r="M6" s="448"/>
    </row>
    <row r="7" spans="1:15" s="11" customFormat="1" ht="45" customHeight="1" x14ac:dyDescent="0.15">
      <c r="B7" s="448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455"/>
      <c r="K7" s="452"/>
      <c r="L7" s="452"/>
      <c r="M7" s="448"/>
    </row>
    <row r="8" spans="1:15" s="11" customFormat="1" ht="52.5" customHeight="1" x14ac:dyDescent="0.15">
      <c r="B8" s="209" t="str">
        <f>IF(ｼｰﾄ0!C4="","",ｼｰﾄ0!C3&amp;ｼｰﾄ0!C4)</f>
        <v>愛知県濃尾平野</v>
      </c>
      <c r="C8" s="210"/>
      <c r="D8" s="210"/>
      <c r="E8" s="211" t="s">
        <v>564</v>
      </c>
      <c r="F8" s="211" t="s">
        <v>564</v>
      </c>
      <c r="G8" s="211"/>
      <c r="H8" s="211" t="s">
        <v>564</v>
      </c>
      <c r="I8" s="211"/>
      <c r="J8" s="211" t="s">
        <v>564</v>
      </c>
      <c r="K8" s="211" t="s">
        <v>564</v>
      </c>
      <c r="L8" s="210"/>
      <c r="M8" s="212"/>
      <c r="N8" s="13"/>
      <c r="O8" s="13"/>
    </row>
    <row r="9" spans="1:15" s="11" customFormat="1" ht="14.25" customHeight="1" x14ac:dyDescent="0.1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15">
      <c r="B10" s="14" t="s">
        <v>278</v>
      </c>
      <c r="C10" s="10" t="s">
        <v>470</v>
      </c>
    </row>
    <row r="11" spans="1:15" x14ac:dyDescent="0.15">
      <c r="C11" s="10" t="s">
        <v>471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15">
      <c r="C12" s="10" t="s">
        <v>472</v>
      </c>
    </row>
    <row r="13" spans="1:15" ht="18" customHeight="1" x14ac:dyDescent="0.15">
      <c r="C13" s="10" t="s">
        <v>473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7"/>
  <sheetViews>
    <sheetView showGridLines="0" topLeftCell="B8" zoomScaleNormal="100" zoomScaleSheetLayoutView="80" workbookViewId="0">
      <selection activeCell="K7" sqref="K7"/>
    </sheetView>
  </sheetViews>
  <sheetFormatPr defaultColWidth="9" defaultRowHeight="15" x14ac:dyDescent="0.15"/>
  <cols>
    <col min="1" max="1" width="3" style="18" hidden="1" customWidth="1"/>
    <col min="2" max="2" width="3" style="18" customWidth="1"/>
    <col min="3" max="3" width="13.625" style="18" customWidth="1"/>
    <col min="4" max="4" width="18.625" style="18" customWidth="1"/>
    <col min="5" max="9" width="15.625" style="18" customWidth="1"/>
    <col min="10" max="16384" width="9" style="18"/>
  </cols>
  <sheetData>
    <row r="1" spans="1:9" ht="19.5" x14ac:dyDescent="0.15">
      <c r="C1" s="120" t="s">
        <v>478</v>
      </c>
    </row>
    <row r="2" spans="1:9" x14ac:dyDescent="0.15">
      <c r="A2" s="124">
        <v>2</v>
      </c>
      <c r="B2" s="124"/>
    </row>
    <row r="3" spans="1:9" ht="15" customHeight="1" x14ac:dyDescent="0.15">
      <c r="A3" s="124">
        <f>IF(COUNTA(E7:I14)&lt;&gt;0,1,2)</f>
        <v>1</v>
      </c>
      <c r="B3" s="125" t="s">
        <v>474</v>
      </c>
      <c r="C3" s="16"/>
    </row>
    <row r="4" spans="1:9" s="35" customFormat="1" ht="15" customHeight="1" x14ac:dyDescent="0.15">
      <c r="C4" s="27"/>
    </row>
    <row r="5" spans="1:9" ht="20.45" customHeight="1" x14ac:dyDescent="0.15">
      <c r="C5" s="461" t="s">
        <v>36</v>
      </c>
      <c r="D5" s="460" t="s">
        <v>21</v>
      </c>
      <c r="E5" s="459" t="s">
        <v>336</v>
      </c>
      <c r="F5" s="459"/>
      <c r="G5" s="459"/>
      <c r="H5" s="459"/>
      <c r="I5" s="459"/>
    </row>
    <row r="6" spans="1:9" ht="39.950000000000003" customHeight="1" x14ac:dyDescent="0.15">
      <c r="C6" s="461"/>
      <c r="D6" s="460"/>
      <c r="E6" s="213" t="s">
        <v>22</v>
      </c>
      <c r="F6" s="213" t="s">
        <v>23</v>
      </c>
      <c r="G6" s="213" t="s">
        <v>24</v>
      </c>
      <c r="H6" s="213" t="s">
        <v>64</v>
      </c>
      <c r="I6" s="213" t="s">
        <v>25</v>
      </c>
    </row>
    <row r="7" spans="1:9" ht="28.5" customHeight="1" x14ac:dyDescent="0.15">
      <c r="C7" s="466" t="str">
        <f>IF(OR(ｼｰﾄ0!C4="",ｼｰﾄ0!C3=""),"",ｼｰﾄ0!C3&amp;ｼｰﾄ0!C4)</f>
        <v>愛知県濃尾平野</v>
      </c>
      <c r="D7" s="464" t="s">
        <v>204</v>
      </c>
      <c r="E7" s="219">
        <v>450</v>
      </c>
      <c r="F7" s="219"/>
      <c r="G7" s="220">
        <v>389</v>
      </c>
      <c r="H7" s="221" t="s">
        <v>65</v>
      </c>
      <c r="I7" s="222">
        <v>45231</v>
      </c>
    </row>
    <row r="8" spans="1:9" ht="28.5" customHeight="1" x14ac:dyDescent="0.15">
      <c r="C8" s="467"/>
      <c r="D8" s="465"/>
      <c r="E8" s="219"/>
      <c r="F8" s="219"/>
      <c r="G8" s="220"/>
      <c r="H8" s="221"/>
      <c r="I8" s="222"/>
    </row>
    <row r="9" spans="1:9" ht="28.5" customHeight="1" x14ac:dyDescent="0.15">
      <c r="C9" s="467"/>
      <c r="D9" s="464" t="s">
        <v>476</v>
      </c>
      <c r="E9" s="219"/>
      <c r="F9" s="219"/>
      <c r="G9" s="220"/>
      <c r="H9" s="221"/>
      <c r="I9" s="222"/>
    </row>
    <row r="10" spans="1:9" ht="28.5" customHeight="1" x14ac:dyDescent="0.15">
      <c r="C10" s="467"/>
      <c r="D10" s="463"/>
      <c r="E10" s="219"/>
      <c r="F10" s="219"/>
      <c r="G10" s="220"/>
      <c r="H10" s="221"/>
      <c r="I10" s="222"/>
    </row>
    <row r="11" spans="1:9" ht="28.5" customHeight="1" x14ac:dyDescent="0.15">
      <c r="C11" s="467"/>
      <c r="D11" s="464" t="s">
        <v>176</v>
      </c>
      <c r="E11" s="219">
        <v>468</v>
      </c>
      <c r="F11" s="219"/>
      <c r="G11" s="220">
        <v>296</v>
      </c>
      <c r="H11" s="221" t="s">
        <v>65</v>
      </c>
      <c r="I11" s="222">
        <v>45231</v>
      </c>
    </row>
    <row r="12" spans="1:9" ht="28.5" customHeight="1" x14ac:dyDescent="0.15">
      <c r="C12" s="467"/>
      <c r="D12" s="465"/>
      <c r="E12" s="219"/>
      <c r="F12" s="219"/>
      <c r="G12" s="220"/>
      <c r="H12" s="221"/>
      <c r="I12" s="222"/>
    </row>
    <row r="13" spans="1:9" ht="28.5" customHeight="1" x14ac:dyDescent="0.15">
      <c r="C13" s="467"/>
      <c r="D13" s="464" t="s">
        <v>337</v>
      </c>
      <c r="E13" s="219">
        <v>112</v>
      </c>
      <c r="F13" s="219"/>
      <c r="G13" s="220">
        <v>75</v>
      </c>
      <c r="H13" s="221" t="s">
        <v>65</v>
      </c>
      <c r="I13" s="222">
        <v>45231</v>
      </c>
    </row>
    <row r="14" spans="1:9" ht="28.5" customHeight="1" x14ac:dyDescent="0.15">
      <c r="C14" s="468"/>
      <c r="D14" s="463"/>
      <c r="E14" s="219"/>
      <c r="F14" s="219"/>
      <c r="G14" s="220"/>
      <c r="H14" s="221"/>
      <c r="I14" s="222"/>
    </row>
    <row r="15" spans="1:9" ht="28.5" customHeight="1" x14ac:dyDescent="0.15">
      <c r="C15" s="462" t="s">
        <v>38</v>
      </c>
      <c r="D15" s="215" t="s">
        <v>65</v>
      </c>
      <c r="E15" s="223">
        <f>IF(COUNTA(E7:E14)=0,"",SUMIFS(E7:E14,$H$7:$H$14,$D$15))</f>
        <v>1030</v>
      </c>
      <c r="F15" s="223" t="str">
        <f t="shared" ref="F15:G15" si="0">IF(COUNTA(F7:F14)=0,"",SUMIFS(F7:F14,$H$7:$H$14,$D$15))</f>
        <v/>
      </c>
      <c r="G15" s="224">
        <f t="shared" si="0"/>
        <v>760</v>
      </c>
      <c r="H15" s="216"/>
      <c r="I15" s="216"/>
    </row>
    <row r="16" spans="1:9" ht="28.5" customHeight="1" x14ac:dyDescent="0.15">
      <c r="C16" s="463"/>
      <c r="D16" s="215" t="s">
        <v>73</v>
      </c>
      <c r="E16" s="223">
        <f>IF(COUNTA(E7:E14)=0,"",SUMIFS(E7:E14,$H$7:$H$14,$D$16))</f>
        <v>0</v>
      </c>
      <c r="F16" s="223" t="str">
        <f>IF(COUNTA(F7:F14)=0,"",SUMIFS(F7:F14,$H$7:$H$14,$D$16))</f>
        <v/>
      </c>
      <c r="G16" s="224">
        <f>IF(COUNTA(G7:G14)=0,"",SUMIFS(G7:G14,$H$7:$H$14,$D$16))</f>
        <v>0</v>
      </c>
      <c r="H16" s="216"/>
      <c r="I16" s="216"/>
    </row>
    <row r="17" spans="2:8" ht="15" customHeight="1" x14ac:dyDescent="0.15"/>
    <row r="18" spans="2:8" ht="15" customHeight="1" x14ac:dyDescent="0.15">
      <c r="B18" s="126" t="s">
        <v>475</v>
      </c>
      <c r="C18" s="16"/>
    </row>
    <row r="19" spans="2:8" ht="15" customHeight="1" x14ac:dyDescent="0.15">
      <c r="C19" s="27"/>
    </row>
    <row r="20" spans="2:8" x14ac:dyDescent="0.15">
      <c r="C20" s="460" t="s">
        <v>36</v>
      </c>
      <c r="D20" s="464" t="s">
        <v>21</v>
      </c>
      <c r="E20" s="151" t="s">
        <v>39</v>
      </c>
      <c r="F20" s="217"/>
      <c r="G20" s="152"/>
      <c r="H20" s="464" t="s">
        <v>16</v>
      </c>
    </row>
    <row r="21" spans="2:8" ht="12" customHeight="1" x14ac:dyDescent="0.15">
      <c r="C21" s="460"/>
      <c r="D21" s="465"/>
      <c r="E21" s="213" t="s">
        <v>179</v>
      </c>
      <c r="F21" s="213" t="s">
        <v>180</v>
      </c>
      <c r="G21" s="213" t="s">
        <v>181</v>
      </c>
      <c r="H21" s="465"/>
    </row>
    <row r="22" spans="2:8" ht="30" x14ac:dyDescent="0.15">
      <c r="C22" s="466" t="str">
        <f>IF(OR(ｼｰﾄ0!C4="",ｼｰﾄ0!C3=""),"",ｼｰﾄ0!C3&amp;ｼｰﾄ0!C4)</f>
        <v>愛知県濃尾平野</v>
      </c>
      <c r="D22" s="213" t="s">
        <v>61</v>
      </c>
      <c r="E22" s="218">
        <v>33</v>
      </c>
      <c r="F22" s="218">
        <v>2</v>
      </c>
      <c r="G22" s="218">
        <v>42</v>
      </c>
      <c r="H22" s="225">
        <v>77</v>
      </c>
    </row>
    <row r="23" spans="2:8" ht="40.5" customHeight="1" x14ac:dyDescent="0.15">
      <c r="C23" s="467"/>
      <c r="D23" s="214" t="s">
        <v>37</v>
      </c>
      <c r="E23" s="218"/>
      <c r="F23" s="218"/>
      <c r="G23" s="218">
        <v>2</v>
      </c>
      <c r="H23" s="225">
        <v>2</v>
      </c>
    </row>
    <row r="24" spans="2:8" ht="40.5" customHeight="1" x14ac:dyDescent="0.15">
      <c r="C24" s="467"/>
      <c r="D24" s="213" t="s">
        <v>176</v>
      </c>
      <c r="E24" s="218">
        <v>2</v>
      </c>
      <c r="F24" s="218"/>
      <c r="G24" s="218">
        <v>14</v>
      </c>
      <c r="H24" s="225">
        <v>16</v>
      </c>
    </row>
    <row r="25" spans="2:8" ht="40.5" customHeight="1" x14ac:dyDescent="0.15">
      <c r="C25" s="468"/>
      <c r="D25" s="214" t="s">
        <v>177</v>
      </c>
      <c r="E25" s="218">
        <v>7</v>
      </c>
      <c r="F25" s="218"/>
      <c r="G25" s="218"/>
      <c r="H25" s="225">
        <f>IF(COUNTA(E26:G26)=0,"",SUM(E26:G26))</f>
        <v>102</v>
      </c>
    </row>
    <row r="26" spans="2:8" ht="40.5" customHeight="1" x14ac:dyDescent="0.15">
      <c r="C26" s="382" t="s">
        <v>178</v>
      </c>
      <c r="D26" s="383"/>
      <c r="E26" s="225">
        <f>IF(SUM(E22:E25)=0,"",SUM(E22:E25))</f>
        <v>42</v>
      </c>
      <c r="F26" s="225">
        <f>IF(SUM(F22:F25)=0,"",SUM(F22:F25))</f>
        <v>2</v>
      </c>
      <c r="G26" s="225">
        <f>IF(SUM(G22:G25)=0,"",SUM(G22:G25))</f>
        <v>58</v>
      </c>
      <c r="H26" s="225">
        <f>IF(SUM(H22:H25)=0,"",SUM(H22:H25))</f>
        <v>197</v>
      </c>
    </row>
    <row r="27" spans="2:8" ht="15" customHeight="1" x14ac:dyDescent="0.15">
      <c r="C27" s="36"/>
      <c r="D27" s="36"/>
      <c r="E27" s="37"/>
      <c r="F27" s="37"/>
      <c r="G27" s="37"/>
      <c r="H27" s="37"/>
    </row>
  </sheetData>
  <mergeCells count="14">
    <mergeCell ref="H20:H21"/>
    <mergeCell ref="C26:D26"/>
    <mergeCell ref="C20:C21"/>
    <mergeCell ref="D20:D21"/>
    <mergeCell ref="C22:C25"/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4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5:G25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3:G23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4:G24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2:G22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="110" zoomScaleNormal="110" zoomScaleSheetLayoutView="9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N63" sqref="N63:S63"/>
    </sheetView>
  </sheetViews>
  <sheetFormatPr defaultColWidth="9" defaultRowHeight="15" x14ac:dyDescent="0.15"/>
  <cols>
    <col min="1" max="1" width="8.625" style="24" hidden="1" customWidth="1"/>
    <col min="2" max="2" width="7.375" style="17" customWidth="1"/>
    <col min="3" max="3" width="5.875" style="110" customWidth="1"/>
    <col min="4" max="4" width="11.375" style="17" customWidth="1"/>
    <col min="5" max="5" width="5.625" style="111" customWidth="1"/>
    <col min="6" max="6" width="5.625" style="17" customWidth="1"/>
    <col min="7" max="7" width="10.75" style="17" customWidth="1"/>
    <col min="8" max="8" width="5.625" style="111" customWidth="1"/>
    <col min="9" max="9" width="5.625" style="17" customWidth="1"/>
    <col min="10" max="10" width="10.75" style="17" customWidth="1"/>
    <col min="11" max="11" width="5.625" style="111" customWidth="1"/>
    <col min="12" max="12" width="5.625" style="17" customWidth="1"/>
    <col min="13" max="13" width="10.75" style="17" customWidth="1"/>
    <col min="14" max="14" width="5.625" style="111" customWidth="1"/>
    <col min="15" max="15" width="5.625" style="17" customWidth="1"/>
    <col min="16" max="16" width="10.75" style="17" customWidth="1"/>
    <col min="17" max="17" width="5.625" style="111" customWidth="1"/>
    <col min="18" max="18" width="5.625" style="17" customWidth="1"/>
    <col min="19" max="19" width="10.75" style="17" customWidth="1"/>
    <col min="20" max="20" width="7.625" style="17" customWidth="1"/>
    <col min="21" max="32" width="5.625" style="17" customWidth="1"/>
    <col min="33" max="16384" width="9" style="17"/>
  </cols>
  <sheetData>
    <row r="1" spans="1:21" ht="18.75" x14ac:dyDescent="0.15">
      <c r="B1" s="101" t="s">
        <v>355</v>
      </c>
    </row>
    <row r="2" spans="1:21" x14ac:dyDescent="0.15">
      <c r="A2" s="24">
        <v>2</v>
      </c>
    </row>
    <row r="3" spans="1:21" x14ac:dyDescent="0.15">
      <c r="A3" s="24">
        <f>IF(COUNTA(E7:S11)&lt;&gt;0,1,2)</f>
        <v>1</v>
      </c>
      <c r="D3" s="27"/>
    </row>
    <row r="4" spans="1:21" ht="20.100000000000001" customHeight="1" x14ac:dyDescent="0.15">
      <c r="B4" s="472" t="s">
        <v>234</v>
      </c>
      <c r="C4" s="484" t="s">
        <v>235</v>
      </c>
      <c r="D4" s="481" t="s">
        <v>74</v>
      </c>
      <c r="E4" s="226" t="s">
        <v>230</v>
      </c>
      <c r="F4" s="227"/>
      <c r="G4" s="228"/>
      <c r="H4" s="226" t="s">
        <v>240</v>
      </c>
      <c r="I4" s="227"/>
      <c r="J4" s="228"/>
      <c r="K4" s="229" t="s">
        <v>342</v>
      </c>
      <c r="L4" s="227"/>
      <c r="M4" s="228"/>
      <c r="N4" s="229" t="s">
        <v>352</v>
      </c>
      <c r="O4" s="229"/>
      <c r="P4" s="229"/>
      <c r="Q4" s="229" t="s">
        <v>467</v>
      </c>
      <c r="R4" s="229"/>
      <c r="S4" s="229"/>
    </row>
    <row r="5" spans="1:21" ht="25.5" customHeight="1" x14ac:dyDescent="0.15">
      <c r="A5" s="24" t="s">
        <v>462</v>
      </c>
      <c r="B5" s="473"/>
      <c r="C5" s="484"/>
      <c r="D5" s="482"/>
      <c r="E5" s="230" t="s">
        <v>75</v>
      </c>
      <c r="F5" s="231" t="s">
        <v>275</v>
      </c>
      <c r="G5" s="232"/>
      <c r="H5" s="230" t="s">
        <v>76</v>
      </c>
      <c r="I5" s="231" t="s">
        <v>275</v>
      </c>
      <c r="J5" s="232"/>
      <c r="K5" s="230" t="s">
        <v>77</v>
      </c>
      <c r="L5" s="231" t="s">
        <v>275</v>
      </c>
      <c r="M5" s="232"/>
      <c r="N5" s="230" t="s">
        <v>78</v>
      </c>
      <c r="O5" s="231" t="s">
        <v>275</v>
      </c>
      <c r="P5" s="232"/>
      <c r="Q5" s="230" t="s">
        <v>75</v>
      </c>
      <c r="R5" s="231" t="s">
        <v>275</v>
      </c>
      <c r="S5" s="233"/>
    </row>
    <row r="6" spans="1:21" ht="27.75" customHeight="1" x14ac:dyDescent="0.15">
      <c r="B6" s="474"/>
      <c r="C6" s="484"/>
      <c r="D6" s="483"/>
      <c r="E6" s="234" t="s">
        <v>79</v>
      </c>
      <c r="F6" s="235" t="s">
        <v>277</v>
      </c>
      <c r="G6" s="236" t="s">
        <v>232</v>
      </c>
      <c r="H6" s="234" t="s">
        <v>79</v>
      </c>
      <c r="I6" s="235" t="s">
        <v>276</v>
      </c>
      <c r="J6" s="236" t="s">
        <v>80</v>
      </c>
      <c r="K6" s="234" t="s">
        <v>79</v>
      </c>
      <c r="L6" s="235" t="s">
        <v>276</v>
      </c>
      <c r="M6" s="236" t="s">
        <v>80</v>
      </c>
      <c r="N6" s="234" t="s">
        <v>79</v>
      </c>
      <c r="O6" s="235" t="s">
        <v>276</v>
      </c>
      <c r="P6" s="236" t="s">
        <v>80</v>
      </c>
      <c r="Q6" s="234" t="s">
        <v>79</v>
      </c>
      <c r="R6" s="235" t="s">
        <v>276</v>
      </c>
      <c r="S6" s="236" t="s">
        <v>80</v>
      </c>
    </row>
    <row r="7" spans="1:21" ht="21.75" customHeight="1" x14ac:dyDescent="0.15">
      <c r="B7" s="481" t="str">
        <f>ｼｰﾄ0!$C$4</f>
        <v>濃尾平野</v>
      </c>
      <c r="C7" s="475"/>
      <c r="D7" s="237" t="s">
        <v>233</v>
      </c>
      <c r="E7" s="249"/>
      <c r="F7" s="250">
        <v>62</v>
      </c>
      <c r="G7" s="250">
        <v>23</v>
      </c>
      <c r="H7" s="249"/>
      <c r="I7" s="250">
        <v>59</v>
      </c>
      <c r="J7" s="250">
        <v>21</v>
      </c>
      <c r="K7" s="249"/>
      <c r="L7" s="250">
        <v>58</v>
      </c>
      <c r="M7" s="250">
        <v>21</v>
      </c>
      <c r="N7" s="249"/>
      <c r="O7" s="250">
        <v>56</v>
      </c>
      <c r="P7" s="250">
        <v>20</v>
      </c>
      <c r="Q7" s="249"/>
      <c r="R7" s="250">
        <v>56</v>
      </c>
      <c r="S7" s="250">
        <v>21</v>
      </c>
    </row>
    <row r="8" spans="1:21" ht="21.75" customHeight="1" x14ac:dyDescent="0.15">
      <c r="B8" s="482"/>
      <c r="C8" s="498"/>
      <c r="D8" s="237" t="s">
        <v>19</v>
      </c>
      <c r="E8" s="249"/>
      <c r="F8" s="250">
        <v>28</v>
      </c>
      <c r="G8" s="250">
        <v>10</v>
      </c>
      <c r="H8" s="249"/>
      <c r="I8" s="250">
        <v>27</v>
      </c>
      <c r="J8" s="250">
        <v>10</v>
      </c>
      <c r="K8" s="249"/>
      <c r="L8" s="250">
        <v>28</v>
      </c>
      <c r="M8" s="250">
        <v>10</v>
      </c>
      <c r="N8" s="249"/>
      <c r="O8" s="250">
        <v>29</v>
      </c>
      <c r="P8" s="250">
        <v>11</v>
      </c>
      <c r="Q8" s="249"/>
      <c r="R8" s="250">
        <v>28</v>
      </c>
      <c r="S8" s="250">
        <v>10</v>
      </c>
    </row>
    <row r="9" spans="1:21" ht="21.75" customHeight="1" x14ac:dyDescent="0.15">
      <c r="B9" s="482"/>
      <c r="C9" s="498"/>
      <c r="D9" s="237" t="s">
        <v>18</v>
      </c>
      <c r="E9" s="249"/>
      <c r="F9" s="250">
        <v>166</v>
      </c>
      <c r="G9" s="250">
        <v>61</v>
      </c>
      <c r="H9" s="249"/>
      <c r="I9" s="250">
        <v>165</v>
      </c>
      <c r="J9" s="250">
        <v>60</v>
      </c>
      <c r="K9" s="249"/>
      <c r="L9" s="250">
        <v>160</v>
      </c>
      <c r="M9" s="250">
        <v>59</v>
      </c>
      <c r="N9" s="249"/>
      <c r="O9" s="250">
        <v>158</v>
      </c>
      <c r="P9" s="250">
        <v>58</v>
      </c>
      <c r="Q9" s="249"/>
      <c r="R9" s="250">
        <v>154</v>
      </c>
      <c r="S9" s="250">
        <v>56</v>
      </c>
      <c r="U9" s="118"/>
    </row>
    <row r="10" spans="1:21" ht="21.75" customHeight="1" x14ac:dyDescent="0.15">
      <c r="B10" s="482"/>
      <c r="C10" s="498"/>
      <c r="D10" s="237" t="s">
        <v>210</v>
      </c>
      <c r="E10" s="249"/>
      <c r="F10" s="250">
        <v>18</v>
      </c>
      <c r="G10" s="250">
        <v>7</v>
      </c>
      <c r="H10" s="249"/>
      <c r="I10" s="250">
        <v>16</v>
      </c>
      <c r="J10" s="250">
        <v>6</v>
      </c>
      <c r="K10" s="249"/>
      <c r="L10" s="250">
        <v>17</v>
      </c>
      <c r="M10" s="250">
        <v>6</v>
      </c>
      <c r="N10" s="249"/>
      <c r="O10" s="250">
        <v>17</v>
      </c>
      <c r="P10" s="250">
        <v>6</v>
      </c>
      <c r="Q10" s="249"/>
      <c r="R10" s="250">
        <v>16</v>
      </c>
      <c r="S10" s="250">
        <v>6</v>
      </c>
    </row>
    <row r="11" spans="1:21" ht="21.75" customHeight="1" x14ac:dyDescent="0.15">
      <c r="B11" s="482"/>
      <c r="C11" s="498"/>
      <c r="D11" s="156" t="s">
        <v>62</v>
      </c>
      <c r="E11" s="249"/>
      <c r="F11" s="250"/>
      <c r="G11" s="250"/>
      <c r="H11" s="249"/>
      <c r="I11" s="250"/>
      <c r="J11" s="250"/>
      <c r="K11" s="249"/>
      <c r="L11" s="250"/>
      <c r="M11" s="250"/>
      <c r="N11" s="249"/>
      <c r="O11" s="250"/>
      <c r="P11" s="250"/>
      <c r="Q11" s="249"/>
      <c r="R11" s="250"/>
      <c r="S11" s="250"/>
    </row>
    <row r="12" spans="1:21" ht="26.25" customHeight="1" x14ac:dyDescent="0.15">
      <c r="B12" s="483"/>
      <c r="C12" s="499"/>
      <c r="D12" s="156" t="s">
        <v>256</v>
      </c>
      <c r="E12" s="251" t="str">
        <f t="shared" ref="E12" si="0">IF(COUNT(E7:E11)&gt;=1,SUM(E7:E11),"")</f>
        <v/>
      </c>
      <c r="F12" s="252">
        <v>274</v>
      </c>
      <c r="G12" s="252">
        <v>101</v>
      </c>
      <c r="H12" s="251" t="s">
        <v>566</v>
      </c>
      <c r="I12" s="253">
        <v>267</v>
      </c>
      <c r="J12" s="253">
        <v>97</v>
      </c>
      <c r="K12" s="251" t="s">
        <v>566</v>
      </c>
      <c r="L12" s="252">
        <v>263</v>
      </c>
      <c r="M12" s="252">
        <v>96</v>
      </c>
      <c r="N12" s="251" t="s">
        <v>566</v>
      </c>
      <c r="O12" s="252">
        <v>260</v>
      </c>
      <c r="P12" s="252">
        <v>95</v>
      </c>
      <c r="Q12" s="251" t="str">
        <f t="shared" ref="Q12:S12" si="1">IF(COUNT(Q7:Q11)&gt;=1,SUM(Q7:Q11),"")</f>
        <v/>
      </c>
      <c r="R12" s="252">
        <f t="shared" ref="R12" si="2">IF(COUNT(R7:R11)&gt;=1,SUM(R7:R11),"")</f>
        <v>254</v>
      </c>
      <c r="S12" s="252">
        <f t="shared" si="1"/>
        <v>93</v>
      </c>
    </row>
    <row r="13" spans="1:21" ht="21.75" customHeight="1" x14ac:dyDescent="0.15">
      <c r="B13" s="481" t="str">
        <f>ｼｰﾄ0!$C$4</f>
        <v>濃尾平野</v>
      </c>
      <c r="C13" s="486"/>
      <c r="D13" s="237" t="s">
        <v>209</v>
      </c>
      <c r="E13" s="254"/>
      <c r="F13" s="250">
        <v>16</v>
      </c>
      <c r="G13" s="250">
        <v>6</v>
      </c>
      <c r="H13" s="254"/>
      <c r="I13" s="250">
        <v>14</v>
      </c>
      <c r="J13" s="250">
        <v>5</v>
      </c>
      <c r="K13" s="254"/>
      <c r="L13" s="250">
        <v>14</v>
      </c>
      <c r="M13" s="250">
        <v>5</v>
      </c>
      <c r="N13" s="254"/>
      <c r="O13" s="250">
        <v>15</v>
      </c>
      <c r="P13" s="250">
        <v>5</v>
      </c>
      <c r="Q13" s="255"/>
      <c r="R13" s="250">
        <v>14</v>
      </c>
      <c r="S13" s="250">
        <v>5</v>
      </c>
    </row>
    <row r="14" spans="1:21" ht="21.75" customHeight="1" x14ac:dyDescent="0.15">
      <c r="B14" s="482"/>
      <c r="C14" s="487"/>
      <c r="D14" s="237" t="s">
        <v>19</v>
      </c>
      <c r="E14" s="254"/>
      <c r="F14" s="250">
        <v>1</v>
      </c>
      <c r="G14" s="250">
        <v>1</v>
      </c>
      <c r="H14" s="254"/>
      <c r="I14" s="250">
        <v>1</v>
      </c>
      <c r="J14" s="250">
        <v>0</v>
      </c>
      <c r="K14" s="254"/>
      <c r="L14" s="250">
        <v>1</v>
      </c>
      <c r="M14" s="250">
        <v>0</v>
      </c>
      <c r="N14" s="254"/>
      <c r="O14" s="250">
        <v>1</v>
      </c>
      <c r="P14" s="250">
        <v>0</v>
      </c>
      <c r="Q14" s="255"/>
      <c r="R14" s="250">
        <v>1</v>
      </c>
      <c r="S14" s="250">
        <v>0</v>
      </c>
    </row>
    <row r="15" spans="1:21" ht="21.75" customHeight="1" x14ac:dyDescent="0.15">
      <c r="B15" s="482"/>
      <c r="C15" s="487"/>
      <c r="D15" s="237" t="s">
        <v>18</v>
      </c>
      <c r="E15" s="254"/>
      <c r="F15" s="250">
        <v>1</v>
      </c>
      <c r="G15" s="250">
        <v>0</v>
      </c>
      <c r="H15" s="254"/>
      <c r="I15" s="250">
        <v>0</v>
      </c>
      <c r="J15" s="250">
        <v>0</v>
      </c>
      <c r="K15" s="254"/>
      <c r="L15" s="250">
        <v>0</v>
      </c>
      <c r="M15" s="250">
        <v>0</v>
      </c>
      <c r="N15" s="254"/>
      <c r="O15" s="250">
        <v>0</v>
      </c>
      <c r="P15" s="250">
        <v>0</v>
      </c>
      <c r="Q15" s="255"/>
      <c r="R15" s="250">
        <v>0</v>
      </c>
      <c r="S15" s="250">
        <v>0</v>
      </c>
    </row>
    <row r="16" spans="1:21" ht="21.75" customHeight="1" x14ac:dyDescent="0.15">
      <c r="B16" s="482"/>
      <c r="C16" s="487"/>
      <c r="D16" s="237" t="s">
        <v>210</v>
      </c>
      <c r="E16" s="254"/>
      <c r="F16" s="250">
        <v>8</v>
      </c>
      <c r="G16" s="250">
        <v>2</v>
      </c>
      <c r="H16" s="254"/>
      <c r="I16" s="250">
        <v>8</v>
      </c>
      <c r="J16" s="250">
        <v>3</v>
      </c>
      <c r="K16" s="254"/>
      <c r="L16" s="250">
        <v>9</v>
      </c>
      <c r="M16" s="250">
        <v>3</v>
      </c>
      <c r="N16" s="254"/>
      <c r="O16" s="250">
        <v>7</v>
      </c>
      <c r="P16" s="250">
        <v>3</v>
      </c>
      <c r="Q16" s="255"/>
      <c r="R16" s="250">
        <v>6</v>
      </c>
      <c r="S16" s="250">
        <v>2</v>
      </c>
    </row>
    <row r="17" spans="2:19" ht="21.75" customHeight="1" x14ac:dyDescent="0.15">
      <c r="B17" s="482"/>
      <c r="C17" s="487"/>
      <c r="D17" s="156" t="s">
        <v>62</v>
      </c>
      <c r="E17" s="254"/>
      <c r="F17" s="250"/>
      <c r="G17" s="250"/>
      <c r="H17" s="254"/>
      <c r="I17" s="250"/>
      <c r="J17" s="250"/>
      <c r="K17" s="254"/>
      <c r="L17" s="250"/>
      <c r="M17" s="250"/>
      <c r="N17" s="254"/>
      <c r="O17" s="250"/>
      <c r="P17" s="250"/>
      <c r="Q17" s="255"/>
      <c r="R17" s="250"/>
      <c r="S17" s="250"/>
    </row>
    <row r="18" spans="2:19" ht="26.25" customHeight="1" x14ac:dyDescent="0.15">
      <c r="B18" s="483"/>
      <c r="C18" s="488"/>
      <c r="D18" s="156" t="s">
        <v>257</v>
      </c>
      <c r="E18" s="251" t="str">
        <f t="shared" ref="E18" si="3">IF(COUNT(E13:E17)&gt;=1,SUM(E13:E17),"")</f>
        <v/>
      </c>
      <c r="F18" s="252">
        <v>26</v>
      </c>
      <c r="G18" s="252">
        <v>9</v>
      </c>
      <c r="H18" s="251" t="s">
        <v>566</v>
      </c>
      <c r="I18" s="253">
        <v>23</v>
      </c>
      <c r="J18" s="253">
        <v>8</v>
      </c>
      <c r="K18" s="251" t="s">
        <v>566</v>
      </c>
      <c r="L18" s="252">
        <v>24</v>
      </c>
      <c r="M18" s="252">
        <v>8</v>
      </c>
      <c r="N18" s="251" t="s">
        <v>566</v>
      </c>
      <c r="O18" s="252">
        <v>23</v>
      </c>
      <c r="P18" s="252">
        <v>8</v>
      </c>
      <c r="Q18" s="251" t="str">
        <f t="shared" ref="Q18:S18" si="4">IF(COUNT(Q13:Q17)&gt;=1,SUM(Q13:Q17),"")</f>
        <v/>
      </c>
      <c r="R18" s="252">
        <f t="shared" si="4"/>
        <v>21</v>
      </c>
      <c r="S18" s="252">
        <f t="shared" si="4"/>
        <v>7</v>
      </c>
    </row>
    <row r="19" spans="2:19" ht="21.75" customHeight="1" x14ac:dyDescent="0.15">
      <c r="B19" s="481" t="str">
        <f>ｼｰﾄ0!$C$4</f>
        <v>濃尾平野</v>
      </c>
      <c r="C19" s="475"/>
      <c r="D19" s="237" t="s">
        <v>209</v>
      </c>
      <c r="E19" s="254"/>
      <c r="F19" s="250">
        <v>42</v>
      </c>
      <c r="G19" s="250">
        <v>16</v>
      </c>
      <c r="H19" s="254"/>
      <c r="I19" s="250">
        <v>42</v>
      </c>
      <c r="J19" s="250">
        <v>16</v>
      </c>
      <c r="K19" s="254"/>
      <c r="L19" s="250">
        <v>42</v>
      </c>
      <c r="M19" s="250">
        <v>15</v>
      </c>
      <c r="N19" s="254"/>
      <c r="O19" s="250">
        <v>41</v>
      </c>
      <c r="P19" s="250">
        <v>15</v>
      </c>
      <c r="Q19" s="255"/>
      <c r="R19" s="250">
        <v>38</v>
      </c>
      <c r="S19" s="250">
        <v>14</v>
      </c>
    </row>
    <row r="20" spans="2:19" ht="21.75" customHeight="1" x14ac:dyDescent="0.15">
      <c r="B20" s="482"/>
      <c r="C20" s="476"/>
      <c r="D20" s="237" t="s">
        <v>19</v>
      </c>
      <c r="E20" s="254"/>
      <c r="F20" s="250">
        <v>23</v>
      </c>
      <c r="G20" s="250">
        <v>8</v>
      </c>
      <c r="H20" s="254"/>
      <c r="I20" s="250">
        <v>21</v>
      </c>
      <c r="J20" s="250">
        <v>8</v>
      </c>
      <c r="K20" s="254"/>
      <c r="L20" s="250">
        <v>22</v>
      </c>
      <c r="M20" s="250">
        <v>8</v>
      </c>
      <c r="N20" s="254"/>
      <c r="O20" s="250">
        <v>22</v>
      </c>
      <c r="P20" s="250">
        <v>8</v>
      </c>
      <c r="Q20" s="255"/>
      <c r="R20" s="250">
        <v>21</v>
      </c>
      <c r="S20" s="250">
        <v>8</v>
      </c>
    </row>
    <row r="21" spans="2:19" ht="21.75" customHeight="1" x14ac:dyDescent="0.15">
      <c r="B21" s="482"/>
      <c r="C21" s="476"/>
      <c r="D21" s="237" t="s">
        <v>18</v>
      </c>
      <c r="E21" s="254"/>
      <c r="F21" s="250">
        <v>5</v>
      </c>
      <c r="G21" s="250">
        <v>2</v>
      </c>
      <c r="H21" s="254"/>
      <c r="I21" s="250">
        <v>4</v>
      </c>
      <c r="J21" s="250">
        <v>1</v>
      </c>
      <c r="K21" s="254"/>
      <c r="L21" s="250">
        <v>2</v>
      </c>
      <c r="M21" s="250">
        <v>1</v>
      </c>
      <c r="N21" s="254"/>
      <c r="O21" s="250">
        <v>2</v>
      </c>
      <c r="P21" s="250">
        <v>1</v>
      </c>
      <c r="Q21" s="255"/>
      <c r="R21" s="250">
        <v>1</v>
      </c>
      <c r="S21" s="250">
        <v>1</v>
      </c>
    </row>
    <row r="22" spans="2:19" ht="21.75" customHeight="1" x14ac:dyDescent="0.15">
      <c r="B22" s="482"/>
      <c r="C22" s="476"/>
      <c r="D22" s="237" t="s">
        <v>210</v>
      </c>
      <c r="E22" s="254"/>
      <c r="F22" s="250">
        <v>6</v>
      </c>
      <c r="G22" s="250">
        <v>2</v>
      </c>
      <c r="H22" s="254"/>
      <c r="I22" s="250">
        <v>5</v>
      </c>
      <c r="J22" s="250">
        <v>2</v>
      </c>
      <c r="K22" s="254"/>
      <c r="L22" s="250">
        <v>6</v>
      </c>
      <c r="M22" s="250">
        <v>2</v>
      </c>
      <c r="N22" s="254"/>
      <c r="O22" s="250">
        <v>5</v>
      </c>
      <c r="P22" s="250">
        <v>2</v>
      </c>
      <c r="Q22" s="255"/>
      <c r="R22" s="250">
        <v>5</v>
      </c>
      <c r="S22" s="250">
        <v>2</v>
      </c>
    </row>
    <row r="23" spans="2:19" ht="21.75" customHeight="1" x14ac:dyDescent="0.15">
      <c r="B23" s="482"/>
      <c r="C23" s="476"/>
      <c r="D23" s="156" t="s">
        <v>62</v>
      </c>
      <c r="E23" s="254"/>
      <c r="F23" s="250"/>
      <c r="G23" s="250"/>
      <c r="H23" s="254"/>
      <c r="I23" s="250"/>
      <c r="J23" s="250"/>
      <c r="K23" s="254"/>
      <c r="L23" s="250"/>
      <c r="M23" s="250"/>
      <c r="N23" s="254"/>
      <c r="O23" s="250"/>
      <c r="P23" s="250"/>
      <c r="Q23" s="255"/>
      <c r="R23" s="250"/>
      <c r="S23" s="250"/>
    </row>
    <row r="24" spans="2:19" ht="26.25" customHeight="1" x14ac:dyDescent="0.15">
      <c r="B24" s="483"/>
      <c r="C24" s="477"/>
      <c r="D24" s="156" t="s">
        <v>258</v>
      </c>
      <c r="E24" s="255" t="str">
        <f t="shared" ref="E24" si="5">IF(COUNT(E19:E23)&gt;=1,SUM(E19:E23),"")</f>
        <v/>
      </c>
      <c r="F24" s="248">
        <v>76</v>
      </c>
      <c r="G24" s="248">
        <v>28</v>
      </c>
      <c r="H24" s="255" t="s">
        <v>566</v>
      </c>
      <c r="I24" s="256">
        <v>72</v>
      </c>
      <c r="J24" s="256">
        <v>27</v>
      </c>
      <c r="K24" s="255" t="s">
        <v>566</v>
      </c>
      <c r="L24" s="248">
        <v>72</v>
      </c>
      <c r="M24" s="248">
        <v>26</v>
      </c>
      <c r="N24" s="255" t="s">
        <v>566</v>
      </c>
      <c r="O24" s="248">
        <v>70</v>
      </c>
      <c r="P24" s="248">
        <v>26</v>
      </c>
      <c r="Q24" s="255" t="str">
        <f t="shared" ref="Q24:S24" si="6">IF(COUNT(Q19:Q23)&gt;=1,SUM(Q19:Q23),"")</f>
        <v/>
      </c>
      <c r="R24" s="248">
        <f t="shared" si="6"/>
        <v>65</v>
      </c>
      <c r="S24" s="248">
        <f t="shared" si="6"/>
        <v>25</v>
      </c>
    </row>
    <row r="25" spans="2:19" ht="22.5" customHeight="1" x14ac:dyDescent="0.15">
      <c r="B25" s="481" t="str">
        <f>ｼｰﾄ0!$C$4</f>
        <v>濃尾平野</v>
      </c>
      <c r="C25" s="475"/>
      <c r="D25" s="237" t="s">
        <v>209</v>
      </c>
      <c r="E25" s="254"/>
      <c r="F25" s="250"/>
      <c r="G25" s="250"/>
      <c r="H25" s="254"/>
      <c r="I25" s="250"/>
      <c r="J25" s="250"/>
      <c r="K25" s="254"/>
      <c r="L25" s="250"/>
      <c r="M25" s="250"/>
      <c r="N25" s="254"/>
      <c r="O25" s="250"/>
      <c r="P25" s="250"/>
      <c r="Q25" s="255"/>
      <c r="R25" s="250"/>
      <c r="S25" s="250"/>
    </row>
    <row r="26" spans="2:19" ht="22.5" customHeight="1" x14ac:dyDescent="0.15">
      <c r="B26" s="482"/>
      <c r="C26" s="476"/>
      <c r="D26" s="237" t="s">
        <v>19</v>
      </c>
      <c r="E26" s="254"/>
      <c r="F26" s="250"/>
      <c r="G26" s="250"/>
      <c r="H26" s="254"/>
      <c r="I26" s="250"/>
      <c r="J26" s="250"/>
      <c r="K26" s="254"/>
      <c r="L26" s="250"/>
      <c r="M26" s="250"/>
      <c r="N26" s="254"/>
      <c r="O26" s="250"/>
      <c r="P26" s="250"/>
      <c r="Q26" s="255"/>
      <c r="R26" s="250"/>
      <c r="S26" s="250"/>
    </row>
    <row r="27" spans="2:19" ht="22.5" customHeight="1" x14ac:dyDescent="0.15">
      <c r="B27" s="482"/>
      <c r="C27" s="476"/>
      <c r="D27" s="237" t="s">
        <v>18</v>
      </c>
      <c r="E27" s="254"/>
      <c r="F27" s="250"/>
      <c r="G27" s="250"/>
      <c r="H27" s="254"/>
      <c r="I27" s="250"/>
      <c r="J27" s="250"/>
      <c r="K27" s="254"/>
      <c r="L27" s="250"/>
      <c r="M27" s="250"/>
      <c r="N27" s="254"/>
      <c r="O27" s="250"/>
      <c r="P27" s="250"/>
      <c r="Q27" s="255"/>
      <c r="R27" s="250"/>
      <c r="S27" s="250"/>
    </row>
    <row r="28" spans="2:19" ht="22.5" customHeight="1" x14ac:dyDescent="0.15">
      <c r="B28" s="482"/>
      <c r="C28" s="476"/>
      <c r="D28" s="237" t="s">
        <v>210</v>
      </c>
      <c r="E28" s="254"/>
      <c r="F28" s="250"/>
      <c r="G28" s="250"/>
      <c r="H28" s="254"/>
      <c r="I28" s="250"/>
      <c r="J28" s="250"/>
      <c r="K28" s="254"/>
      <c r="L28" s="250"/>
      <c r="M28" s="250"/>
      <c r="N28" s="254"/>
      <c r="O28" s="250"/>
      <c r="P28" s="250"/>
      <c r="Q28" s="255"/>
      <c r="R28" s="250"/>
      <c r="S28" s="250"/>
    </row>
    <row r="29" spans="2:19" ht="22.5" customHeight="1" x14ac:dyDescent="0.15">
      <c r="B29" s="482"/>
      <c r="C29" s="476"/>
      <c r="D29" s="156" t="s">
        <v>62</v>
      </c>
      <c r="E29" s="254"/>
      <c r="F29" s="250"/>
      <c r="G29" s="250"/>
      <c r="H29" s="254"/>
      <c r="I29" s="250"/>
      <c r="J29" s="250"/>
      <c r="K29" s="254"/>
      <c r="L29" s="250"/>
      <c r="M29" s="250"/>
      <c r="N29" s="254"/>
      <c r="O29" s="250"/>
      <c r="P29" s="250"/>
      <c r="Q29" s="255"/>
      <c r="R29" s="250"/>
      <c r="S29" s="250"/>
    </row>
    <row r="30" spans="2:19" ht="25.5" customHeight="1" x14ac:dyDescent="0.15">
      <c r="B30" s="483"/>
      <c r="C30" s="477"/>
      <c r="D30" s="156" t="s">
        <v>259</v>
      </c>
      <c r="E30" s="255" t="str">
        <f t="shared" ref="E30:G30" si="7">IF(COUNT(E25:E29)&gt;=1,SUM(E25:E29),"")</f>
        <v/>
      </c>
      <c r="F30" s="248" t="str">
        <f t="shared" ref="F30" si="8">IF(COUNT(F25:F29)&gt;=1,SUM(F25:F29),"")</f>
        <v/>
      </c>
      <c r="G30" s="248" t="str">
        <f t="shared" si="7"/>
        <v/>
      </c>
      <c r="H30" s="255" t="str">
        <f t="shared" ref="H30:S30" si="9">IF(COUNT(H25:H29)&gt;=1,SUM(H25:H29),"")</f>
        <v/>
      </c>
      <c r="I30" s="256" t="str">
        <f t="shared" si="9"/>
        <v/>
      </c>
      <c r="J30" s="256" t="str">
        <f t="shared" si="9"/>
        <v/>
      </c>
      <c r="K30" s="255" t="str">
        <f t="shared" si="9"/>
        <v/>
      </c>
      <c r="L30" s="248" t="str">
        <f t="shared" si="9"/>
        <v/>
      </c>
      <c r="M30" s="248" t="str">
        <f t="shared" si="9"/>
        <v/>
      </c>
      <c r="N30" s="255" t="str">
        <f t="shared" si="9"/>
        <v/>
      </c>
      <c r="O30" s="248" t="str">
        <f t="shared" si="9"/>
        <v/>
      </c>
      <c r="P30" s="248" t="str">
        <f t="shared" si="9"/>
        <v/>
      </c>
      <c r="Q30" s="255" t="str">
        <f t="shared" si="9"/>
        <v/>
      </c>
      <c r="R30" s="248" t="str">
        <f t="shared" si="9"/>
        <v/>
      </c>
      <c r="S30" s="248" t="str">
        <f t="shared" si="9"/>
        <v/>
      </c>
    </row>
    <row r="31" spans="2:19" ht="21.75" customHeight="1" x14ac:dyDescent="0.15">
      <c r="B31" s="481" t="str">
        <f>ｼｰﾄ0!$C$4</f>
        <v>濃尾平野</v>
      </c>
      <c r="C31" s="475"/>
      <c r="D31" s="237" t="s">
        <v>209</v>
      </c>
      <c r="E31" s="254"/>
      <c r="F31" s="250"/>
      <c r="G31" s="250"/>
      <c r="H31" s="254"/>
      <c r="I31" s="250"/>
      <c r="J31" s="250"/>
      <c r="K31" s="254"/>
      <c r="L31" s="250"/>
      <c r="M31" s="250"/>
      <c r="N31" s="254"/>
      <c r="O31" s="250"/>
      <c r="P31" s="250"/>
      <c r="Q31" s="255"/>
      <c r="R31" s="250"/>
      <c r="S31" s="250"/>
    </row>
    <row r="32" spans="2:19" ht="21.75" customHeight="1" x14ac:dyDescent="0.15">
      <c r="B32" s="482"/>
      <c r="C32" s="498"/>
      <c r="D32" s="237" t="s">
        <v>19</v>
      </c>
      <c r="E32" s="254"/>
      <c r="F32" s="250"/>
      <c r="G32" s="250"/>
      <c r="H32" s="254"/>
      <c r="I32" s="250"/>
      <c r="J32" s="250"/>
      <c r="K32" s="254"/>
      <c r="L32" s="250"/>
      <c r="M32" s="250"/>
      <c r="N32" s="254"/>
      <c r="O32" s="250"/>
      <c r="P32" s="250"/>
      <c r="Q32" s="255"/>
      <c r="R32" s="250"/>
      <c r="S32" s="250"/>
    </row>
    <row r="33" spans="2:19" ht="21.75" customHeight="1" x14ac:dyDescent="0.15">
      <c r="B33" s="482"/>
      <c r="C33" s="498"/>
      <c r="D33" s="237" t="s">
        <v>18</v>
      </c>
      <c r="E33" s="254"/>
      <c r="F33" s="250"/>
      <c r="G33" s="250"/>
      <c r="H33" s="254"/>
      <c r="I33" s="250"/>
      <c r="J33" s="250"/>
      <c r="K33" s="254"/>
      <c r="L33" s="250"/>
      <c r="M33" s="250"/>
      <c r="N33" s="254"/>
      <c r="O33" s="250"/>
      <c r="P33" s="250"/>
      <c r="Q33" s="255"/>
      <c r="R33" s="250"/>
      <c r="S33" s="250"/>
    </row>
    <row r="34" spans="2:19" ht="21.75" customHeight="1" x14ac:dyDescent="0.15">
      <c r="B34" s="482"/>
      <c r="C34" s="498"/>
      <c r="D34" s="237" t="s">
        <v>210</v>
      </c>
      <c r="E34" s="254"/>
      <c r="F34" s="250"/>
      <c r="G34" s="250"/>
      <c r="H34" s="254"/>
      <c r="I34" s="250"/>
      <c r="J34" s="250"/>
      <c r="K34" s="254"/>
      <c r="L34" s="250"/>
      <c r="M34" s="250"/>
      <c r="N34" s="254"/>
      <c r="O34" s="250"/>
      <c r="P34" s="250"/>
      <c r="Q34" s="255"/>
      <c r="R34" s="250"/>
      <c r="S34" s="250"/>
    </row>
    <row r="35" spans="2:19" ht="21.75" customHeight="1" x14ac:dyDescent="0.15">
      <c r="B35" s="482"/>
      <c r="C35" s="498"/>
      <c r="D35" s="156" t="s">
        <v>62</v>
      </c>
      <c r="E35" s="254"/>
      <c r="F35" s="250"/>
      <c r="G35" s="250"/>
      <c r="H35" s="254"/>
      <c r="I35" s="250"/>
      <c r="J35" s="250"/>
      <c r="K35" s="254"/>
      <c r="L35" s="250"/>
      <c r="M35" s="250"/>
      <c r="N35" s="254"/>
      <c r="O35" s="250"/>
      <c r="P35" s="250"/>
      <c r="Q35" s="255"/>
      <c r="R35" s="250"/>
      <c r="S35" s="250"/>
    </row>
    <row r="36" spans="2:19" ht="25.5" customHeight="1" x14ac:dyDescent="0.15">
      <c r="B36" s="483"/>
      <c r="C36" s="499"/>
      <c r="D36" s="238" t="s">
        <v>260</v>
      </c>
      <c r="E36" s="255" t="str">
        <f t="shared" ref="E36:G36" si="10">IF(COUNT(E31:E35)&gt;=1,SUM(E31:E35),"")</f>
        <v/>
      </c>
      <c r="F36" s="248" t="str">
        <f t="shared" ref="F36" si="11">IF(COUNT(F31:F35)&gt;=1,SUM(F31:F35),"")</f>
        <v/>
      </c>
      <c r="G36" s="248" t="str">
        <f t="shared" si="10"/>
        <v/>
      </c>
      <c r="H36" s="255" t="str">
        <f t="shared" ref="H36:S36" si="12">IF(COUNT(H31:H35)&gt;=1,SUM(H31:H35),"")</f>
        <v/>
      </c>
      <c r="I36" s="256" t="str">
        <f t="shared" si="12"/>
        <v/>
      </c>
      <c r="J36" s="256" t="str">
        <f t="shared" si="12"/>
        <v/>
      </c>
      <c r="K36" s="255" t="str">
        <f t="shared" si="12"/>
        <v/>
      </c>
      <c r="L36" s="248" t="str">
        <f t="shared" si="12"/>
        <v/>
      </c>
      <c r="M36" s="248" t="str">
        <f t="shared" si="12"/>
        <v/>
      </c>
      <c r="N36" s="255" t="str">
        <f t="shared" si="12"/>
        <v/>
      </c>
      <c r="O36" s="248" t="str">
        <f t="shared" si="12"/>
        <v/>
      </c>
      <c r="P36" s="248" t="str">
        <f t="shared" si="12"/>
        <v/>
      </c>
      <c r="Q36" s="255" t="str">
        <f t="shared" si="12"/>
        <v/>
      </c>
      <c r="R36" s="248" t="str">
        <f t="shared" si="12"/>
        <v/>
      </c>
      <c r="S36" s="248" t="str">
        <f t="shared" si="12"/>
        <v/>
      </c>
    </row>
    <row r="37" spans="2:19" ht="21.75" customHeight="1" x14ac:dyDescent="0.15">
      <c r="B37" s="481" t="str">
        <f>ｼｰﾄ0!$C$4</f>
        <v>濃尾平野</v>
      </c>
      <c r="C37" s="475"/>
      <c r="D37" s="237" t="s">
        <v>209</v>
      </c>
      <c r="E37" s="254"/>
      <c r="F37" s="250"/>
      <c r="G37" s="250"/>
      <c r="H37" s="254"/>
      <c r="I37" s="250"/>
      <c r="J37" s="250"/>
      <c r="K37" s="254"/>
      <c r="L37" s="250"/>
      <c r="M37" s="250"/>
      <c r="N37" s="254"/>
      <c r="O37" s="250"/>
      <c r="P37" s="250"/>
      <c r="Q37" s="255"/>
      <c r="R37" s="250"/>
      <c r="S37" s="250"/>
    </row>
    <row r="38" spans="2:19" ht="21.75" customHeight="1" x14ac:dyDescent="0.15">
      <c r="B38" s="482"/>
      <c r="C38" s="498"/>
      <c r="D38" s="237" t="s">
        <v>19</v>
      </c>
      <c r="E38" s="254"/>
      <c r="F38" s="250"/>
      <c r="G38" s="250"/>
      <c r="H38" s="254"/>
      <c r="I38" s="250"/>
      <c r="J38" s="250"/>
      <c r="K38" s="254"/>
      <c r="L38" s="250"/>
      <c r="M38" s="250"/>
      <c r="N38" s="254"/>
      <c r="O38" s="250"/>
      <c r="P38" s="250"/>
      <c r="Q38" s="255"/>
      <c r="R38" s="250"/>
      <c r="S38" s="250"/>
    </row>
    <row r="39" spans="2:19" ht="21.75" customHeight="1" x14ac:dyDescent="0.15">
      <c r="B39" s="482"/>
      <c r="C39" s="498"/>
      <c r="D39" s="237" t="s">
        <v>18</v>
      </c>
      <c r="E39" s="254"/>
      <c r="F39" s="250"/>
      <c r="G39" s="250"/>
      <c r="H39" s="254"/>
      <c r="I39" s="250"/>
      <c r="J39" s="250"/>
      <c r="K39" s="254"/>
      <c r="L39" s="250"/>
      <c r="M39" s="250"/>
      <c r="N39" s="254"/>
      <c r="O39" s="250"/>
      <c r="P39" s="250"/>
      <c r="Q39" s="255"/>
      <c r="R39" s="250"/>
      <c r="S39" s="250"/>
    </row>
    <row r="40" spans="2:19" ht="21.75" customHeight="1" x14ac:dyDescent="0.15">
      <c r="B40" s="482"/>
      <c r="C40" s="498"/>
      <c r="D40" s="237" t="s">
        <v>210</v>
      </c>
      <c r="E40" s="254"/>
      <c r="F40" s="250"/>
      <c r="G40" s="250"/>
      <c r="H40" s="254"/>
      <c r="I40" s="250"/>
      <c r="J40" s="250"/>
      <c r="K40" s="254"/>
      <c r="L40" s="250"/>
      <c r="M40" s="250"/>
      <c r="N40" s="254"/>
      <c r="O40" s="250"/>
      <c r="P40" s="250"/>
      <c r="Q40" s="255"/>
      <c r="R40" s="250"/>
      <c r="S40" s="250"/>
    </row>
    <row r="41" spans="2:19" ht="21.75" customHeight="1" x14ac:dyDescent="0.15">
      <c r="B41" s="482"/>
      <c r="C41" s="498"/>
      <c r="D41" s="156" t="s">
        <v>62</v>
      </c>
      <c r="E41" s="254"/>
      <c r="F41" s="250"/>
      <c r="G41" s="250"/>
      <c r="H41" s="254"/>
      <c r="I41" s="250"/>
      <c r="J41" s="250"/>
      <c r="K41" s="254"/>
      <c r="L41" s="250"/>
      <c r="M41" s="250"/>
      <c r="N41" s="254"/>
      <c r="O41" s="250"/>
      <c r="P41" s="250"/>
      <c r="Q41" s="255"/>
      <c r="R41" s="250"/>
      <c r="S41" s="250"/>
    </row>
    <row r="42" spans="2:19" ht="25.5" customHeight="1" x14ac:dyDescent="0.15">
      <c r="B42" s="483"/>
      <c r="C42" s="499"/>
      <c r="D42" s="156" t="s">
        <v>261</v>
      </c>
      <c r="E42" s="255" t="str">
        <f t="shared" ref="E42:G42" si="13">IF(COUNT(E37:E41)&gt;=1,SUM(E37:E41),"")</f>
        <v/>
      </c>
      <c r="F42" s="248" t="str">
        <f t="shared" ref="F42" si="14">IF(COUNT(F37:F41)&gt;=1,SUM(F37:F41),"")</f>
        <v/>
      </c>
      <c r="G42" s="248" t="str">
        <f t="shared" si="13"/>
        <v/>
      </c>
      <c r="H42" s="255" t="str">
        <f t="shared" ref="H42:S42" si="15">IF(COUNT(H37:H41)&gt;=1,SUM(H37:H41),"")</f>
        <v/>
      </c>
      <c r="I42" s="256" t="str">
        <f t="shared" si="15"/>
        <v/>
      </c>
      <c r="J42" s="256" t="str">
        <f t="shared" si="15"/>
        <v/>
      </c>
      <c r="K42" s="255" t="str">
        <f t="shared" si="15"/>
        <v/>
      </c>
      <c r="L42" s="248" t="str">
        <f t="shared" si="15"/>
        <v/>
      </c>
      <c r="M42" s="248" t="str">
        <f t="shared" si="15"/>
        <v/>
      </c>
      <c r="N42" s="255" t="str">
        <f t="shared" si="15"/>
        <v/>
      </c>
      <c r="O42" s="248" t="str">
        <f t="shared" si="15"/>
        <v/>
      </c>
      <c r="P42" s="248" t="str">
        <f t="shared" si="15"/>
        <v/>
      </c>
      <c r="Q42" s="255" t="str">
        <f t="shared" si="15"/>
        <v/>
      </c>
      <c r="R42" s="248" t="str">
        <f t="shared" si="15"/>
        <v/>
      </c>
      <c r="S42" s="248" t="str">
        <f t="shared" si="15"/>
        <v/>
      </c>
    </row>
    <row r="43" spans="2:19" ht="21.75" customHeight="1" x14ac:dyDescent="0.15">
      <c r="B43" s="481" t="str">
        <f>ｼｰﾄ0!$C$4</f>
        <v>濃尾平野</v>
      </c>
      <c r="C43" s="475"/>
      <c r="D43" s="237" t="s">
        <v>209</v>
      </c>
      <c r="E43" s="254"/>
      <c r="F43" s="250"/>
      <c r="G43" s="250"/>
      <c r="H43" s="254"/>
      <c r="I43" s="250"/>
      <c r="J43" s="250"/>
      <c r="K43" s="254"/>
      <c r="L43" s="250"/>
      <c r="M43" s="250"/>
      <c r="N43" s="254"/>
      <c r="O43" s="250"/>
      <c r="P43" s="250"/>
      <c r="Q43" s="255"/>
      <c r="R43" s="250"/>
      <c r="S43" s="250"/>
    </row>
    <row r="44" spans="2:19" ht="21.75" customHeight="1" x14ac:dyDescent="0.15">
      <c r="B44" s="482"/>
      <c r="C44" s="476"/>
      <c r="D44" s="237" t="s">
        <v>19</v>
      </c>
      <c r="E44" s="254"/>
      <c r="F44" s="250"/>
      <c r="G44" s="250"/>
      <c r="H44" s="254"/>
      <c r="I44" s="250"/>
      <c r="J44" s="250"/>
      <c r="K44" s="254"/>
      <c r="L44" s="250"/>
      <c r="M44" s="250"/>
      <c r="N44" s="254"/>
      <c r="O44" s="250"/>
      <c r="P44" s="250"/>
      <c r="Q44" s="255"/>
      <c r="R44" s="250"/>
      <c r="S44" s="250"/>
    </row>
    <row r="45" spans="2:19" ht="21.75" customHeight="1" x14ac:dyDescent="0.15">
      <c r="B45" s="482"/>
      <c r="C45" s="476"/>
      <c r="D45" s="237" t="s">
        <v>18</v>
      </c>
      <c r="E45" s="254"/>
      <c r="F45" s="250"/>
      <c r="G45" s="250"/>
      <c r="H45" s="254"/>
      <c r="I45" s="250"/>
      <c r="J45" s="250"/>
      <c r="K45" s="254"/>
      <c r="L45" s="250"/>
      <c r="M45" s="250"/>
      <c r="N45" s="254"/>
      <c r="O45" s="250"/>
      <c r="P45" s="250"/>
      <c r="Q45" s="255"/>
      <c r="R45" s="250"/>
      <c r="S45" s="250"/>
    </row>
    <row r="46" spans="2:19" ht="21.75" customHeight="1" x14ac:dyDescent="0.15">
      <c r="B46" s="482"/>
      <c r="C46" s="476"/>
      <c r="D46" s="237" t="s">
        <v>210</v>
      </c>
      <c r="E46" s="254"/>
      <c r="F46" s="250"/>
      <c r="G46" s="250"/>
      <c r="H46" s="254"/>
      <c r="I46" s="250"/>
      <c r="J46" s="250"/>
      <c r="K46" s="254"/>
      <c r="L46" s="250"/>
      <c r="M46" s="250"/>
      <c r="N46" s="254"/>
      <c r="O46" s="250"/>
      <c r="P46" s="250"/>
      <c r="Q46" s="255"/>
      <c r="R46" s="250"/>
      <c r="S46" s="250"/>
    </row>
    <row r="47" spans="2:19" ht="21.75" customHeight="1" x14ac:dyDescent="0.15">
      <c r="B47" s="482"/>
      <c r="C47" s="476"/>
      <c r="D47" s="156" t="s">
        <v>62</v>
      </c>
      <c r="E47" s="254"/>
      <c r="F47" s="250"/>
      <c r="G47" s="250"/>
      <c r="H47" s="254"/>
      <c r="I47" s="250"/>
      <c r="J47" s="250"/>
      <c r="K47" s="254"/>
      <c r="L47" s="250"/>
      <c r="M47" s="250"/>
      <c r="N47" s="254"/>
      <c r="O47" s="250"/>
      <c r="P47" s="250"/>
      <c r="Q47" s="255"/>
      <c r="R47" s="250"/>
      <c r="S47" s="250"/>
    </row>
    <row r="48" spans="2:19" ht="23.25" customHeight="1" x14ac:dyDescent="0.15">
      <c r="B48" s="483"/>
      <c r="C48" s="477"/>
      <c r="D48" s="156" t="s">
        <v>262</v>
      </c>
      <c r="E48" s="255" t="str">
        <f t="shared" ref="E48:G48" si="16">IF(COUNT(E43:E47)&gt;=1,SUM(E43:E47),"")</f>
        <v/>
      </c>
      <c r="F48" s="248" t="str">
        <f t="shared" ref="F48" si="17">IF(COUNT(F43:F47)&gt;=1,SUM(F43:F47),"")</f>
        <v/>
      </c>
      <c r="G48" s="248" t="str">
        <f t="shared" si="16"/>
        <v/>
      </c>
      <c r="H48" s="255" t="str">
        <f t="shared" ref="H48:S48" si="18">IF(COUNT(H43:H47)&gt;=1,SUM(H43:H47),"")</f>
        <v/>
      </c>
      <c r="I48" s="256" t="str">
        <f t="shared" si="18"/>
        <v/>
      </c>
      <c r="J48" s="256" t="str">
        <f t="shared" si="18"/>
        <v/>
      </c>
      <c r="K48" s="255" t="str">
        <f t="shared" si="18"/>
        <v/>
      </c>
      <c r="L48" s="248" t="str">
        <f t="shared" si="18"/>
        <v/>
      </c>
      <c r="M48" s="248" t="str">
        <f t="shared" si="18"/>
        <v/>
      </c>
      <c r="N48" s="255" t="str">
        <f t="shared" si="18"/>
        <v/>
      </c>
      <c r="O48" s="248" t="str">
        <f t="shared" si="18"/>
        <v/>
      </c>
      <c r="P48" s="248" t="str">
        <f t="shared" si="18"/>
        <v/>
      </c>
      <c r="Q48" s="255" t="str">
        <f t="shared" si="18"/>
        <v/>
      </c>
      <c r="R48" s="248" t="str">
        <f t="shared" si="18"/>
        <v/>
      </c>
      <c r="S48" s="248" t="str">
        <f t="shared" si="18"/>
        <v/>
      </c>
    </row>
    <row r="49" spans="2:19" ht="21.75" customHeight="1" x14ac:dyDescent="0.15">
      <c r="B49" s="481" t="str">
        <f>ｼｰﾄ0!$C$4</f>
        <v>濃尾平野</v>
      </c>
      <c r="C49" s="475"/>
      <c r="D49" s="237" t="s">
        <v>209</v>
      </c>
      <c r="E49" s="254"/>
      <c r="F49" s="250"/>
      <c r="G49" s="250"/>
      <c r="H49" s="254"/>
      <c r="I49" s="250"/>
      <c r="J49" s="250"/>
      <c r="K49" s="249"/>
      <c r="L49" s="250"/>
      <c r="M49" s="250"/>
      <c r="N49" s="249"/>
      <c r="O49" s="250"/>
      <c r="P49" s="250"/>
      <c r="Q49" s="255"/>
      <c r="R49" s="250"/>
      <c r="S49" s="250"/>
    </row>
    <row r="50" spans="2:19" ht="21.75" customHeight="1" x14ac:dyDescent="0.15">
      <c r="B50" s="482"/>
      <c r="C50" s="498"/>
      <c r="D50" s="237" t="s">
        <v>19</v>
      </c>
      <c r="E50" s="254"/>
      <c r="F50" s="250"/>
      <c r="G50" s="250"/>
      <c r="H50" s="254"/>
      <c r="I50" s="250"/>
      <c r="J50" s="250"/>
      <c r="K50" s="249"/>
      <c r="L50" s="250"/>
      <c r="M50" s="250"/>
      <c r="N50" s="249"/>
      <c r="O50" s="250"/>
      <c r="P50" s="250"/>
      <c r="Q50" s="255"/>
      <c r="R50" s="250"/>
      <c r="S50" s="250"/>
    </row>
    <row r="51" spans="2:19" ht="21.75" customHeight="1" x14ac:dyDescent="0.15">
      <c r="B51" s="482"/>
      <c r="C51" s="498"/>
      <c r="D51" s="237" t="s">
        <v>18</v>
      </c>
      <c r="E51" s="254"/>
      <c r="F51" s="250"/>
      <c r="G51" s="250"/>
      <c r="H51" s="254"/>
      <c r="I51" s="250"/>
      <c r="J51" s="250"/>
      <c r="K51" s="249"/>
      <c r="L51" s="250"/>
      <c r="M51" s="250"/>
      <c r="N51" s="249"/>
      <c r="O51" s="250"/>
      <c r="P51" s="250"/>
      <c r="Q51" s="255"/>
      <c r="R51" s="250"/>
      <c r="S51" s="250"/>
    </row>
    <row r="52" spans="2:19" ht="21.75" customHeight="1" x14ac:dyDescent="0.15">
      <c r="B52" s="482"/>
      <c r="C52" s="498"/>
      <c r="D52" s="237" t="s">
        <v>210</v>
      </c>
      <c r="E52" s="254"/>
      <c r="F52" s="250"/>
      <c r="G52" s="250"/>
      <c r="H52" s="254"/>
      <c r="I52" s="250"/>
      <c r="J52" s="250"/>
      <c r="K52" s="249"/>
      <c r="L52" s="250"/>
      <c r="M52" s="250"/>
      <c r="N52" s="249"/>
      <c r="O52" s="250"/>
      <c r="P52" s="250"/>
      <c r="Q52" s="255"/>
      <c r="R52" s="250"/>
      <c r="S52" s="250"/>
    </row>
    <row r="53" spans="2:19" ht="21.75" customHeight="1" x14ac:dyDescent="0.15">
      <c r="B53" s="482"/>
      <c r="C53" s="498"/>
      <c r="D53" s="156" t="s">
        <v>62</v>
      </c>
      <c r="E53" s="254"/>
      <c r="F53" s="250"/>
      <c r="G53" s="250"/>
      <c r="H53" s="254"/>
      <c r="I53" s="250"/>
      <c r="J53" s="250"/>
      <c r="K53" s="249"/>
      <c r="L53" s="250"/>
      <c r="M53" s="250"/>
      <c r="N53" s="249"/>
      <c r="O53" s="250"/>
      <c r="P53" s="250"/>
      <c r="Q53" s="255"/>
      <c r="R53" s="250"/>
      <c r="S53" s="250"/>
    </row>
    <row r="54" spans="2:19" ht="26.25" customHeight="1" thickBot="1" x14ac:dyDescent="0.2">
      <c r="B54" s="485"/>
      <c r="C54" s="500"/>
      <c r="D54" s="239" t="s">
        <v>263</v>
      </c>
      <c r="E54" s="255" t="str">
        <f t="shared" ref="E54:G54" si="19">IF(COUNT(E49:E53)&gt;=1,SUM(E49:E53),"")</f>
        <v/>
      </c>
      <c r="F54" s="248" t="str">
        <f t="shared" ref="F54" si="20">IF(COUNT(F49:F53)&gt;=1,SUM(F49:F53),"")</f>
        <v/>
      </c>
      <c r="G54" s="248" t="str">
        <f t="shared" si="19"/>
        <v/>
      </c>
      <c r="H54" s="255" t="str">
        <f t="shared" ref="H54:S54" si="21">IF(COUNT(H49:H53)&gt;=1,SUM(H49:H53),"")</f>
        <v/>
      </c>
      <c r="I54" s="256" t="str">
        <f>IF(COUNT(I49:I53)&gt;=1,SUM(I49:I53),"")</f>
        <v/>
      </c>
      <c r="J54" s="256" t="str">
        <f t="shared" si="21"/>
        <v/>
      </c>
      <c r="K54" s="255" t="str">
        <f t="shared" si="21"/>
        <v/>
      </c>
      <c r="L54" s="248" t="str">
        <f t="shared" si="21"/>
        <v/>
      </c>
      <c r="M54" s="248" t="str">
        <f t="shared" si="21"/>
        <v/>
      </c>
      <c r="N54" s="255" t="str">
        <f t="shared" si="21"/>
        <v/>
      </c>
      <c r="O54" s="248" t="str">
        <f t="shared" si="21"/>
        <v/>
      </c>
      <c r="P54" s="248" t="str">
        <f t="shared" si="21"/>
        <v/>
      </c>
      <c r="Q54" s="255" t="str">
        <f t="shared" si="21"/>
        <v/>
      </c>
      <c r="R54" s="248" t="str">
        <f t="shared" si="21"/>
        <v/>
      </c>
      <c r="S54" s="248" t="str">
        <f t="shared" si="21"/>
        <v/>
      </c>
    </row>
    <row r="55" spans="2:19" ht="21.75" customHeight="1" thickTop="1" x14ac:dyDescent="0.15">
      <c r="B55" s="478" t="s">
        <v>241</v>
      </c>
      <c r="C55" s="469"/>
      <c r="D55" s="240" t="s">
        <v>209</v>
      </c>
      <c r="E55" s="247" t="str">
        <f>IF(COUNT(E7,E13,E19,E25,E31,E37,E43,E49)&gt;=1,SUM(E7,E13,E19,E25,E31,E37,E43,E49),"")</f>
        <v/>
      </c>
      <c r="F55" s="247">
        <f t="shared" ref="F55:S55" si="22">IF(COUNT(F7,F13,F19,F25,F31,F37,F43,F49)&gt;=1,SUM(F7,F13,F19,F25,F31,F37,F43,F49),"")</f>
        <v>120</v>
      </c>
      <c r="G55" s="247">
        <f t="shared" si="22"/>
        <v>45</v>
      </c>
      <c r="H55" s="247" t="str">
        <f t="shared" si="22"/>
        <v/>
      </c>
      <c r="I55" s="247">
        <f t="shared" si="22"/>
        <v>115</v>
      </c>
      <c r="J55" s="247">
        <f t="shared" si="22"/>
        <v>42</v>
      </c>
      <c r="K55" s="247" t="str">
        <f t="shared" si="22"/>
        <v/>
      </c>
      <c r="L55" s="247">
        <f t="shared" si="22"/>
        <v>114</v>
      </c>
      <c r="M55" s="247">
        <f t="shared" si="22"/>
        <v>41</v>
      </c>
      <c r="N55" s="247" t="str">
        <f t="shared" si="22"/>
        <v/>
      </c>
      <c r="O55" s="247">
        <f t="shared" si="22"/>
        <v>112</v>
      </c>
      <c r="P55" s="247">
        <f t="shared" si="22"/>
        <v>40</v>
      </c>
      <c r="Q55" s="247" t="str">
        <f t="shared" si="22"/>
        <v/>
      </c>
      <c r="R55" s="247">
        <f t="shared" si="22"/>
        <v>108</v>
      </c>
      <c r="S55" s="247">
        <f t="shared" si="22"/>
        <v>40</v>
      </c>
    </row>
    <row r="56" spans="2:19" ht="21.75" customHeight="1" x14ac:dyDescent="0.15">
      <c r="B56" s="479"/>
      <c r="C56" s="470"/>
      <c r="D56" s="237" t="s">
        <v>19</v>
      </c>
      <c r="E56" s="247" t="str">
        <f t="shared" ref="E56:S56" si="23">IF(COUNT(E8,E14,E20,E26,E32,E38,E44,E50)&gt;=1,SUM(E8,E14,E20,E26,E32,E38,E44,E50),"")</f>
        <v/>
      </c>
      <c r="F56" s="247">
        <f t="shared" si="23"/>
        <v>52</v>
      </c>
      <c r="G56" s="247">
        <f t="shared" si="23"/>
        <v>19</v>
      </c>
      <c r="H56" s="247" t="str">
        <f t="shared" si="23"/>
        <v/>
      </c>
      <c r="I56" s="247">
        <f t="shared" si="23"/>
        <v>49</v>
      </c>
      <c r="J56" s="247">
        <f t="shared" si="23"/>
        <v>18</v>
      </c>
      <c r="K56" s="247" t="str">
        <f t="shared" si="23"/>
        <v/>
      </c>
      <c r="L56" s="247">
        <f t="shared" si="23"/>
        <v>51</v>
      </c>
      <c r="M56" s="247">
        <f t="shared" si="23"/>
        <v>18</v>
      </c>
      <c r="N56" s="247" t="str">
        <f t="shared" si="23"/>
        <v/>
      </c>
      <c r="O56" s="247">
        <f t="shared" si="23"/>
        <v>52</v>
      </c>
      <c r="P56" s="247">
        <f t="shared" si="23"/>
        <v>19</v>
      </c>
      <c r="Q56" s="247" t="str">
        <f t="shared" si="23"/>
        <v/>
      </c>
      <c r="R56" s="247">
        <f t="shared" si="23"/>
        <v>50</v>
      </c>
      <c r="S56" s="247">
        <f t="shared" si="23"/>
        <v>18</v>
      </c>
    </row>
    <row r="57" spans="2:19" ht="21.75" customHeight="1" x14ac:dyDescent="0.15">
      <c r="B57" s="479"/>
      <c r="C57" s="470"/>
      <c r="D57" s="237" t="s">
        <v>18</v>
      </c>
      <c r="E57" s="247" t="str">
        <f t="shared" ref="E57:S57" si="24">IF(COUNT(E9,E15,E21,E27,E33,E39,E45,E51)&gt;=1,SUM(E9,E15,E21,E27,E33,E39,E45,E51),"")</f>
        <v/>
      </c>
      <c r="F57" s="247">
        <f t="shared" si="24"/>
        <v>172</v>
      </c>
      <c r="G57" s="247">
        <f t="shared" si="24"/>
        <v>63</v>
      </c>
      <c r="H57" s="247" t="str">
        <f t="shared" si="24"/>
        <v/>
      </c>
      <c r="I57" s="247">
        <f t="shared" si="24"/>
        <v>169</v>
      </c>
      <c r="J57" s="247">
        <f t="shared" si="24"/>
        <v>61</v>
      </c>
      <c r="K57" s="247" t="str">
        <f t="shared" si="24"/>
        <v/>
      </c>
      <c r="L57" s="247">
        <f t="shared" si="24"/>
        <v>162</v>
      </c>
      <c r="M57" s="247">
        <f t="shared" si="24"/>
        <v>60</v>
      </c>
      <c r="N57" s="247" t="str">
        <f t="shared" si="24"/>
        <v/>
      </c>
      <c r="O57" s="247">
        <f t="shared" si="24"/>
        <v>160</v>
      </c>
      <c r="P57" s="247">
        <f t="shared" si="24"/>
        <v>59</v>
      </c>
      <c r="Q57" s="247" t="str">
        <f t="shared" si="24"/>
        <v/>
      </c>
      <c r="R57" s="247">
        <f t="shared" si="24"/>
        <v>155</v>
      </c>
      <c r="S57" s="247">
        <f t="shared" si="24"/>
        <v>57</v>
      </c>
    </row>
    <row r="58" spans="2:19" ht="21.75" customHeight="1" x14ac:dyDescent="0.15">
      <c r="B58" s="479"/>
      <c r="C58" s="470"/>
      <c r="D58" s="237" t="s">
        <v>210</v>
      </c>
      <c r="E58" s="247" t="str">
        <f t="shared" ref="E58:S58" si="25">IF(COUNT(E10,E16,E22,E28,E34,E40,E46,E52)&gt;=1,SUM(E10,E16,E22,E28,E34,E40,E46,E52),"")</f>
        <v/>
      </c>
      <c r="F58" s="247">
        <f t="shared" si="25"/>
        <v>32</v>
      </c>
      <c r="G58" s="247">
        <f t="shared" si="25"/>
        <v>11</v>
      </c>
      <c r="H58" s="247" t="str">
        <f t="shared" si="25"/>
        <v/>
      </c>
      <c r="I58" s="247">
        <f t="shared" si="25"/>
        <v>29</v>
      </c>
      <c r="J58" s="247">
        <f t="shared" si="25"/>
        <v>11</v>
      </c>
      <c r="K58" s="247" t="str">
        <f t="shared" si="25"/>
        <v/>
      </c>
      <c r="L58" s="247">
        <f t="shared" si="25"/>
        <v>32</v>
      </c>
      <c r="M58" s="247">
        <f t="shared" si="25"/>
        <v>11</v>
      </c>
      <c r="N58" s="247" t="str">
        <f t="shared" si="25"/>
        <v/>
      </c>
      <c r="O58" s="247">
        <f t="shared" si="25"/>
        <v>29</v>
      </c>
      <c r="P58" s="247">
        <f t="shared" si="25"/>
        <v>11</v>
      </c>
      <c r="Q58" s="247" t="str">
        <f t="shared" si="25"/>
        <v/>
      </c>
      <c r="R58" s="247">
        <f t="shared" si="25"/>
        <v>27</v>
      </c>
      <c r="S58" s="247">
        <f t="shared" si="25"/>
        <v>10</v>
      </c>
    </row>
    <row r="59" spans="2:19" ht="21.75" customHeight="1" x14ac:dyDescent="0.15">
      <c r="B59" s="479"/>
      <c r="C59" s="470"/>
      <c r="D59" s="156" t="s">
        <v>62</v>
      </c>
      <c r="E59" s="247" t="str">
        <f t="shared" ref="E59:S59" si="26">IF(COUNT(E11,E17,E23,E29,E35,E41,E47,E53)&gt;=1,SUM(E11,E17,E23,E29,E35,E41,E47,E53),"")</f>
        <v/>
      </c>
      <c r="F59" s="247" t="str">
        <f t="shared" si="26"/>
        <v/>
      </c>
      <c r="G59" s="247" t="str">
        <f t="shared" si="26"/>
        <v/>
      </c>
      <c r="H59" s="247" t="str">
        <f t="shared" si="26"/>
        <v/>
      </c>
      <c r="I59" s="247" t="str">
        <f t="shared" si="26"/>
        <v/>
      </c>
      <c r="J59" s="247" t="str">
        <f t="shared" si="26"/>
        <v/>
      </c>
      <c r="K59" s="247" t="str">
        <f t="shared" si="26"/>
        <v/>
      </c>
      <c r="L59" s="247" t="str">
        <f t="shared" si="26"/>
        <v/>
      </c>
      <c r="M59" s="247" t="str">
        <f t="shared" si="26"/>
        <v/>
      </c>
      <c r="N59" s="247" t="str">
        <f t="shared" si="26"/>
        <v/>
      </c>
      <c r="O59" s="247" t="str">
        <f t="shared" si="26"/>
        <v/>
      </c>
      <c r="P59" s="247" t="str">
        <f>IF(COUNT(P11,P17,P23,P29,P35,P41,P47,P53)&gt;=1,SUM(P11,P17,P23,P29,P35,P41,P47,P53),"")</f>
        <v/>
      </c>
      <c r="Q59" s="247" t="str">
        <f t="shared" si="26"/>
        <v/>
      </c>
      <c r="R59" s="247" t="str">
        <f t="shared" si="26"/>
        <v/>
      </c>
      <c r="S59" s="247" t="str">
        <f t="shared" si="26"/>
        <v/>
      </c>
    </row>
    <row r="60" spans="2:19" ht="32.25" customHeight="1" x14ac:dyDescent="0.15">
      <c r="B60" s="480"/>
      <c r="C60" s="471"/>
      <c r="D60" s="156" t="s">
        <v>231</v>
      </c>
      <c r="E60" s="248">
        <f>SUM(E55:E59)</f>
        <v>0</v>
      </c>
      <c r="F60" s="248">
        <f t="shared" ref="F60:S60" si="27">SUM(F55:F59)</f>
        <v>376</v>
      </c>
      <c r="G60" s="248">
        <f t="shared" si="27"/>
        <v>138</v>
      </c>
      <c r="H60" s="248">
        <f t="shared" si="27"/>
        <v>0</v>
      </c>
      <c r="I60" s="248">
        <f t="shared" si="27"/>
        <v>362</v>
      </c>
      <c r="J60" s="248">
        <f t="shared" si="27"/>
        <v>132</v>
      </c>
      <c r="K60" s="248">
        <f t="shared" si="27"/>
        <v>0</v>
      </c>
      <c r="L60" s="248">
        <f t="shared" si="27"/>
        <v>359</v>
      </c>
      <c r="M60" s="248">
        <f t="shared" si="27"/>
        <v>130</v>
      </c>
      <c r="N60" s="248">
        <f t="shared" si="27"/>
        <v>0</v>
      </c>
      <c r="O60" s="248">
        <f t="shared" si="27"/>
        <v>353</v>
      </c>
      <c r="P60" s="248">
        <f t="shared" si="27"/>
        <v>129</v>
      </c>
      <c r="Q60" s="248">
        <f t="shared" si="27"/>
        <v>0</v>
      </c>
      <c r="R60" s="248">
        <f t="shared" si="27"/>
        <v>340</v>
      </c>
      <c r="S60" s="248">
        <f t="shared" si="27"/>
        <v>125</v>
      </c>
    </row>
    <row r="61" spans="2:19" x14ac:dyDescent="0.15">
      <c r="J61" s="241"/>
    </row>
    <row r="62" spans="2:19" ht="46.5" x14ac:dyDescent="0.15">
      <c r="C62" s="110" t="s">
        <v>269</v>
      </c>
      <c r="D62" s="242"/>
      <c r="E62" s="243"/>
      <c r="F62" s="241"/>
      <c r="G62" s="241" t="s">
        <v>238</v>
      </c>
      <c r="H62" s="244" t="s">
        <v>270</v>
      </c>
      <c r="I62" s="245"/>
      <c r="J62" s="245"/>
      <c r="K62" s="244"/>
      <c r="L62" s="241"/>
      <c r="M62" s="246"/>
      <c r="N62" s="493"/>
      <c r="O62" s="493"/>
      <c r="P62" s="494"/>
      <c r="Q62" s="494"/>
      <c r="R62" s="494"/>
      <c r="S62" s="494"/>
    </row>
    <row r="63" spans="2:19" ht="28.5" customHeight="1" x14ac:dyDescent="0.15">
      <c r="D63" s="159" t="s">
        <v>17</v>
      </c>
      <c r="E63" s="495" t="s">
        <v>565</v>
      </c>
      <c r="F63" s="496"/>
      <c r="G63" s="496"/>
      <c r="H63" s="496"/>
      <c r="I63" s="496"/>
      <c r="J63" s="496"/>
      <c r="K63" s="496"/>
      <c r="L63" s="496"/>
      <c r="M63" s="497"/>
      <c r="N63" s="493"/>
      <c r="O63" s="493"/>
      <c r="P63" s="494"/>
      <c r="Q63" s="494"/>
      <c r="R63" s="494"/>
      <c r="S63" s="494"/>
    </row>
    <row r="64" spans="2:19" ht="28.5" customHeight="1" x14ac:dyDescent="0.15">
      <c r="D64" s="159" t="s">
        <v>19</v>
      </c>
      <c r="E64" s="495" t="s">
        <v>565</v>
      </c>
      <c r="F64" s="496"/>
      <c r="G64" s="496"/>
      <c r="H64" s="496"/>
      <c r="I64" s="496"/>
      <c r="J64" s="496"/>
      <c r="K64" s="496"/>
      <c r="L64" s="496"/>
      <c r="M64" s="497"/>
      <c r="N64" s="493"/>
      <c r="O64" s="493"/>
      <c r="P64" s="494"/>
      <c r="Q64" s="494"/>
      <c r="R64" s="494"/>
      <c r="S64" s="494"/>
    </row>
    <row r="65" spans="4:19" ht="28.5" customHeight="1" x14ac:dyDescent="0.15">
      <c r="D65" s="159" t="s">
        <v>18</v>
      </c>
      <c r="E65" s="495" t="s">
        <v>565</v>
      </c>
      <c r="F65" s="496"/>
      <c r="G65" s="496"/>
      <c r="H65" s="496"/>
      <c r="I65" s="496"/>
      <c r="J65" s="496"/>
      <c r="K65" s="496"/>
      <c r="L65" s="496"/>
      <c r="M65" s="497"/>
      <c r="N65" s="493"/>
      <c r="O65" s="493"/>
      <c r="P65" s="494"/>
      <c r="Q65" s="494"/>
      <c r="R65" s="494"/>
      <c r="S65" s="494"/>
    </row>
    <row r="66" spans="4:19" ht="28.5" customHeight="1" x14ac:dyDescent="0.15">
      <c r="D66" s="159" t="s">
        <v>239</v>
      </c>
      <c r="E66" s="495" t="s">
        <v>565</v>
      </c>
      <c r="F66" s="496"/>
      <c r="G66" s="496"/>
      <c r="H66" s="496"/>
      <c r="I66" s="496"/>
      <c r="J66" s="496"/>
      <c r="K66" s="496"/>
      <c r="L66" s="496"/>
      <c r="M66" s="497"/>
      <c r="N66" s="493"/>
      <c r="O66" s="493"/>
      <c r="P66" s="494"/>
      <c r="Q66" s="494"/>
      <c r="R66" s="494"/>
      <c r="S66" s="494"/>
    </row>
    <row r="67" spans="4:19" ht="21" customHeight="1" x14ac:dyDescent="0.15">
      <c r="D67" s="119"/>
    </row>
    <row r="68" spans="4:19" ht="18" customHeight="1" x14ac:dyDescent="0.15">
      <c r="D68" s="17" t="s">
        <v>273</v>
      </c>
    </row>
    <row r="69" spans="4:19" ht="21" customHeight="1" x14ac:dyDescent="0.15">
      <c r="D69" s="390" t="s">
        <v>272</v>
      </c>
      <c r="E69" s="490"/>
      <c r="F69" s="491"/>
      <c r="G69" s="491"/>
      <c r="H69" s="491"/>
      <c r="I69" s="491"/>
      <c r="J69" s="491"/>
      <c r="K69" s="491"/>
      <c r="L69" s="491"/>
      <c r="M69" s="492"/>
    </row>
    <row r="70" spans="4:19" ht="23.25" customHeight="1" x14ac:dyDescent="0.15">
      <c r="D70" s="489"/>
      <c r="E70" s="490"/>
      <c r="F70" s="491"/>
      <c r="G70" s="491"/>
      <c r="H70" s="491"/>
      <c r="I70" s="491"/>
      <c r="J70" s="491"/>
      <c r="K70" s="491"/>
      <c r="L70" s="491"/>
      <c r="M70" s="492"/>
    </row>
    <row r="71" spans="4:19" ht="20.25" customHeight="1" x14ac:dyDescent="0.15">
      <c r="D71" s="489"/>
      <c r="E71" s="490"/>
      <c r="F71" s="491"/>
      <c r="G71" s="491"/>
      <c r="H71" s="491"/>
      <c r="I71" s="491"/>
      <c r="J71" s="491"/>
      <c r="K71" s="491"/>
      <c r="L71" s="491"/>
      <c r="M71" s="492"/>
    </row>
    <row r="72" spans="4:19" ht="20.25" customHeight="1" x14ac:dyDescent="0.15">
      <c r="D72" s="385"/>
      <c r="E72" s="490"/>
      <c r="F72" s="491"/>
      <c r="G72" s="491"/>
      <c r="H72" s="491"/>
      <c r="I72" s="491"/>
      <c r="J72" s="491"/>
      <c r="K72" s="491"/>
      <c r="L72" s="491"/>
      <c r="M72" s="492"/>
    </row>
  </sheetData>
  <mergeCells count="35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E63:M63"/>
    <mergeCell ref="E64:M64"/>
    <mergeCell ref="E65:M65"/>
    <mergeCell ref="E66:M66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6FA0-15B4-4FCF-8D5D-94EF5843BC84}">
  <sheetPr>
    <tabColor theme="0"/>
    <pageSetUpPr fitToPage="1"/>
  </sheetPr>
  <dimension ref="A1:G56"/>
  <sheetViews>
    <sheetView topLeftCell="A16" zoomScaleNormal="100" workbookViewId="0">
      <selection activeCell="B30" sqref="B30:B31"/>
    </sheetView>
  </sheetViews>
  <sheetFormatPr defaultColWidth="8.75" defaultRowHeight="16.5" outlineLevelRow="1" outlineLevelCol="1" x14ac:dyDescent="0.15"/>
  <cols>
    <col min="1" max="1" width="7.375" style="50" customWidth="1"/>
    <col min="2" max="2" width="66.125" style="50" customWidth="1"/>
    <col min="3" max="3" width="5.875" style="50" customWidth="1"/>
    <col min="4" max="4" width="7" style="48" hidden="1" customWidth="1" outlineLevel="1"/>
    <col min="5" max="5" width="7.875" style="60" hidden="1" customWidth="1" outlineLevel="1"/>
    <col min="6" max="6" width="53.875" style="48" hidden="1" customWidth="1" outlineLevel="1"/>
    <col min="7" max="7" width="8.75" style="50" collapsed="1"/>
    <col min="8" max="16384" width="8.75" style="50"/>
  </cols>
  <sheetData>
    <row r="1" spans="1:6" ht="24.75" customHeight="1" x14ac:dyDescent="0.15">
      <c r="A1" s="501" t="s">
        <v>460</v>
      </c>
      <c r="B1" s="501"/>
      <c r="C1" s="49"/>
      <c r="D1" s="377" t="s">
        <v>271</v>
      </c>
      <c r="E1" s="502"/>
      <c r="F1" s="379"/>
    </row>
    <row r="2" spans="1:6" ht="15" hidden="1" customHeight="1" outlineLevel="1" x14ac:dyDescent="0.15">
      <c r="A2" s="503" t="s">
        <v>282</v>
      </c>
      <c r="B2" s="504"/>
      <c r="D2" s="133" t="s">
        <v>160</v>
      </c>
      <c r="E2" s="44"/>
      <c r="F2" s="44"/>
    </row>
    <row r="3" spans="1:6" ht="13.35" hidden="1" customHeight="1" outlineLevel="1" x14ac:dyDescent="0.15">
      <c r="A3" s="131" t="s">
        <v>283</v>
      </c>
      <c r="B3" s="40" t="s">
        <v>300</v>
      </c>
      <c r="D3" s="43"/>
      <c r="E3" s="132"/>
      <c r="F3" s="44"/>
    </row>
    <row r="4" spans="1:6" hidden="1" outlineLevel="1" x14ac:dyDescent="0.15">
      <c r="A4" s="131" t="s">
        <v>284</v>
      </c>
      <c r="B4" s="130" t="s">
        <v>580</v>
      </c>
      <c r="D4" s="53"/>
      <c r="E4" s="127" t="s">
        <v>81</v>
      </c>
      <c r="F4" s="42" t="s">
        <v>219</v>
      </c>
    </row>
    <row r="5" spans="1:6" hidden="1" outlineLevel="1" x14ac:dyDescent="0.15">
      <c r="A5" s="131" t="s">
        <v>285</v>
      </c>
      <c r="B5" s="130" t="s">
        <v>243</v>
      </c>
      <c r="D5" s="53"/>
      <c r="E5" s="127" t="s">
        <v>82</v>
      </c>
      <c r="F5" s="42" t="s">
        <v>220</v>
      </c>
    </row>
    <row r="6" spans="1:6" hidden="1" outlineLevel="1" x14ac:dyDescent="0.15">
      <c r="A6" s="131" t="s">
        <v>286</v>
      </c>
      <c r="B6" s="130" t="s">
        <v>299</v>
      </c>
      <c r="D6" s="53"/>
      <c r="E6" s="127" t="s">
        <v>83</v>
      </c>
      <c r="F6" s="42" t="s">
        <v>84</v>
      </c>
    </row>
    <row r="7" spans="1:6" hidden="1" outlineLevel="1" x14ac:dyDescent="0.15">
      <c r="A7" s="131" t="s">
        <v>287</v>
      </c>
      <c r="B7" s="130" t="s">
        <v>86</v>
      </c>
      <c r="D7" s="53"/>
      <c r="E7" s="127" t="s">
        <v>85</v>
      </c>
      <c r="F7" s="42" t="s">
        <v>86</v>
      </c>
    </row>
    <row r="8" spans="1:6" hidden="1" outlineLevel="1" x14ac:dyDescent="0.15">
      <c r="A8" s="131" t="s">
        <v>579</v>
      </c>
      <c r="B8" s="130" t="s">
        <v>578</v>
      </c>
      <c r="D8" s="53"/>
      <c r="E8" s="127" t="s">
        <v>87</v>
      </c>
      <c r="F8" s="42" t="s">
        <v>88</v>
      </c>
    </row>
    <row r="9" spans="1:6" hidden="1" outlineLevel="1" x14ac:dyDescent="0.15">
      <c r="A9" s="131" t="s">
        <v>577</v>
      </c>
      <c r="B9" s="130" t="s">
        <v>137</v>
      </c>
      <c r="D9" s="53"/>
      <c r="E9" s="127" t="s">
        <v>119</v>
      </c>
      <c r="F9" s="42" t="s">
        <v>120</v>
      </c>
    </row>
    <row r="10" spans="1:6" hidden="1" outlineLevel="1" x14ac:dyDescent="0.15">
      <c r="A10" s="131" t="s">
        <v>290</v>
      </c>
      <c r="B10" s="130" t="s">
        <v>576</v>
      </c>
      <c r="D10" s="53"/>
      <c r="E10" s="127"/>
      <c r="F10" s="42"/>
    </row>
    <row r="11" spans="1:6" hidden="1" outlineLevel="1" x14ac:dyDescent="0.15">
      <c r="D11" s="53"/>
      <c r="E11" s="127" t="s">
        <v>123</v>
      </c>
      <c r="F11" s="42" t="s">
        <v>215</v>
      </c>
    </row>
    <row r="12" spans="1:6" collapsed="1" x14ac:dyDescent="0.15">
      <c r="A12" s="53" t="s">
        <v>281</v>
      </c>
      <c r="B12" s="257"/>
      <c r="D12" s="43" t="s">
        <v>161</v>
      </c>
      <c r="E12" s="129"/>
      <c r="F12" s="44"/>
    </row>
    <row r="13" spans="1:6" x14ac:dyDescent="0.15">
      <c r="A13" s="131" t="s">
        <v>289</v>
      </c>
      <c r="B13" s="130" t="s">
        <v>118</v>
      </c>
      <c r="D13" s="53"/>
      <c r="E13" s="128" t="s">
        <v>89</v>
      </c>
      <c r="F13" s="45" t="s">
        <v>90</v>
      </c>
    </row>
    <row r="14" spans="1:6" x14ac:dyDescent="0.15">
      <c r="A14" s="131" t="s">
        <v>290</v>
      </c>
      <c r="B14" s="130" t="s">
        <v>120</v>
      </c>
      <c r="D14" s="53"/>
      <c r="E14" s="128" t="s">
        <v>91</v>
      </c>
      <c r="F14" s="45" t="s">
        <v>92</v>
      </c>
    </row>
    <row r="15" spans="1:6" x14ac:dyDescent="0.15">
      <c r="A15" s="131" t="s">
        <v>291</v>
      </c>
      <c r="B15" s="130" t="s">
        <v>121</v>
      </c>
      <c r="D15" s="53"/>
      <c r="E15" s="128" t="s">
        <v>93</v>
      </c>
      <c r="F15" s="45" t="s">
        <v>94</v>
      </c>
    </row>
    <row r="16" spans="1:6" x14ac:dyDescent="0.15">
      <c r="A16" s="131" t="s">
        <v>292</v>
      </c>
      <c r="B16" s="130" t="s">
        <v>122</v>
      </c>
      <c r="D16" s="53"/>
      <c r="E16" s="128" t="s">
        <v>95</v>
      </c>
      <c r="F16" s="45" t="s">
        <v>96</v>
      </c>
    </row>
    <row r="17" spans="1:6" x14ac:dyDescent="0.15">
      <c r="A17" s="131" t="s">
        <v>293</v>
      </c>
      <c r="B17" s="130" t="s">
        <v>244</v>
      </c>
      <c r="D17" s="53"/>
      <c r="E17" s="128" t="s">
        <v>97</v>
      </c>
      <c r="F17" s="45" t="s">
        <v>98</v>
      </c>
    </row>
    <row r="18" spans="1:6" x14ac:dyDescent="0.15">
      <c r="A18" s="131" t="s">
        <v>294</v>
      </c>
      <c r="B18" s="130" t="s">
        <v>245</v>
      </c>
      <c r="D18" s="53"/>
      <c r="E18" s="128" t="s">
        <v>99</v>
      </c>
      <c r="F18" s="45" t="s">
        <v>100</v>
      </c>
    </row>
    <row r="19" spans="1:6" x14ac:dyDescent="0.15">
      <c r="A19" s="131" t="s">
        <v>295</v>
      </c>
      <c r="B19" s="130" t="s">
        <v>246</v>
      </c>
      <c r="D19" s="43" t="s">
        <v>162</v>
      </c>
      <c r="E19" s="129"/>
      <c r="F19" s="44"/>
    </row>
    <row r="20" spans="1:6" x14ac:dyDescent="0.15">
      <c r="A20" s="131" t="s">
        <v>296</v>
      </c>
      <c r="B20" s="130" t="s">
        <v>247</v>
      </c>
      <c r="D20" s="53"/>
      <c r="E20" s="128" t="s">
        <v>101</v>
      </c>
      <c r="F20" s="45" t="s">
        <v>102</v>
      </c>
    </row>
    <row r="21" spans="1:6" x14ac:dyDescent="0.15">
      <c r="A21" s="131" t="s">
        <v>297</v>
      </c>
      <c r="B21" s="130" t="s">
        <v>221</v>
      </c>
      <c r="D21" s="53"/>
      <c r="E21" s="128" t="s">
        <v>103</v>
      </c>
      <c r="F21" s="45" t="s">
        <v>104</v>
      </c>
    </row>
    <row r="22" spans="1:6" x14ac:dyDescent="0.15">
      <c r="A22" s="131" t="s">
        <v>298</v>
      </c>
      <c r="B22" s="130" t="s">
        <v>222</v>
      </c>
      <c r="D22" s="53"/>
      <c r="E22" s="128" t="s">
        <v>105</v>
      </c>
      <c r="F22" s="45" t="s">
        <v>106</v>
      </c>
    </row>
    <row r="23" spans="1:6" x14ac:dyDescent="0.15">
      <c r="A23" s="131" t="s">
        <v>575</v>
      </c>
      <c r="B23" s="130" t="s">
        <v>248</v>
      </c>
      <c r="D23" s="53"/>
      <c r="E23" s="128" t="s">
        <v>107</v>
      </c>
      <c r="F23" s="45" t="s">
        <v>108</v>
      </c>
    </row>
    <row r="24" spans="1:6" x14ac:dyDescent="0.15">
      <c r="A24" s="131" t="s">
        <v>574</v>
      </c>
      <c r="B24" s="130" t="s">
        <v>249</v>
      </c>
      <c r="D24" s="53"/>
      <c r="E24" s="128" t="s">
        <v>109</v>
      </c>
      <c r="F24" s="45" t="s">
        <v>110</v>
      </c>
    </row>
    <row r="25" spans="1:6" x14ac:dyDescent="0.15">
      <c r="A25" s="131" t="s">
        <v>573</v>
      </c>
      <c r="B25" s="130" t="s">
        <v>250</v>
      </c>
      <c r="D25" s="53"/>
      <c r="E25" s="128" t="s">
        <v>111</v>
      </c>
      <c r="F25" s="45" t="s">
        <v>112</v>
      </c>
    </row>
    <row r="26" spans="1:6" x14ac:dyDescent="0.15">
      <c r="A26" s="131" t="s">
        <v>572</v>
      </c>
      <c r="B26" s="130" t="s">
        <v>251</v>
      </c>
      <c r="D26" s="53"/>
      <c r="E26" s="128" t="s">
        <v>113</v>
      </c>
      <c r="F26" s="45" t="s">
        <v>114</v>
      </c>
    </row>
    <row r="27" spans="1:6" x14ac:dyDescent="0.15">
      <c r="A27" s="131" t="s">
        <v>571</v>
      </c>
      <c r="B27" s="130" t="s">
        <v>252</v>
      </c>
      <c r="D27" s="53"/>
      <c r="E27" s="128" t="s">
        <v>115</v>
      </c>
      <c r="F27" s="45" t="s">
        <v>116</v>
      </c>
    </row>
    <row r="28" spans="1:6" x14ac:dyDescent="0.15">
      <c r="A28" s="131" t="s">
        <v>570</v>
      </c>
      <c r="B28" s="130" t="s">
        <v>253</v>
      </c>
      <c r="D28" s="43" t="s">
        <v>117</v>
      </c>
      <c r="E28" s="129"/>
      <c r="F28" s="44"/>
    </row>
    <row r="29" spans="1:6" x14ac:dyDescent="0.15">
      <c r="D29" s="53"/>
      <c r="E29" s="127" t="s">
        <v>124</v>
      </c>
      <c r="F29" s="42" t="s">
        <v>216</v>
      </c>
    </row>
    <row r="30" spans="1:6" x14ac:dyDescent="0.15">
      <c r="B30" s="57"/>
      <c r="D30" s="53"/>
      <c r="E30" s="127" t="s">
        <v>125</v>
      </c>
      <c r="F30" s="42" t="s">
        <v>217</v>
      </c>
    </row>
    <row r="31" spans="1:6" x14ac:dyDescent="0.15">
      <c r="B31" s="57"/>
      <c r="D31" s="53"/>
      <c r="E31" s="127" t="s">
        <v>126</v>
      </c>
      <c r="F31" s="42" t="s">
        <v>218</v>
      </c>
    </row>
    <row r="32" spans="1:6" x14ac:dyDescent="0.15">
      <c r="D32" s="53"/>
      <c r="E32" s="127" t="s">
        <v>127</v>
      </c>
      <c r="F32" s="42" t="s">
        <v>221</v>
      </c>
    </row>
    <row r="33" spans="4:6" x14ac:dyDescent="0.15">
      <c r="D33" s="53"/>
      <c r="E33" s="127" t="s">
        <v>128</v>
      </c>
      <c r="F33" s="42" t="s">
        <v>222</v>
      </c>
    </row>
    <row r="34" spans="4:6" x14ac:dyDescent="0.15">
      <c r="D34" s="53"/>
      <c r="E34" s="127" t="s">
        <v>129</v>
      </c>
      <c r="F34" s="42" t="s">
        <v>223</v>
      </c>
    </row>
    <row r="35" spans="4:6" x14ac:dyDescent="0.15">
      <c r="D35" s="53"/>
      <c r="E35" s="127" t="s">
        <v>130</v>
      </c>
      <c r="F35" s="42" t="s">
        <v>224</v>
      </c>
    </row>
    <row r="36" spans="4:6" x14ac:dyDescent="0.15">
      <c r="D36" s="53"/>
      <c r="E36" s="127" t="s">
        <v>131</v>
      </c>
      <c r="F36" s="42" t="s">
        <v>225</v>
      </c>
    </row>
    <row r="37" spans="4:6" x14ac:dyDescent="0.15">
      <c r="D37" s="53"/>
      <c r="E37" s="127" t="s">
        <v>132</v>
      </c>
      <c r="F37" s="42" t="s">
        <v>226</v>
      </c>
    </row>
    <row r="38" spans="4:6" x14ac:dyDescent="0.15">
      <c r="D38" s="53"/>
      <c r="E38" s="127" t="s">
        <v>133</v>
      </c>
      <c r="F38" s="42" t="s">
        <v>227</v>
      </c>
    </row>
    <row r="39" spans="4:6" x14ac:dyDescent="0.15">
      <c r="D39" s="53"/>
      <c r="E39" s="127" t="s">
        <v>134</v>
      </c>
      <c r="F39" s="42" t="s">
        <v>228</v>
      </c>
    </row>
    <row r="40" spans="4:6" x14ac:dyDescent="0.15">
      <c r="D40" s="43" t="s">
        <v>135</v>
      </c>
      <c r="E40" s="129"/>
      <c r="F40" s="44"/>
    </row>
    <row r="41" spans="4:6" x14ac:dyDescent="0.15">
      <c r="D41" s="53"/>
      <c r="E41" s="127" t="s">
        <v>136</v>
      </c>
      <c r="F41" s="42" t="s">
        <v>137</v>
      </c>
    </row>
    <row r="42" spans="4:6" x14ac:dyDescent="0.15">
      <c r="D42" s="53"/>
      <c r="E42" s="128" t="s">
        <v>138</v>
      </c>
      <c r="F42" s="45" t="s">
        <v>139</v>
      </c>
    </row>
    <row r="43" spans="4:6" x14ac:dyDescent="0.15">
      <c r="D43" s="53"/>
      <c r="E43" s="128" t="s">
        <v>140</v>
      </c>
      <c r="F43" s="45" t="s">
        <v>141</v>
      </c>
    </row>
    <row r="44" spans="4:6" x14ac:dyDescent="0.15">
      <c r="D44" s="53"/>
      <c r="E44" s="128" t="s">
        <v>142</v>
      </c>
      <c r="F44" s="45" t="s">
        <v>143</v>
      </c>
    </row>
    <row r="45" spans="4:6" x14ac:dyDescent="0.15">
      <c r="D45" s="53"/>
      <c r="E45" s="128" t="s">
        <v>144</v>
      </c>
      <c r="F45" s="45" t="s">
        <v>145</v>
      </c>
    </row>
    <row r="46" spans="4:6" x14ac:dyDescent="0.15">
      <c r="D46" s="53"/>
      <c r="E46" s="128" t="s">
        <v>146</v>
      </c>
      <c r="F46" s="45" t="s">
        <v>147</v>
      </c>
    </row>
    <row r="47" spans="4:6" x14ac:dyDescent="0.15">
      <c r="D47" s="53"/>
      <c r="E47" s="128" t="s">
        <v>148</v>
      </c>
      <c r="F47" s="45" t="s">
        <v>149</v>
      </c>
    </row>
    <row r="48" spans="4:6" x14ac:dyDescent="0.15">
      <c r="D48" s="43" t="s">
        <v>150</v>
      </c>
      <c r="E48" s="129"/>
      <c r="F48" s="44"/>
    </row>
    <row r="49" spans="4:6" ht="26.25" customHeight="1" x14ac:dyDescent="0.15">
      <c r="D49" s="53"/>
      <c r="E49" s="128" t="s">
        <v>151</v>
      </c>
      <c r="F49" s="45" t="s">
        <v>152</v>
      </c>
    </row>
    <row r="50" spans="4:6" x14ac:dyDescent="0.15">
      <c r="D50" s="53"/>
      <c r="E50" s="128" t="s">
        <v>153</v>
      </c>
      <c r="F50" s="45" t="s">
        <v>154</v>
      </c>
    </row>
    <row r="51" spans="4:6" x14ac:dyDescent="0.15">
      <c r="D51" s="53"/>
      <c r="E51" s="128" t="s">
        <v>155</v>
      </c>
      <c r="F51" s="45" t="s">
        <v>156</v>
      </c>
    </row>
    <row r="52" spans="4:6" x14ac:dyDescent="0.15">
      <c r="D52" s="53"/>
      <c r="E52" s="127" t="s">
        <v>163</v>
      </c>
      <c r="F52" s="42" t="s">
        <v>164</v>
      </c>
    </row>
    <row r="53" spans="4:6" x14ac:dyDescent="0.15">
      <c r="E53" s="58"/>
      <c r="F53" s="47"/>
    </row>
    <row r="54" spans="4:6" x14ac:dyDescent="0.15">
      <c r="E54" s="59"/>
      <c r="F54" s="48" t="s">
        <v>274</v>
      </c>
    </row>
    <row r="56" spans="4:6" x14ac:dyDescent="0.15">
      <c r="D56" s="48" t="s">
        <v>157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BA0C5-D41A-4649-80F4-39C9F78B05C6}">
  <sheetPr>
    <tabColor theme="0"/>
    <pageSetUpPr fitToPage="1"/>
  </sheetPr>
  <dimension ref="A1:Q23"/>
  <sheetViews>
    <sheetView showGridLines="0" topLeftCell="B1" zoomScaleNormal="100" zoomScaleSheetLayoutView="100" workbookViewId="0">
      <selection activeCell="P13" sqref="P13"/>
    </sheetView>
  </sheetViews>
  <sheetFormatPr defaultColWidth="9" defaultRowHeight="16.5" outlineLevelCol="1" x14ac:dyDescent="0.15"/>
  <cols>
    <col min="1" max="1" width="2.625" style="134" hidden="1" customWidth="1" outlineLevel="1"/>
    <col min="2" max="2" width="8.625" style="134" customWidth="1" collapsed="1"/>
    <col min="3" max="5" width="8.625" style="134" customWidth="1"/>
    <col min="6" max="7" width="6.625" style="134" customWidth="1"/>
    <col min="8" max="8" width="8.125" style="134" customWidth="1"/>
    <col min="9" max="9" width="6.625" style="134" customWidth="1"/>
    <col min="10" max="10" width="10.125" style="134" customWidth="1"/>
    <col min="11" max="17" width="8.625" style="134" customWidth="1"/>
    <col min="18" max="16384" width="9" style="134"/>
  </cols>
  <sheetData>
    <row r="1" spans="1:17" x14ac:dyDescent="0.15">
      <c r="A1" s="134">
        <v>2</v>
      </c>
    </row>
    <row r="2" spans="1:17" x14ac:dyDescent="0.15">
      <c r="A2" s="134">
        <f>IF(COUNTA(B6:Q7)&lt;&gt;0,1,2)</f>
        <v>2</v>
      </c>
      <c r="B2" s="138" t="s">
        <v>601</v>
      </c>
    </row>
    <row r="3" spans="1:17" x14ac:dyDescent="0.15">
      <c r="C3" s="137"/>
    </row>
    <row r="4" spans="1:17" x14ac:dyDescent="0.15">
      <c r="B4" s="505" t="s">
        <v>600</v>
      </c>
      <c r="C4" s="505" t="s">
        <v>599</v>
      </c>
      <c r="D4" s="505" t="s">
        <v>598</v>
      </c>
      <c r="E4" s="505" t="s">
        <v>597</v>
      </c>
      <c r="F4" s="505" t="s">
        <v>596</v>
      </c>
      <c r="G4" s="505"/>
      <c r="H4" s="505" t="s">
        <v>595</v>
      </c>
      <c r="I4" s="505"/>
      <c r="J4" s="505" t="s">
        <v>594</v>
      </c>
      <c r="K4" s="505"/>
      <c r="L4" s="505"/>
      <c r="M4" s="505" t="s">
        <v>593</v>
      </c>
      <c r="N4" s="505" t="s">
        <v>592</v>
      </c>
      <c r="O4" s="505" t="s">
        <v>591</v>
      </c>
      <c r="P4" s="505" t="s">
        <v>590</v>
      </c>
      <c r="Q4" s="505" t="s">
        <v>589</v>
      </c>
    </row>
    <row r="5" spans="1:17" ht="33" x14ac:dyDescent="0.15">
      <c r="B5" s="505"/>
      <c r="C5" s="505"/>
      <c r="D5" s="505"/>
      <c r="E5" s="505"/>
      <c r="F5" s="135" t="s">
        <v>588</v>
      </c>
      <c r="G5" s="135" t="s">
        <v>587</v>
      </c>
      <c r="H5" s="135" t="s">
        <v>588</v>
      </c>
      <c r="I5" s="135" t="s">
        <v>587</v>
      </c>
      <c r="J5" s="136" t="s">
        <v>586</v>
      </c>
      <c r="K5" s="136" t="s">
        <v>585</v>
      </c>
      <c r="L5" s="136" t="s">
        <v>584</v>
      </c>
      <c r="M5" s="505"/>
      <c r="N5" s="505"/>
      <c r="O5" s="505"/>
      <c r="P5" s="505"/>
      <c r="Q5" s="505"/>
    </row>
    <row r="6" spans="1:17" ht="30" customHeight="1" x14ac:dyDescent="0.15">
      <c r="B6" s="135"/>
      <c r="C6" s="258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258"/>
      <c r="Q6" s="135"/>
    </row>
    <row r="7" spans="1:17" ht="30" customHeight="1" x14ac:dyDescent="0.15">
      <c r="B7" s="135"/>
      <c r="C7" s="258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258"/>
      <c r="Q7" s="135"/>
    </row>
    <row r="8" spans="1:17" ht="30" customHeight="1" x14ac:dyDescent="0.15">
      <c r="B8" s="506" t="s">
        <v>583</v>
      </c>
      <c r="C8" s="507"/>
      <c r="D8" s="260"/>
      <c r="E8" s="135" t="s">
        <v>582</v>
      </c>
      <c r="F8" s="135"/>
      <c r="G8" s="135"/>
      <c r="H8" s="260"/>
      <c r="I8" s="260"/>
      <c r="J8" s="261" t="str">
        <f>IF(AND(OR(ISBLANK(J6),ISTEXT(J6))=TRUE,OR(ISBLANK(J7),ISTEXT(J7))=TRUE),"",CONCATENATE(SUM(J6:J7),"㎥"))</f>
        <v/>
      </c>
      <c r="K8" s="262" t="str">
        <f>IF(AND(OR(ISBLANK(K6),ISTEXT(K6))=TRUE,OR(ISBLANK(K7),ISTEXT(K7))=TRUE),"",CONCATENATE(SUM(K6:K7),"時間"))</f>
        <v/>
      </c>
      <c r="L8" s="261" t="str">
        <f>IF(AND(OR(ISBLANK(L6),ISTEXT(L6))=TRUE,OR(ISBLANK(L7),ISTEXT(L7))=TRUE),"",CONCATENATE(SUM(L6:L7),"㎥"))</f>
        <v/>
      </c>
      <c r="M8" s="135"/>
      <c r="N8" s="135"/>
      <c r="O8" s="135"/>
      <c r="P8" s="135"/>
      <c r="Q8" s="135"/>
    </row>
    <row r="23" spans="7:7" x14ac:dyDescent="0.15">
      <c r="G23" s="134" t="s">
        <v>581</v>
      </c>
    </row>
  </sheetData>
  <sheetProtection formatCells="0" insertColumns="0" insertRows="0"/>
  <mergeCells count="13">
    <mergeCell ref="H4:I4"/>
    <mergeCell ref="J4:L4"/>
    <mergeCell ref="Q4:Q5"/>
    <mergeCell ref="M4:M5"/>
    <mergeCell ref="N4:N5"/>
    <mergeCell ref="O4:O5"/>
    <mergeCell ref="P4:P5"/>
    <mergeCell ref="E4:E5"/>
    <mergeCell ref="F4:G4"/>
    <mergeCell ref="B8:C8"/>
    <mergeCell ref="B4:B5"/>
    <mergeCell ref="C4:C5"/>
    <mergeCell ref="D4:D5"/>
  </mergeCells>
  <phoneticPr fontId="4"/>
  <pageMargins left="0.7" right="0.7" top="0.75" bottom="0.75" header="0.3" footer="0.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45B03-0B7B-468D-961F-50B6F56E8C5B}">
  <sheetPr>
    <tabColor theme="0"/>
    <pageSetUpPr fitToPage="1"/>
  </sheetPr>
  <dimension ref="A1:R12"/>
  <sheetViews>
    <sheetView showGridLines="0" tabSelected="1" topLeftCell="B1" zoomScaleNormal="100" zoomScaleSheetLayoutView="100" workbookViewId="0">
      <selection activeCell="J24" sqref="J24"/>
    </sheetView>
  </sheetViews>
  <sheetFormatPr defaultColWidth="9" defaultRowHeight="16.5" outlineLevelCol="1" x14ac:dyDescent="0.15"/>
  <cols>
    <col min="1" max="1" width="2.625" style="134" hidden="1" customWidth="1" outlineLevel="1"/>
    <col min="2" max="2" width="8.625" style="134" customWidth="1" collapsed="1"/>
    <col min="3" max="3" width="8.625" style="134" customWidth="1"/>
    <col min="4" max="6" width="10.625" style="134" customWidth="1"/>
    <col min="7" max="9" width="6.625" style="134" customWidth="1"/>
    <col min="10" max="10" width="7.875" style="134" customWidth="1"/>
    <col min="11" max="12" width="6.625" style="134" customWidth="1"/>
    <col min="13" max="17" width="8.625" style="134" customWidth="1"/>
    <col min="18" max="16384" width="9" style="134"/>
  </cols>
  <sheetData>
    <row r="1" spans="1:18" x14ac:dyDescent="0.15">
      <c r="A1" s="134">
        <v>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15">
      <c r="A2" s="134">
        <f>IF(COUNTA(B6:Q10)&lt;&gt;0,1,2)</f>
        <v>1</v>
      </c>
      <c r="B2" s="143" t="s">
        <v>610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B3" s="50"/>
      <c r="C3" s="142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ht="34.5" customHeight="1" x14ac:dyDescent="0.15">
      <c r="B4" s="508" t="s">
        <v>600</v>
      </c>
      <c r="C4" s="508" t="s">
        <v>599</v>
      </c>
      <c r="D4" s="508" t="s">
        <v>598</v>
      </c>
      <c r="E4" s="508" t="s">
        <v>597</v>
      </c>
      <c r="F4" s="508" t="s">
        <v>609</v>
      </c>
      <c r="G4" s="508" t="s">
        <v>596</v>
      </c>
      <c r="H4" s="508"/>
      <c r="I4" s="508" t="s">
        <v>608</v>
      </c>
      <c r="J4" s="508"/>
      <c r="K4" s="508" t="s">
        <v>607</v>
      </c>
      <c r="L4" s="508"/>
      <c r="M4" s="508" t="s">
        <v>593</v>
      </c>
      <c r="N4" s="508" t="s">
        <v>592</v>
      </c>
      <c r="O4" s="508" t="s">
        <v>606</v>
      </c>
      <c r="P4" s="508" t="s">
        <v>590</v>
      </c>
      <c r="Q4" s="508" t="s">
        <v>605</v>
      </c>
      <c r="R4" s="50"/>
    </row>
    <row r="5" spans="1:18" ht="33" x14ac:dyDescent="0.15">
      <c r="B5" s="508"/>
      <c r="C5" s="508"/>
      <c r="D5" s="508"/>
      <c r="E5" s="508"/>
      <c r="F5" s="508"/>
      <c r="G5" s="141" t="s">
        <v>588</v>
      </c>
      <c r="H5" s="141" t="s">
        <v>587</v>
      </c>
      <c r="I5" s="141" t="s">
        <v>588</v>
      </c>
      <c r="J5" s="141" t="s">
        <v>587</v>
      </c>
      <c r="K5" s="141" t="s">
        <v>604</v>
      </c>
      <c r="L5" s="141" t="s">
        <v>603</v>
      </c>
      <c r="M5" s="508"/>
      <c r="N5" s="508"/>
      <c r="O5" s="508"/>
      <c r="P5" s="508"/>
      <c r="Q5" s="508"/>
      <c r="R5" s="50"/>
    </row>
    <row r="6" spans="1:18" ht="30" customHeight="1" x14ac:dyDescent="0.15">
      <c r="B6" s="135"/>
      <c r="C6" s="258"/>
      <c r="D6" s="135"/>
      <c r="E6" s="135"/>
      <c r="F6" s="258"/>
      <c r="G6" s="135"/>
      <c r="H6" s="135"/>
      <c r="I6" s="135"/>
      <c r="J6" s="135"/>
      <c r="K6" s="135"/>
      <c r="L6" s="135"/>
      <c r="M6" s="135"/>
      <c r="N6" s="135"/>
      <c r="O6" s="135"/>
      <c r="P6" s="258"/>
      <c r="Q6" s="135"/>
      <c r="R6" s="50"/>
    </row>
    <row r="7" spans="1:18" ht="30" customHeight="1" x14ac:dyDescent="0.15">
      <c r="B7" s="135"/>
      <c r="C7" s="258"/>
      <c r="D7" s="135"/>
      <c r="E7" s="135"/>
      <c r="F7" s="258"/>
      <c r="G7" s="135"/>
      <c r="H7" s="135"/>
      <c r="I7" s="135"/>
      <c r="J7" s="135"/>
      <c r="K7" s="135"/>
      <c r="L7" s="135"/>
      <c r="M7" s="135"/>
      <c r="N7" s="135"/>
      <c r="O7" s="135"/>
      <c r="P7" s="258"/>
      <c r="Q7" s="135"/>
      <c r="R7" s="50"/>
    </row>
    <row r="8" spans="1:18" ht="30" customHeight="1" x14ac:dyDescent="0.15">
      <c r="B8" s="135"/>
      <c r="C8" s="258"/>
      <c r="D8" s="135"/>
      <c r="E8" s="135"/>
      <c r="F8" s="258"/>
      <c r="G8" s="135"/>
      <c r="H8" s="135"/>
      <c r="I8" s="135"/>
      <c r="J8" s="135"/>
      <c r="K8" s="135"/>
      <c r="L8" s="135"/>
      <c r="M8" s="135"/>
      <c r="N8" s="135"/>
      <c r="O8" s="135"/>
      <c r="P8" s="258"/>
      <c r="Q8" s="135"/>
      <c r="R8" s="50"/>
    </row>
    <row r="9" spans="1:18" ht="30" customHeight="1" x14ac:dyDescent="0.15">
      <c r="B9" s="135"/>
      <c r="C9" s="258"/>
      <c r="D9" s="135"/>
      <c r="E9" s="135"/>
      <c r="F9" s="258"/>
      <c r="G9" s="135"/>
      <c r="H9" s="135"/>
      <c r="I9" s="135"/>
      <c r="J9" s="135"/>
      <c r="K9" s="135"/>
      <c r="L9" s="135"/>
      <c r="M9" s="135"/>
      <c r="N9" s="135"/>
      <c r="O9" s="135"/>
      <c r="P9" s="258"/>
      <c r="Q9" s="135"/>
      <c r="R9" s="50"/>
    </row>
    <row r="10" spans="1:18" ht="30" customHeight="1" x14ac:dyDescent="0.15">
      <c r="B10" s="135"/>
      <c r="C10" s="258"/>
      <c r="D10" s="135"/>
      <c r="E10" s="135" t="s">
        <v>582</v>
      </c>
      <c r="F10" s="258"/>
      <c r="G10" s="135"/>
      <c r="H10" s="135"/>
      <c r="I10" s="135"/>
      <c r="J10" s="135"/>
      <c r="K10" s="135"/>
      <c r="L10" s="135"/>
      <c r="M10" s="135"/>
      <c r="N10" s="135"/>
      <c r="O10" s="135"/>
      <c r="P10" s="258"/>
      <c r="Q10" s="135"/>
      <c r="R10" s="50"/>
    </row>
    <row r="11" spans="1:18" x14ac:dyDescent="0.15">
      <c r="B11" s="134" t="s">
        <v>602</v>
      </c>
      <c r="C11" s="140"/>
      <c r="L11" s="139"/>
      <c r="R11" s="50"/>
    </row>
    <row r="12" spans="1:18" x14ac:dyDescent="0.15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</sheetData>
  <sheetProtection formatCells="0" insertColumns="0" insertRows="0"/>
  <mergeCells count="13">
    <mergeCell ref="B4:B5"/>
    <mergeCell ref="C4:C5"/>
    <mergeCell ref="D4:D5"/>
    <mergeCell ref="E4:E5"/>
    <mergeCell ref="Q4:Q5"/>
    <mergeCell ref="I4:J4"/>
    <mergeCell ref="K4:L4"/>
    <mergeCell ref="F4:F5"/>
    <mergeCell ref="M4:M5"/>
    <mergeCell ref="N4:N5"/>
    <mergeCell ref="O4:O5"/>
    <mergeCell ref="G4:H4"/>
    <mergeCell ref="P4:P5"/>
  </mergeCells>
  <phoneticPr fontId="4"/>
  <pageMargins left="0.7" right="0.7" top="0.75" bottom="0.75" header="0.3" footer="0.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C9E0E-46EC-4149-8849-7A0ADA2DBFF0}">
  <sheetPr>
    <tabColor theme="0"/>
    <pageSetUpPr fitToPage="1"/>
  </sheetPr>
  <dimension ref="A1:L12"/>
  <sheetViews>
    <sheetView showGridLines="0" topLeftCell="B1" zoomScaleNormal="100" zoomScaleSheetLayoutView="100" workbookViewId="0">
      <selection activeCell="I13" sqref="I13"/>
    </sheetView>
  </sheetViews>
  <sheetFormatPr defaultColWidth="9" defaultRowHeight="16.5" outlineLevelCol="1" x14ac:dyDescent="0.15"/>
  <cols>
    <col min="1" max="1" width="2.625" style="134" hidden="1" customWidth="1" outlineLevel="1"/>
    <col min="2" max="2" width="10.625" style="137" customWidth="1" collapsed="1"/>
    <col min="3" max="4" width="15.625" style="144" customWidth="1"/>
    <col min="5" max="6" width="15.625" style="134" customWidth="1"/>
    <col min="7" max="8" width="10.625" style="134" customWidth="1"/>
    <col min="9" max="9" width="15.625" style="144" customWidth="1"/>
    <col min="10" max="10" width="15.625" style="137" customWidth="1"/>
    <col min="11" max="16384" width="9" style="134"/>
  </cols>
  <sheetData>
    <row r="1" spans="1:12" x14ac:dyDescent="0.15">
      <c r="A1" s="134">
        <v>2</v>
      </c>
      <c r="B1" s="142"/>
      <c r="C1" s="49"/>
      <c r="D1" s="49"/>
      <c r="E1" s="50"/>
      <c r="F1" s="50"/>
      <c r="G1" s="50"/>
      <c r="H1" s="50"/>
      <c r="I1" s="49"/>
      <c r="J1" s="142"/>
      <c r="K1" s="50"/>
    </row>
    <row r="2" spans="1:12" x14ac:dyDescent="0.15">
      <c r="A2" s="134">
        <f>IF(COUNTA(B6:J9)&lt;&gt;0,1,2)</f>
        <v>1</v>
      </c>
      <c r="B2" s="143" t="s">
        <v>621</v>
      </c>
      <c r="C2" s="49"/>
      <c r="D2" s="49"/>
      <c r="E2" s="50"/>
      <c r="F2" s="50"/>
      <c r="G2" s="50"/>
      <c r="H2" s="50"/>
      <c r="I2" s="49"/>
      <c r="J2" s="142"/>
      <c r="K2" s="50"/>
    </row>
    <row r="3" spans="1:12" x14ac:dyDescent="0.15">
      <c r="B3" s="142"/>
      <c r="C3" s="142"/>
      <c r="D3" s="49"/>
      <c r="E3" s="50"/>
      <c r="F3" s="50"/>
      <c r="G3" s="50"/>
      <c r="H3" s="50"/>
      <c r="I3" s="49"/>
      <c r="J3" s="142"/>
      <c r="K3" s="50"/>
    </row>
    <row r="4" spans="1:12" ht="16.5" customHeight="1" x14ac:dyDescent="0.15">
      <c r="B4" s="508" t="s">
        <v>620</v>
      </c>
      <c r="C4" s="508" t="s">
        <v>599</v>
      </c>
      <c r="D4" s="508" t="s">
        <v>619</v>
      </c>
      <c r="E4" s="508" t="s">
        <v>618</v>
      </c>
      <c r="F4" s="508" t="s">
        <v>617</v>
      </c>
      <c r="G4" s="508" t="s">
        <v>616</v>
      </c>
      <c r="H4" s="508"/>
      <c r="I4" s="508" t="s">
        <v>615</v>
      </c>
      <c r="J4" s="508" t="s">
        <v>614</v>
      </c>
      <c r="K4" s="50"/>
    </row>
    <row r="5" spans="1:12" ht="16.5" customHeight="1" x14ac:dyDescent="0.15">
      <c r="B5" s="508"/>
      <c r="C5" s="508"/>
      <c r="D5" s="508"/>
      <c r="E5" s="508"/>
      <c r="F5" s="508"/>
      <c r="G5" s="141" t="s">
        <v>613</v>
      </c>
      <c r="H5" s="141" t="s">
        <v>612</v>
      </c>
      <c r="I5" s="508"/>
      <c r="J5" s="508"/>
      <c r="K5" s="50"/>
    </row>
    <row r="6" spans="1:12" ht="30" customHeight="1" x14ac:dyDescent="0.15">
      <c r="B6" s="135"/>
      <c r="C6" s="263"/>
      <c r="D6" s="263"/>
      <c r="E6" s="135"/>
      <c r="F6" s="135"/>
      <c r="G6" s="135"/>
      <c r="H6" s="135"/>
      <c r="I6" s="263"/>
      <c r="J6" s="135"/>
      <c r="K6" s="50"/>
    </row>
    <row r="7" spans="1:12" ht="30" customHeight="1" x14ac:dyDescent="0.15">
      <c r="B7" s="135"/>
      <c r="C7" s="263"/>
      <c r="D7" s="263"/>
      <c r="E7" s="135"/>
      <c r="F7" s="135"/>
      <c r="G7" s="135"/>
      <c r="H7" s="135"/>
      <c r="I7" s="263"/>
      <c r="J7" s="135"/>
      <c r="K7" s="50"/>
    </row>
    <row r="8" spans="1:12" ht="30" customHeight="1" x14ac:dyDescent="0.15">
      <c r="B8" s="259"/>
      <c r="C8" s="263"/>
      <c r="D8" s="263"/>
      <c r="E8" s="259"/>
      <c r="F8" s="259"/>
      <c r="G8" s="259"/>
      <c r="H8" s="259"/>
      <c r="I8" s="263"/>
      <c r="J8" s="259"/>
      <c r="K8" s="50"/>
    </row>
    <row r="9" spans="1:12" ht="30" customHeight="1" x14ac:dyDescent="0.15">
      <c r="B9" s="259"/>
      <c r="C9" s="263"/>
      <c r="D9" s="263"/>
      <c r="E9" s="259" t="s">
        <v>611</v>
      </c>
      <c r="F9" s="259"/>
      <c r="G9" s="259"/>
      <c r="H9" s="259"/>
      <c r="I9" s="263"/>
      <c r="J9" s="259"/>
      <c r="K9" s="50"/>
    </row>
    <row r="10" spans="1:12" x14ac:dyDescent="0.15">
      <c r="B10" s="142"/>
      <c r="C10" s="49"/>
      <c r="D10" s="49"/>
      <c r="E10" s="50"/>
      <c r="F10" s="50"/>
      <c r="G10" s="50"/>
      <c r="H10" s="50"/>
      <c r="I10" s="49"/>
      <c r="J10" s="142"/>
      <c r="K10" s="50"/>
    </row>
    <row r="12" spans="1:12" x14ac:dyDescent="0.15">
      <c r="L12" s="145"/>
    </row>
  </sheetData>
  <sheetProtection formatCells="0" insertColumns="0" insertRows="0"/>
  <mergeCells count="8">
    <mergeCell ref="I4:I5"/>
    <mergeCell ref="J4:J5"/>
    <mergeCell ref="B4:B5"/>
    <mergeCell ref="C4:C5"/>
    <mergeCell ref="D4:D5"/>
    <mergeCell ref="E4:E5"/>
    <mergeCell ref="F4:F5"/>
    <mergeCell ref="G4:H4"/>
  </mergeCells>
  <phoneticPr fontId="4"/>
  <pageMargins left="0.7" right="0.7" top="0.75" bottom="0.75" header="0.3" footer="0.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983F-3A6F-4ADC-8EC3-21990F0AA62A}">
  <sheetPr>
    <tabColor theme="0"/>
    <pageSetUpPr fitToPage="1"/>
  </sheetPr>
  <dimension ref="A1:L12"/>
  <sheetViews>
    <sheetView showGridLines="0" topLeftCell="B1" zoomScaleNormal="100" zoomScaleSheetLayoutView="100" workbookViewId="0">
      <selection activeCell="G14" sqref="G14"/>
    </sheetView>
  </sheetViews>
  <sheetFormatPr defaultColWidth="4.125" defaultRowHeight="16.5" outlineLevelCol="1" x14ac:dyDescent="0.15"/>
  <cols>
    <col min="1" max="1" width="2.625" style="134" hidden="1" customWidth="1" outlineLevel="1"/>
    <col min="2" max="2" width="50.625" style="134" bestFit="1" customWidth="1" collapsed="1"/>
    <col min="3" max="3" width="7.125" style="134" customWidth="1"/>
    <col min="4" max="4" width="11.75" style="134" customWidth="1"/>
    <col min="5" max="5" width="9.75" style="134" customWidth="1"/>
    <col min="6" max="6" width="17.375" style="134" customWidth="1"/>
    <col min="7" max="7" width="14.375" style="134" bestFit="1" customWidth="1"/>
    <col min="8" max="8" width="14.25" style="134" customWidth="1"/>
    <col min="9" max="10" width="6.75" style="134" bestFit="1" customWidth="1"/>
    <col min="11" max="16384" width="4.125" style="134"/>
  </cols>
  <sheetData>
    <row r="1" spans="1:12" x14ac:dyDescent="0.15">
      <c r="A1" s="134">
        <v>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2" x14ac:dyDescent="0.15">
      <c r="A2" s="134">
        <f>IF(COUNTA(B5:J6)&lt;&gt;0,1,2)</f>
        <v>1</v>
      </c>
      <c r="B2" s="143" t="s">
        <v>628</v>
      </c>
      <c r="C2" s="50"/>
      <c r="D2" s="50"/>
      <c r="E2" s="50"/>
      <c r="F2" s="50"/>
      <c r="G2" s="50"/>
      <c r="H2" s="50"/>
      <c r="I2" s="50"/>
      <c r="J2" s="50"/>
      <c r="K2" s="50"/>
    </row>
    <row r="3" spans="1:12" x14ac:dyDescent="0.15">
      <c r="B3" s="50"/>
      <c r="C3" s="142"/>
      <c r="D3" s="50"/>
      <c r="E3" s="50"/>
      <c r="F3" s="50"/>
      <c r="G3" s="50"/>
      <c r="H3" s="50"/>
      <c r="I3" s="50"/>
      <c r="J3" s="50"/>
      <c r="K3" s="50"/>
    </row>
    <row r="4" spans="1:12" ht="32.25" customHeight="1" x14ac:dyDescent="0.15">
      <c r="B4" s="146" t="s">
        <v>620</v>
      </c>
      <c r="C4" s="141" t="s">
        <v>599</v>
      </c>
      <c r="D4" s="146" t="s">
        <v>619</v>
      </c>
      <c r="E4" s="141" t="s">
        <v>618</v>
      </c>
      <c r="F4" s="141" t="s">
        <v>627</v>
      </c>
      <c r="G4" s="141" t="s">
        <v>626</v>
      </c>
      <c r="H4" s="141" t="s">
        <v>625</v>
      </c>
      <c r="I4" s="141" t="s">
        <v>624</v>
      </c>
      <c r="J4" s="141" t="s">
        <v>623</v>
      </c>
      <c r="K4" s="50"/>
    </row>
    <row r="5" spans="1:12" ht="30" customHeight="1" x14ac:dyDescent="0.15">
      <c r="B5" s="136"/>
      <c r="C5" s="264"/>
      <c r="D5" s="265"/>
      <c r="E5" s="135"/>
      <c r="F5" s="135"/>
      <c r="G5" s="135"/>
      <c r="H5" s="135"/>
      <c r="I5" s="264"/>
      <c r="J5" s="135"/>
      <c r="K5" s="50"/>
    </row>
    <row r="6" spans="1:12" ht="30" customHeight="1" x14ac:dyDescent="0.15">
      <c r="B6" s="135"/>
      <c r="C6" s="266"/>
      <c r="D6" s="266"/>
      <c r="E6" s="259" t="s">
        <v>622</v>
      </c>
      <c r="F6" s="259"/>
      <c r="G6" s="259"/>
      <c r="H6" s="259"/>
      <c r="I6" s="266"/>
      <c r="J6" s="259"/>
      <c r="K6" s="50"/>
    </row>
    <row r="7" spans="1:12" x14ac:dyDescent="0.15">
      <c r="B7" s="50"/>
      <c r="C7" s="50"/>
      <c r="D7" s="50"/>
      <c r="E7" s="50"/>
      <c r="F7" s="50"/>
      <c r="G7" s="50"/>
      <c r="H7" s="50"/>
      <c r="I7" s="50"/>
      <c r="J7" s="50"/>
      <c r="K7" s="50"/>
    </row>
    <row r="12" spans="1:12" x14ac:dyDescent="0.15">
      <c r="L12" s="145"/>
    </row>
  </sheetData>
  <sheetProtection formatCells="0" insertColumns="0" insertRows="0"/>
  <phoneticPr fontId="4"/>
  <pageMargins left="0.7" right="0.7" top="0.75" bottom="0.75" header="0.3" footer="0.3"/>
  <pageSetup paperSize="9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4235C-A0F4-4B5A-AAFE-FB449E92A814}">
  <sheetPr>
    <tabColor theme="0"/>
    <pageSetUpPr fitToPage="1"/>
  </sheetPr>
  <dimension ref="A1:L12"/>
  <sheetViews>
    <sheetView showGridLines="0" topLeftCell="B1" zoomScaleNormal="100" zoomScaleSheetLayoutView="100" workbookViewId="0">
      <selection activeCell="F7" sqref="F7"/>
    </sheetView>
  </sheetViews>
  <sheetFormatPr defaultColWidth="9" defaultRowHeight="16.5" outlineLevelCol="1" x14ac:dyDescent="0.15"/>
  <cols>
    <col min="1" max="1" width="2.625" style="134" hidden="1" customWidth="1" outlineLevel="1"/>
    <col min="2" max="2" width="10.625" style="134" customWidth="1" collapsed="1"/>
    <col min="3" max="3" width="10.625" style="134" customWidth="1"/>
    <col min="4" max="6" width="15.625" style="134" customWidth="1"/>
    <col min="7" max="7" width="10.625" style="134" customWidth="1"/>
    <col min="8" max="9" width="15.625" style="134" customWidth="1"/>
    <col min="10" max="16384" width="9" style="134"/>
  </cols>
  <sheetData>
    <row r="1" spans="1:12" x14ac:dyDescent="0.15">
      <c r="A1" s="134">
        <v>2</v>
      </c>
      <c r="B1" s="50"/>
      <c r="C1" s="50"/>
      <c r="D1" s="50"/>
      <c r="E1" s="50"/>
      <c r="F1" s="50"/>
      <c r="G1" s="50"/>
      <c r="H1" s="50"/>
      <c r="I1" s="50"/>
      <c r="J1" s="50"/>
    </row>
    <row r="2" spans="1:12" x14ac:dyDescent="0.15">
      <c r="A2" s="134">
        <f>IF(COUNTA(B5:I8)&lt;&gt;0,1,2)</f>
        <v>1</v>
      </c>
      <c r="B2" s="143" t="s">
        <v>634</v>
      </c>
      <c r="C2" s="50"/>
      <c r="D2" s="50"/>
      <c r="E2" s="50"/>
      <c r="F2" s="50"/>
      <c r="G2" s="50"/>
      <c r="H2" s="50"/>
      <c r="I2" s="50"/>
      <c r="J2" s="50"/>
    </row>
    <row r="3" spans="1:12" x14ac:dyDescent="0.15">
      <c r="B3" s="50"/>
      <c r="C3" s="142"/>
      <c r="D3" s="50"/>
      <c r="E3" s="50"/>
      <c r="F3" s="50"/>
      <c r="G3" s="50"/>
      <c r="I3" s="50"/>
      <c r="J3" s="50"/>
    </row>
    <row r="4" spans="1:12" ht="28.5" customHeight="1" x14ac:dyDescent="0.15">
      <c r="B4" s="148" t="s">
        <v>633</v>
      </c>
      <c r="C4" s="147" t="s">
        <v>620</v>
      </c>
      <c r="D4" s="147" t="s">
        <v>599</v>
      </c>
      <c r="E4" s="147" t="s">
        <v>618</v>
      </c>
      <c r="F4" s="147" t="s">
        <v>632</v>
      </c>
      <c r="G4" s="147" t="s">
        <v>619</v>
      </c>
      <c r="H4" s="147" t="s">
        <v>631</v>
      </c>
      <c r="I4" s="147" t="s">
        <v>630</v>
      </c>
      <c r="J4" s="50"/>
    </row>
    <row r="5" spans="1:12" ht="30" customHeight="1" x14ac:dyDescent="0.15">
      <c r="B5" s="267"/>
      <c r="C5" s="135"/>
      <c r="D5" s="258"/>
      <c r="E5" s="135"/>
      <c r="F5" s="135"/>
      <c r="G5" s="258"/>
      <c r="H5" s="258"/>
      <c r="I5" s="268"/>
      <c r="J5" s="50"/>
    </row>
    <row r="6" spans="1:12" ht="30" customHeight="1" x14ac:dyDescent="0.15">
      <c r="B6" s="267"/>
      <c r="C6" s="135"/>
      <c r="D6" s="258"/>
      <c r="E6" s="135"/>
      <c r="F6" s="135"/>
      <c r="G6" s="258"/>
      <c r="H6" s="258"/>
      <c r="I6" s="268"/>
      <c r="J6" s="50"/>
    </row>
    <row r="7" spans="1:12" ht="30" customHeight="1" x14ac:dyDescent="0.15">
      <c r="B7" s="267"/>
      <c r="C7" s="135"/>
      <c r="D7" s="258"/>
      <c r="E7" s="135"/>
      <c r="F7" s="135"/>
      <c r="G7" s="258"/>
      <c r="H7" s="258"/>
      <c r="I7" s="268"/>
      <c r="J7" s="50"/>
    </row>
    <row r="8" spans="1:12" ht="30" customHeight="1" x14ac:dyDescent="0.15">
      <c r="B8" s="267"/>
      <c r="C8" s="135"/>
      <c r="D8" s="258"/>
      <c r="E8" s="135" t="s">
        <v>629</v>
      </c>
      <c r="F8" s="135"/>
      <c r="G8" s="258"/>
      <c r="H8" s="258"/>
      <c r="I8" s="268"/>
      <c r="J8" s="50"/>
    </row>
    <row r="9" spans="1:12" x14ac:dyDescent="0.15">
      <c r="B9" s="50"/>
      <c r="C9" s="50"/>
      <c r="D9" s="50"/>
      <c r="E9" s="50"/>
      <c r="F9" s="50"/>
      <c r="G9" s="50"/>
      <c r="H9" s="50"/>
      <c r="I9" s="50"/>
      <c r="J9" s="50"/>
    </row>
    <row r="12" spans="1:12" x14ac:dyDescent="0.15">
      <c r="L12" s="145"/>
    </row>
  </sheetData>
  <sheetProtection formatCells="0" insertColumns="0" insertRows="0"/>
  <phoneticPr fontId="4"/>
  <pageMargins left="0.7" right="0.7" top="0.75" bottom="0.75" header="0.3" footer="0.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6C1E4-E972-4AB9-B308-78D9CFDBF310}">
  <sheetPr>
    <tabColor theme="0"/>
    <pageSetUpPr fitToPage="1"/>
  </sheetPr>
  <dimension ref="A1:T19"/>
  <sheetViews>
    <sheetView showGridLines="0" topLeftCell="B10" zoomScaleNormal="100" zoomScaleSheetLayoutView="80" workbookViewId="0">
      <selection activeCell="Q3" sqref="Q3"/>
    </sheetView>
  </sheetViews>
  <sheetFormatPr defaultColWidth="9" defaultRowHeight="12" outlineLevelCol="1" x14ac:dyDescent="0.15"/>
  <cols>
    <col min="1" max="1" width="2.625" style="149" hidden="1" customWidth="1" outlineLevel="1"/>
    <col min="2" max="2" width="10.625" style="149" customWidth="1" collapsed="1"/>
    <col min="3" max="3" width="9.625" style="149" customWidth="1"/>
    <col min="4" max="4" width="10.625" style="149" customWidth="1"/>
    <col min="5" max="5" width="14.875" style="149" customWidth="1"/>
    <col min="6" max="17" width="8.5" style="149" customWidth="1"/>
    <col min="18" max="18" width="11.875" style="149" customWidth="1"/>
    <col min="19" max="19" width="8.625" style="149" customWidth="1"/>
    <col min="20" max="16384" width="9" style="149"/>
  </cols>
  <sheetData>
    <row r="1" spans="1:20" x14ac:dyDescent="0.15">
      <c r="A1" s="149">
        <v>2</v>
      </c>
    </row>
    <row r="2" spans="1:20" ht="16.5" x14ac:dyDescent="0.15">
      <c r="A2" s="149">
        <f>IF(COUNTA(B7,F7:Q8,F10:Q11,F13:Q14,F16:Q17)&lt;&gt;0,1,2)</f>
        <v>1</v>
      </c>
      <c r="B2" s="138" t="s">
        <v>649</v>
      </c>
    </row>
    <row r="3" spans="1:20" x14ac:dyDescent="0.15">
      <c r="C3" s="150"/>
    </row>
    <row r="4" spans="1:20" ht="12.75" thickBot="1" x14ac:dyDescent="0.2"/>
    <row r="5" spans="1:20" x14ac:dyDescent="0.15">
      <c r="B5" s="516" t="s">
        <v>648</v>
      </c>
      <c r="C5" s="518" t="s">
        <v>647</v>
      </c>
      <c r="D5" s="519" t="s">
        <v>646</v>
      </c>
      <c r="E5" s="269"/>
      <c r="F5" s="524" t="s">
        <v>645</v>
      </c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6" t="s">
        <v>644</v>
      </c>
      <c r="S5" s="522" t="s">
        <v>643</v>
      </c>
      <c r="T5" s="509" t="s">
        <v>642</v>
      </c>
    </row>
    <row r="6" spans="1:20" x14ac:dyDescent="0.15">
      <c r="B6" s="517"/>
      <c r="C6" s="518"/>
      <c r="D6" s="519"/>
      <c r="E6" s="269"/>
      <c r="F6" s="270">
        <v>4</v>
      </c>
      <c r="G6" s="270">
        <v>5</v>
      </c>
      <c r="H6" s="270">
        <v>6</v>
      </c>
      <c r="I6" s="270">
        <v>7</v>
      </c>
      <c r="J6" s="270">
        <v>8</v>
      </c>
      <c r="K6" s="270">
        <v>9</v>
      </c>
      <c r="L6" s="270">
        <v>10</v>
      </c>
      <c r="M6" s="270">
        <v>11</v>
      </c>
      <c r="N6" s="270">
        <v>12</v>
      </c>
      <c r="O6" s="270">
        <v>1</v>
      </c>
      <c r="P6" s="270">
        <v>2</v>
      </c>
      <c r="Q6" s="271">
        <v>3</v>
      </c>
      <c r="R6" s="527"/>
      <c r="S6" s="523"/>
      <c r="T6" s="509"/>
    </row>
    <row r="7" spans="1:20" ht="18.75" customHeight="1" x14ac:dyDescent="0.15">
      <c r="B7" s="510" t="s">
        <v>641</v>
      </c>
      <c r="C7" s="512">
        <v>191</v>
      </c>
      <c r="D7" s="512">
        <v>191</v>
      </c>
      <c r="E7" s="272" t="s">
        <v>639</v>
      </c>
      <c r="F7" s="273">
        <v>347525</v>
      </c>
      <c r="G7" s="273">
        <v>365265</v>
      </c>
      <c r="H7" s="273">
        <v>388110</v>
      </c>
      <c r="I7" s="273">
        <v>426603</v>
      </c>
      <c r="J7" s="273">
        <v>412727</v>
      </c>
      <c r="K7" s="273">
        <v>410470</v>
      </c>
      <c r="L7" s="273">
        <v>397163</v>
      </c>
      <c r="M7" s="273">
        <v>387113</v>
      </c>
      <c r="N7" s="273">
        <v>368208</v>
      </c>
      <c r="O7" s="273">
        <v>373878</v>
      </c>
      <c r="P7" s="273">
        <v>368685</v>
      </c>
      <c r="Q7" s="274">
        <v>365572</v>
      </c>
      <c r="R7" s="275">
        <f>IF(AND(COUNT(F7:Q7)=COUNT(F8:Q8),SUM(F7:Q7)&lt;&gt;0),SUM(F7:Q7),"")</f>
        <v>4611319</v>
      </c>
      <c r="S7" s="276">
        <f>IF(AND(R7="",R8=""),"",R7/R8)</f>
        <v>12599.232240437159</v>
      </c>
      <c r="T7" s="277">
        <v>12482</v>
      </c>
    </row>
    <row r="8" spans="1:20" ht="18.75" customHeight="1" x14ac:dyDescent="0.15">
      <c r="B8" s="511"/>
      <c r="C8" s="513"/>
      <c r="D8" s="513"/>
      <c r="E8" s="278" t="s">
        <v>638</v>
      </c>
      <c r="F8" s="273">
        <v>30</v>
      </c>
      <c r="G8" s="273">
        <v>31</v>
      </c>
      <c r="H8" s="273">
        <v>30</v>
      </c>
      <c r="I8" s="273">
        <v>31</v>
      </c>
      <c r="J8" s="273">
        <v>31</v>
      </c>
      <c r="K8" s="273">
        <v>30</v>
      </c>
      <c r="L8" s="273">
        <v>31</v>
      </c>
      <c r="M8" s="273">
        <v>30</v>
      </c>
      <c r="N8" s="273">
        <v>31</v>
      </c>
      <c r="O8" s="273">
        <v>31</v>
      </c>
      <c r="P8" s="273">
        <v>29</v>
      </c>
      <c r="Q8" s="274">
        <v>31</v>
      </c>
      <c r="R8" s="275">
        <f>IF(AND(COUNT(F7:Q7)=COUNT(F8:Q8),SUM(F8:Q8)&lt;&gt;0),SUM(F8:Q8),"")</f>
        <v>366</v>
      </c>
      <c r="S8" s="279"/>
      <c r="T8" s="280"/>
    </row>
    <row r="9" spans="1:20" ht="18.75" customHeight="1" thickBot="1" x14ac:dyDescent="0.2">
      <c r="B9" s="281"/>
      <c r="C9" s="514"/>
      <c r="D9" s="514"/>
      <c r="E9" s="282" t="s">
        <v>636</v>
      </c>
      <c r="F9" s="283">
        <f t="shared" ref="F9:Q9" si="0">IF(AND(F7="",F8=""),"",IF(AND(F7=0,F8=0),0,F7/F8))</f>
        <v>11584.166666666666</v>
      </c>
      <c r="G9" s="283">
        <f t="shared" si="0"/>
        <v>11782.741935483871</v>
      </c>
      <c r="H9" s="283">
        <f t="shared" si="0"/>
        <v>12937</v>
      </c>
      <c r="I9" s="283">
        <f t="shared" si="0"/>
        <v>13761.387096774193</v>
      </c>
      <c r="J9" s="283">
        <f t="shared" si="0"/>
        <v>13313.774193548386</v>
      </c>
      <c r="K9" s="283">
        <f t="shared" si="0"/>
        <v>13682.333333333334</v>
      </c>
      <c r="L9" s="283">
        <f t="shared" si="0"/>
        <v>12811.709677419354</v>
      </c>
      <c r="M9" s="283">
        <f t="shared" si="0"/>
        <v>12903.766666666666</v>
      </c>
      <c r="N9" s="283">
        <f t="shared" si="0"/>
        <v>11877.677419354839</v>
      </c>
      <c r="O9" s="283">
        <f t="shared" si="0"/>
        <v>12060.58064516129</v>
      </c>
      <c r="P9" s="283">
        <f t="shared" si="0"/>
        <v>12713.275862068966</v>
      </c>
      <c r="Q9" s="284">
        <f t="shared" si="0"/>
        <v>11792.645161290322</v>
      </c>
      <c r="R9" s="285"/>
      <c r="S9" s="286"/>
      <c r="T9" s="287"/>
    </row>
    <row r="10" spans="1:20" ht="18.75" customHeight="1" thickTop="1" x14ac:dyDescent="0.15">
      <c r="B10" s="511" t="s">
        <v>640</v>
      </c>
      <c r="C10" s="513">
        <v>2</v>
      </c>
      <c r="D10" s="515">
        <v>2</v>
      </c>
      <c r="E10" s="288" t="s">
        <v>639</v>
      </c>
      <c r="F10" s="273">
        <v>11937</v>
      </c>
      <c r="G10" s="273">
        <v>11953</v>
      </c>
      <c r="H10" s="273">
        <v>10948</v>
      </c>
      <c r="I10" s="273">
        <v>12136</v>
      </c>
      <c r="J10" s="273">
        <v>12315</v>
      </c>
      <c r="K10" s="273">
        <v>12946</v>
      </c>
      <c r="L10" s="273">
        <v>12261</v>
      </c>
      <c r="M10" s="273">
        <v>11907</v>
      </c>
      <c r="N10" s="273">
        <v>12007</v>
      </c>
      <c r="O10" s="273">
        <v>11951</v>
      </c>
      <c r="P10" s="273">
        <v>11564</v>
      </c>
      <c r="Q10" s="274">
        <v>11512</v>
      </c>
      <c r="R10" s="289">
        <f>IF(AND(COUNT(F10:Q10)=COUNT(F11:Q11),SUM(F10:Q10)&lt;&gt;0),SUM(F10:Q10),"")</f>
        <v>143437</v>
      </c>
      <c r="S10" s="290">
        <f>IF(AND(R10="",R11=""),"",R10/R11)</f>
        <v>391.90437158469945</v>
      </c>
      <c r="T10" s="277">
        <v>119</v>
      </c>
    </row>
    <row r="11" spans="1:20" ht="18.75" customHeight="1" x14ac:dyDescent="0.15">
      <c r="B11" s="511"/>
      <c r="C11" s="513"/>
      <c r="D11" s="513"/>
      <c r="E11" s="278" t="s">
        <v>638</v>
      </c>
      <c r="F11" s="273">
        <v>30</v>
      </c>
      <c r="G11" s="273">
        <v>31</v>
      </c>
      <c r="H11" s="273">
        <v>30</v>
      </c>
      <c r="I11" s="273">
        <v>31</v>
      </c>
      <c r="J11" s="273">
        <v>31</v>
      </c>
      <c r="K11" s="273">
        <v>30</v>
      </c>
      <c r="L11" s="273">
        <v>31</v>
      </c>
      <c r="M11" s="273">
        <v>30</v>
      </c>
      <c r="N11" s="273">
        <v>31</v>
      </c>
      <c r="O11" s="273">
        <v>31</v>
      </c>
      <c r="P11" s="273">
        <v>29</v>
      </c>
      <c r="Q11" s="274">
        <v>31</v>
      </c>
      <c r="R11" s="275">
        <f>IF(AND(COUNT(F10:Q10)=COUNT(F11:Q11),SUM(F11:Q11)&lt;&gt;0),SUM(F11:Q11),"")</f>
        <v>366</v>
      </c>
      <c r="S11" s="279"/>
      <c r="T11" s="280"/>
    </row>
    <row r="12" spans="1:20" ht="18.75" customHeight="1" thickBot="1" x14ac:dyDescent="0.2">
      <c r="B12" s="281"/>
      <c r="C12" s="514"/>
      <c r="D12" s="514"/>
      <c r="E12" s="282" t="s">
        <v>636</v>
      </c>
      <c r="F12" s="283">
        <f t="shared" ref="F12:Q12" si="1">IF(AND(F10="",F11=""),"",IF(AND(F10=0,F11=0),0,F10/F11))</f>
        <v>397.9</v>
      </c>
      <c r="G12" s="283">
        <f t="shared" si="1"/>
        <v>385.58064516129031</v>
      </c>
      <c r="H12" s="283">
        <f t="shared" si="1"/>
        <v>364.93333333333334</v>
      </c>
      <c r="I12" s="283">
        <f t="shared" si="1"/>
        <v>391.48387096774195</v>
      </c>
      <c r="J12" s="283">
        <f t="shared" si="1"/>
        <v>397.25806451612902</v>
      </c>
      <c r="K12" s="283">
        <f t="shared" si="1"/>
        <v>431.53333333333336</v>
      </c>
      <c r="L12" s="283">
        <f t="shared" si="1"/>
        <v>395.51612903225805</v>
      </c>
      <c r="M12" s="283">
        <f t="shared" si="1"/>
        <v>396.9</v>
      </c>
      <c r="N12" s="283">
        <f t="shared" si="1"/>
        <v>387.32258064516128</v>
      </c>
      <c r="O12" s="283">
        <f t="shared" si="1"/>
        <v>385.51612903225805</v>
      </c>
      <c r="P12" s="283">
        <f t="shared" si="1"/>
        <v>398.75862068965517</v>
      </c>
      <c r="Q12" s="284">
        <f t="shared" si="1"/>
        <v>371.35483870967744</v>
      </c>
      <c r="R12" s="291"/>
      <c r="S12" s="292"/>
      <c r="T12" s="287"/>
    </row>
    <row r="13" spans="1:20" ht="18.75" customHeight="1" thickTop="1" x14ac:dyDescent="0.15">
      <c r="B13" s="511"/>
      <c r="C13" s="521"/>
      <c r="D13" s="521"/>
      <c r="E13" s="293" t="s">
        <v>639</v>
      </c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5"/>
      <c r="R13" s="296" t="str">
        <f>IF(AND(COUNT(F13:Q13)=COUNT(F14:Q14),SUM(F13:Q13)&lt;&gt;0),SUM(F13:Q13),"")</f>
        <v/>
      </c>
      <c r="S13" s="297" t="str">
        <f>IF(AND(R13="",R14=""),"",R13/R14)</f>
        <v/>
      </c>
      <c r="T13" s="298"/>
    </row>
    <row r="14" spans="1:20" ht="18.75" customHeight="1" x14ac:dyDescent="0.15">
      <c r="B14" s="511"/>
      <c r="C14" s="511"/>
      <c r="D14" s="511"/>
      <c r="E14" s="278" t="s">
        <v>638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4"/>
      <c r="R14" s="275" t="str">
        <f>IF(AND(COUNT(F13:Q13)=COUNT(F14:Q14),SUM(F14:Q14)&lt;&gt;0),SUM(F14:Q14),"")</f>
        <v/>
      </c>
      <c r="S14" s="279"/>
      <c r="T14" s="280"/>
    </row>
    <row r="15" spans="1:20" ht="18.75" customHeight="1" thickBot="1" x14ac:dyDescent="0.2">
      <c r="B15" s="281" t="s">
        <v>637</v>
      </c>
      <c r="C15" s="520"/>
      <c r="D15" s="520"/>
      <c r="E15" s="282" t="s">
        <v>636</v>
      </c>
      <c r="F15" s="299" t="str">
        <f t="shared" ref="F15:Q15" si="2">IF(AND(F13="",F14=""),"",IF(AND(F13=0,F14=0),0,F13/F14))</f>
        <v/>
      </c>
      <c r="G15" s="299" t="str">
        <f t="shared" si="2"/>
        <v/>
      </c>
      <c r="H15" s="299" t="str">
        <f t="shared" si="2"/>
        <v/>
      </c>
      <c r="I15" s="299" t="str">
        <f t="shared" si="2"/>
        <v/>
      </c>
      <c r="J15" s="299" t="str">
        <f t="shared" si="2"/>
        <v/>
      </c>
      <c r="K15" s="299" t="str">
        <f t="shared" si="2"/>
        <v/>
      </c>
      <c r="L15" s="299" t="str">
        <f t="shared" si="2"/>
        <v/>
      </c>
      <c r="M15" s="299" t="str">
        <f t="shared" si="2"/>
        <v/>
      </c>
      <c r="N15" s="299" t="str">
        <f t="shared" si="2"/>
        <v/>
      </c>
      <c r="O15" s="299" t="str">
        <f t="shared" si="2"/>
        <v/>
      </c>
      <c r="P15" s="299" t="str">
        <f t="shared" si="2"/>
        <v/>
      </c>
      <c r="Q15" s="300" t="str">
        <f t="shared" si="2"/>
        <v/>
      </c>
      <c r="R15" s="301"/>
      <c r="S15" s="302"/>
      <c r="T15" s="303"/>
    </row>
    <row r="16" spans="1:20" ht="18.75" customHeight="1" thickTop="1" x14ac:dyDescent="0.15">
      <c r="B16" s="511"/>
      <c r="C16" s="511"/>
      <c r="D16" s="521"/>
      <c r="E16" s="288" t="s">
        <v>639</v>
      </c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5"/>
      <c r="R16" s="296" t="str">
        <f>IF(AND(COUNT(F16:Q16)=COUNT(F17:Q17),SUM(F16:Q16)&lt;&gt;0),SUM(F16:Q16),"")</f>
        <v/>
      </c>
      <c r="S16" s="297" t="str">
        <f>IF(AND(R16="",R17=""),"",R16/R17)</f>
        <v/>
      </c>
      <c r="T16" s="298"/>
    </row>
    <row r="17" spans="2:20" ht="18.75" customHeight="1" x14ac:dyDescent="0.15">
      <c r="B17" s="511"/>
      <c r="C17" s="511"/>
      <c r="D17" s="511"/>
      <c r="E17" s="278" t="s">
        <v>638</v>
      </c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4"/>
      <c r="R17" s="275" t="str">
        <f>IF(AND(COUNT(F16:Q16)=COUNT(F17:Q17),SUM(F17:Q17)&lt;&gt;0),SUM(F17:Q17),"")</f>
        <v/>
      </c>
      <c r="S17" s="279"/>
      <c r="T17" s="304"/>
    </row>
    <row r="18" spans="2:20" ht="18.75" customHeight="1" thickBot="1" x14ac:dyDescent="0.2">
      <c r="B18" s="281" t="s">
        <v>637</v>
      </c>
      <c r="C18" s="520"/>
      <c r="D18" s="520"/>
      <c r="E18" s="282" t="s">
        <v>636</v>
      </c>
      <c r="F18" s="299" t="str">
        <f t="shared" ref="F18:Q18" si="3">IF(AND(F16="",F17=""),"",IF(AND(F16=0,F17=0),0,F16/F17))</f>
        <v/>
      </c>
      <c r="G18" s="299" t="str">
        <f t="shared" si="3"/>
        <v/>
      </c>
      <c r="H18" s="299" t="str">
        <f t="shared" si="3"/>
        <v/>
      </c>
      <c r="I18" s="299" t="str">
        <f t="shared" si="3"/>
        <v/>
      </c>
      <c r="J18" s="299" t="str">
        <f t="shared" si="3"/>
        <v/>
      </c>
      <c r="K18" s="299" t="str">
        <f t="shared" si="3"/>
        <v/>
      </c>
      <c r="L18" s="299" t="str">
        <f t="shared" si="3"/>
        <v/>
      </c>
      <c r="M18" s="299" t="str">
        <f t="shared" si="3"/>
        <v/>
      </c>
      <c r="N18" s="299" t="str">
        <f t="shared" si="3"/>
        <v/>
      </c>
      <c r="O18" s="299" t="str">
        <f t="shared" si="3"/>
        <v/>
      </c>
      <c r="P18" s="299" t="str">
        <f t="shared" si="3"/>
        <v/>
      </c>
      <c r="Q18" s="300" t="str">
        <f t="shared" si="3"/>
        <v/>
      </c>
      <c r="R18" s="291"/>
      <c r="S18" s="292"/>
      <c r="T18" s="303"/>
    </row>
    <row r="19" spans="2:20" ht="29.25" customHeight="1" thickTop="1" thickBot="1" x14ac:dyDescent="0.2">
      <c r="B19" s="305"/>
      <c r="C19" s="306"/>
      <c r="D19" s="306"/>
      <c r="E19" s="307" t="s">
        <v>635</v>
      </c>
      <c r="F19" s="308">
        <f t="shared" ref="F19:Q19" si="4">IF(AND(F9="",F12="",F15="",F18=""),"",IF(OR(ISNUMBER(F9),ISNUMBER(F12),ISNUMBER(F15),ISNUMBER(F18)),SUM(F9,F12,F15,F18)))</f>
        <v>11982.066666666666</v>
      </c>
      <c r="G19" s="308">
        <f t="shared" si="4"/>
        <v>12168.322580645161</v>
      </c>
      <c r="H19" s="308">
        <f t="shared" si="4"/>
        <v>13301.933333333332</v>
      </c>
      <c r="I19" s="308">
        <f t="shared" si="4"/>
        <v>14152.870967741936</v>
      </c>
      <c r="J19" s="308">
        <f t="shared" si="4"/>
        <v>13711.032258064515</v>
      </c>
      <c r="K19" s="308">
        <f t="shared" si="4"/>
        <v>14113.866666666667</v>
      </c>
      <c r="L19" s="308">
        <f t="shared" si="4"/>
        <v>13207.225806451612</v>
      </c>
      <c r="M19" s="308">
        <f t="shared" si="4"/>
        <v>13300.666666666666</v>
      </c>
      <c r="N19" s="308">
        <f t="shared" si="4"/>
        <v>12265</v>
      </c>
      <c r="O19" s="308">
        <f t="shared" si="4"/>
        <v>12446.096774193547</v>
      </c>
      <c r="P19" s="308">
        <f t="shared" si="4"/>
        <v>13112.034482758621</v>
      </c>
      <c r="Q19" s="308">
        <f t="shared" si="4"/>
        <v>12164</v>
      </c>
      <c r="R19" s="309">
        <f>IF(COUNT(R7,R10,R13,R16)&lt;&gt;0,SUM(R7,R10,R13,R16),"")</f>
        <v>4754756</v>
      </c>
      <c r="S19" s="310">
        <f>IF(COUNT(S7,S10,S13,S16)&lt;&gt;0,SUM(S7,S10,S13,S16),"")</f>
        <v>12991.136612021859</v>
      </c>
      <c r="T19" s="304"/>
    </row>
  </sheetData>
  <sheetProtection formatCells="0" insertColumns="0" insertRows="0"/>
  <mergeCells count="19">
    <mergeCell ref="B16:B17"/>
    <mergeCell ref="C16:C18"/>
    <mergeCell ref="D16:D18"/>
    <mergeCell ref="S5:S6"/>
    <mergeCell ref="F5:Q5"/>
    <mergeCell ref="R5:R6"/>
    <mergeCell ref="B13:B14"/>
    <mergeCell ref="C13:C15"/>
    <mergeCell ref="D13:D15"/>
    <mergeCell ref="T5:T6"/>
    <mergeCell ref="B7:B8"/>
    <mergeCell ref="C7:C9"/>
    <mergeCell ref="D7:D9"/>
    <mergeCell ref="B10:B11"/>
    <mergeCell ref="C10:C12"/>
    <mergeCell ref="D10:D12"/>
    <mergeCell ref="B5:B6"/>
    <mergeCell ref="C5:C6"/>
    <mergeCell ref="D5:D6"/>
  </mergeCells>
  <phoneticPr fontId="4"/>
  <dataValidations count="2">
    <dataValidation type="decimal" allowBlank="1" showInputMessage="1" showErrorMessage="1" sqref="F7:Q7 F13:Q13 F10:Q10 F16:Q16" xr:uid="{00000000-0002-0000-0800-000001000000}">
      <formula1>0</formula1>
      <formula2>10000000</formula2>
    </dataValidation>
    <dataValidation type="whole" allowBlank="1" showInputMessage="1" showErrorMessage="1" sqref="F8:Q8 F14:Q14 F11:Q11 F17:Q17" xr:uid="{00000000-0002-0000-0800-000000000000}">
      <formula1>0</formula1>
      <formula2>100000</formula2>
    </dataValidation>
  </dataValidations>
  <pageMargins left="0.7" right="0.7" top="0.75" bottom="0.75" header="0.3" footer="0.3"/>
  <pageSetup paperSize="9" scale="7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.5" x14ac:dyDescent="0.15"/>
  <cols>
    <col min="1" max="1" width="8.6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59</vt:i4>
      </vt:variant>
    </vt:vector>
  </HeadingPairs>
  <TitlesOfParts>
    <vt:vector size="76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目次2</vt:lpstr>
      <vt:lpstr>ｼｰﾄ7</vt:lpstr>
      <vt:lpstr>ｼｰﾄ8</vt:lpstr>
      <vt:lpstr>ｼｰﾄ10</vt:lpstr>
      <vt:lpstr>ｼｰﾄ11</vt:lpstr>
      <vt:lpstr>ｼｰﾄ12</vt:lpstr>
      <vt:lpstr>ｼｰﾄ14</vt:lpstr>
      <vt:lpstr>Sheet1</vt:lpstr>
      <vt:lpstr>ｼｰﾄ0!Print_Area</vt:lpstr>
      <vt:lpstr>ｼｰﾄ1!Print_Area</vt:lpstr>
      <vt:lpstr>ｼｰﾄ10!Print_Area</vt:lpstr>
      <vt:lpstr>ｼｰﾄ11!Print_Area</vt:lpstr>
      <vt:lpstr>ｼｰﾄ12!Print_Area</vt:lpstr>
      <vt:lpstr>ｼｰﾄ14!Print_Area</vt:lpstr>
      <vt:lpstr>ｼｰﾄ3!Print_Area</vt:lpstr>
      <vt:lpstr>ｼｰﾄ5!Print_Area</vt:lpstr>
      <vt:lpstr>ｼｰﾄ6!Print_Area</vt:lpstr>
      <vt:lpstr>ｼｰﾄ7!Print_Area</vt:lpstr>
      <vt:lpstr>ｼｰﾄ8!Print_Area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