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855" windowHeight="12405" tabRatio="699" activeTab="0"/>
  </bookViews>
  <sheets>
    <sheet name="再エネ発電" sheetId="1" r:id="rId1"/>
    <sheet name="更新履歴" sheetId="2" r:id="rId2"/>
  </sheets>
  <definedNames>
    <definedName name="_xlfn.IFERROR" hidden="1">#NAME?</definedName>
    <definedName name="_xlnm.Print_Area" localSheetId="1">#N/A</definedName>
    <definedName name="_xlnm.Print_Area" localSheetId="0">'再エネ発電'!$B$2:$M$90</definedName>
    <definedName name="燃料種" localSheetId="1">#N/A</definedName>
    <definedName name="燃料種" localSheetId="0">#N/A</definedName>
    <definedName name="燃料種">#N/A</definedName>
  </definedNames>
  <calcPr fullCalcOnLoad="1"/>
</workbook>
</file>

<file path=xl/sharedStrings.xml><?xml version="1.0" encoding="utf-8"?>
<sst xmlns="http://schemas.openxmlformats.org/spreadsheetml/2006/main" count="166" uniqueCount="144">
  <si>
    <t>事業者名</t>
  </si>
  <si>
    <t>〒</t>
  </si>
  <si>
    <t>事業による導入量</t>
  </si>
  <si>
    <t>単位</t>
  </si>
  <si>
    <t>法定耐用年数</t>
  </si>
  <si>
    <t>年間CO2削減量</t>
  </si>
  <si>
    <t>結果（CO2削減効果）</t>
  </si>
  <si>
    <t>［年］</t>
  </si>
  <si>
    <t>複数の機器・システムを導入する場合は、全ての機器・システムの名称を記載してください。</t>
  </si>
  <si>
    <t>軽油</t>
  </si>
  <si>
    <t>100-8975</t>
  </si>
  <si>
    <t>製品名</t>
  </si>
  <si>
    <t>導入する機器
・システムの種類</t>
  </si>
  <si>
    <t>○×工業株式会社</t>
  </si>
  <si>
    <t>例）ABC電気製
アドバンストCIS太陽電池シリーズ10kWモデル</t>
  </si>
  <si>
    <t>例）設置地域の日射量（NEDO日射量データベースより）と機器効率（ABC電気社の製品カタログ）より推計。</t>
  </si>
  <si>
    <t>設置場所</t>
  </si>
  <si>
    <t>千葉県</t>
  </si>
  <si>
    <t>○×市</t>
  </si>
  <si>
    <t>△○町1-1</t>
  </si>
  <si>
    <t>都市ガス</t>
  </si>
  <si>
    <t>灯油</t>
  </si>
  <si>
    <t>選択してください</t>
  </si>
  <si>
    <t>太陽光発電</t>
  </si>
  <si>
    <t>風力発電（陸上）</t>
  </si>
  <si>
    <t>風力発電（洋上）</t>
  </si>
  <si>
    <t>海洋エネルギー発電</t>
  </si>
  <si>
    <t>水力発電（既設導水路活用）</t>
  </si>
  <si>
    <t>水力発電（その他）</t>
  </si>
  <si>
    <t>バイオマス（メタン発酵ガス）</t>
  </si>
  <si>
    <t>バイオマス（間伐材等由来の木質バイオマス）</t>
  </si>
  <si>
    <t>バイオマス（一般木質バイオマス・農作物の収穫に伴って生じるバイオガス）</t>
  </si>
  <si>
    <t>バイオマス（建設資材廃棄物）</t>
  </si>
  <si>
    <t>バイオマス（一般廃棄物・その他バイオマス）</t>
  </si>
  <si>
    <t>太陽熱発電</t>
  </si>
  <si>
    <t>地熱発電（バイナリー）</t>
  </si>
  <si>
    <t>地熱発電（その他）</t>
  </si>
  <si>
    <t>1N㎥=45MJ</t>
  </si>
  <si>
    <t>[%]</t>
  </si>
  <si>
    <t>[kgCO2/kWh]</t>
  </si>
  <si>
    <t>年間CO2削減原単位</t>
  </si>
  <si>
    <t>kgCO2/年/kW</t>
  </si>
  <si>
    <t>選択してください</t>
  </si>
  <si>
    <t>設備容量</t>
  </si>
  <si>
    <t>その他</t>
  </si>
  <si>
    <t>設備容量当たりのCO2削減量（CO2削減原単位）</t>
  </si>
  <si>
    <t>【ライフサイクルCO2排出量（※バイオマス発電設備、廃棄物発電設備のみ）】</t>
  </si>
  <si>
    <t>一般廃棄物</t>
  </si>
  <si>
    <t>下水汚泥</t>
  </si>
  <si>
    <t>糞尿</t>
  </si>
  <si>
    <t>液化天然ガス</t>
  </si>
  <si>
    <t>石炭</t>
  </si>
  <si>
    <t>36.7 MJ/L</t>
  </si>
  <si>
    <t>L</t>
  </si>
  <si>
    <t>1L=38.2 MJ</t>
  </si>
  <si>
    <t>助燃材のOC2排出量</t>
  </si>
  <si>
    <t>助燃材のOC2排出原単位</t>
  </si>
  <si>
    <t>木材チップ</t>
  </si>
  <si>
    <t>木材ペレット</t>
  </si>
  <si>
    <t>N㎥</t>
  </si>
  <si>
    <t>燃料種を
選択してください</t>
  </si>
  <si>
    <t>削減原単位[kgCO2/年/kW]</t>
  </si>
  <si>
    <t>[kgCO2/年/kW]</t>
  </si>
  <si>
    <t>A重油</t>
  </si>
  <si>
    <t>kg</t>
  </si>
  <si>
    <t>kg</t>
  </si>
  <si>
    <t>混焼する化石燃料の
排出係数</t>
  </si>
  <si>
    <t>混焼する化石燃料の
種類</t>
  </si>
  <si>
    <t>【発電量】</t>
  </si>
  <si>
    <t>複数の機器・システムを導入する場合は、全ての機器・システムの名称を選択してください。</t>
  </si>
  <si>
    <t>バイオマス・
一般廃棄物の混焼率</t>
  </si>
  <si>
    <t>＝</t>
  </si>
  <si>
    <r>
      <t>混焼する化石燃料の種類を選択し、</t>
    </r>
    <r>
      <rPr>
        <b/>
        <sz val="10"/>
        <color indexed="55"/>
        <rFont val="ＭＳ Ｐゴシック"/>
        <family val="3"/>
      </rPr>
      <t>年間燃料総消費量</t>
    </r>
    <r>
      <rPr>
        <sz val="10"/>
        <color indexed="55"/>
        <rFont val="ＭＳ Ｐゴシック"/>
        <family val="3"/>
      </rPr>
      <t>を整数で記入してください。（燃料消費量は導入設備の容量当たりに換算する必要はありません）。</t>
    </r>
  </si>
  <si>
    <t>事務局確認用</t>
  </si>
  <si>
    <t>化石燃料との混焼を計画している場合は、想定される混焼率を記入してください。（例：バイオマス70%、石炭30%の場合、「70.0」）</t>
  </si>
  <si>
    <t>バイオマス・一般廃棄物の名称</t>
  </si>
  <si>
    <t>補助対象となる機器・システムの「導入量」を記入してください。</t>
  </si>
  <si>
    <t>混焼する化石燃料の
年間総消費量</t>
  </si>
  <si>
    <t>国税庁が発表している耐用年数表を参考にして、法定耐用年数を整数で記入してください。不明である場合は、想定使用年数を記入し、右の選択肢において「想定使用年数を入力」を選択してください。</t>
  </si>
  <si>
    <t>累計CO2削減量</t>
  </si>
  <si>
    <t>[kgCO2]</t>
  </si>
  <si>
    <t>＝</t>
  </si>
  <si>
    <t>[tCO2]</t>
  </si>
  <si>
    <t>[kgCO2/年]</t>
  </si>
  <si>
    <t>[tCO2/年]</t>
  </si>
  <si>
    <t>バイオマスの排出係数</t>
  </si>
  <si>
    <t>設定根拠</t>
  </si>
  <si>
    <t>B.再生可能エネルギー発電用</t>
  </si>
  <si>
    <t>verを変更する際に、参照元がずれる可能性を防ぐため。</t>
  </si>
  <si>
    <t>数式における参照方法を全て絶対参照に変更</t>
  </si>
  <si>
    <t>全数式</t>
  </si>
  <si>
    <t>理由</t>
  </si>
  <si>
    <t>更新内容</t>
  </si>
  <si>
    <t>箇所</t>
  </si>
  <si>
    <t>日付</t>
  </si>
  <si>
    <t>更新履歴</t>
  </si>
  <si>
    <t>年間設備利用率（自動入力）</t>
  </si>
  <si>
    <t>年間設備利用率（手入力）</t>
  </si>
  <si>
    <t>その他</t>
  </si>
  <si>
    <t>[kWh/年/kW]</t>
  </si>
  <si>
    <t>選択してください</t>
  </si>
  <si>
    <t>[kWh/年]</t>
  </si>
  <si>
    <t>年間発電電力量</t>
  </si>
  <si>
    <t>kW</t>
  </si>
  <si>
    <t>設備容量当たりの再生可能エネルギー発電量</t>
  </si>
  <si>
    <t>設備利用率を計算する数式を追加</t>
  </si>
  <si>
    <t>32～53行目</t>
  </si>
  <si>
    <t>数値が入力される全てのセル</t>
  </si>
  <si>
    <t>数値が適切に表示されるよう書式を変更</t>
  </si>
  <si>
    <t>E45</t>
  </si>
  <si>
    <t>商用電力の排出係数の更新</t>
  </si>
  <si>
    <t>対象となる発電システムについて、想定している年間設備利用率が判明している場合は「年間設備利用率」、
年間発電電力量が判明している場合は「年間発電電力量」を選択してください。</t>
  </si>
  <si>
    <t>再生可能エネルギー発電量の算出に
用いるパラメータ</t>
  </si>
  <si>
    <t>地球温暖化対策事業効果算定ガイドブック　補助事業申請者向けハード対策事業計算ファイル（令和６年度版）</t>
  </si>
  <si>
    <t>石炭コークス</t>
  </si>
  <si>
    <t>-</t>
  </si>
  <si>
    <t>改訂に伴い計算ファイルを更新。
桁数が大きい場合に数値が適切に表示されない事象を防ぐため。</t>
  </si>
  <si>
    <t>改訂に伴い計算ファイルを更新。
利便性向上のため。</t>
  </si>
  <si>
    <t>改訂に伴い計算ファイルを更新。</t>
  </si>
  <si>
    <t>全体</t>
  </si>
  <si>
    <t>排出係数を最新の公表値に更新</t>
  </si>
  <si>
    <t>データ更新があったため。</t>
  </si>
  <si>
    <r>
      <t>投下した燃料種を選択し、</t>
    </r>
    <r>
      <rPr>
        <b/>
        <sz val="10"/>
        <color indexed="55"/>
        <rFont val="ＭＳ Ｐゴシック"/>
        <family val="3"/>
      </rPr>
      <t>年間燃料総消費量を</t>
    </r>
    <r>
      <rPr>
        <sz val="10"/>
        <color indexed="55"/>
        <rFont val="ＭＳ Ｐゴシック"/>
        <family val="3"/>
      </rPr>
      <t>整数で記入し、横のセルに</t>
    </r>
    <r>
      <rPr>
        <sz val="10"/>
        <color indexed="55"/>
        <rFont val="ＭＳ Ｐゴシック"/>
        <family val="3"/>
      </rPr>
      <t>単位も記入してください。該当する燃料種が選択肢にない場合、「その他」を選択し、右側に使用した燃料種を記載してください。（燃料消費量は導入設備の容量当たりに換算する必要はありません）。</t>
    </r>
  </si>
  <si>
    <t>対象となる発電システムの想定される年間発電電力量をご記入ください。
有効活用されない発電量については差し引いてご記入ください。</t>
  </si>
  <si>
    <t>対象となる発電システムの導入時における年間設備利用率を記入してください。年間設備利用率は以下より算出するものとします。
（年間設備利用率：年間発電電力量［kWh］÷（設備容量［kW］×24［h］×365［日］）
有効活用されない発電量については差し引いてご記入ください。</t>
  </si>
  <si>
    <t>G36</t>
  </si>
  <si>
    <t>G40</t>
  </si>
  <si>
    <t>以下文言を追記
「有効活用されない発電量については差し引いてご記入ください。」</t>
  </si>
  <si>
    <t>電力の排出係数</t>
  </si>
  <si>
    <t>B45</t>
  </si>
  <si>
    <t>「商用電力の排出係数」を「電力の排出係数」に修正</t>
  </si>
  <si>
    <t>B49</t>
  </si>
  <si>
    <t>「年間発電電力量」、「年間設備利用率」等の設定根拠を記載してください。ただし、バイオマス発電システムを導入し化石燃料との混焼を計画している場合は、想定される混焼率の値、およびその設定根拠も記載してください。また、参考にした文献やカタログ等の資料がある場合は、資料名、発行年、発行者、URL等を記載してください。</t>
  </si>
  <si>
    <t>B52</t>
  </si>
  <si>
    <t>説明文冒頭を、＜「年間発電電力量」、「年間設備利用率」等の設定根拠＞に修正</t>
  </si>
  <si>
    <r>
      <t>・本計算ファイルは</t>
    </r>
    <r>
      <rPr>
        <b/>
        <u val="single"/>
        <sz val="11"/>
        <color indexed="10"/>
        <rFont val="ＭＳ Ｐゴシック"/>
        <family val="3"/>
      </rPr>
      <t>令和6年</t>
    </r>
    <r>
      <rPr>
        <b/>
        <u val="single"/>
        <sz val="11"/>
        <color indexed="10"/>
        <rFont val="ＭＳ Ｐゴシック"/>
        <family val="3"/>
      </rPr>
      <t>度</t>
    </r>
    <r>
      <rPr>
        <sz val="11"/>
        <color indexed="10"/>
        <rFont val="ＭＳ Ｐゴシック"/>
        <family val="3"/>
      </rPr>
      <t>補助事業の申請時に活用するものである。電力の排出係数の更新等に合わせて改訂されるため、必ず</t>
    </r>
    <r>
      <rPr>
        <b/>
        <u val="single"/>
        <sz val="11"/>
        <color indexed="10"/>
        <rFont val="ＭＳ Ｐゴシック"/>
        <family val="3"/>
      </rPr>
      <t>最新の計算ファイルを活用</t>
    </r>
    <r>
      <rPr>
        <sz val="11"/>
        <color indexed="10"/>
        <rFont val="ＭＳ Ｐゴシック"/>
        <family val="3"/>
      </rPr>
      <t>する</t>
    </r>
    <r>
      <rPr>
        <sz val="11"/>
        <color indexed="10"/>
        <rFont val="ＭＳ Ｐゴシック"/>
        <family val="3"/>
      </rPr>
      <t>こととする。
・入力する数値に関しては、必要に応じて計算ファイル内で表示されている小数点の位まで入力することとし、それ以下の小数点については四捨五入することとする。</t>
    </r>
  </si>
  <si>
    <t>発電量等に関する
設定根拠</t>
  </si>
  <si>
    <t>電力の排出係数</t>
  </si>
  <si>
    <t>88行目</t>
  </si>
  <si>
    <t>D90</t>
  </si>
  <si>
    <t>セルをグレーアウト</t>
  </si>
  <si>
    <t>「設定根拠」を「発電量等に関する設定根拠」に修正</t>
  </si>
  <si>
    <t>選択してください</t>
  </si>
  <si>
    <t>「電力の排出係数」の事務局確認欄を追記</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</si>
</sst>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Red]\(0.000\)"/>
    <numFmt numFmtId="179" formatCode="0.0_ "/>
    <numFmt numFmtId="180" formatCode="0.0_);[Red]\(0.0\)"/>
    <numFmt numFmtId="181" formatCode="0.00_ "/>
    <numFmt numFmtId="182" formatCode="#,##0.0_ "/>
    <numFmt numFmtId="183" formatCode="#,##0.0_);[Red]\(#,##0.0\)"/>
    <numFmt numFmtId="184" formatCode="[$]ggge&quot;年&quot;m&quot;月&quot;d&quot;日&quot;;@"/>
    <numFmt numFmtId="185" formatCode="[$-411]gge&quot;年&quot;m&quot;月&quot;d&quot;日&quot;;@"/>
    <numFmt numFmtId="186" formatCode="[$]gge&quot;年&quot;m&quot;月&quot;d&quot;日&quot;;@"/>
    <numFmt numFmtId="187" formatCode="#,##0_ ;[Red]\-#,##0\ "/>
    <numFmt numFmtId="188" formatCode="0_ "/>
    <numFmt numFmtId="189" formatCode="0.E+00"/>
    <numFmt numFmtId="190" formatCode="#,##0.000_);[Red]\(#,##0.000\)"/>
    <numFmt numFmtId="191" formatCode="0.0%"/>
    <numFmt numFmtId="192" formatCode="#,##0.000_ "/>
    <numFmt numFmtId="193" formatCode="[$]ggge&quot;年&quot;m&quot;月&quot;d&quot;日&quot;;@"/>
    <numFmt numFmtId="194" formatCode="[$]gge&quot;年&quot;m&quot;月&quot;d&quot;日&quot;;@"/>
  </numFmts>
  <fonts count="54">
    <font>
      <sz val="11"/>
      <color theme="1"/>
      <name val="Calibri"/>
      <family val="3"/>
    </font>
    <font>
      <sz val="11"/>
      <color indexed="8"/>
      <name val="ＭＳ Ｐゴシック"/>
      <family val="3"/>
    </font>
    <font>
      <sz val="6"/>
      <name val="ＭＳ Ｐゴシック"/>
      <family val="3"/>
    </font>
    <font>
      <sz val="10"/>
      <color indexed="55"/>
      <name val="ＭＳ Ｐゴシック"/>
      <family val="3"/>
    </font>
    <font>
      <sz val="10"/>
      <name val="ＭＳ Ｐゴシック"/>
      <family val="3"/>
    </font>
    <font>
      <b/>
      <sz val="10"/>
      <color indexed="55"/>
      <name val="ＭＳ Ｐゴシック"/>
      <family val="3"/>
    </font>
    <font>
      <sz val="11"/>
      <color indexed="10"/>
      <name val="ＭＳ Ｐゴシック"/>
      <family val="3"/>
    </font>
    <font>
      <b/>
      <u val="single"/>
      <sz val="11"/>
      <color indexed="10"/>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4"/>
      <color indexed="8"/>
      <name val="ＭＳ Ｐゴシック"/>
      <family val="3"/>
    </font>
    <font>
      <b/>
      <sz val="12"/>
      <color indexed="9"/>
      <name val="ＭＳ Ｐゴシック"/>
      <family val="3"/>
    </font>
    <font>
      <b/>
      <sz val="18"/>
      <color indexed="30"/>
      <name val="ＭＳ Ｐゴシック"/>
      <family val="3"/>
    </font>
    <font>
      <sz val="22"/>
      <color indexed="8"/>
      <name val="ＭＳ Ｐゴシック"/>
      <family val="3"/>
    </font>
    <font>
      <sz val="14"/>
      <color indexed="3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8C8C8C"/>
      <name val="Calibri"/>
      <family val="3"/>
    </font>
    <font>
      <b/>
      <sz val="14"/>
      <color theme="1"/>
      <name val="Calibri"/>
      <family val="3"/>
    </font>
    <font>
      <sz val="22"/>
      <color theme="1"/>
      <name val="Calibri"/>
      <family val="3"/>
    </font>
    <font>
      <b/>
      <sz val="12"/>
      <color theme="0"/>
      <name val="Calibri"/>
      <family val="3"/>
    </font>
    <font>
      <b/>
      <sz val="18"/>
      <color rgb="FF0027BC"/>
      <name val="Calibri"/>
      <family val="3"/>
    </font>
    <font>
      <sz val="14"/>
      <color rgb="FF0027BC"/>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AFAFA"/>
        <bgColor indexed="64"/>
      </patternFill>
    </fill>
    <fill>
      <patternFill patternType="solid">
        <fgColor theme="0"/>
        <bgColor indexed="64"/>
      </patternFill>
    </fill>
    <fill>
      <patternFill patternType="solid">
        <fgColor rgb="FFF5F5F5"/>
        <bgColor indexed="64"/>
      </patternFill>
    </fill>
    <fill>
      <patternFill patternType="solid">
        <fgColor rgb="FF8C8C8C"/>
        <bgColor indexed="64"/>
      </patternFill>
    </fill>
    <fill>
      <patternFill patternType="solid">
        <fgColor rgb="FF00A1DE"/>
        <bgColor indexed="64"/>
      </patternFill>
    </fill>
    <fill>
      <patternFill patternType="solid">
        <fgColor rgb="FF009999"/>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27BC"/>
      </left>
      <right style="thin">
        <color rgb="FF8C8C8C"/>
      </right>
      <top style="thin">
        <color rgb="FF8C8C8C"/>
      </top>
      <bottom style="thin">
        <color rgb="FF8C8C8C"/>
      </bottom>
    </border>
    <border>
      <left/>
      <right/>
      <top style="thin">
        <color rgb="FF72C7E7"/>
      </top>
      <bottom style="thin">
        <color rgb="FF72C7E7"/>
      </bottom>
    </border>
    <border>
      <left/>
      <right/>
      <top style="thin">
        <color rgb="FF72C7E7"/>
      </top>
      <bottom/>
    </border>
    <border>
      <left/>
      <right/>
      <top style="thin">
        <color rgb="FF8C8C8C"/>
      </top>
      <bottom style="thin">
        <color rgb="FF8C8C8C"/>
      </bottom>
    </border>
    <border>
      <left/>
      <right/>
      <top style="medium">
        <color rgb="FF0027BC"/>
      </top>
      <bottom style="medium">
        <color rgb="FF0027BC"/>
      </bottom>
    </border>
    <border>
      <left/>
      <right style="thin">
        <color rgb="FF72C7E7"/>
      </right>
      <top/>
      <bottom/>
    </border>
    <border>
      <left/>
      <right/>
      <top/>
      <bottom style="thin">
        <color rgb="FF8C8C8C"/>
      </bottom>
    </border>
    <border>
      <left style="medium">
        <color rgb="FF0027BC"/>
      </left>
      <right style="medium">
        <color rgb="FF0027BC"/>
      </right>
      <top style="thin">
        <color rgb="FF8C8C8C"/>
      </top>
      <bottom style="thin">
        <color rgb="FF8C8C8C"/>
      </bottom>
    </border>
    <border>
      <left/>
      <right style="thin">
        <color rgb="FF8C8C8C"/>
      </right>
      <top style="thin">
        <color rgb="FF8C8C8C"/>
      </top>
      <bottom style="thin">
        <color rgb="FF8C8C8C"/>
      </bottom>
    </border>
    <border>
      <left style="medium">
        <color rgb="FF0027BC"/>
      </left>
      <right/>
      <top style="medium">
        <color rgb="FF0027BC"/>
      </top>
      <bottom/>
    </border>
    <border>
      <left style="medium">
        <color rgb="FF0027BC"/>
      </left>
      <right style="medium">
        <color rgb="FF0027BC"/>
      </right>
      <top style="medium">
        <color rgb="FF0027BC"/>
      </top>
      <bottom style="medium">
        <color rgb="FF0027BC"/>
      </bottom>
    </border>
    <border>
      <left style="thin"/>
      <right style="thin"/>
      <top style="thin"/>
      <bottom style="thin"/>
    </border>
    <border>
      <left style="thin">
        <color theme="0"/>
      </left>
      <right style="thin"/>
      <top style="thin"/>
      <bottom style="thin"/>
    </border>
    <border>
      <left style="thin">
        <color theme="0"/>
      </left>
      <right style="thin">
        <color theme="0"/>
      </right>
      <top style="thin"/>
      <bottom style="thin"/>
    </border>
    <border>
      <left style="thin"/>
      <right style="thin">
        <color theme="0"/>
      </right>
      <top style="thin"/>
      <bottom style="thin"/>
    </border>
    <border>
      <left style="thin">
        <color rgb="FF8C8C8C"/>
      </left>
      <right style="thin">
        <color rgb="FF8C8C8C"/>
      </right>
      <top style="thin">
        <color rgb="FF8C8C8C"/>
      </top>
      <bottom style="thin">
        <color rgb="FF8C8C8C"/>
      </bottom>
    </border>
    <border>
      <left style="thin">
        <color rgb="FF8C8C8C"/>
      </left>
      <right/>
      <top style="thin">
        <color rgb="FF8C8C8C"/>
      </top>
      <bottom style="thin">
        <color rgb="FF8C8C8C"/>
      </bottom>
    </border>
    <border>
      <left style="thin">
        <color rgb="FF8C8C8C"/>
      </left>
      <right/>
      <top style="thin">
        <color rgb="FF8C8C8C"/>
      </top>
      <bottom/>
    </border>
    <border>
      <left/>
      <right style="medium">
        <color rgb="FF0027BC"/>
      </right>
      <top style="thin">
        <color rgb="FF8C8C8C"/>
      </top>
      <bottom/>
    </border>
    <border>
      <left style="thin">
        <color rgb="FF8C8C8C"/>
      </left>
      <right/>
      <top/>
      <bottom style="thin">
        <color rgb="FF8C8C8C"/>
      </bottom>
    </border>
    <border>
      <left/>
      <right style="medium">
        <color rgb="FF0027BC"/>
      </right>
      <top/>
      <bottom style="thin">
        <color rgb="FF8C8C8C"/>
      </bottom>
    </border>
    <border>
      <left/>
      <right/>
      <top style="medium">
        <color rgb="FF0027BC"/>
      </top>
      <bottom/>
    </border>
    <border>
      <left/>
      <right style="medium">
        <color rgb="FF0027BC"/>
      </right>
      <top style="medium">
        <color rgb="FF0027BC"/>
      </top>
      <bottom/>
    </border>
    <border>
      <left style="medium">
        <color rgb="FF0027BC"/>
      </left>
      <right/>
      <top/>
      <bottom style="medium">
        <color rgb="FF0027BC"/>
      </bottom>
    </border>
    <border>
      <left/>
      <right/>
      <top/>
      <bottom style="medium">
        <color rgb="FF0027BC"/>
      </bottom>
    </border>
    <border>
      <left/>
      <right style="medium">
        <color rgb="FF0027BC"/>
      </right>
      <top/>
      <bottom style="medium">
        <color rgb="FF0027BC"/>
      </bottom>
    </border>
    <border>
      <left style="thin">
        <color rgb="FF72C7E7"/>
      </left>
      <right/>
      <top style="thin">
        <color rgb="FF72C7E7"/>
      </top>
      <bottom/>
    </border>
    <border>
      <left/>
      <right style="thin">
        <color rgb="FF72C7E7"/>
      </right>
      <top style="thin">
        <color rgb="FF72C7E7"/>
      </top>
      <bottom/>
    </border>
    <border>
      <left style="thin">
        <color rgb="FF72C7E7"/>
      </left>
      <right/>
      <top/>
      <bottom style="thin">
        <color rgb="FF72C7E7"/>
      </bottom>
    </border>
    <border>
      <left/>
      <right/>
      <top/>
      <bottom style="thin">
        <color rgb="FF72C7E7"/>
      </bottom>
    </border>
    <border>
      <left/>
      <right style="thin">
        <color rgb="FF72C7E7"/>
      </right>
      <top/>
      <bottom style="thin">
        <color rgb="FF72C7E7"/>
      </bottom>
    </border>
    <border>
      <left/>
      <right style="medium">
        <color rgb="FF0027BC"/>
      </right>
      <top/>
      <bottom/>
    </border>
    <border>
      <left style="thin">
        <color rgb="FF8C8C8C"/>
      </left>
      <right style="thin">
        <color rgb="FF8C8C8C"/>
      </right>
      <top style="thin">
        <color rgb="FF8C8C8C"/>
      </top>
      <bottom style="thin">
        <color theme="0"/>
      </bottom>
    </border>
    <border>
      <left style="thin">
        <color rgb="FF8C8C8C"/>
      </left>
      <right style="medium">
        <color rgb="FF0027BC"/>
      </right>
      <top style="thin">
        <color rgb="FF8C8C8C"/>
      </top>
      <bottom style="thin">
        <color theme="0"/>
      </bottom>
    </border>
    <border>
      <left>
        <color indexed="63"/>
      </left>
      <right>
        <color indexed="63"/>
      </right>
      <top style="thin">
        <color rgb="FF8C8C8C"/>
      </top>
      <bottom>
        <color indexed="63"/>
      </bottom>
    </border>
    <border>
      <left style="medium">
        <color rgb="FF0027BC"/>
      </left>
      <right style="medium">
        <color rgb="FF0027BC"/>
      </right>
      <top style="medium">
        <color rgb="FF0027BC"/>
      </top>
      <bottom/>
    </border>
    <border>
      <left style="medium">
        <color rgb="FF0027BC"/>
      </left>
      <right style="medium">
        <color rgb="FF0027BC"/>
      </right>
      <top/>
      <bottom style="medium">
        <color rgb="FF0027BC"/>
      </bottom>
    </border>
    <border>
      <left>
        <color indexed="63"/>
      </left>
      <right style="thin">
        <color theme="0" tint="-0.3499799966812134"/>
      </right>
      <top style="thin">
        <color rgb="FF8C8C8C"/>
      </top>
      <bottom>
        <color indexed="63"/>
      </bottom>
    </border>
    <border>
      <left/>
      <right style="thin">
        <color theme="0" tint="-0.3499799966812134"/>
      </right>
      <top/>
      <bottom style="thin">
        <color theme="0" tint="-0.3499799966812134"/>
      </bottom>
    </border>
    <border>
      <left style="thin">
        <color rgb="FF72C7E7"/>
      </left>
      <right style="thin">
        <color rgb="FF72C7E7"/>
      </right>
      <top style="thin">
        <color rgb="FF72C7E7"/>
      </top>
      <bottom style="thin">
        <color rgb="FF72C7E7"/>
      </bottom>
    </border>
    <border>
      <left style="medium">
        <color rgb="FF0027BC"/>
      </left>
      <right style="thin">
        <color rgb="FF8C8C8C"/>
      </right>
      <top style="medium">
        <color rgb="FF0027BC"/>
      </top>
      <bottom style="medium">
        <color rgb="FF0027BC"/>
      </bottom>
    </border>
    <border>
      <left style="thin">
        <color rgb="FF8C8C8C"/>
      </left>
      <right style="medium">
        <color rgb="FF0027BC"/>
      </right>
      <top style="medium">
        <color rgb="FF0027BC"/>
      </top>
      <bottom style="medium">
        <color rgb="FF0027BC"/>
      </bottom>
    </border>
    <border>
      <left/>
      <right style="thin">
        <color rgb="FF8C8C8C"/>
      </right>
      <top/>
      <bottom/>
    </border>
    <border>
      <left style="medium">
        <color rgb="FF0027BC"/>
      </left>
      <right/>
      <top style="medium">
        <color rgb="FF0027BC"/>
      </top>
      <bottom style="medium">
        <color rgb="FF0027BC"/>
      </bottom>
    </border>
    <border>
      <left/>
      <right style="medium">
        <color rgb="FF0027BC"/>
      </right>
      <top style="medium">
        <color rgb="FF0027BC"/>
      </top>
      <bottom style="medium">
        <color rgb="FF0027BC"/>
      </bottom>
    </border>
    <border>
      <left style="thin">
        <color rgb="FF72C7E7"/>
      </left>
      <right/>
      <top style="thin">
        <color rgb="FF72C7E7"/>
      </top>
      <bottom style="thin">
        <color rgb="FF72C7E7"/>
      </bottom>
    </border>
    <border>
      <left/>
      <right style="thin">
        <color rgb="FF72C7E7"/>
      </right>
      <top style="thin">
        <color rgb="FF72C7E7"/>
      </top>
      <bottom style="thin">
        <color rgb="FF72C7E7"/>
      </bottom>
    </border>
    <border>
      <left/>
      <right style="thin">
        <color rgb="FF8C8C8C"/>
      </right>
      <top/>
      <bottom style="thin">
        <color rgb="FF8C8C8C"/>
      </bottom>
    </border>
    <border>
      <left style="thin">
        <color rgb="FF8C8C8C"/>
      </left>
      <right/>
      <top/>
      <bottom/>
    </border>
    <border>
      <left/>
      <right/>
      <top style="thin">
        <color rgb="FF0027BC"/>
      </top>
      <bottom style="thin">
        <color rgb="FF0027BC"/>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
      <left style="thin">
        <color rgb="FF8C8C8C"/>
      </left>
      <right style="thin">
        <color rgb="FF8C8C8C"/>
      </right>
      <top style="medium">
        <color rgb="FF0027BC"/>
      </top>
      <bottom style="medium">
        <color rgb="FF0027BC"/>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169">
    <xf numFmtId="0" fontId="0" fillId="0" borderId="0" xfId="0" applyFont="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NumberFormat="1" applyAlignment="1">
      <alignment vertical="center"/>
    </xf>
    <xf numFmtId="0" fontId="0" fillId="33" borderId="10" xfId="0" applyFill="1" applyBorder="1" applyAlignment="1">
      <alignment horizontal="center" vertical="center"/>
    </xf>
    <xf numFmtId="0" fontId="0" fillId="34" borderId="0" xfId="0" applyFill="1" applyAlignment="1">
      <alignment vertical="center"/>
    </xf>
    <xf numFmtId="0" fontId="0" fillId="34" borderId="0" xfId="0" applyFont="1" applyFill="1" applyBorder="1" applyAlignment="1">
      <alignment horizontal="center" vertical="center" wrapText="1"/>
    </xf>
    <xf numFmtId="0" fontId="0" fillId="34" borderId="0" xfId="0" applyFill="1" applyBorder="1" applyAlignment="1">
      <alignment horizontal="left" vertical="center"/>
    </xf>
    <xf numFmtId="0" fontId="0" fillId="34" borderId="0" xfId="0" applyFill="1" applyBorder="1" applyAlignment="1">
      <alignment vertical="center"/>
    </xf>
    <xf numFmtId="0" fontId="0" fillId="34" borderId="0" xfId="0" applyFill="1" applyBorder="1" applyAlignment="1">
      <alignment horizontal="left" vertical="top" wrapText="1"/>
    </xf>
    <xf numFmtId="0" fontId="48" fillId="34" borderId="0" xfId="0" applyFont="1" applyFill="1" applyBorder="1" applyAlignment="1">
      <alignment vertical="top" wrapText="1"/>
    </xf>
    <xf numFmtId="0" fontId="48" fillId="34" borderId="11" xfId="0" applyFont="1" applyFill="1" applyBorder="1" applyAlignment="1">
      <alignment horizontal="left" vertical="top" wrapText="1"/>
    </xf>
    <xf numFmtId="0" fontId="0" fillId="34" borderId="0" xfId="0" applyFill="1" applyBorder="1" applyAlignment="1">
      <alignment horizontal="left" vertical="center" wrapText="1"/>
    </xf>
    <xf numFmtId="38" fontId="0" fillId="34" borderId="0" xfId="49" applyFont="1" applyFill="1" applyBorder="1" applyAlignment="1">
      <alignment vertical="center"/>
    </xf>
    <xf numFmtId="38" fontId="0" fillId="34" borderId="0" xfId="49" applyFont="1" applyFill="1" applyBorder="1" applyAlignment="1">
      <alignment horizontal="center" vertical="center"/>
    </xf>
    <xf numFmtId="0" fontId="0" fillId="34" borderId="12" xfId="0" applyFill="1" applyBorder="1" applyAlignment="1">
      <alignment horizontal="left" vertical="top" wrapText="1"/>
    </xf>
    <xf numFmtId="0" fontId="0" fillId="33" borderId="10" xfId="0"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4" xfId="0" applyFill="1" applyBorder="1" applyAlignment="1">
      <alignment horizontal="left" vertical="center"/>
    </xf>
    <xf numFmtId="0" fontId="48" fillId="34" borderId="15" xfId="0" applyFont="1" applyFill="1" applyBorder="1" applyAlignment="1">
      <alignment horizontal="left" vertical="top" wrapText="1"/>
    </xf>
    <xf numFmtId="0" fontId="0" fillId="34" borderId="0" xfId="0" applyFill="1" applyBorder="1" applyAlignment="1">
      <alignment horizontal="center" vertical="center"/>
    </xf>
    <xf numFmtId="0" fontId="48" fillId="34" borderId="0" xfId="0" applyFont="1" applyFill="1" applyBorder="1" applyAlignment="1">
      <alignment horizontal="left" vertical="top" wrapText="1"/>
    </xf>
    <xf numFmtId="0" fontId="48" fillId="34" borderId="16" xfId="0" applyFont="1" applyFill="1" applyBorder="1" applyAlignment="1">
      <alignment vertical="top" wrapText="1"/>
    </xf>
    <xf numFmtId="0" fontId="0" fillId="0" borderId="0" xfId="0" applyAlignment="1">
      <alignment vertical="center" wrapText="1"/>
    </xf>
    <xf numFmtId="38" fontId="48" fillId="34" borderId="0" xfId="49" applyFont="1" applyFill="1" applyBorder="1" applyAlignment="1">
      <alignment vertical="top" wrapText="1"/>
    </xf>
    <xf numFmtId="0" fontId="0" fillId="35" borderId="0" xfId="0" applyFill="1" applyBorder="1" applyAlignment="1">
      <alignment vertical="center"/>
    </xf>
    <xf numFmtId="0" fontId="48" fillId="34" borderId="0" xfId="0" applyFont="1" applyFill="1" applyBorder="1" applyAlignment="1">
      <alignment horizontal="center" vertical="center" wrapText="1"/>
    </xf>
    <xf numFmtId="0" fontId="0" fillId="36" borderId="17" xfId="0" applyFill="1" applyBorder="1" applyAlignment="1">
      <alignment horizontal="center" vertical="center" wrapText="1"/>
    </xf>
    <xf numFmtId="0" fontId="0" fillId="35" borderId="0" xfId="0" applyFill="1" applyAlignment="1">
      <alignment vertical="center"/>
    </xf>
    <xf numFmtId="0" fontId="42" fillId="33" borderId="18" xfId="0" applyFont="1" applyFill="1" applyBorder="1" applyAlignment="1">
      <alignment horizontal="center" vertical="center"/>
    </xf>
    <xf numFmtId="0" fontId="0" fillId="35" borderId="19" xfId="0" applyFill="1" applyBorder="1" applyAlignment="1" applyProtection="1">
      <alignment horizontal="center" vertical="center"/>
      <protection locked="0"/>
    </xf>
    <xf numFmtId="0" fontId="0" fillId="35" borderId="20" xfId="0" applyFill="1" applyBorder="1" applyAlignment="1" applyProtection="1">
      <alignment vertical="center" wrapText="1"/>
      <protection locked="0"/>
    </xf>
    <xf numFmtId="0" fontId="0" fillId="0" borderId="21" xfId="0" applyBorder="1" applyAlignment="1">
      <alignment vertical="center" wrapText="1"/>
    </xf>
    <xf numFmtId="0" fontId="0" fillId="0" borderId="21" xfId="0" applyBorder="1" applyAlignment="1">
      <alignment vertical="center"/>
    </xf>
    <xf numFmtId="0" fontId="0" fillId="0" borderId="21" xfId="0" applyBorder="1" applyAlignment="1">
      <alignment horizontal="center" vertical="center"/>
    </xf>
    <xf numFmtId="14" fontId="0" fillId="0" borderId="21" xfId="0" applyNumberFormat="1" applyBorder="1" applyAlignment="1">
      <alignment vertical="center"/>
    </xf>
    <xf numFmtId="0" fontId="30" fillId="37" borderId="22" xfId="0" applyFont="1" applyFill="1" applyBorder="1" applyAlignment="1">
      <alignment horizontal="center" vertical="center"/>
    </xf>
    <xf numFmtId="0" fontId="30" fillId="37" borderId="23" xfId="0" applyFont="1" applyFill="1" applyBorder="1" applyAlignment="1">
      <alignment horizontal="center" vertical="center"/>
    </xf>
    <xf numFmtId="0" fontId="30" fillId="37" borderId="24" xfId="0" applyFont="1" applyFill="1" applyBorder="1" applyAlignment="1">
      <alignment horizontal="center" vertical="center"/>
    </xf>
    <xf numFmtId="0" fontId="0" fillId="0" borderId="0" xfId="0" applyAlignment="1" applyProtection="1">
      <alignment vertical="center"/>
      <protection locked="0"/>
    </xf>
    <xf numFmtId="176" fontId="0" fillId="33" borderId="25" xfId="0" applyNumberFormat="1" applyFill="1" applyBorder="1" applyAlignment="1">
      <alignment vertical="center" shrinkToFit="1"/>
    </xf>
    <xf numFmtId="183" fontId="0" fillId="35" borderId="20" xfId="49" applyNumberFormat="1" applyFont="1" applyFill="1" applyBorder="1" applyAlignment="1" applyProtection="1">
      <alignment vertical="center" shrinkToFit="1"/>
      <protection locked="0"/>
    </xf>
    <xf numFmtId="187" fontId="0" fillId="33" borderId="26" xfId="49" applyNumberFormat="1" applyFont="1" applyFill="1" applyBorder="1" applyAlignment="1">
      <alignment vertical="center" shrinkToFit="1"/>
    </xf>
    <xf numFmtId="176" fontId="0" fillId="33" borderId="25" xfId="0" applyNumberFormat="1" applyFill="1" applyBorder="1" applyAlignment="1">
      <alignment horizontal="right" vertical="center" shrinkToFit="1"/>
    </xf>
    <xf numFmtId="177" fontId="0" fillId="35" borderId="20" xfId="0" applyNumberFormat="1" applyFill="1" applyBorder="1" applyAlignment="1" applyProtection="1">
      <alignment vertical="center" shrinkToFit="1"/>
      <protection locked="0"/>
    </xf>
    <xf numFmtId="183" fontId="0" fillId="35" borderId="20" xfId="0" applyNumberFormat="1" applyFill="1" applyBorder="1" applyAlignment="1" applyProtection="1">
      <alignment vertical="center" shrinkToFit="1"/>
      <protection locked="0"/>
    </xf>
    <xf numFmtId="177" fontId="0" fillId="33" borderId="26" xfId="0" applyNumberFormat="1" applyFill="1" applyBorder="1" applyAlignment="1">
      <alignment vertical="center" shrinkToFit="1"/>
    </xf>
    <xf numFmtId="176" fontId="0" fillId="33" borderId="26" xfId="0" applyNumberFormat="1" applyFill="1" applyBorder="1" applyAlignment="1">
      <alignment vertical="center" shrinkToFit="1"/>
    </xf>
    <xf numFmtId="0" fontId="48" fillId="33" borderId="0" xfId="0" applyFont="1" applyFill="1" applyBorder="1" applyAlignment="1">
      <alignment vertical="top" wrapText="1"/>
    </xf>
    <xf numFmtId="179" fontId="0" fillId="0" borderId="0" xfId="0" applyNumberFormat="1" applyAlignment="1">
      <alignment vertical="center"/>
    </xf>
    <xf numFmtId="177" fontId="0" fillId="33" borderId="25" xfId="0" applyNumberFormat="1" applyFill="1" applyBorder="1" applyAlignment="1">
      <alignment vertical="center" shrinkToFit="1"/>
    </xf>
    <xf numFmtId="0" fontId="0" fillId="33" borderId="18" xfId="0" applyFill="1" applyBorder="1" applyAlignment="1">
      <alignment horizontal="center" vertical="center" wrapText="1"/>
    </xf>
    <xf numFmtId="176" fontId="0" fillId="35" borderId="20" xfId="0" applyNumberFormat="1" applyFill="1" applyBorder="1" applyAlignment="1" applyProtection="1">
      <alignment vertical="center" shrinkToFit="1"/>
      <protection locked="0"/>
    </xf>
    <xf numFmtId="179" fontId="0" fillId="33" borderId="25" xfId="0" applyNumberFormat="1" applyFill="1" applyBorder="1" applyAlignment="1">
      <alignment vertical="center" shrinkToFit="1"/>
    </xf>
    <xf numFmtId="190" fontId="0" fillId="33" borderId="25" xfId="0" applyNumberFormat="1" applyFill="1" applyBorder="1" applyAlignment="1" applyProtection="1">
      <alignment vertical="center" shrinkToFit="1"/>
      <protection locked="0"/>
    </xf>
    <xf numFmtId="14" fontId="0" fillId="35" borderId="21" xfId="0" applyNumberFormat="1" applyFill="1" applyBorder="1" applyAlignment="1">
      <alignment vertical="center"/>
    </xf>
    <xf numFmtId="0" fontId="0" fillId="35" borderId="21" xfId="0" applyFill="1" applyBorder="1" applyAlignment="1">
      <alignment horizontal="center" vertical="center"/>
    </xf>
    <xf numFmtId="0" fontId="0" fillId="35" borderId="21" xfId="0" applyFill="1" applyBorder="1" applyAlignment="1">
      <alignment vertical="center"/>
    </xf>
    <xf numFmtId="0" fontId="0" fillId="35" borderId="21" xfId="0" applyFill="1" applyBorder="1" applyAlignment="1">
      <alignment vertical="center" wrapText="1"/>
    </xf>
    <xf numFmtId="0" fontId="30" fillId="37" borderId="13" xfId="0" applyFont="1" applyFill="1" applyBorder="1" applyAlignment="1">
      <alignment horizontal="center" vertical="center"/>
    </xf>
    <xf numFmtId="0" fontId="30" fillId="37" borderId="0" xfId="0" applyFont="1" applyFill="1" applyBorder="1" applyAlignment="1">
      <alignment horizontal="center" vertical="center" wrapText="1"/>
    </xf>
    <xf numFmtId="192" fontId="0" fillId="33" borderId="25" xfId="0" applyNumberFormat="1" applyFill="1" applyBorder="1" applyAlignment="1">
      <alignment vertical="center" shrinkToFit="1"/>
    </xf>
    <xf numFmtId="0" fontId="30" fillId="37" borderId="26" xfId="0" applyFont="1" applyFill="1" applyBorder="1" applyAlignment="1">
      <alignment horizontal="center" vertical="center" wrapText="1"/>
    </xf>
    <xf numFmtId="0" fontId="30" fillId="37" borderId="13" xfId="0" applyFont="1" applyFill="1" applyBorder="1" applyAlignment="1">
      <alignment horizontal="center" vertical="center" wrapText="1"/>
    </xf>
    <xf numFmtId="0" fontId="30" fillId="37" borderId="18" xfId="0" applyFont="1" applyFill="1" applyBorder="1" applyAlignment="1">
      <alignment horizontal="center" vertical="center" wrapText="1"/>
    </xf>
    <xf numFmtId="0" fontId="30" fillId="37" borderId="27" xfId="0" applyFont="1" applyFill="1" applyBorder="1" applyAlignment="1">
      <alignment horizontal="center" vertical="center" wrapText="1"/>
    </xf>
    <xf numFmtId="0" fontId="30" fillId="37" borderId="28" xfId="0" applyFont="1" applyFill="1" applyBorder="1" applyAlignment="1">
      <alignment horizontal="center" vertical="center" wrapText="1"/>
    </xf>
    <xf numFmtId="0" fontId="30" fillId="37" borderId="29" xfId="0" applyFont="1" applyFill="1" applyBorder="1" applyAlignment="1">
      <alignment horizontal="center" vertical="center" wrapText="1"/>
    </xf>
    <xf numFmtId="0" fontId="30" fillId="37" borderId="30" xfId="0" applyFont="1" applyFill="1" applyBorder="1" applyAlignment="1">
      <alignment horizontal="center" vertical="center" wrapText="1"/>
    </xf>
    <xf numFmtId="38" fontId="0" fillId="33" borderId="18" xfId="49" applyFont="1" applyFill="1" applyBorder="1" applyAlignment="1">
      <alignment horizontal="center" vertical="center"/>
    </xf>
    <xf numFmtId="38" fontId="0" fillId="33" borderId="25" xfId="49" applyFont="1" applyFill="1" applyBorder="1" applyAlignment="1">
      <alignment horizontal="center" vertical="center"/>
    </xf>
    <xf numFmtId="0" fontId="0" fillId="33" borderId="25" xfId="0" applyFill="1" applyBorder="1" applyAlignment="1">
      <alignment horizontal="center" vertical="center"/>
    </xf>
    <xf numFmtId="0" fontId="30" fillId="38" borderId="0" xfId="0" applyFont="1" applyFill="1" applyAlignment="1">
      <alignment horizontal="center" vertical="center"/>
    </xf>
    <xf numFmtId="0" fontId="0" fillId="35" borderId="19" xfId="0" applyFill="1" applyBorder="1" applyAlignment="1" applyProtection="1">
      <alignment horizontal="left" vertical="center" wrapText="1"/>
      <protection locked="0"/>
    </xf>
    <xf numFmtId="0" fontId="0" fillId="35" borderId="31" xfId="0" applyFill="1" applyBorder="1" applyAlignment="1" applyProtection="1">
      <alignment horizontal="left" vertical="center" wrapText="1"/>
      <protection locked="0"/>
    </xf>
    <xf numFmtId="0" fontId="0" fillId="35" borderId="32" xfId="0" applyFill="1" applyBorder="1" applyAlignment="1" applyProtection="1">
      <alignment horizontal="left" vertical="center" wrapText="1"/>
      <protection locked="0"/>
    </xf>
    <xf numFmtId="0" fontId="0" fillId="35" borderId="33" xfId="0" applyFill="1" applyBorder="1" applyAlignment="1" applyProtection="1">
      <alignment horizontal="left" vertical="center" wrapText="1"/>
      <protection locked="0"/>
    </xf>
    <xf numFmtId="0" fontId="0" fillId="35" borderId="34" xfId="0" applyFill="1" applyBorder="1" applyAlignment="1" applyProtection="1">
      <alignment horizontal="left" vertical="center" wrapText="1"/>
      <protection locked="0"/>
    </xf>
    <xf numFmtId="0" fontId="0" fillId="35" borderId="35" xfId="0" applyFill="1" applyBorder="1" applyAlignment="1" applyProtection="1">
      <alignment horizontal="left" vertical="center" wrapText="1"/>
      <protection locked="0"/>
    </xf>
    <xf numFmtId="0" fontId="30" fillId="37" borderId="0" xfId="0" applyFont="1" applyFill="1" applyBorder="1" applyAlignment="1">
      <alignment horizontal="center" vertical="center" wrapText="1"/>
    </xf>
    <xf numFmtId="0" fontId="30" fillId="38" borderId="0" xfId="0" applyFont="1" applyFill="1" applyBorder="1" applyAlignment="1">
      <alignment horizontal="center" vertical="center"/>
    </xf>
    <xf numFmtId="0" fontId="48" fillId="33" borderId="36" xfId="0" applyFont="1" applyFill="1" applyBorder="1" applyAlignment="1">
      <alignment horizontal="left" vertical="top" wrapText="1"/>
    </xf>
    <xf numFmtId="0" fontId="48" fillId="33" borderId="12" xfId="0" applyFont="1" applyFill="1" applyBorder="1" applyAlignment="1">
      <alignment horizontal="left" vertical="top"/>
    </xf>
    <xf numFmtId="0" fontId="48" fillId="33" borderId="37" xfId="0" applyFont="1" applyFill="1" applyBorder="1" applyAlignment="1">
      <alignment horizontal="left" vertical="top"/>
    </xf>
    <xf numFmtId="0" fontId="48" fillId="33" borderId="38" xfId="0" applyFont="1" applyFill="1" applyBorder="1" applyAlignment="1">
      <alignment horizontal="left" vertical="top"/>
    </xf>
    <xf numFmtId="0" fontId="48" fillId="33" borderId="39" xfId="0" applyFont="1" applyFill="1" applyBorder="1" applyAlignment="1">
      <alignment horizontal="left" vertical="top"/>
    </xf>
    <xf numFmtId="0" fontId="48" fillId="33" borderId="40" xfId="0" applyFont="1" applyFill="1" applyBorder="1" applyAlignment="1">
      <alignment horizontal="left" vertical="top"/>
    </xf>
    <xf numFmtId="0" fontId="48" fillId="33" borderId="12" xfId="0" applyFont="1" applyFill="1" applyBorder="1" applyAlignment="1">
      <alignment horizontal="left" vertical="top" wrapText="1"/>
    </xf>
    <xf numFmtId="0" fontId="48" fillId="33" borderId="37" xfId="0" applyFont="1" applyFill="1" applyBorder="1" applyAlignment="1">
      <alignment horizontal="left" vertical="top" wrapText="1"/>
    </xf>
    <xf numFmtId="0" fontId="48" fillId="33" borderId="38" xfId="0" applyFont="1" applyFill="1" applyBorder="1" applyAlignment="1">
      <alignment horizontal="left" vertical="top" wrapText="1"/>
    </xf>
    <xf numFmtId="0" fontId="48" fillId="33" borderId="39" xfId="0" applyFont="1" applyFill="1" applyBorder="1" applyAlignment="1">
      <alignment horizontal="left" vertical="top" wrapText="1"/>
    </xf>
    <xf numFmtId="0" fontId="48" fillId="33" borderId="40" xfId="0" applyFont="1" applyFill="1" applyBorder="1" applyAlignment="1">
      <alignment horizontal="left" vertical="top" wrapText="1"/>
    </xf>
    <xf numFmtId="0" fontId="0" fillId="35" borderId="31" xfId="0" applyFill="1" applyBorder="1" applyAlignment="1" applyProtection="1">
      <alignment horizontal="left" vertical="center"/>
      <protection locked="0"/>
    </xf>
    <xf numFmtId="0" fontId="0" fillId="35" borderId="32" xfId="0" applyFill="1" applyBorder="1" applyAlignment="1" applyProtection="1">
      <alignment horizontal="left" vertical="center"/>
      <protection locked="0"/>
    </xf>
    <xf numFmtId="0" fontId="30" fillId="37" borderId="0" xfId="0" applyFont="1" applyFill="1" applyBorder="1" applyAlignment="1">
      <alignment horizontal="center" vertical="center"/>
    </xf>
    <xf numFmtId="0" fontId="30" fillId="37" borderId="41" xfId="0" applyFont="1" applyFill="1" applyBorder="1" applyAlignment="1">
      <alignment horizontal="center" vertical="center"/>
    </xf>
    <xf numFmtId="0" fontId="0" fillId="35" borderId="34" xfId="0" applyFill="1" applyBorder="1" applyAlignment="1" applyProtection="1">
      <alignment horizontal="left" vertical="center"/>
      <protection locked="0"/>
    </xf>
    <xf numFmtId="0" fontId="0" fillId="35" borderId="35" xfId="0" applyFill="1" applyBorder="1" applyAlignment="1" applyProtection="1">
      <alignment horizontal="left" vertical="center"/>
      <protection locked="0"/>
    </xf>
    <xf numFmtId="0" fontId="30" fillId="37" borderId="26" xfId="0" applyFont="1" applyFill="1" applyBorder="1" applyAlignment="1">
      <alignment horizontal="center" vertical="center"/>
    </xf>
    <xf numFmtId="0" fontId="30" fillId="37" borderId="13" xfId="0" applyFont="1" applyFill="1" applyBorder="1" applyAlignment="1">
      <alignment horizontal="center" vertical="center"/>
    </xf>
    <xf numFmtId="0" fontId="30" fillId="37" borderId="18" xfId="0" applyFont="1" applyFill="1" applyBorder="1" applyAlignment="1">
      <alignment horizontal="center" vertical="center"/>
    </xf>
    <xf numFmtId="0" fontId="30" fillId="37" borderId="42" xfId="0" applyFont="1" applyFill="1" applyBorder="1" applyAlignment="1">
      <alignment horizontal="center" vertical="center"/>
    </xf>
    <xf numFmtId="0" fontId="30" fillId="37" borderId="43" xfId="0" applyFont="1" applyFill="1" applyBorder="1" applyAlignment="1">
      <alignment horizontal="center" vertical="center"/>
    </xf>
    <xf numFmtId="0" fontId="30" fillId="37" borderId="44" xfId="0" applyFont="1" applyFill="1" applyBorder="1" applyAlignment="1">
      <alignment horizontal="center" vertical="center" wrapText="1"/>
    </xf>
    <xf numFmtId="182" fontId="0" fillId="35" borderId="45" xfId="0" applyNumberFormat="1" applyFill="1" applyBorder="1" applyAlignment="1" applyProtection="1">
      <alignment horizontal="right" vertical="center" shrinkToFit="1"/>
      <protection locked="0"/>
    </xf>
    <xf numFmtId="182" fontId="0" fillId="35" borderId="46" xfId="0" applyNumberFormat="1" applyFill="1" applyBorder="1" applyAlignment="1" applyProtection="1">
      <alignment horizontal="right" vertical="center" shrinkToFit="1"/>
      <protection locked="0"/>
    </xf>
    <xf numFmtId="0" fontId="0" fillId="33" borderId="47" xfId="0" applyFill="1" applyBorder="1" applyAlignment="1">
      <alignment horizontal="center" vertical="center" wrapText="1"/>
    </xf>
    <xf numFmtId="0" fontId="0" fillId="33" borderId="48" xfId="0" applyFill="1" applyBorder="1" applyAlignment="1">
      <alignment horizontal="center" vertical="center" wrapText="1"/>
    </xf>
    <xf numFmtId="0" fontId="48" fillId="33" borderId="49" xfId="0" applyFont="1" applyFill="1" applyBorder="1" applyAlignment="1">
      <alignment horizontal="left" vertical="top" wrapText="1"/>
    </xf>
    <xf numFmtId="182" fontId="0" fillId="0" borderId="50" xfId="0" applyNumberFormat="1" applyBorder="1" applyAlignment="1" applyProtection="1">
      <alignment horizontal="center" vertical="center" shrinkToFit="1"/>
      <protection locked="0"/>
    </xf>
    <xf numFmtId="182" fontId="0" fillId="0" borderId="51" xfId="0" applyNumberFormat="1" applyBorder="1" applyAlignment="1" applyProtection="1">
      <alignment horizontal="center" vertical="center" shrinkToFit="1"/>
      <protection locked="0"/>
    </xf>
    <xf numFmtId="0" fontId="0" fillId="35" borderId="33" xfId="0" applyFill="1" applyBorder="1" applyAlignment="1" applyProtection="1">
      <alignment horizontal="left" vertical="center"/>
      <protection locked="0"/>
    </xf>
    <xf numFmtId="0" fontId="30" fillId="37" borderId="52" xfId="0" applyFont="1" applyFill="1" applyBorder="1" applyAlignment="1">
      <alignment horizontal="center" vertical="center" wrapText="1"/>
    </xf>
    <xf numFmtId="0" fontId="0" fillId="35" borderId="53" xfId="0" applyFill="1" applyBorder="1" applyAlignment="1" applyProtection="1">
      <alignment horizontal="left" vertical="center"/>
      <protection locked="0"/>
    </xf>
    <xf numFmtId="0" fontId="0" fillId="35" borderId="14" xfId="0" applyFill="1" applyBorder="1" applyAlignment="1" applyProtection="1">
      <alignment horizontal="left" vertical="center"/>
      <protection locked="0"/>
    </xf>
    <xf numFmtId="0" fontId="0" fillId="35" borderId="54" xfId="0" applyFill="1" applyBorder="1" applyAlignment="1" applyProtection="1">
      <alignment horizontal="left" vertical="center"/>
      <protection locked="0"/>
    </xf>
    <xf numFmtId="0" fontId="0" fillId="35" borderId="45" xfId="0" applyFill="1" applyBorder="1" applyAlignment="1" applyProtection="1">
      <alignment horizontal="center" vertical="center"/>
      <protection locked="0"/>
    </xf>
    <xf numFmtId="0" fontId="0" fillId="35" borderId="46" xfId="0" applyFill="1" applyBorder="1" applyAlignment="1" applyProtection="1">
      <alignment horizontal="center" vertical="center"/>
      <protection locked="0"/>
    </xf>
    <xf numFmtId="0" fontId="0" fillId="33" borderId="25" xfId="0" applyFill="1" applyBorder="1" applyAlignment="1">
      <alignment horizontal="center" vertical="center" wrapText="1"/>
    </xf>
    <xf numFmtId="0" fontId="0" fillId="33" borderId="26" xfId="0" applyFill="1" applyBorder="1" applyAlignment="1">
      <alignment horizontal="center" vertical="center" wrapText="1"/>
    </xf>
    <xf numFmtId="0" fontId="0" fillId="33" borderId="18" xfId="0" applyFill="1" applyBorder="1" applyAlignment="1">
      <alignment horizontal="center" vertical="center" wrapText="1"/>
    </xf>
    <xf numFmtId="38" fontId="0" fillId="34" borderId="0" xfId="49" applyFont="1" applyFill="1" applyBorder="1" applyAlignment="1">
      <alignment horizontal="left" vertical="center"/>
    </xf>
    <xf numFmtId="0" fontId="48" fillId="33" borderId="55" xfId="0" applyFont="1" applyFill="1" applyBorder="1" applyAlignment="1">
      <alignment horizontal="left" vertical="top" wrapText="1"/>
    </xf>
    <xf numFmtId="0" fontId="48" fillId="33" borderId="11" xfId="0" applyFont="1" applyFill="1" applyBorder="1" applyAlignment="1">
      <alignment horizontal="left" vertical="top" wrapText="1"/>
    </xf>
    <xf numFmtId="0" fontId="48" fillId="33" borderId="56" xfId="0" applyFont="1" applyFill="1" applyBorder="1" applyAlignment="1">
      <alignment horizontal="left" vertical="top" wrapText="1"/>
    </xf>
    <xf numFmtId="0" fontId="0" fillId="35" borderId="53" xfId="0" applyFill="1" applyBorder="1" applyAlignment="1" applyProtection="1">
      <alignment horizontal="center" vertical="center" wrapText="1"/>
      <protection locked="0"/>
    </xf>
    <xf numFmtId="0" fontId="0" fillId="35" borderId="14" xfId="0" applyFill="1" applyBorder="1" applyAlignment="1" applyProtection="1">
      <alignment horizontal="center" vertical="center" wrapText="1"/>
      <protection locked="0"/>
    </xf>
    <xf numFmtId="0" fontId="0" fillId="35" borderId="54" xfId="0" applyFill="1" applyBorder="1" applyAlignment="1" applyProtection="1">
      <alignment horizontal="center" vertical="center" wrapText="1"/>
      <protection locked="0"/>
    </xf>
    <xf numFmtId="0" fontId="0" fillId="33" borderId="26" xfId="0" applyFill="1" applyBorder="1" applyAlignment="1">
      <alignment horizontal="center" vertical="center"/>
    </xf>
    <xf numFmtId="0" fontId="0" fillId="33" borderId="18" xfId="0" applyFill="1" applyBorder="1" applyAlignment="1">
      <alignment horizontal="center" vertical="center"/>
    </xf>
    <xf numFmtId="176" fontId="49" fillId="0" borderId="26" xfId="0" applyNumberFormat="1" applyFont="1" applyBorder="1" applyAlignment="1">
      <alignment horizontal="center" vertical="center" shrinkToFit="1"/>
    </xf>
    <xf numFmtId="176" fontId="49" fillId="0" borderId="13" xfId="0" applyNumberFormat="1" applyFont="1" applyBorder="1" applyAlignment="1">
      <alignment horizontal="center" vertical="center" shrinkToFit="1"/>
    </xf>
    <xf numFmtId="0" fontId="30" fillId="37" borderId="16" xfId="0" applyFont="1" applyFill="1" applyBorder="1" applyAlignment="1">
      <alignment horizontal="center" vertical="center" wrapText="1"/>
    </xf>
    <xf numFmtId="0" fontId="30" fillId="37" borderId="57" xfId="0" applyFont="1" applyFill="1" applyBorder="1" applyAlignment="1">
      <alignment horizontal="center" vertical="center" wrapText="1"/>
    </xf>
    <xf numFmtId="0" fontId="0" fillId="33" borderId="13" xfId="0" applyFill="1" applyBorder="1" applyAlignment="1">
      <alignment horizontal="center" vertical="center"/>
    </xf>
    <xf numFmtId="0" fontId="50" fillId="34" borderId="58" xfId="0" applyFont="1" applyFill="1" applyBorder="1" applyAlignment="1">
      <alignment horizontal="center" vertical="center"/>
    </xf>
    <xf numFmtId="0" fontId="50" fillId="34" borderId="52" xfId="0" applyFont="1" applyFill="1" applyBorder="1" applyAlignment="1">
      <alignment horizontal="center" vertical="center"/>
    </xf>
    <xf numFmtId="0" fontId="30" fillId="37" borderId="52" xfId="0" applyFont="1" applyFill="1" applyBorder="1" applyAlignment="1">
      <alignment horizontal="center" vertical="center"/>
    </xf>
    <xf numFmtId="0" fontId="30" fillId="37" borderId="58" xfId="0" applyFont="1" applyFill="1" applyBorder="1" applyAlignment="1" applyProtection="1">
      <alignment horizontal="center" vertical="center" wrapText="1"/>
      <protection/>
    </xf>
    <xf numFmtId="0" fontId="30" fillId="37" borderId="0" xfId="0" applyFont="1" applyFill="1" applyBorder="1" applyAlignment="1" applyProtection="1">
      <alignment horizontal="center" vertical="center" wrapText="1"/>
      <protection/>
    </xf>
    <xf numFmtId="0" fontId="30" fillId="37" borderId="41" xfId="0" applyFont="1" applyFill="1" applyBorder="1" applyAlignment="1" applyProtection="1">
      <alignment horizontal="center" vertical="center" wrapText="1"/>
      <protection/>
    </xf>
    <xf numFmtId="0" fontId="0" fillId="0" borderId="1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2"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32" fillId="37" borderId="26" xfId="0" applyFont="1" applyFill="1" applyBorder="1" applyAlignment="1">
      <alignment horizontal="center" vertical="center"/>
    </xf>
    <xf numFmtId="0" fontId="32" fillId="37" borderId="18" xfId="0" applyFont="1" applyFill="1" applyBorder="1" applyAlignment="1">
      <alignment horizontal="center" vertical="center"/>
    </xf>
    <xf numFmtId="0" fontId="30" fillId="37" borderId="25" xfId="0" applyFont="1" applyFill="1" applyBorder="1" applyAlignment="1">
      <alignment horizontal="center" vertical="center"/>
    </xf>
    <xf numFmtId="177" fontId="49" fillId="0" borderId="13" xfId="0" applyNumberFormat="1" applyFont="1" applyBorder="1" applyAlignment="1">
      <alignment horizontal="center" vertical="center" shrinkToFit="1"/>
    </xf>
    <xf numFmtId="177" fontId="49" fillId="0" borderId="26" xfId="0" applyNumberFormat="1" applyFont="1" applyBorder="1" applyAlignment="1">
      <alignment horizontal="center" vertical="center" shrinkToFit="1"/>
    </xf>
    <xf numFmtId="0" fontId="51" fillId="39" borderId="0" xfId="0" applyFont="1" applyFill="1" applyAlignment="1">
      <alignment horizontal="center" vertical="center"/>
    </xf>
    <xf numFmtId="0" fontId="52" fillId="34" borderId="59" xfId="0" applyFont="1" applyFill="1" applyBorder="1" applyAlignment="1">
      <alignment horizontal="center" vertical="center"/>
    </xf>
    <xf numFmtId="176" fontId="0" fillId="0" borderId="50" xfId="0" applyNumberFormat="1" applyBorder="1" applyAlignment="1" applyProtection="1">
      <alignment horizontal="center" vertical="center" shrinkToFit="1"/>
      <protection locked="0"/>
    </xf>
    <xf numFmtId="176" fontId="0" fillId="0" borderId="51" xfId="0" applyNumberFormat="1" applyBorder="1" applyAlignment="1" applyProtection="1">
      <alignment horizontal="center" vertical="center" shrinkToFit="1"/>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38" fillId="5" borderId="60" xfId="0" applyFont="1" applyFill="1" applyBorder="1" applyAlignment="1">
      <alignment horizontal="left" vertical="center" wrapText="1"/>
    </xf>
    <xf numFmtId="0" fontId="38" fillId="5" borderId="61" xfId="0" applyFont="1" applyFill="1" applyBorder="1" applyAlignment="1">
      <alignment horizontal="left" vertical="center" wrapText="1"/>
    </xf>
    <xf numFmtId="0" fontId="38" fillId="5" borderId="62" xfId="0" applyFont="1" applyFill="1" applyBorder="1" applyAlignment="1">
      <alignment horizontal="left" vertical="center" wrapText="1"/>
    </xf>
    <xf numFmtId="0" fontId="38" fillId="5" borderId="63" xfId="0" applyFont="1" applyFill="1" applyBorder="1" applyAlignment="1">
      <alignment horizontal="left" vertical="center" wrapText="1"/>
    </xf>
    <xf numFmtId="0" fontId="38" fillId="5" borderId="64" xfId="0" applyFont="1" applyFill="1" applyBorder="1" applyAlignment="1">
      <alignment horizontal="left" vertical="center" wrapText="1"/>
    </xf>
    <xf numFmtId="0" fontId="38" fillId="5" borderId="65" xfId="0" applyFont="1" applyFill="1" applyBorder="1" applyAlignment="1">
      <alignment horizontal="left" vertical="center" wrapText="1"/>
    </xf>
    <xf numFmtId="0" fontId="0" fillId="0" borderId="50" xfId="0" applyBorder="1" applyAlignment="1" applyProtection="1">
      <alignment horizontal="left" vertical="center"/>
      <protection locked="0"/>
    </xf>
    <xf numFmtId="0" fontId="0" fillId="0" borderId="66"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53" fillId="34" borderId="59"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6">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22</xdr:row>
      <xdr:rowOff>19050</xdr:rowOff>
    </xdr:from>
    <xdr:to>
      <xdr:col>4</xdr:col>
      <xdr:colOff>161925</xdr:colOff>
      <xdr:row>23</xdr:row>
      <xdr:rowOff>19050</xdr:rowOff>
    </xdr:to>
    <xdr:sp>
      <xdr:nvSpPr>
        <xdr:cNvPr id="1" name="下矢印 3"/>
        <xdr:cNvSpPr>
          <a:spLocks/>
        </xdr:cNvSpPr>
      </xdr:nvSpPr>
      <xdr:spPr>
        <a:xfrm rot="10800000">
          <a:off x="3019425" y="3476625"/>
          <a:ext cx="866775" cy="2476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447675</xdr:colOff>
      <xdr:row>22</xdr:row>
      <xdr:rowOff>19050</xdr:rowOff>
    </xdr:from>
    <xdr:to>
      <xdr:col>7</xdr:col>
      <xdr:colOff>171450</xdr:colOff>
      <xdr:row>23</xdr:row>
      <xdr:rowOff>19050</xdr:rowOff>
    </xdr:to>
    <xdr:sp>
      <xdr:nvSpPr>
        <xdr:cNvPr id="2" name="下矢印 4"/>
        <xdr:cNvSpPr>
          <a:spLocks/>
        </xdr:cNvSpPr>
      </xdr:nvSpPr>
      <xdr:spPr>
        <a:xfrm rot="10800000">
          <a:off x="5972175" y="3476625"/>
          <a:ext cx="581025" cy="2476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514350</xdr:colOff>
      <xdr:row>26</xdr:row>
      <xdr:rowOff>19050</xdr:rowOff>
    </xdr:from>
    <xdr:to>
      <xdr:col>4</xdr:col>
      <xdr:colOff>161925</xdr:colOff>
      <xdr:row>27</xdr:row>
      <xdr:rowOff>19050</xdr:rowOff>
    </xdr:to>
    <xdr:sp>
      <xdr:nvSpPr>
        <xdr:cNvPr id="3" name="下矢印 5"/>
        <xdr:cNvSpPr>
          <a:spLocks/>
        </xdr:cNvSpPr>
      </xdr:nvSpPr>
      <xdr:spPr>
        <a:xfrm rot="10800000">
          <a:off x="3019425" y="4267200"/>
          <a:ext cx="866775" cy="2476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xdr:colOff>
      <xdr:row>15</xdr:row>
      <xdr:rowOff>76200</xdr:rowOff>
    </xdr:from>
    <xdr:to>
      <xdr:col>9</xdr:col>
      <xdr:colOff>0</xdr:colOff>
      <xdr:row>16</xdr:row>
      <xdr:rowOff>95250</xdr:rowOff>
    </xdr:to>
    <xdr:sp>
      <xdr:nvSpPr>
        <xdr:cNvPr id="4" name="下矢印 7"/>
        <xdr:cNvSpPr>
          <a:spLocks/>
        </xdr:cNvSpPr>
      </xdr:nvSpPr>
      <xdr:spPr>
        <a:xfrm rot="5400000">
          <a:off x="7296150" y="2486025"/>
          <a:ext cx="866775" cy="190500"/>
        </a:xfrm>
        <a:prstGeom prst="downArrow">
          <a:avLst>
            <a:gd name="adj" fmla="val 3447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352425</xdr:colOff>
      <xdr:row>50</xdr:row>
      <xdr:rowOff>19050</xdr:rowOff>
    </xdr:from>
    <xdr:to>
      <xdr:col>7</xdr:col>
      <xdr:colOff>85725</xdr:colOff>
      <xdr:row>51</xdr:row>
      <xdr:rowOff>9525</xdr:rowOff>
    </xdr:to>
    <xdr:sp>
      <xdr:nvSpPr>
        <xdr:cNvPr id="5" name="下矢印 8"/>
        <xdr:cNvSpPr>
          <a:spLocks/>
        </xdr:cNvSpPr>
      </xdr:nvSpPr>
      <xdr:spPr>
        <a:xfrm rot="10800000">
          <a:off x="5876925" y="8867775"/>
          <a:ext cx="59055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xdr:colOff>
      <xdr:row>18</xdr:row>
      <xdr:rowOff>85725</xdr:rowOff>
    </xdr:from>
    <xdr:to>
      <xdr:col>9</xdr:col>
      <xdr:colOff>0</xdr:colOff>
      <xdr:row>19</xdr:row>
      <xdr:rowOff>95250</xdr:rowOff>
    </xdr:to>
    <xdr:sp>
      <xdr:nvSpPr>
        <xdr:cNvPr id="6" name="下矢印 9"/>
        <xdr:cNvSpPr>
          <a:spLocks/>
        </xdr:cNvSpPr>
      </xdr:nvSpPr>
      <xdr:spPr>
        <a:xfrm rot="5400000">
          <a:off x="7296150" y="2895600"/>
          <a:ext cx="866775" cy="180975"/>
        </a:xfrm>
        <a:prstGeom prst="downArrow">
          <a:avLst>
            <a:gd name="adj" fmla="val 3447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76200</xdr:colOff>
      <xdr:row>55</xdr:row>
      <xdr:rowOff>114300</xdr:rowOff>
    </xdr:from>
    <xdr:to>
      <xdr:col>6</xdr:col>
      <xdr:colOff>619125</xdr:colOff>
      <xdr:row>55</xdr:row>
      <xdr:rowOff>295275</xdr:rowOff>
    </xdr:to>
    <xdr:sp>
      <xdr:nvSpPr>
        <xdr:cNvPr id="7" name="下矢印 14"/>
        <xdr:cNvSpPr>
          <a:spLocks/>
        </xdr:cNvSpPr>
      </xdr:nvSpPr>
      <xdr:spPr>
        <a:xfrm rot="5400000">
          <a:off x="5600700" y="10229850"/>
          <a:ext cx="542925" cy="180975"/>
        </a:xfrm>
        <a:prstGeom prst="downArrow">
          <a:avLst>
            <a:gd name="adj" fmla="val 33995"/>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495300</xdr:colOff>
      <xdr:row>59</xdr:row>
      <xdr:rowOff>9525</xdr:rowOff>
    </xdr:from>
    <xdr:to>
      <xdr:col>5</xdr:col>
      <xdr:colOff>171450</xdr:colOff>
      <xdr:row>59</xdr:row>
      <xdr:rowOff>238125</xdr:rowOff>
    </xdr:to>
    <xdr:sp>
      <xdr:nvSpPr>
        <xdr:cNvPr id="8" name="下矢印 21"/>
        <xdr:cNvSpPr>
          <a:spLocks/>
        </xdr:cNvSpPr>
      </xdr:nvSpPr>
      <xdr:spPr>
        <a:xfrm>
          <a:off x="4219575" y="11258550"/>
          <a:ext cx="581025"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304800</xdr:colOff>
      <xdr:row>67</xdr:row>
      <xdr:rowOff>0</xdr:rowOff>
    </xdr:from>
    <xdr:to>
      <xdr:col>9</xdr:col>
      <xdr:colOff>9525</xdr:colOff>
      <xdr:row>68</xdr:row>
      <xdr:rowOff>0</xdr:rowOff>
    </xdr:to>
    <xdr:sp>
      <xdr:nvSpPr>
        <xdr:cNvPr id="9" name="下矢印 22"/>
        <xdr:cNvSpPr>
          <a:spLocks/>
        </xdr:cNvSpPr>
      </xdr:nvSpPr>
      <xdr:spPr>
        <a:xfrm rot="10800000">
          <a:off x="7572375" y="13106400"/>
          <a:ext cx="6000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171450</xdr:colOff>
      <xdr:row>59</xdr:row>
      <xdr:rowOff>9525</xdr:rowOff>
    </xdr:from>
    <xdr:to>
      <xdr:col>11</xdr:col>
      <xdr:colOff>523875</xdr:colOff>
      <xdr:row>59</xdr:row>
      <xdr:rowOff>247650</xdr:rowOff>
    </xdr:to>
    <xdr:sp>
      <xdr:nvSpPr>
        <xdr:cNvPr id="10" name="下矢印 23"/>
        <xdr:cNvSpPr>
          <a:spLocks/>
        </xdr:cNvSpPr>
      </xdr:nvSpPr>
      <xdr:spPr>
        <a:xfrm>
          <a:off x="9801225" y="11258550"/>
          <a:ext cx="35242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457200</xdr:colOff>
      <xdr:row>26</xdr:row>
      <xdr:rowOff>9525</xdr:rowOff>
    </xdr:from>
    <xdr:to>
      <xdr:col>8</xdr:col>
      <xdr:colOff>171450</xdr:colOff>
      <xdr:row>26</xdr:row>
      <xdr:rowOff>238125</xdr:rowOff>
    </xdr:to>
    <xdr:sp>
      <xdr:nvSpPr>
        <xdr:cNvPr id="11" name="下矢印 15"/>
        <xdr:cNvSpPr>
          <a:spLocks/>
        </xdr:cNvSpPr>
      </xdr:nvSpPr>
      <xdr:spPr>
        <a:xfrm rot="10800000">
          <a:off x="6838950" y="4257675"/>
          <a:ext cx="600075"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47625</xdr:colOff>
      <xdr:row>35</xdr:row>
      <xdr:rowOff>47625</xdr:rowOff>
    </xdr:from>
    <xdr:to>
      <xdr:col>6</xdr:col>
      <xdr:colOff>9525</xdr:colOff>
      <xdr:row>35</xdr:row>
      <xdr:rowOff>228600</xdr:rowOff>
    </xdr:to>
    <xdr:sp>
      <xdr:nvSpPr>
        <xdr:cNvPr id="12" name="下矢印 11"/>
        <xdr:cNvSpPr>
          <a:spLocks/>
        </xdr:cNvSpPr>
      </xdr:nvSpPr>
      <xdr:spPr>
        <a:xfrm rot="5400000">
          <a:off x="4676775" y="6000750"/>
          <a:ext cx="857250" cy="180975"/>
        </a:xfrm>
        <a:prstGeom prst="downArrow">
          <a:avLst>
            <a:gd name="adj" fmla="val 4065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47625</xdr:colOff>
      <xdr:row>39</xdr:row>
      <xdr:rowOff>47625</xdr:rowOff>
    </xdr:from>
    <xdr:to>
      <xdr:col>6</xdr:col>
      <xdr:colOff>9525</xdr:colOff>
      <xdr:row>39</xdr:row>
      <xdr:rowOff>228600</xdr:rowOff>
    </xdr:to>
    <xdr:sp>
      <xdr:nvSpPr>
        <xdr:cNvPr id="13" name="下矢印 11"/>
        <xdr:cNvSpPr>
          <a:spLocks/>
        </xdr:cNvSpPr>
      </xdr:nvSpPr>
      <xdr:spPr>
        <a:xfrm rot="5400000">
          <a:off x="4676775" y="6791325"/>
          <a:ext cx="857250" cy="180975"/>
        </a:xfrm>
        <a:prstGeom prst="downArrow">
          <a:avLst>
            <a:gd name="adj" fmla="val 4065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95250</xdr:colOff>
      <xdr:row>32</xdr:row>
      <xdr:rowOff>152400</xdr:rowOff>
    </xdr:from>
    <xdr:to>
      <xdr:col>6</xdr:col>
      <xdr:colOff>9525</xdr:colOff>
      <xdr:row>33</xdr:row>
      <xdr:rowOff>95250</xdr:rowOff>
    </xdr:to>
    <xdr:sp>
      <xdr:nvSpPr>
        <xdr:cNvPr id="14" name="下矢印 11"/>
        <xdr:cNvSpPr>
          <a:spLocks/>
        </xdr:cNvSpPr>
      </xdr:nvSpPr>
      <xdr:spPr>
        <a:xfrm rot="5400000">
          <a:off x="3819525" y="5591175"/>
          <a:ext cx="1714500" cy="180975"/>
        </a:xfrm>
        <a:prstGeom prst="downArrow">
          <a:avLst>
            <a:gd name="adj" fmla="val 44805"/>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A90"/>
  <sheetViews>
    <sheetView tabSelected="1" view="pageBreakPreview" zoomScaleNormal="70" zoomScaleSheetLayoutView="100" zoomScalePageLayoutView="0" workbookViewId="0" topLeftCell="A1">
      <selection activeCell="D14" sqref="D14:E14"/>
    </sheetView>
  </sheetViews>
  <sheetFormatPr defaultColWidth="9.140625" defaultRowHeight="15"/>
  <cols>
    <col min="1" max="1" width="2.28125" style="0" customWidth="1"/>
    <col min="2" max="2" width="16.421875" style="0" customWidth="1"/>
    <col min="3" max="3" width="18.8515625" style="0" customWidth="1"/>
    <col min="4" max="4" width="18.28125" style="0" customWidth="1"/>
    <col min="5" max="5" width="13.57421875" style="0" customWidth="1"/>
    <col min="6" max="6" width="13.421875" style="0" customWidth="1"/>
    <col min="7" max="7" width="12.8515625" style="0" customWidth="1"/>
    <col min="8" max="8" width="13.28125" style="0" customWidth="1"/>
    <col min="9" max="9" width="13.421875" style="0" customWidth="1"/>
    <col min="10" max="13" width="11.00390625" style="0" customWidth="1"/>
    <col min="14" max="14" width="1.8515625" style="0" customWidth="1"/>
  </cols>
  <sheetData>
    <row r="2" spans="2:13" ht="19.5" customHeight="1">
      <c r="B2" s="153" t="s">
        <v>113</v>
      </c>
      <c r="C2" s="153"/>
      <c r="D2" s="153"/>
      <c r="E2" s="153"/>
      <c r="F2" s="153"/>
      <c r="G2" s="153"/>
      <c r="H2" s="153"/>
      <c r="I2" s="153"/>
      <c r="J2" s="153"/>
      <c r="K2" s="153"/>
      <c r="L2" s="153"/>
      <c r="M2" s="153"/>
    </row>
    <row r="3" spans="2:13" ht="3.75" customHeight="1">
      <c r="B3" s="6"/>
      <c r="C3" s="6"/>
      <c r="D3" s="6"/>
      <c r="E3" s="6"/>
      <c r="F3" s="6"/>
      <c r="G3" s="6"/>
      <c r="H3" s="6"/>
      <c r="I3" s="6"/>
      <c r="J3" s="6"/>
      <c r="K3" s="6"/>
      <c r="L3" s="6"/>
      <c r="M3" s="6"/>
    </row>
    <row r="4" spans="2:13" ht="27" customHeight="1">
      <c r="B4" s="154" t="s">
        <v>87</v>
      </c>
      <c r="C4" s="154"/>
      <c r="D4" s="154"/>
      <c r="E4" s="154"/>
      <c r="F4" s="154"/>
      <c r="G4" s="154"/>
      <c r="H4" s="154"/>
      <c r="I4" s="154"/>
      <c r="J4" s="154"/>
      <c r="K4" s="154"/>
      <c r="L4" s="154"/>
      <c r="M4" s="154"/>
    </row>
    <row r="5" spans="2:13" ht="3.75" customHeight="1">
      <c r="B5" s="6"/>
      <c r="C5" s="6"/>
      <c r="D5" s="6"/>
      <c r="E5" s="6"/>
      <c r="F5" s="6"/>
      <c r="G5" s="6"/>
      <c r="H5" s="6"/>
      <c r="I5" s="6"/>
      <c r="J5" s="6"/>
      <c r="K5" s="6"/>
      <c r="L5" s="6"/>
      <c r="M5" s="6"/>
    </row>
    <row r="6" spans="2:13" ht="19.5" customHeight="1">
      <c r="B6" s="159" t="s">
        <v>135</v>
      </c>
      <c r="C6" s="160"/>
      <c r="D6" s="160"/>
      <c r="E6" s="160"/>
      <c r="F6" s="160"/>
      <c r="G6" s="160"/>
      <c r="H6" s="160"/>
      <c r="I6" s="160"/>
      <c r="J6" s="160"/>
      <c r="K6" s="160"/>
      <c r="L6" s="160"/>
      <c r="M6" s="161"/>
    </row>
    <row r="7" spans="2:13" ht="19.5" customHeight="1">
      <c r="B7" s="162"/>
      <c r="C7" s="163"/>
      <c r="D7" s="163"/>
      <c r="E7" s="163"/>
      <c r="F7" s="163"/>
      <c r="G7" s="163"/>
      <c r="H7" s="163"/>
      <c r="I7" s="163"/>
      <c r="J7" s="163"/>
      <c r="K7" s="163"/>
      <c r="L7" s="163"/>
      <c r="M7" s="164"/>
    </row>
    <row r="8" spans="2:13" ht="3.75" customHeight="1" thickBot="1">
      <c r="B8" s="29"/>
      <c r="C8" s="29"/>
      <c r="D8" s="29"/>
      <c r="E8" s="29"/>
      <c r="F8" s="29"/>
      <c r="G8" s="29"/>
      <c r="H8" s="29"/>
      <c r="I8" s="29"/>
      <c r="J8" s="29"/>
      <c r="K8" s="29"/>
      <c r="L8" s="29"/>
      <c r="M8" s="29"/>
    </row>
    <row r="9" spans="2:13" ht="19.5" customHeight="1" thickBot="1">
      <c r="B9" s="102" t="s">
        <v>0</v>
      </c>
      <c r="C9" s="103"/>
      <c r="D9" s="165" t="s">
        <v>13</v>
      </c>
      <c r="E9" s="166"/>
      <c r="F9" s="166"/>
      <c r="G9" s="166"/>
      <c r="H9" s="166"/>
      <c r="I9" s="166"/>
      <c r="J9" s="166"/>
      <c r="K9" s="166"/>
      <c r="L9" s="166"/>
      <c r="M9" s="167"/>
    </row>
    <row r="10" spans="2:13" ht="9.75" customHeight="1">
      <c r="B10" s="6"/>
      <c r="C10" s="6"/>
      <c r="D10" s="6"/>
      <c r="E10" s="6"/>
      <c r="F10" s="6"/>
      <c r="G10" s="6"/>
      <c r="H10" s="6"/>
      <c r="I10" s="6"/>
      <c r="J10" s="6"/>
      <c r="K10" s="6"/>
      <c r="L10" s="6"/>
      <c r="M10" s="6"/>
    </row>
    <row r="11" spans="2:13" ht="13.5">
      <c r="B11" s="73" t="s">
        <v>2</v>
      </c>
      <c r="C11" s="73"/>
      <c r="D11" s="73"/>
      <c r="E11" s="73"/>
      <c r="F11" s="73"/>
      <c r="G11" s="73"/>
      <c r="H11" s="73"/>
      <c r="I11" s="73"/>
      <c r="J11" s="73"/>
      <c r="K11" s="73"/>
      <c r="L11" s="73"/>
      <c r="M11" s="73"/>
    </row>
    <row r="12" spans="2:13" ht="3.75" customHeight="1" thickBot="1">
      <c r="B12" s="6"/>
      <c r="C12" s="6"/>
      <c r="D12" s="6"/>
      <c r="E12" s="6"/>
      <c r="F12" s="6"/>
      <c r="G12" s="6"/>
      <c r="H12" s="6"/>
      <c r="I12" s="6"/>
      <c r="J12" s="6"/>
      <c r="K12" s="6"/>
      <c r="L12" s="6"/>
      <c r="M12" s="6"/>
    </row>
    <row r="13" spans="2:23" ht="13.5" customHeight="1">
      <c r="B13" s="66" t="s">
        <v>16</v>
      </c>
      <c r="C13" s="67"/>
      <c r="D13" s="31" t="s">
        <v>1</v>
      </c>
      <c r="E13" s="93" t="s">
        <v>10</v>
      </c>
      <c r="F13" s="93"/>
      <c r="G13" s="93"/>
      <c r="H13" s="93"/>
      <c r="I13" s="93"/>
      <c r="J13" s="93"/>
      <c r="K13" s="93"/>
      <c r="L13" s="93"/>
      <c r="M13" s="94"/>
      <c r="W13" s="4"/>
    </row>
    <row r="14" spans="2:13" ht="14.25" thickBot="1">
      <c r="B14" s="68"/>
      <c r="C14" s="69"/>
      <c r="D14" s="112" t="s">
        <v>17</v>
      </c>
      <c r="E14" s="97"/>
      <c r="F14" s="97" t="s">
        <v>18</v>
      </c>
      <c r="G14" s="97"/>
      <c r="H14" s="97" t="s">
        <v>19</v>
      </c>
      <c r="I14" s="97"/>
      <c r="J14" s="97"/>
      <c r="K14" s="97"/>
      <c r="L14" s="97"/>
      <c r="M14" s="98"/>
    </row>
    <row r="15" spans="2:13" ht="3.75" customHeight="1" thickBot="1">
      <c r="B15" s="18"/>
      <c r="C15" s="7"/>
      <c r="D15" s="19"/>
      <c r="E15" s="8"/>
      <c r="F15" s="8"/>
      <c r="G15" s="8"/>
      <c r="H15" s="8"/>
      <c r="I15" s="8"/>
      <c r="J15" s="8"/>
      <c r="K15" s="8"/>
      <c r="L15" s="8"/>
      <c r="M15" s="8"/>
    </row>
    <row r="16" spans="2:13" ht="13.5">
      <c r="B16" s="66" t="s">
        <v>12</v>
      </c>
      <c r="C16" s="67"/>
      <c r="D16" s="74" t="s">
        <v>100</v>
      </c>
      <c r="E16" s="75"/>
      <c r="F16" s="75"/>
      <c r="G16" s="75"/>
      <c r="H16" s="76"/>
      <c r="I16" s="6"/>
      <c r="J16" s="82" t="s">
        <v>69</v>
      </c>
      <c r="K16" s="88"/>
      <c r="L16" s="88"/>
      <c r="M16" s="89"/>
    </row>
    <row r="17" spans="2:13" ht="14.25" thickBot="1">
      <c r="B17" s="68"/>
      <c r="C17" s="69"/>
      <c r="D17" s="77"/>
      <c r="E17" s="78"/>
      <c r="F17" s="78"/>
      <c r="G17" s="78"/>
      <c r="H17" s="79"/>
      <c r="I17" s="6"/>
      <c r="J17" s="90"/>
      <c r="K17" s="91"/>
      <c r="L17" s="91"/>
      <c r="M17" s="92"/>
    </row>
    <row r="18" spans="2:13" s="1" customFormat="1" ht="3.75" customHeight="1" thickBot="1">
      <c r="B18" s="18"/>
      <c r="C18" s="7"/>
      <c r="D18" s="19"/>
      <c r="E18" s="8"/>
      <c r="F18" s="8"/>
      <c r="G18" s="8"/>
      <c r="H18" s="8"/>
      <c r="I18" s="9"/>
      <c r="J18" s="12"/>
      <c r="K18" s="22"/>
      <c r="L18" s="22"/>
      <c r="M18" s="20"/>
    </row>
    <row r="19" spans="2:13" ht="13.5">
      <c r="B19" s="66" t="s">
        <v>11</v>
      </c>
      <c r="C19" s="67"/>
      <c r="D19" s="74" t="s">
        <v>14</v>
      </c>
      <c r="E19" s="93"/>
      <c r="F19" s="93"/>
      <c r="G19" s="93"/>
      <c r="H19" s="94"/>
      <c r="I19" s="6"/>
      <c r="J19" s="82" t="s">
        <v>8</v>
      </c>
      <c r="K19" s="88"/>
      <c r="L19" s="88"/>
      <c r="M19" s="89"/>
    </row>
    <row r="20" spans="2:17" ht="14.25" thickBot="1">
      <c r="B20" s="68"/>
      <c r="C20" s="69"/>
      <c r="D20" s="112"/>
      <c r="E20" s="97"/>
      <c r="F20" s="97"/>
      <c r="G20" s="97"/>
      <c r="H20" s="98"/>
      <c r="I20" s="6"/>
      <c r="J20" s="90"/>
      <c r="K20" s="91"/>
      <c r="L20" s="91"/>
      <c r="M20" s="92"/>
      <c r="Q20" t="s">
        <v>22</v>
      </c>
    </row>
    <row r="21" spans="2:21" ht="3.75" customHeight="1" thickBot="1">
      <c r="B21" s="6"/>
      <c r="C21" s="6"/>
      <c r="D21" s="6"/>
      <c r="E21" s="6"/>
      <c r="F21" s="6"/>
      <c r="G21" s="6"/>
      <c r="H21" s="6"/>
      <c r="I21" s="6"/>
      <c r="J21" s="6"/>
      <c r="K21" s="6"/>
      <c r="L21" s="6"/>
      <c r="M21" s="6"/>
      <c r="Q21" t="s">
        <v>23</v>
      </c>
      <c r="U21">
        <f aca="true" t="shared" si="0" ref="U21:U29">IF(D16=Q21,1,0)</f>
        <v>0</v>
      </c>
    </row>
    <row r="22" spans="2:21" ht="19.5" customHeight="1" thickBot="1">
      <c r="B22" s="150" t="s">
        <v>43</v>
      </c>
      <c r="C22" s="99"/>
      <c r="D22" s="110">
        <v>0</v>
      </c>
      <c r="E22" s="111"/>
      <c r="F22" s="60" t="s">
        <v>3</v>
      </c>
      <c r="G22" s="72" t="s">
        <v>103</v>
      </c>
      <c r="H22" s="72"/>
      <c r="I22" s="6"/>
      <c r="J22" s="6"/>
      <c r="K22" s="6"/>
      <c r="L22" s="6"/>
      <c r="M22" s="6"/>
      <c r="Q22" t="s">
        <v>34</v>
      </c>
      <c r="U22">
        <f t="shared" si="0"/>
        <v>0</v>
      </c>
    </row>
    <row r="23" spans="2:26" ht="19.5" customHeight="1">
      <c r="B23" s="21"/>
      <c r="C23" s="21"/>
      <c r="D23" s="21"/>
      <c r="E23" s="21"/>
      <c r="F23" s="21"/>
      <c r="G23" s="21"/>
      <c r="H23" s="21"/>
      <c r="I23" s="6"/>
      <c r="J23" s="6"/>
      <c r="K23" s="6"/>
      <c r="L23" s="6"/>
      <c r="M23" s="6"/>
      <c r="Q23" t="s">
        <v>24</v>
      </c>
      <c r="U23">
        <f t="shared" si="0"/>
        <v>0</v>
      </c>
      <c r="X23">
        <f>IF(OR(D16=Q20,D16=Q30,D16=Q31,D16=Q32,D16=Q33,D16=Q34,D16=Q35),1,0)</f>
        <v>1</v>
      </c>
      <c r="Y23">
        <f>IF($E$56&lt;&gt;100,1,0)</f>
        <v>1</v>
      </c>
      <c r="Z23">
        <f>IF(OR(X23=0,Y23=0),0,1)</f>
        <v>1</v>
      </c>
    </row>
    <row r="24" spans="2:21" ht="19.5" customHeight="1">
      <c r="B24" s="109" t="s">
        <v>76</v>
      </c>
      <c r="C24" s="109"/>
      <c r="D24" s="109"/>
      <c r="E24" s="109"/>
      <c r="F24" s="109"/>
      <c r="G24" s="109"/>
      <c r="H24" s="109"/>
      <c r="I24" s="109"/>
      <c r="J24" s="109"/>
      <c r="K24" s="109"/>
      <c r="L24" s="109"/>
      <c r="M24" s="109"/>
      <c r="Q24" t="s">
        <v>25</v>
      </c>
      <c r="U24">
        <f t="shared" si="0"/>
        <v>0</v>
      </c>
    </row>
    <row r="25" spans="2:21" ht="3.75" customHeight="1" thickBot="1">
      <c r="B25" s="10"/>
      <c r="C25" s="10"/>
      <c r="D25" s="10"/>
      <c r="E25" s="10"/>
      <c r="F25" s="16"/>
      <c r="G25" s="10"/>
      <c r="H25" s="10"/>
      <c r="I25" s="10"/>
      <c r="J25" s="10"/>
      <c r="K25" s="10"/>
      <c r="L25" s="10"/>
      <c r="M25" s="10"/>
      <c r="Q25" t="s">
        <v>35</v>
      </c>
      <c r="U25">
        <f t="shared" si="0"/>
        <v>0</v>
      </c>
    </row>
    <row r="26" spans="2:21" ht="19.5" customHeight="1" thickBot="1">
      <c r="B26" s="150" t="s">
        <v>4</v>
      </c>
      <c r="C26" s="99"/>
      <c r="D26" s="155">
        <v>0</v>
      </c>
      <c r="E26" s="156"/>
      <c r="F26" s="5" t="s">
        <v>7</v>
      </c>
      <c r="G26" s="10"/>
      <c r="H26" s="157" t="s">
        <v>100</v>
      </c>
      <c r="I26" s="158"/>
      <c r="J26" s="10"/>
      <c r="K26" s="10"/>
      <c r="L26" s="10"/>
      <c r="M26" s="10"/>
      <c r="Q26" t="s">
        <v>36</v>
      </c>
      <c r="U26">
        <f t="shared" si="0"/>
        <v>0</v>
      </c>
    </row>
    <row r="27" spans="2:21" ht="19.5" customHeight="1">
      <c r="B27" s="21"/>
      <c r="C27" s="21"/>
      <c r="D27" s="21"/>
      <c r="E27" s="21"/>
      <c r="F27" s="21"/>
      <c r="G27" s="10"/>
      <c r="H27" s="10"/>
      <c r="I27" s="10"/>
      <c r="J27" s="10"/>
      <c r="K27" s="10"/>
      <c r="L27" s="10"/>
      <c r="M27" s="10"/>
      <c r="Q27" t="s">
        <v>27</v>
      </c>
      <c r="U27">
        <f t="shared" si="0"/>
        <v>0</v>
      </c>
    </row>
    <row r="28" spans="2:21" ht="28.5" customHeight="1">
      <c r="B28" s="109" t="s">
        <v>78</v>
      </c>
      <c r="C28" s="109"/>
      <c r="D28" s="109"/>
      <c r="E28" s="109"/>
      <c r="F28" s="109"/>
      <c r="G28" s="109"/>
      <c r="H28" s="109"/>
      <c r="I28" s="109"/>
      <c r="J28" s="109"/>
      <c r="K28" s="109"/>
      <c r="L28" s="109"/>
      <c r="M28" s="109"/>
      <c r="Q28" t="s">
        <v>28</v>
      </c>
      <c r="U28">
        <f t="shared" si="0"/>
        <v>0</v>
      </c>
    </row>
    <row r="29" spans="2:21" ht="9.75" customHeight="1">
      <c r="B29" s="6"/>
      <c r="C29" s="6"/>
      <c r="D29" s="6"/>
      <c r="E29" s="6"/>
      <c r="F29" s="6"/>
      <c r="G29" s="6"/>
      <c r="H29" s="6"/>
      <c r="I29" s="6"/>
      <c r="J29" s="6"/>
      <c r="K29" s="6"/>
      <c r="L29" s="6"/>
      <c r="M29" s="6"/>
      <c r="Q29" t="s">
        <v>26</v>
      </c>
      <c r="U29">
        <f t="shared" si="0"/>
        <v>0</v>
      </c>
    </row>
    <row r="30" spans="2:21" ht="13.5">
      <c r="B30" s="81" t="s">
        <v>45</v>
      </c>
      <c r="C30" s="81"/>
      <c r="D30" s="81"/>
      <c r="E30" s="81"/>
      <c r="F30" s="81"/>
      <c r="G30" s="81"/>
      <c r="H30" s="81"/>
      <c r="I30" s="81"/>
      <c r="J30" s="81"/>
      <c r="K30" s="81"/>
      <c r="L30" s="81"/>
      <c r="M30" s="81"/>
      <c r="Q30" t="s">
        <v>29</v>
      </c>
      <c r="U30">
        <f aca="true" t="shared" si="1" ref="U30:U35">IF(D25=Q30,0,1)</f>
        <v>1</v>
      </c>
    </row>
    <row r="31" spans="2:21" ht="3.75" customHeight="1">
      <c r="B31" s="6"/>
      <c r="C31" s="6"/>
      <c r="D31" s="6"/>
      <c r="E31" s="6"/>
      <c r="F31" s="6"/>
      <c r="G31" s="6"/>
      <c r="H31" s="6"/>
      <c r="I31" s="6"/>
      <c r="J31" s="6"/>
      <c r="K31" s="6"/>
      <c r="L31" s="6"/>
      <c r="M31" s="6"/>
      <c r="Q31" t="s">
        <v>30</v>
      </c>
      <c r="U31">
        <f t="shared" si="1"/>
        <v>1</v>
      </c>
    </row>
    <row r="32" spans="2:21" ht="18.75" customHeight="1" thickBot="1">
      <c r="B32" s="6" t="s">
        <v>68</v>
      </c>
      <c r="C32" s="6"/>
      <c r="D32" s="6"/>
      <c r="E32" s="6"/>
      <c r="F32" s="6"/>
      <c r="G32" s="6"/>
      <c r="H32" s="6"/>
      <c r="I32" s="6"/>
      <c r="J32" s="6"/>
      <c r="K32" s="6"/>
      <c r="L32" s="6"/>
      <c r="M32" s="6"/>
      <c r="Q32" t="s">
        <v>31</v>
      </c>
      <c r="U32">
        <f t="shared" si="1"/>
        <v>1</v>
      </c>
    </row>
    <row r="33" spans="2:21" ht="18.75" customHeight="1">
      <c r="B33" s="104" t="s">
        <v>112</v>
      </c>
      <c r="C33" s="104"/>
      <c r="D33" s="117" t="s">
        <v>100</v>
      </c>
      <c r="E33" s="6"/>
      <c r="F33" s="6"/>
      <c r="G33" s="82" t="s">
        <v>111</v>
      </c>
      <c r="H33" s="88"/>
      <c r="I33" s="88"/>
      <c r="J33" s="88"/>
      <c r="K33" s="88"/>
      <c r="L33" s="88"/>
      <c r="M33" s="89"/>
      <c r="Q33" t="s">
        <v>32</v>
      </c>
      <c r="U33">
        <f t="shared" si="1"/>
        <v>1</v>
      </c>
    </row>
    <row r="34" spans="2:21" ht="18" customHeight="1" thickBot="1">
      <c r="B34" s="80"/>
      <c r="C34" s="80"/>
      <c r="D34" s="118"/>
      <c r="E34" s="6"/>
      <c r="F34" s="6"/>
      <c r="G34" s="90"/>
      <c r="H34" s="91"/>
      <c r="I34" s="91"/>
      <c r="J34" s="91"/>
      <c r="K34" s="91"/>
      <c r="L34" s="91"/>
      <c r="M34" s="92"/>
      <c r="Q34" t="s">
        <v>33</v>
      </c>
      <c r="U34">
        <f t="shared" si="1"/>
        <v>1</v>
      </c>
    </row>
    <row r="35" spans="2:21" ht="3.75" customHeight="1" thickBot="1">
      <c r="B35" s="6"/>
      <c r="C35" s="6"/>
      <c r="D35" s="6"/>
      <c r="E35" s="6"/>
      <c r="F35" s="6"/>
      <c r="G35" s="6"/>
      <c r="H35" s="6"/>
      <c r="I35" s="6"/>
      <c r="J35" s="6"/>
      <c r="K35" s="6"/>
      <c r="L35" s="6"/>
      <c r="M35" s="6"/>
      <c r="Q35" t="s">
        <v>98</v>
      </c>
      <c r="U35">
        <f t="shared" si="1"/>
        <v>1</v>
      </c>
    </row>
    <row r="36" spans="2:13" ht="35.25" customHeight="1" thickBot="1">
      <c r="B36" s="63" t="s">
        <v>102</v>
      </c>
      <c r="C36" s="64"/>
      <c r="D36" s="53">
        <v>0</v>
      </c>
      <c r="E36" s="17" t="s">
        <v>101</v>
      </c>
      <c r="F36" s="6"/>
      <c r="G36" s="123" t="s">
        <v>123</v>
      </c>
      <c r="H36" s="124"/>
      <c r="I36" s="124"/>
      <c r="J36" s="124"/>
      <c r="K36" s="124"/>
      <c r="L36" s="124"/>
      <c r="M36" s="125"/>
    </row>
    <row r="37" spans="2:13" ht="3.75" customHeight="1">
      <c r="B37" s="6"/>
      <c r="C37" s="6"/>
      <c r="D37" s="6"/>
      <c r="E37" s="6"/>
      <c r="F37" s="6"/>
      <c r="G37" s="49"/>
      <c r="H37" s="49"/>
      <c r="I37" s="49"/>
      <c r="J37" s="49"/>
      <c r="K37" s="49"/>
      <c r="L37" s="49"/>
      <c r="M37" s="49"/>
    </row>
    <row r="38" spans="2:13" ht="19.5" customHeight="1">
      <c r="B38" s="63" t="s">
        <v>96</v>
      </c>
      <c r="C38" s="64"/>
      <c r="D38" s="54" t="str">
        <f>_xlfn.IFERROR($D$36*100/($D$22*24*365),"‐")</f>
        <v>‐</v>
      </c>
      <c r="E38" s="52" t="s">
        <v>38</v>
      </c>
      <c r="F38" s="6"/>
      <c r="G38" s="6"/>
      <c r="H38" s="6"/>
      <c r="I38" s="6"/>
      <c r="J38" s="6"/>
      <c r="K38" s="6"/>
      <c r="L38" s="6"/>
      <c r="M38" s="6"/>
    </row>
    <row r="39" spans="2:13" ht="3.75" customHeight="1" thickBot="1">
      <c r="B39" s="6"/>
      <c r="C39" s="6"/>
      <c r="D39" s="6"/>
      <c r="E39" s="6"/>
      <c r="F39" s="6"/>
      <c r="G39" s="6"/>
      <c r="H39" s="6"/>
      <c r="I39" s="6"/>
      <c r="J39" s="6"/>
      <c r="K39" s="6"/>
      <c r="L39" s="6"/>
      <c r="M39" s="6"/>
    </row>
    <row r="40" spans="2:13" ht="24.75" customHeight="1">
      <c r="B40" s="104" t="s">
        <v>97</v>
      </c>
      <c r="C40" s="104"/>
      <c r="D40" s="105">
        <v>0</v>
      </c>
      <c r="E40" s="107" t="s">
        <v>38</v>
      </c>
      <c r="F40" s="6"/>
      <c r="G40" s="82" t="s">
        <v>124</v>
      </c>
      <c r="H40" s="88"/>
      <c r="I40" s="88"/>
      <c r="J40" s="88"/>
      <c r="K40" s="88"/>
      <c r="L40" s="88"/>
      <c r="M40" s="89"/>
    </row>
    <row r="41" spans="2:13" ht="28.5" customHeight="1" thickBot="1">
      <c r="B41" s="80"/>
      <c r="C41" s="80"/>
      <c r="D41" s="106"/>
      <c r="E41" s="108"/>
      <c r="F41" s="6"/>
      <c r="G41" s="90"/>
      <c r="H41" s="91"/>
      <c r="I41" s="91"/>
      <c r="J41" s="91"/>
      <c r="K41" s="91"/>
      <c r="L41" s="91"/>
      <c r="M41" s="92"/>
    </row>
    <row r="42" spans="2:14" ht="3.75" customHeight="1">
      <c r="B42" s="9"/>
      <c r="C42" s="6"/>
      <c r="D42" s="6"/>
      <c r="E42" s="6"/>
      <c r="F42" s="6"/>
      <c r="G42" s="6"/>
      <c r="H42" s="6"/>
      <c r="I42" s="6"/>
      <c r="J42" s="6"/>
      <c r="K42" s="6"/>
      <c r="L42" s="6"/>
      <c r="M42" s="6"/>
      <c r="N42" s="6"/>
    </row>
    <row r="43" spans="2:13" ht="21" customHeight="1">
      <c r="B43" s="99" t="s">
        <v>104</v>
      </c>
      <c r="C43" s="100"/>
      <c r="D43" s="101"/>
      <c r="E43" s="44" t="str">
        <f>IF($D$33="年間設備利用率",24*365*$D$40/100,IF($D$33="年間発電電力量",24*365*$D$38/100,"0"))</f>
        <v>0</v>
      </c>
      <c r="F43" s="119" t="s">
        <v>99</v>
      </c>
      <c r="G43" s="119"/>
      <c r="H43" s="6"/>
      <c r="I43" s="6"/>
      <c r="J43" s="6"/>
      <c r="K43" s="6"/>
      <c r="L43" s="6"/>
      <c r="M43" s="6"/>
    </row>
    <row r="44" spans="2:13" ht="3" customHeight="1">
      <c r="B44" s="9"/>
      <c r="C44" s="6"/>
      <c r="D44" s="6"/>
      <c r="E44" s="6"/>
      <c r="F44" s="6"/>
      <c r="G44" s="6"/>
      <c r="H44" s="6"/>
      <c r="I44" s="6"/>
      <c r="J44" s="6"/>
      <c r="K44" s="6"/>
      <c r="L44" s="6"/>
      <c r="M44" s="6"/>
    </row>
    <row r="45" spans="2:13" ht="21" customHeight="1">
      <c r="B45" s="63" t="s">
        <v>128</v>
      </c>
      <c r="C45" s="64"/>
      <c r="D45" s="65"/>
      <c r="E45" s="55">
        <v>0.434</v>
      </c>
      <c r="F45" s="129" t="s">
        <v>39</v>
      </c>
      <c r="G45" s="130"/>
      <c r="H45" s="6"/>
      <c r="I45" s="6"/>
      <c r="J45" s="6"/>
      <c r="K45" s="6"/>
      <c r="L45" s="6"/>
      <c r="M45" s="6"/>
    </row>
    <row r="46" spans="2:13" ht="3" customHeight="1">
      <c r="B46" s="9"/>
      <c r="C46" s="6"/>
      <c r="D46" s="6"/>
      <c r="E46" s="6"/>
      <c r="F46" s="6"/>
      <c r="G46" s="6"/>
      <c r="H46" s="6"/>
      <c r="I46" s="6"/>
      <c r="J46" s="6"/>
      <c r="K46" s="6"/>
      <c r="L46" s="6"/>
      <c r="M46" s="6"/>
    </row>
    <row r="47" spans="2:13" ht="21" customHeight="1">
      <c r="B47" s="99" t="s">
        <v>40</v>
      </c>
      <c r="C47" s="100"/>
      <c r="D47" s="101"/>
      <c r="E47" s="41">
        <f>$E$43*$E$45</f>
        <v>0</v>
      </c>
      <c r="F47" s="72" t="s">
        <v>41</v>
      </c>
      <c r="G47" s="72"/>
      <c r="H47" s="6"/>
      <c r="I47" s="6"/>
      <c r="J47" s="6"/>
      <c r="K47" s="6"/>
      <c r="L47" s="6"/>
      <c r="M47" s="6"/>
    </row>
    <row r="48" spans="2:13" ht="3.75" customHeight="1" thickBot="1">
      <c r="B48" s="13"/>
      <c r="C48" s="13"/>
      <c r="D48" s="13"/>
      <c r="E48" s="13"/>
      <c r="F48" s="13"/>
      <c r="G48" s="13"/>
      <c r="H48" s="13"/>
      <c r="I48" s="13"/>
      <c r="J48" s="13"/>
      <c r="K48" s="14"/>
      <c r="L48" s="15"/>
      <c r="M48" s="15"/>
    </row>
    <row r="49" spans="2:23" ht="18" customHeight="1">
      <c r="B49" s="63" t="s">
        <v>136</v>
      </c>
      <c r="C49" s="142" t="s">
        <v>15</v>
      </c>
      <c r="D49" s="143"/>
      <c r="E49" s="143"/>
      <c r="F49" s="143"/>
      <c r="G49" s="143"/>
      <c r="H49" s="143"/>
      <c r="I49" s="143"/>
      <c r="J49" s="143"/>
      <c r="K49" s="143"/>
      <c r="L49" s="143"/>
      <c r="M49" s="144"/>
      <c r="Q49" s="24" t="s">
        <v>42</v>
      </c>
      <c r="W49" s="24" t="s">
        <v>60</v>
      </c>
    </row>
    <row r="50" spans="2:23" ht="18" customHeight="1" thickBot="1">
      <c r="B50" s="63"/>
      <c r="C50" s="145"/>
      <c r="D50" s="146"/>
      <c r="E50" s="146"/>
      <c r="F50" s="146"/>
      <c r="G50" s="146"/>
      <c r="H50" s="146"/>
      <c r="I50" s="146"/>
      <c r="J50" s="146"/>
      <c r="K50" s="146"/>
      <c r="L50" s="146"/>
      <c r="M50" s="147"/>
      <c r="Q50" t="s">
        <v>21</v>
      </c>
      <c r="R50">
        <v>2.5</v>
      </c>
      <c r="S50" t="s">
        <v>52</v>
      </c>
      <c r="T50">
        <v>34.27</v>
      </c>
      <c r="U50" t="s">
        <v>53</v>
      </c>
      <c r="W50" t="s">
        <v>47</v>
      </c>
    </row>
    <row r="51" spans="2:23" ht="19.5" customHeight="1">
      <c r="B51" s="6"/>
      <c r="C51" s="6"/>
      <c r="D51" s="6"/>
      <c r="E51" s="6"/>
      <c r="F51" s="6"/>
      <c r="G51" s="6"/>
      <c r="H51" s="6"/>
      <c r="I51" s="6"/>
      <c r="J51" s="6"/>
      <c r="K51" s="6"/>
      <c r="L51" s="6"/>
      <c r="M51" s="6"/>
      <c r="Q51" s="3" t="s">
        <v>9</v>
      </c>
      <c r="R51">
        <v>2.62</v>
      </c>
      <c r="S51" t="s">
        <v>54</v>
      </c>
      <c r="T51">
        <v>35.77</v>
      </c>
      <c r="U51" t="s">
        <v>53</v>
      </c>
      <c r="W51" t="s">
        <v>48</v>
      </c>
    </row>
    <row r="52" spans="2:23" ht="19.5" customHeight="1">
      <c r="B52" s="82" t="s">
        <v>132</v>
      </c>
      <c r="C52" s="83"/>
      <c r="D52" s="83"/>
      <c r="E52" s="83"/>
      <c r="F52" s="83"/>
      <c r="G52" s="83"/>
      <c r="H52" s="83"/>
      <c r="I52" s="83"/>
      <c r="J52" s="83"/>
      <c r="K52" s="83"/>
      <c r="L52" s="83"/>
      <c r="M52" s="84"/>
      <c r="Q52" s="3" t="s">
        <v>63</v>
      </c>
      <c r="R52">
        <v>2.75</v>
      </c>
      <c r="T52">
        <v>36.73</v>
      </c>
      <c r="U52" t="s">
        <v>53</v>
      </c>
      <c r="W52" t="s">
        <v>49</v>
      </c>
    </row>
    <row r="53" spans="2:23" ht="19.5" customHeight="1">
      <c r="B53" s="85"/>
      <c r="C53" s="86"/>
      <c r="D53" s="86"/>
      <c r="E53" s="86"/>
      <c r="F53" s="86"/>
      <c r="G53" s="86"/>
      <c r="H53" s="86"/>
      <c r="I53" s="86"/>
      <c r="J53" s="86"/>
      <c r="K53" s="86"/>
      <c r="L53" s="86"/>
      <c r="M53" s="87"/>
      <c r="Q53" s="2" t="s">
        <v>50</v>
      </c>
      <c r="R53">
        <v>2.79</v>
      </c>
      <c r="T53">
        <v>49.84</v>
      </c>
      <c r="U53" t="s">
        <v>64</v>
      </c>
      <c r="W53" t="s">
        <v>57</v>
      </c>
    </row>
    <row r="54" spans="2:23" ht="9.75" customHeight="1">
      <c r="B54" s="6"/>
      <c r="C54" s="6"/>
      <c r="D54" s="6"/>
      <c r="E54" s="6"/>
      <c r="F54" s="6"/>
      <c r="G54" s="6"/>
      <c r="H54" s="6"/>
      <c r="I54" s="6"/>
      <c r="J54" s="6"/>
      <c r="K54" s="6"/>
      <c r="L54" s="6"/>
      <c r="M54" s="6"/>
      <c r="Q54" s="2" t="s">
        <v>20</v>
      </c>
      <c r="R54">
        <v>2.23</v>
      </c>
      <c r="S54" t="s">
        <v>37</v>
      </c>
      <c r="T54" s="50">
        <f>36.44/((273/(273+25))*0.986923)</f>
        <v>40.30405243063171</v>
      </c>
      <c r="U54" t="s">
        <v>59</v>
      </c>
      <c r="W54" t="s">
        <v>58</v>
      </c>
    </row>
    <row r="55" spans="2:23" ht="31.5" customHeight="1" thickBot="1">
      <c r="B55" s="122" t="s">
        <v>46</v>
      </c>
      <c r="C55" s="122"/>
      <c r="D55" s="122"/>
      <c r="E55" s="122"/>
      <c r="F55" s="122"/>
      <c r="G55" s="122"/>
      <c r="H55" s="122"/>
      <c r="I55" s="122"/>
      <c r="J55" s="122"/>
      <c r="K55" s="122"/>
      <c r="L55" s="122"/>
      <c r="M55" s="122"/>
      <c r="Q55" s="2" t="s">
        <v>51</v>
      </c>
      <c r="R55" t="s">
        <v>115</v>
      </c>
      <c r="T55" t="s">
        <v>115</v>
      </c>
      <c r="U55" t="s">
        <v>65</v>
      </c>
      <c r="W55" t="s">
        <v>44</v>
      </c>
    </row>
    <row r="56" spans="2:21" ht="29.25" customHeight="1" thickBot="1">
      <c r="B56" s="139" t="s">
        <v>70</v>
      </c>
      <c r="C56" s="140"/>
      <c r="D56" s="141"/>
      <c r="E56" s="46">
        <v>0</v>
      </c>
      <c r="F56" s="17" t="s">
        <v>38</v>
      </c>
      <c r="H56" s="123" t="s">
        <v>74</v>
      </c>
      <c r="I56" s="124"/>
      <c r="J56" s="124"/>
      <c r="K56" s="124"/>
      <c r="L56" s="124"/>
      <c r="M56" s="125"/>
      <c r="Q56" s="2" t="s">
        <v>114</v>
      </c>
      <c r="R56">
        <v>3.18</v>
      </c>
      <c r="T56">
        <v>28.33</v>
      </c>
      <c r="U56" t="s">
        <v>65</v>
      </c>
    </row>
    <row r="57" spans="1:27" s="3" customFormat="1" ht="3" customHeight="1">
      <c r="A57"/>
      <c r="B57" s="9"/>
      <c r="C57" s="9"/>
      <c r="D57" s="9"/>
      <c r="E57" s="9"/>
      <c r="F57" s="9"/>
      <c r="G57" s="9"/>
      <c r="H57" s="9"/>
      <c r="I57" s="9"/>
      <c r="J57" s="9"/>
      <c r="K57" s="9"/>
      <c r="L57" s="9"/>
      <c r="M57" s="11"/>
      <c r="N57"/>
      <c r="O57"/>
      <c r="P57"/>
      <c r="V57"/>
      <c r="W57"/>
      <c r="X57"/>
      <c r="Y57"/>
      <c r="Z57"/>
      <c r="AA57"/>
    </row>
    <row r="58" spans="2:17" ht="28.5" customHeight="1">
      <c r="B58" s="82" t="s">
        <v>122</v>
      </c>
      <c r="C58" s="88"/>
      <c r="D58" s="88"/>
      <c r="E58" s="88"/>
      <c r="F58" s="88"/>
      <c r="G58" s="89"/>
      <c r="H58" s="82" t="s">
        <v>72</v>
      </c>
      <c r="I58" s="88"/>
      <c r="J58" s="88"/>
      <c r="K58" s="88"/>
      <c r="L58" s="88"/>
      <c r="M58" s="89"/>
      <c r="Q58" s="2"/>
    </row>
    <row r="59" spans="2:17" ht="28.5" customHeight="1">
      <c r="B59" s="90"/>
      <c r="C59" s="91"/>
      <c r="D59" s="91"/>
      <c r="E59" s="91"/>
      <c r="F59" s="91"/>
      <c r="G59" s="92"/>
      <c r="H59" s="90"/>
      <c r="I59" s="91"/>
      <c r="J59" s="91"/>
      <c r="K59" s="91"/>
      <c r="L59" s="91"/>
      <c r="M59" s="92"/>
      <c r="Q59" s="2"/>
    </row>
    <row r="60" spans="2:17" ht="19.5" customHeight="1" thickBot="1">
      <c r="B60" s="6"/>
      <c r="C60" s="6"/>
      <c r="D60" s="6"/>
      <c r="E60" s="6"/>
      <c r="F60" s="6"/>
      <c r="G60" s="6"/>
      <c r="H60" s="6"/>
      <c r="I60" s="6"/>
      <c r="J60" s="6"/>
      <c r="K60" s="6"/>
      <c r="L60" s="6"/>
      <c r="M60" s="6"/>
      <c r="Q60" s="3"/>
    </row>
    <row r="61" spans="2:13" ht="43.5" customHeight="1" thickBot="1">
      <c r="B61" s="80" t="s">
        <v>75</v>
      </c>
      <c r="C61" s="80"/>
      <c r="D61" s="80"/>
      <c r="E61" s="120" t="str">
        <f>$D$16</f>
        <v>選択してください</v>
      </c>
      <c r="F61" s="121"/>
      <c r="G61" s="1"/>
      <c r="H61" s="80" t="s">
        <v>67</v>
      </c>
      <c r="I61" s="95"/>
      <c r="J61" s="96"/>
      <c r="K61" s="126" t="s">
        <v>142</v>
      </c>
      <c r="L61" s="127"/>
      <c r="M61" s="128"/>
    </row>
    <row r="62" spans="2:13" s="3" customFormat="1" ht="3" customHeight="1" thickBot="1">
      <c r="B62" s="9"/>
      <c r="C62" s="9"/>
      <c r="D62" s="9"/>
      <c r="E62" s="9"/>
      <c r="F62" s="11"/>
      <c r="G62" s="11"/>
      <c r="H62" s="11"/>
      <c r="I62" s="11"/>
      <c r="J62" s="11"/>
      <c r="K62" s="11"/>
      <c r="L62" s="11"/>
      <c r="M62" s="11"/>
    </row>
    <row r="63" spans="2:13" s="3" customFormat="1" ht="24" customHeight="1" thickBot="1">
      <c r="B63" s="80" t="str">
        <f>IF($E$61="選択してください","利用したバイオマス・一般廃棄物",$E$61)&amp;"の年間燃料総消費量"</f>
        <v>利用したバイオマス・一般廃棄物の年間燃料総消費量</v>
      </c>
      <c r="C63" s="80"/>
      <c r="D63" s="80"/>
      <c r="E63" s="42">
        <v>0</v>
      </c>
      <c r="F63" s="28" t="s">
        <v>3</v>
      </c>
      <c r="G63" s="32"/>
      <c r="H63" s="80" t="s">
        <v>77</v>
      </c>
      <c r="I63" s="95"/>
      <c r="J63" s="95"/>
      <c r="K63" s="42">
        <v>0</v>
      </c>
      <c r="L63" s="70" t="str">
        <f>"["&amp;VLOOKUP($K$61,$Q$49:$U$56,5,FALSE)&amp;"]"</f>
        <v>[]</v>
      </c>
      <c r="M63" s="71"/>
    </row>
    <row r="64" spans="2:23" s="3" customFormat="1" ht="3" customHeight="1" thickBot="1">
      <c r="B64" s="11"/>
      <c r="C64" s="11"/>
      <c r="D64" s="11"/>
      <c r="E64" s="11"/>
      <c r="F64" s="23"/>
      <c r="G64" s="11"/>
      <c r="H64" s="9"/>
      <c r="I64" s="11"/>
      <c r="J64" s="11"/>
      <c r="K64" s="11"/>
      <c r="L64" s="11"/>
      <c r="M64" s="11"/>
      <c r="T64" s="2"/>
      <c r="V64" s="2"/>
      <c r="W64" s="2"/>
    </row>
    <row r="65" spans="2:17" s="3" customFormat="1" ht="24" customHeight="1" thickBot="1">
      <c r="B65" s="80" t="str">
        <f>IF($E$61="選択してください","利用したバイオマス・一般廃棄物",$E$61)&amp;"の排出係数"</f>
        <v>利用したバイオマス・一般廃棄物の排出係数</v>
      </c>
      <c r="C65" s="80"/>
      <c r="D65" s="80"/>
      <c r="E65" s="45">
        <v>0</v>
      </c>
      <c r="F65" s="72" t="str">
        <f>"[kgCO2/"&amp;G63&amp;"]"</f>
        <v>[kgCO2/]</v>
      </c>
      <c r="G65" s="72"/>
      <c r="H65" s="80" t="s">
        <v>66</v>
      </c>
      <c r="I65" s="80"/>
      <c r="J65" s="113"/>
      <c r="K65" s="47">
        <f>VLOOKUP($K$61,$Q$49:$U$56,2,FALSE)</f>
        <v>0</v>
      </c>
      <c r="L65" s="72" t="str">
        <f>"[kgCO2/"&amp;VLOOKUP($K$61,$Q$49:$U$56,5,FALSE)&amp;"]"</f>
        <v>[kgCO2/]</v>
      </c>
      <c r="M65" s="72"/>
      <c r="Q65"/>
    </row>
    <row r="66" spans="2:17" s="3" customFormat="1" ht="3" customHeight="1" thickBot="1">
      <c r="B66" s="26"/>
      <c r="C66" s="26"/>
      <c r="D66" s="26"/>
      <c r="E66" s="26"/>
      <c r="F66" s="26"/>
      <c r="G66" s="26"/>
      <c r="H66" s="26"/>
      <c r="I66" s="26"/>
      <c r="J66" s="26"/>
      <c r="K66" s="26"/>
      <c r="L66" s="26"/>
      <c r="M66" s="26"/>
      <c r="Q66"/>
    </row>
    <row r="67" spans="2:17" s="3" customFormat="1" ht="26.25" customHeight="1" thickBot="1">
      <c r="B67" s="80" t="str">
        <f>IF($E$61="選択してください","利用したバイオマス・一般廃棄物",$E$61)&amp;"の排出係数の設定根拠"</f>
        <v>利用したバイオマス・一般廃棄物の排出係数の設定根拠</v>
      </c>
      <c r="C67" s="80"/>
      <c r="D67" s="80"/>
      <c r="E67" s="80"/>
      <c r="F67" s="114"/>
      <c r="G67" s="115"/>
      <c r="H67" s="115"/>
      <c r="I67" s="115"/>
      <c r="J67" s="115"/>
      <c r="K67" s="115"/>
      <c r="L67" s="115"/>
      <c r="M67" s="116"/>
      <c r="Q67"/>
    </row>
    <row r="68" spans="2:17" s="3" customFormat="1" ht="18.75" customHeight="1">
      <c r="B68" s="26"/>
      <c r="C68" s="26"/>
      <c r="D68" s="26"/>
      <c r="E68" s="26"/>
      <c r="F68" s="26"/>
      <c r="G68" s="26"/>
      <c r="H68" s="26"/>
      <c r="I68" s="26"/>
      <c r="J68" s="26"/>
      <c r="K68" s="26"/>
      <c r="L68" s="26"/>
      <c r="M68" s="26"/>
      <c r="Q68"/>
    </row>
    <row r="69" spans="2:17" s="3" customFormat="1" ht="18" customHeight="1">
      <c r="B69" s="123" t="str">
        <f>IF($E$61="選択してください","利用したバイオマス・一般廃棄物",$E$61)&amp;"のCO2排出係数を記入し、設定根拠を記載してください。不明である場合、「不明」と記載してください。"</f>
        <v>利用したバイオマス・一般廃棄物のCO2排出係数を記入し、設定根拠を記載してください。不明である場合、「不明」と記載してください。</v>
      </c>
      <c r="C69" s="124"/>
      <c r="D69" s="124"/>
      <c r="E69" s="124"/>
      <c r="F69" s="124"/>
      <c r="G69" s="124"/>
      <c r="H69" s="124"/>
      <c r="I69" s="124"/>
      <c r="J69" s="124"/>
      <c r="K69" s="124"/>
      <c r="L69" s="124"/>
      <c r="M69" s="125"/>
      <c r="Q69"/>
    </row>
    <row r="70" spans="2:23" s="3" customFormat="1" ht="3" customHeight="1">
      <c r="B70" s="9"/>
      <c r="C70" s="11"/>
      <c r="D70" s="11"/>
      <c r="E70" s="11"/>
      <c r="F70" s="11"/>
      <c r="G70" s="11"/>
      <c r="H70" s="9"/>
      <c r="I70" s="11"/>
      <c r="J70" s="11"/>
      <c r="K70" s="25"/>
      <c r="L70" s="11"/>
      <c r="M70" s="11"/>
      <c r="Q70"/>
      <c r="T70" s="2"/>
      <c r="V70" s="2"/>
      <c r="W70" s="2"/>
    </row>
    <row r="71" spans="2:17" s="3" customFormat="1" ht="24" customHeight="1">
      <c r="B71" s="80" t="str">
        <f>IF($E$61="選択してください","利用したバイオマス・一般廃棄物",$E$61)&amp;"のCO2排出量"</f>
        <v>利用したバイオマス・一般廃棄物のCO2排出量</v>
      </c>
      <c r="C71" s="80"/>
      <c r="D71" s="80"/>
      <c r="E71" s="43">
        <f>$E$63*$E$65</f>
        <v>0</v>
      </c>
      <c r="F71" s="72" t="str">
        <f>"[kgCO2/"&amp;G63&amp;"]"</f>
        <v>[kgCO2/]</v>
      </c>
      <c r="G71" s="72"/>
      <c r="H71" s="95" t="s">
        <v>55</v>
      </c>
      <c r="I71" s="95"/>
      <c r="J71" s="138"/>
      <c r="K71" s="43">
        <f>K63*K65</f>
        <v>0</v>
      </c>
      <c r="L71" s="72" t="str">
        <f>"[kgCO2/"&amp;VLOOKUP($K$61,$Q$49:$U$56,5,FALSE)&amp;"]"</f>
        <v>[kgCO2/]</v>
      </c>
      <c r="M71" s="72"/>
      <c r="Q71"/>
    </row>
    <row r="72" spans="2:23" s="3" customFormat="1" ht="3" customHeight="1">
      <c r="B72" s="9"/>
      <c r="C72" s="27"/>
      <c r="D72" s="11"/>
      <c r="E72" s="11"/>
      <c r="F72" s="11"/>
      <c r="G72" s="11"/>
      <c r="H72" s="9"/>
      <c r="I72" s="11"/>
      <c r="J72" s="11"/>
      <c r="K72" s="11"/>
      <c r="L72" s="11"/>
      <c r="M72" s="11"/>
      <c r="Q72"/>
      <c r="T72" s="2"/>
      <c r="V72" s="2"/>
      <c r="W72" s="2"/>
    </row>
    <row r="73" spans="2:17" s="3" customFormat="1" ht="24" customHeight="1">
      <c r="B73" s="80" t="str">
        <f>IF($E$61="選択してください","利用したバイオマス・一般廃棄物",$E$61)&amp;"のCO2排出原単位"</f>
        <v>利用したバイオマス・一般廃棄物のCO2排出原単位</v>
      </c>
      <c r="C73" s="80"/>
      <c r="D73" s="80"/>
      <c r="E73" s="48">
        <f>IF(ISERROR($E$71/$D$22),"",$E$71/$D$22)</f>
      </c>
      <c r="F73" s="72" t="s">
        <v>62</v>
      </c>
      <c r="G73" s="72"/>
      <c r="H73" s="95" t="s">
        <v>56</v>
      </c>
      <c r="I73" s="95"/>
      <c r="J73" s="138"/>
      <c r="K73" s="48">
        <f>IF(ISERROR($K$71/$D$22),0,$K$71/$D$22)</f>
        <v>0</v>
      </c>
      <c r="L73" s="129" t="s">
        <v>62</v>
      </c>
      <c r="M73" s="130"/>
      <c r="Q73"/>
    </row>
    <row r="74" spans="1:27" s="3" customFormat="1" ht="12" customHeight="1">
      <c r="A74"/>
      <c r="B74" s="9"/>
      <c r="C74" s="9"/>
      <c r="D74" s="9"/>
      <c r="E74" s="9"/>
      <c r="F74" s="9"/>
      <c r="G74" s="9"/>
      <c r="H74" s="9"/>
      <c r="I74" s="9"/>
      <c r="J74" s="9"/>
      <c r="K74" s="9"/>
      <c r="L74" s="9"/>
      <c r="M74" s="9"/>
      <c r="N74"/>
      <c r="O74"/>
      <c r="P74"/>
      <c r="Q74"/>
      <c r="R74"/>
      <c r="S74"/>
      <c r="T74"/>
      <c r="U74"/>
      <c r="V74"/>
      <c r="W74"/>
      <c r="X74"/>
      <c r="Y74"/>
      <c r="Z74"/>
      <c r="AA74"/>
    </row>
    <row r="75" spans="2:13" ht="21.75" customHeight="1">
      <c r="B75" s="6"/>
      <c r="C75" s="6"/>
      <c r="D75" s="6"/>
      <c r="E75" s="6"/>
      <c r="F75" s="6"/>
      <c r="G75" s="6"/>
      <c r="H75" s="68" t="s">
        <v>61</v>
      </c>
      <c r="I75" s="133"/>
      <c r="J75" s="134"/>
      <c r="K75" s="44">
        <f>$E$47-(IF(ISERROR($E$73+$K$73),0,($E$73+$K$73)))</f>
        <v>0</v>
      </c>
      <c r="L75" s="129" t="s">
        <v>62</v>
      </c>
      <c r="M75" s="130"/>
    </row>
    <row r="76" spans="2:13" ht="9.75" customHeight="1">
      <c r="B76" s="6"/>
      <c r="C76" s="6"/>
      <c r="D76" s="6"/>
      <c r="E76" s="6"/>
      <c r="F76" s="6"/>
      <c r="G76" s="6"/>
      <c r="H76" s="6"/>
      <c r="I76" s="6"/>
      <c r="J76" s="6"/>
      <c r="K76" s="6"/>
      <c r="L76" s="6"/>
      <c r="M76" s="6"/>
    </row>
    <row r="77" spans="2:13" ht="13.5">
      <c r="B77" s="81" t="s">
        <v>6</v>
      </c>
      <c r="C77" s="81"/>
      <c r="D77" s="81"/>
      <c r="E77" s="81"/>
      <c r="F77" s="81"/>
      <c r="G77" s="81"/>
      <c r="H77" s="81"/>
      <c r="I77" s="81"/>
      <c r="J77" s="81"/>
      <c r="K77" s="81"/>
      <c r="L77" s="81"/>
      <c r="M77" s="81"/>
    </row>
    <row r="78" spans="2:13" ht="3.75" customHeight="1">
      <c r="B78" s="6"/>
      <c r="C78" s="6"/>
      <c r="D78" s="6"/>
      <c r="E78" s="6"/>
      <c r="F78" s="6"/>
      <c r="G78" s="6"/>
      <c r="H78" s="6"/>
      <c r="I78" s="6"/>
      <c r="J78" s="6"/>
      <c r="K78" s="6"/>
      <c r="L78" s="6"/>
      <c r="M78" s="6"/>
    </row>
    <row r="79" spans="2:13" ht="39" customHeight="1">
      <c r="B79" s="148" t="s">
        <v>5</v>
      </c>
      <c r="C79" s="149"/>
      <c r="D79" s="132">
        <f>$K$75*$D$22</f>
        <v>0</v>
      </c>
      <c r="E79" s="132"/>
      <c r="F79" s="30" t="s">
        <v>83</v>
      </c>
      <c r="G79" s="136" t="s">
        <v>71</v>
      </c>
      <c r="H79" s="137"/>
      <c r="I79" s="148" t="s">
        <v>5</v>
      </c>
      <c r="J79" s="149"/>
      <c r="K79" s="151">
        <f>$K$75*$D$22/1000</f>
        <v>0</v>
      </c>
      <c r="L79" s="151"/>
      <c r="M79" s="30" t="s">
        <v>84</v>
      </c>
    </row>
    <row r="80" spans="2:13" ht="3" customHeight="1">
      <c r="B80" s="29"/>
      <c r="C80" s="29"/>
      <c r="D80" s="29"/>
      <c r="E80" s="29"/>
      <c r="F80" s="29"/>
      <c r="G80" s="29"/>
      <c r="H80" s="29"/>
      <c r="I80" s="29"/>
      <c r="J80" s="29"/>
      <c r="K80" s="29"/>
      <c r="L80" s="29"/>
      <c r="M80" s="29"/>
    </row>
    <row r="81" spans="2:13" ht="39" customHeight="1">
      <c r="B81" s="148" t="s">
        <v>79</v>
      </c>
      <c r="C81" s="149"/>
      <c r="D81" s="131">
        <f>$D$79*$D$26</f>
        <v>0</v>
      </c>
      <c r="E81" s="132"/>
      <c r="F81" s="30" t="s">
        <v>80</v>
      </c>
      <c r="G81" s="136" t="s">
        <v>81</v>
      </c>
      <c r="H81" s="137"/>
      <c r="I81" s="148" t="s">
        <v>79</v>
      </c>
      <c r="J81" s="149"/>
      <c r="K81" s="152">
        <f>$K$79*$D$26</f>
        <v>0</v>
      </c>
      <c r="L81" s="151"/>
      <c r="M81" s="30" t="s">
        <v>82</v>
      </c>
    </row>
    <row r="82" spans="2:13" ht="3" customHeight="1">
      <c r="B82" s="29"/>
      <c r="C82" s="29"/>
      <c r="D82" s="29"/>
      <c r="E82" s="29"/>
      <c r="F82" s="29"/>
      <c r="G82" s="29"/>
      <c r="H82" s="29"/>
      <c r="I82" s="29"/>
      <c r="J82" s="29"/>
      <c r="K82" s="29"/>
      <c r="L82" s="29"/>
      <c r="M82" s="29"/>
    </row>
    <row r="83" spans="2:13" ht="12.75" customHeight="1">
      <c r="B83" s="81" t="s">
        <v>73</v>
      </c>
      <c r="C83" s="81"/>
      <c r="D83" s="81"/>
      <c r="E83" s="81"/>
      <c r="F83" s="81"/>
      <c r="G83" s="81"/>
      <c r="H83" s="81"/>
      <c r="I83" s="81"/>
      <c r="J83" s="81"/>
      <c r="K83" s="81"/>
      <c r="L83" s="81"/>
      <c r="M83" s="81"/>
    </row>
    <row r="84" spans="2:13" ht="3" customHeight="1">
      <c r="B84" s="29"/>
      <c r="C84" s="29"/>
      <c r="D84" s="29"/>
      <c r="E84" s="29"/>
      <c r="F84" s="29"/>
      <c r="G84" s="29"/>
      <c r="H84" s="29"/>
      <c r="I84" s="29"/>
      <c r="J84" s="6"/>
      <c r="K84" s="6"/>
      <c r="L84" s="6"/>
      <c r="M84" s="6"/>
    </row>
    <row r="85" spans="2:13" ht="3" customHeight="1">
      <c r="B85" s="29"/>
      <c r="C85" s="29"/>
      <c r="D85" s="29"/>
      <c r="E85" s="29"/>
      <c r="F85" s="29"/>
      <c r="G85" s="29"/>
      <c r="H85" s="29"/>
      <c r="I85" s="29"/>
      <c r="J85" s="6"/>
      <c r="K85" s="6"/>
      <c r="L85" s="6"/>
      <c r="M85" s="6"/>
    </row>
    <row r="86" spans="2:13" ht="19.5" customHeight="1">
      <c r="B86" s="80" t="s">
        <v>4</v>
      </c>
      <c r="C86" s="80"/>
      <c r="D86" s="80"/>
      <c r="E86" s="113"/>
      <c r="F86" s="41" t="str">
        <f>$D$26&amp;"年"</f>
        <v>0年</v>
      </c>
      <c r="G86" s="129" t="str">
        <f>$H$26</f>
        <v>選択してください</v>
      </c>
      <c r="H86" s="135"/>
      <c r="I86" s="130"/>
      <c r="J86" s="6"/>
      <c r="K86" s="6"/>
      <c r="L86" s="6"/>
      <c r="M86" s="6"/>
    </row>
    <row r="87" spans="2:13" ht="3" customHeight="1">
      <c r="B87" s="29"/>
      <c r="C87" s="29"/>
      <c r="D87" s="29"/>
      <c r="E87" s="29"/>
      <c r="F87" s="29"/>
      <c r="G87" s="29"/>
      <c r="H87" s="29"/>
      <c r="I87" s="29"/>
      <c r="J87" s="6"/>
      <c r="K87" s="6"/>
      <c r="L87" s="6"/>
      <c r="M87" s="6"/>
    </row>
    <row r="88" spans="2:13" ht="34.5" customHeight="1">
      <c r="B88" s="80" t="s">
        <v>137</v>
      </c>
      <c r="C88" s="80"/>
      <c r="D88" s="62">
        <f>$E$45</f>
        <v>0.434</v>
      </c>
      <c r="E88" s="6"/>
      <c r="F88" s="6"/>
      <c r="G88" s="6"/>
      <c r="H88" s="6"/>
      <c r="I88" s="6"/>
      <c r="J88" s="6"/>
      <c r="K88" s="6"/>
      <c r="L88" s="6"/>
      <c r="M88" s="6"/>
    </row>
    <row r="89" spans="2:13" ht="3" customHeight="1">
      <c r="B89" s="29"/>
      <c r="C89" s="29"/>
      <c r="D89" s="29"/>
      <c r="E89" s="29"/>
      <c r="F89" s="29"/>
      <c r="G89" s="29"/>
      <c r="H89" s="29"/>
      <c r="I89" s="29"/>
      <c r="J89" s="6"/>
      <c r="K89" s="6"/>
      <c r="L89" s="6"/>
      <c r="M89" s="6"/>
    </row>
    <row r="90" spans="2:13" ht="34.5" customHeight="1">
      <c r="B90" s="80" t="s">
        <v>85</v>
      </c>
      <c r="C90" s="80"/>
      <c r="D90" s="51">
        <f>$E$65</f>
        <v>0</v>
      </c>
      <c r="E90" s="61" t="s">
        <v>86</v>
      </c>
      <c r="F90" s="129">
        <f>IF($F$67=0,"",$F$67)</f>
      </c>
      <c r="G90" s="135"/>
      <c r="H90" s="135"/>
      <c r="I90" s="135"/>
      <c r="J90" s="135"/>
      <c r="K90" s="135"/>
      <c r="L90" s="135"/>
      <c r="M90" s="130"/>
    </row>
    <row r="91" ht="19.5" customHeight="1"/>
    <row r="92" ht="19.5" customHeight="1"/>
    <row r="93" ht="19.5" customHeight="1"/>
    <row r="94" ht="19.5" customHeight="1"/>
  </sheetData>
  <sheetProtection password="E9BB" sheet="1" objects="1" selectLockedCells="1"/>
  <mergeCells count="91">
    <mergeCell ref="D9:M9"/>
    <mergeCell ref="D79:E79"/>
    <mergeCell ref="F14:G14"/>
    <mergeCell ref="K81:L81"/>
    <mergeCell ref="B2:M2"/>
    <mergeCell ref="B4:M4"/>
    <mergeCell ref="B24:M24"/>
    <mergeCell ref="B26:C26"/>
    <mergeCell ref="D26:E26"/>
    <mergeCell ref="H26:I26"/>
    <mergeCell ref="B6:M7"/>
    <mergeCell ref="B36:C36"/>
    <mergeCell ref="B22:C22"/>
    <mergeCell ref="F45:G45"/>
    <mergeCell ref="B90:C90"/>
    <mergeCell ref="F90:M90"/>
    <mergeCell ref="B86:E86"/>
    <mergeCell ref="G79:H79"/>
    <mergeCell ref="I79:J79"/>
    <mergeCell ref="K79:L79"/>
    <mergeCell ref="B81:C81"/>
    <mergeCell ref="H58:M59"/>
    <mergeCell ref="I81:J81"/>
    <mergeCell ref="B77:M77"/>
    <mergeCell ref="B79:C79"/>
    <mergeCell ref="L75:M75"/>
    <mergeCell ref="J16:M17"/>
    <mergeCell ref="B19:C20"/>
    <mergeCell ref="L71:M71"/>
    <mergeCell ref="H73:J73"/>
    <mergeCell ref="B47:D47"/>
    <mergeCell ref="B65:D65"/>
    <mergeCell ref="B38:C38"/>
    <mergeCell ref="B58:G59"/>
    <mergeCell ref="G86:I86"/>
    <mergeCell ref="G81:H81"/>
    <mergeCell ref="H71:J71"/>
    <mergeCell ref="B73:D73"/>
    <mergeCell ref="B56:D56"/>
    <mergeCell ref="B63:D63"/>
    <mergeCell ref="C49:M50"/>
    <mergeCell ref="K61:M61"/>
    <mergeCell ref="L73:M73"/>
    <mergeCell ref="B71:D71"/>
    <mergeCell ref="F71:G71"/>
    <mergeCell ref="D81:E81"/>
    <mergeCell ref="H75:J75"/>
    <mergeCell ref="F65:G65"/>
    <mergeCell ref="L65:M65"/>
    <mergeCell ref="F73:G73"/>
    <mergeCell ref="B69:M69"/>
    <mergeCell ref="H65:J65"/>
    <mergeCell ref="B67:E67"/>
    <mergeCell ref="F67:M67"/>
    <mergeCell ref="B13:C14"/>
    <mergeCell ref="D33:D34"/>
    <mergeCell ref="F43:G43"/>
    <mergeCell ref="G22:H22"/>
    <mergeCell ref="J19:M20"/>
    <mergeCell ref="B61:D61"/>
    <mergeCell ref="E61:F61"/>
    <mergeCell ref="B9:C9"/>
    <mergeCell ref="B40:C41"/>
    <mergeCell ref="D40:D41"/>
    <mergeCell ref="E40:E41"/>
    <mergeCell ref="B28:M28"/>
    <mergeCell ref="D22:E22"/>
    <mergeCell ref="D19:H20"/>
    <mergeCell ref="D14:E14"/>
    <mergeCell ref="B33:C34"/>
    <mergeCell ref="B30:M30"/>
    <mergeCell ref="B88:C88"/>
    <mergeCell ref="B83:M83"/>
    <mergeCell ref="B52:M53"/>
    <mergeCell ref="B49:B50"/>
    <mergeCell ref="G40:M41"/>
    <mergeCell ref="E13:M13"/>
    <mergeCell ref="H61:J61"/>
    <mergeCell ref="H14:M14"/>
    <mergeCell ref="B43:D43"/>
    <mergeCell ref="H63:J63"/>
    <mergeCell ref="B45:D45"/>
    <mergeCell ref="B16:C17"/>
    <mergeCell ref="L63:M63"/>
    <mergeCell ref="F47:G47"/>
    <mergeCell ref="B11:M11"/>
    <mergeCell ref="D16:H17"/>
    <mergeCell ref="B55:M55"/>
    <mergeCell ref="G33:M34"/>
    <mergeCell ref="G36:M36"/>
    <mergeCell ref="H56:M56"/>
  </mergeCells>
  <conditionalFormatting sqref="H58:M66 H68:M68 H70:M73">
    <cfRule type="expression" priority="130" dxfId="5" stopIfTrue="1">
      <formula>$Z$23=0</formula>
    </cfRule>
  </conditionalFormatting>
  <conditionalFormatting sqref="B90:M90 B55:M76">
    <cfRule type="expression" priority="25" dxfId="0" stopIfTrue="1">
      <formula>OR($D$16=$Q$21,$D$16=$Q$22,$D$16=$Q$23,$D$16=$Q$24,$D$16=$Q$25,$D$16=$Q$26,$D$16=$Q$27,$D$16=$Q$28,$D$16=$Q$29)</formula>
    </cfRule>
  </conditionalFormatting>
  <conditionalFormatting sqref="B36:M38">
    <cfRule type="expression" priority="9" dxfId="0" stopIfTrue="1">
      <formula>$D$33="年間設備利用率"</formula>
    </cfRule>
  </conditionalFormatting>
  <conditionalFormatting sqref="B40 D40:M40 F41:M41">
    <cfRule type="expression" priority="8" dxfId="0" stopIfTrue="1">
      <formula>$D$33="年間発電電力量"</formula>
    </cfRule>
  </conditionalFormatting>
  <conditionalFormatting sqref="B36:M41">
    <cfRule type="expression" priority="2" dxfId="0" stopIfTrue="1">
      <formula>$D$33="選択してください"</formula>
    </cfRule>
  </conditionalFormatting>
  <conditionalFormatting sqref="B88:D88">
    <cfRule type="expression" priority="1" dxfId="0" stopIfTrue="1">
      <formula>OR($D$16=$Q$21,$D$16=$Q$22,$D$16=$Q$23,$D$16=$Q$24,$D$16=$Q$25,$D$16=$Q$26,$D$16=$Q$27,$D$16=$Q$28,$D$16=$Q$29)</formula>
    </cfRule>
  </conditionalFormatting>
  <dataValidations count="5">
    <dataValidation type="list" allowBlank="1" showInputMessage="1" showErrorMessage="1" sqref="D18:H18">
      <formula1>"選択してください,太陽光発電,風力発電（陸上）,風力発電（洋上）,地熱発電,バイオマス発電,海洋エネルギー発電,その他"</formula1>
    </dataValidation>
    <dataValidation type="list" allowBlank="1" showInputMessage="1" showErrorMessage="1" sqref="H26:I26">
      <formula1>"選択してください,法定耐用年数を記入,想定使用年数を記入"</formula1>
    </dataValidation>
    <dataValidation type="list" allowBlank="1" showInputMessage="1" showErrorMessage="1" sqref="D16:H17">
      <formula1>$Q$20:$Q$35</formula1>
    </dataValidation>
    <dataValidation type="list" allowBlank="1" showInputMessage="1" showErrorMessage="1" sqref="D33:D34">
      <formula1>"選択してください,年間設備利用率,年間発電電力量"</formula1>
    </dataValidation>
    <dataValidation type="list" allowBlank="1" showInputMessage="1" showErrorMessage="1" sqref="K61:M61">
      <formula1>"選択してください,灯油,軽油,A重油,液化天然ガス,都市ガス,石炭コークス"</formula1>
    </dataValidation>
  </dataValidations>
  <printOptions/>
  <pageMargins left="1.0236220472440944" right="1.0236220472440944" top="0.7480314960629921" bottom="0.7480314960629921" header="0.31496062992125984" footer="0.31496062992125984"/>
  <pageSetup fitToHeight="0"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dimension ref="B2:E17"/>
  <sheetViews>
    <sheetView zoomScaleSheetLayoutView="100" zoomScalePageLayoutView="0" workbookViewId="0" topLeftCell="A1">
      <selection activeCell="A1" sqref="A1"/>
    </sheetView>
  </sheetViews>
  <sheetFormatPr defaultColWidth="0" defaultRowHeight="15"/>
  <cols>
    <col min="1" max="1" width="2.00390625" style="0" customWidth="1"/>
    <col min="2" max="2" width="11.421875" style="0" customWidth="1"/>
    <col min="3" max="3" width="26.00390625" style="0" customWidth="1"/>
    <col min="4" max="4" width="48.421875" style="0" customWidth="1"/>
    <col min="5" max="5" width="52.00390625" style="0" customWidth="1"/>
    <col min="6" max="6" width="2.00390625" style="0" customWidth="1"/>
    <col min="7" max="16384" width="0" style="0" hidden="1" customWidth="1"/>
  </cols>
  <sheetData>
    <row r="1" s="40" customFormat="1" ht="13.5"/>
    <row r="2" spans="2:5" s="40" customFormat="1" ht="17.25">
      <c r="B2" s="168" t="s">
        <v>95</v>
      </c>
      <c r="C2" s="168"/>
      <c r="D2" s="168"/>
      <c r="E2" s="168"/>
    </row>
    <row r="3" s="40" customFormat="1" ht="13.5"/>
    <row r="4" spans="2:5" ht="13.5">
      <c r="B4" s="39" t="s">
        <v>94</v>
      </c>
      <c r="C4" s="38" t="s">
        <v>93</v>
      </c>
      <c r="D4" s="38" t="s">
        <v>92</v>
      </c>
      <c r="E4" s="37" t="s">
        <v>91</v>
      </c>
    </row>
    <row r="5" spans="2:5" ht="13.5">
      <c r="B5" s="36">
        <v>42888</v>
      </c>
      <c r="C5" s="35" t="s">
        <v>90</v>
      </c>
      <c r="D5" s="34" t="s">
        <v>89</v>
      </c>
      <c r="E5" s="33" t="s">
        <v>88</v>
      </c>
    </row>
    <row r="6" spans="2:5" ht="27">
      <c r="B6" s="56">
        <v>45387</v>
      </c>
      <c r="C6" s="57" t="s">
        <v>107</v>
      </c>
      <c r="D6" s="58" t="s">
        <v>108</v>
      </c>
      <c r="E6" s="59" t="s">
        <v>116</v>
      </c>
    </row>
    <row r="7" spans="2:5" ht="27">
      <c r="B7" s="56">
        <v>45387</v>
      </c>
      <c r="C7" s="57" t="s">
        <v>106</v>
      </c>
      <c r="D7" s="58" t="s">
        <v>105</v>
      </c>
      <c r="E7" s="59" t="s">
        <v>117</v>
      </c>
    </row>
    <row r="8" spans="2:5" ht="13.5">
      <c r="B8" s="56">
        <v>45387</v>
      </c>
      <c r="C8" s="57" t="s">
        <v>109</v>
      </c>
      <c r="D8" s="58" t="s">
        <v>110</v>
      </c>
      <c r="E8" s="59" t="s">
        <v>118</v>
      </c>
    </row>
    <row r="9" spans="2:5" ht="13.5">
      <c r="B9" s="56">
        <v>45387</v>
      </c>
      <c r="C9" s="57" t="s">
        <v>119</v>
      </c>
      <c r="D9" s="58" t="s">
        <v>120</v>
      </c>
      <c r="E9" s="59" t="s">
        <v>121</v>
      </c>
    </row>
    <row r="10" spans="2:5" ht="40.5">
      <c r="B10" s="56">
        <v>45387</v>
      </c>
      <c r="C10" s="57" t="s">
        <v>125</v>
      </c>
      <c r="D10" s="59" t="s">
        <v>127</v>
      </c>
      <c r="E10" s="58" t="s">
        <v>118</v>
      </c>
    </row>
    <row r="11" spans="2:5" ht="40.5">
      <c r="B11" s="56">
        <v>45387</v>
      </c>
      <c r="C11" s="57" t="s">
        <v>126</v>
      </c>
      <c r="D11" s="59" t="s">
        <v>127</v>
      </c>
      <c r="E11" s="58" t="s">
        <v>118</v>
      </c>
    </row>
    <row r="12" spans="2:5" ht="13.5">
      <c r="B12" s="56">
        <v>45387</v>
      </c>
      <c r="C12" s="57" t="s">
        <v>129</v>
      </c>
      <c r="D12" s="59" t="s">
        <v>130</v>
      </c>
      <c r="E12" s="58" t="s">
        <v>118</v>
      </c>
    </row>
    <row r="13" spans="2:5" ht="13.5">
      <c r="B13" s="56">
        <v>45387</v>
      </c>
      <c r="C13" s="57" t="s">
        <v>131</v>
      </c>
      <c r="D13" s="59" t="s">
        <v>141</v>
      </c>
      <c r="E13" s="58" t="s">
        <v>118</v>
      </c>
    </row>
    <row r="14" spans="2:5" ht="27">
      <c r="B14" s="56">
        <v>45387</v>
      </c>
      <c r="C14" s="57" t="s">
        <v>133</v>
      </c>
      <c r="D14" s="59" t="s">
        <v>134</v>
      </c>
      <c r="E14" s="58" t="s">
        <v>118</v>
      </c>
    </row>
    <row r="15" spans="2:5" ht="13.5">
      <c r="B15" s="56">
        <v>45387</v>
      </c>
      <c r="C15" s="57" t="s">
        <v>138</v>
      </c>
      <c r="D15" s="59" t="s">
        <v>143</v>
      </c>
      <c r="E15" s="58" t="s">
        <v>118</v>
      </c>
    </row>
    <row r="16" spans="2:5" ht="13.5">
      <c r="B16" s="56">
        <v>45387</v>
      </c>
      <c r="C16" s="57" t="s">
        <v>139</v>
      </c>
      <c r="D16" s="59" t="s">
        <v>140</v>
      </c>
      <c r="E16" s="58" t="s">
        <v>118</v>
      </c>
    </row>
    <row r="17" spans="2:5" ht="13.5">
      <c r="B17" s="29"/>
      <c r="C17" s="29"/>
      <c r="D17" s="29"/>
      <c r="E17" s="29"/>
    </row>
    <row r="33" ht="13.5"/>
    <row r="34" ht="13.5"/>
    <row r="35" ht="13.5"/>
    <row r="36" ht="13.5"/>
    <row r="37" ht="13.5"/>
    <row r="38" ht="13.5"/>
    <row r="39" ht="13.5"/>
    <row r="40" ht="13.5"/>
    <row r="41" ht="13.5"/>
    <row r="42" ht="13.5"/>
    <row r="43" ht="13.5"/>
    <row r="44" ht="13.5"/>
    <row r="45" ht="13.5"/>
    <row r="46" ht="13.5"/>
    <row r="47" ht="13.5"/>
    <row r="48" ht="13.5"/>
  </sheetData>
  <sheetProtection password="E9BB" sheet="1" objects="1" selectLockedCells="1"/>
  <mergeCells count="1">
    <mergeCell ref="B2:E2"/>
  </mergeCells>
  <printOptions/>
  <pageMargins left="0.7" right="0.7" top="0.75" bottom="0.75" header="0.3" footer="0.3"/>
  <pageSetup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2024-02-09T02:43:19Z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48c2b248-b3b1-4970-9ec1-3dfe5bdf0229</vt:lpwstr>
  </property>
  <property fmtid="{D5CDD505-2E9C-101B-9397-08002B2CF9AE}" pid="8" name="MSIP_Label_ea60d57e-af5b-4752-ac57-3e4f28ca11dc_ContentBits">
    <vt:lpwstr>0</vt:lpwstr>
  </property>
</Properties>
</file>