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D:\Box\（部局内）大臣官房会計課\予算係\行政事業レビュー・予算監視効率化チーム\令和４年度レビュー\02 サマーレビュー\04 事業単位整理表\04 公表版\"/>
    </mc:Choice>
  </mc:AlternateContent>
  <xr:revisionPtr revIDLastSave="0" documentId="13_ncr:1_{C8CF9F0A-F349-40A2-B45E-E16C988C07D2}" xr6:coauthVersionLast="47" xr6:coauthVersionMax="47" xr10:uidLastSave="{00000000-0000-0000-0000-000000000000}"/>
  <bookViews>
    <workbookView xWindow="-120" yWindow="-16320" windowWidth="29040" windowHeight="15840" tabRatio="852" xr2:uid="{00000000-000D-0000-FFFF-FFFF00000000}"/>
  </bookViews>
  <sheets>
    <sheet name="（様式１）反映状況調" sheetId="1" r:id="rId1"/>
    <sheet name="（様式２）R4年度新規事業" sheetId="2" r:id="rId2"/>
    <sheet name="（様式３）R5年度新規要求事業" sheetId="3" r:id="rId3"/>
    <sheet name="（様式４）公開プロセス対象事業" sheetId="4" r:id="rId4"/>
    <sheet name="（様式５）集計表（公表様式）" sheetId="5" r:id="rId5"/>
    <sheet name="（様式６）対象外リスト" sheetId="6" state="hidden" r:id="rId6"/>
    <sheet name="入力規則" sheetId="7" state="hidden" r:id="rId7"/>
  </sheets>
  <definedNames>
    <definedName name="_xlnm._FilterDatabase" localSheetId="0" hidden="1">'（様式１）反映状況調'!$A$5:$AS$373</definedName>
    <definedName name="_xlnm._FilterDatabase" localSheetId="1" hidden="1">'（様式２）R4年度新規事業'!$A$7:$AF$7</definedName>
    <definedName name="_xlnm._FilterDatabase" localSheetId="2" hidden="1">'（様式３）R5年度新規要求事業'!$A$7:$S$7</definedName>
    <definedName name="_xlnm._FilterDatabase" localSheetId="3" hidden="1">'（様式４）公開プロセス対象事業'!#REF!</definedName>
    <definedName name="_xlnm._FilterDatabase" localSheetId="5" hidden="1">'（様式６）対象外リスト'!$A$7:$N$7</definedName>
    <definedName name="_xlnm._FilterDatabase" localSheetId="6" hidden="1">入力規則!#REF!</definedName>
    <definedName name="_xlnm.Print_Area" localSheetId="0">'（様式１）反映状況調'!$A$1:$AS$371</definedName>
    <definedName name="_xlnm.Print_Area" localSheetId="1">'（様式２）R4年度新規事業'!$A$1:$AE$22</definedName>
    <definedName name="_xlnm.Print_Area" localSheetId="2">'（様式３）R5年度新規要求事業'!$A$1:$K$58</definedName>
    <definedName name="_xlnm.Print_Area" localSheetId="3">'（様式４）公開プロセス対象事業'!$A$1:$O$33</definedName>
    <definedName name="_xlnm.Print_Area" localSheetId="5">'（様式６）対象外リスト'!$A$1:$N$52</definedName>
    <definedName name="_xlnm.Print_Titles" localSheetId="0">'（様式１）反映状況調'!$4:$7</definedName>
    <definedName name="_xlnm.Print_Titles" localSheetId="1">'（様式２）R4年度新規事業'!$4:$7</definedName>
    <definedName name="_xlnm.Print_Titles" localSheetId="2">'（様式３）R5年度新規要求事業'!$4:$7</definedName>
    <definedName name="_xlnm.Print_Titles" localSheetId="3">'（様式４）公開プロセス対象事業'!$4:$7</definedName>
    <definedName name="_xlnm.Print_Titles" localSheetId="5">'（様式６）対象外リスト'!$4:$7</definedName>
    <definedName name="Z_03AC78BF_B779_4F31_BA62_3855264A928B_.wvu.FilterData" localSheetId="0" hidden="1">'（様式１）反映状況調'!$A$7:$AS$371</definedName>
    <definedName name="Z_03AC78BF_B779_4F31_BA62_3855264A928B_.wvu.FilterData" localSheetId="1" hidden="1">'（様式２）R4年度新規事業'!$A$7:$AF$7</definedName>
    <definedName name="Z_03AC78BF_B779_4F31_BA62_3855264A928B_.wvu.FilterData" localSheetId="2" hidden="1">'（様式３）R5年度新規要求事業'!$A$7:$S$7</definedName>
    <definedName name="Z_03AC78BF_B779_4F31_BA62_3855264A928B_.wvu.FilterData" localSheetId="5" hidden="1">'（様式６）対象外リスト'!$A$7:$N$7</definedName>
    <definedName name="Z_03AC78BF_B779_4F31_BA62_3855264A928B_.wvu.PrintArea" localSheetId="0" hidden="1">'（様式１）反映状況調'!$A$1:$AS$372</definedName>
    <definedName name="Z_03AC78BF_B779_4F31_BA62_3855264A928B_.wvu.PrintArea" localSheetId="1" hidden="1">'（様式２）R4年度新規事業'!$A$1:$AE$22</definedName>
    <definedName name="Z_03AC78BF_B779_4F31_BA62_3855264A928B_.wvu.PrintArea" localSheetId="2" hidden="1">'（様式３）R5年度新規要求事業'!$A$1:$S$58</definedName>
    <definedName name="Z_03AC78BF_B779_4F31_BA62_3855264A928B_.wvu.PrintArea" localSheetId="3" hidden="1">'（様式４）公開プロセス対象事業'!$A$1:$O$33</definedName>
    <definedName name="Z_03AC78BF_B779_4F31_BA62_3855264A928B_.wvu.PrintArea" localSheetId="5" hidden="1">'（様式６）対象外リスト'!$A$1:$N$52</definedName>
    <definedName name="Z_03AC78BF_B779_4F31_BA62_3855264A928B_.wvu.PrintTitles" localSheetId="0" hidden="1">'（様式１）反映状況調'!$4:$7</definedName>
    <definedName name="Z_03AC78BF_B779_4F31_BA62_3855264A928B_.wvu.PrintTitles" localSheetId="1" hidden="1">'（様式２）R4年度新規事業'!$4:$7</definedName>
    <definedName name="Z_03AC78BF_B779_4F31_BA62_3855264A928B_.wvu.PrintTitles" localSheetId="2" hidden="1">'（様式３）R5年度新規要求事業'!$4:$7</definedName>
    <definedName name="Z_03AC78BF_B779_4F31_BA62_3855264A928B_.wvu.PrintTitles" localSheetId="3" hidden="1">'（様式４）公開プロセス対象事業'!$4:$7</definedName>
    <definedName name="Z_03AC78BF_B779_4F31_BA62_3855264A928B_.wvu.PrintTitles" localSheetId="5" hidden="1">'（様式６）対象外リスト'!$4:$7</definedName>
    <definedName name="Z_16688F0E_31E1_48BD_A968_92AE0FA78C63_.wvu.FilterData" localSheetId="0" hidden="1">'（様式１）反映状況調'!$A$7:$AS$371</definedName>
    <definedName name="Z_16688F0E_31E1_48BD_A968_92AE0FA78C63_.wvu.FilterData" localSheetId="1" hidden="1">'（様式２）R4年度新規事業'!$A$7:$AF$7</definedName>
    <definedName name="Z_16688F0E_31E1_48BD_A968_92AE0FA78C63_.wvu.FilterData" localSheetId="2" hidden="1">'（様式３）R5年度新規要求事業'!$A$7:$S$7</definedName>
    <definedName name="Z_16688F0E_31E1_48BD_A968_92AE0FA78C63_.wvu.FilterData" localSheetId="5" hidden="1">'（様式６）対象外リスト'!$A$7:$N$7</definedName>
    <definedName name="Z_16688F0E_31E1_48BD_A968_92AE0FA78C63_.wvu.PrintArea" localSheetId="0" hidden="1">'（様式１）反映状況調'!$A$1:$AS$372</definedName>
    <definedName name="Z_16688F0E_31E1_48BD_A968_92AE0FA78C63_.wvu.PrintArea" localSheetId="1" hidden="1">'（様式２）R4年度新規事業'!$A$1:$AE$22</definedName>
    <definedName name="Z_16688F0E_31E1_48BD_A968_92AE0FA78C63_.wvu.PrintArea" localSheetId="2" hidden="1">'（様式３）R5年度新規要求事業'!$A$1:$S$58</definedName>
    <definedName name="Z_16688F0E_31E1_48BD_A968_92AE0FA78C63_.wvu.PrintArea" localSheetId="3" hidden="1">'（様式４）公開プロセス対象事業'!$A$1:$O$33</definedName>
    <definedName name="Z_16688F0E_31E1_48BD_A968_92AE0FA78C63_.wvu.PrintArea" localSheetId="5" hidden="1">'（様式６）対象外リスト'!$A$1:$N$52</definedName>
    <definedName name="Z_16688F0E_31E1_48BD_A968_92AE0FA78C63_.wvu.PrintTitles" localSheetId="0" hidden="1">'（様式１）反映状況調'!$4:$7</definedName>
    <definedName name="Z_16688F0E_31E1_48BD_A968_92AE0FA78C63_.wvu.PrintTitles" localSheetId="1" hidden="1">'（様式２）R4年度新規事業'!$4:$7</definedName>
    <definedName name="Z_16688F0E_31E1_48BD_A968_92AE0FA78C63_.wvu.PrintTitles" localSheetId="2" hidden="1">'（様式３）R5年度新規要求事業'!$4:$7</definedName>
    <definedName name="Z_16688F0E_31E1_48BD_A968_92AE0FA78C63_.wvu.PrintTitles" localSheetId="3" hidden="1">'（様式４）公開プロセス対象事業'!$4:$7</definedName>
    <definedName name="Z_16688F0E_31E1_48BD_A968_92AE0FA78C63_.wvu.PrintTitles" localSheetId="5" hidden="1">'（様式６）対象外リスト'!$4:$7</definedName>
    <definedName name="Z_34C3693C_81F0_42DA_B4DD_5513582E8ABA_.wvu.FilterData" localSheetId="0" hidden="1">'（様式１）反映状況調'!$A$7:$AS$371</definedName>
    <definedName name="Z_34C3693C_81F0_42DA_B4DD_5513582E8ABA_.wvu.FilterData" localSheetId="1" hidden="1">'（様式２）R4年度新規事業'!$A$7:$AF$7</definedName>
    <definedName name="Z_34C3693C_81F0_42DA_B4DD_5513582E8ABA_.wvu.FilterData" localSheetId="2" hidden="1">'（様式３）R5年度新規要求事業'!$A$7:$S$7</definedName>
    <definedName name="Z_34C3693C_81F0_42DA_B4DD_5513582E8ABA_.wvu.FilterData" localSheetId="5" hidden="1">'（様式６）対象外リスト'!$A$7:$N$7</definedName>
    <definedName name="Z_34C3693C_81F0_42DA_B4DD_5513582E8ABA_.wvu.PrintArea" localSheetId="0" hidden="1">'（様式１）反映状況調'!$A$1:$AS$365</definedName>
    <definedName name="Z_34C3693C_81F0_42DA_B4DD_5513582E8ABA_.wvu.PrintArea" localSheetId="1" hidden="1">'（様式２）R4年度新規事業'!$A$1:$AE$22</definedName>
    <definedName name="Z_34C3693C_81F0_42DA_B4DD_5513582E8ABA_.wvu.PrintArea" localSheetId="2" hidden="1">'（様式３）R5年度新規要求事業'!$A$1:$S$58</definedName>
    <definedName name="Z_34C3693C_81F0_42DA_B4DD_5513582E8ABA_.wvu.PrintArea" localSheetId="3" hidden="1">'（様式４）公開プロセス対象事業'!$A$1:$O$33</definedName>
    <definedName name="Z_34C3693C_81F0_42DA_B4DD_5513582E8ABA_.wvu.PrintArea" localSheetId="5" hidden="1">'（様式６）対象外リスト'!$A$1:$N$52</definedName>
    <definedName name="Z_34C3693C_81F0_42DA_B4DD_5513582E8ABA_.wvu.PrintTitles" localSheetId="0" hidden="1">'（様式１）反映状況調'!$4:$7</definedName>
    <definedName name="Z_34C3693C_81F0_42DA_B4DD_5513582E8ABA_.wvu.PrintTitles" localSheetId="1" hidden="1">'（様式２）R4年度新規事業'!$4:$7</definedName>
    <definedName name="Z_34C3693C_81F0_42DA_B4DD_5513582E8ABA_.wvu.PrintTitles" localSheetId="2" hidden="1">'（様式３）R5年度新規要求事業'!$4:$7</definedName>
    <definedName name="Z_34C3693C_81F0_42DA_B4DD_5513582E8ABA_.wvu.PrintTitles" localSheetId="3" hidden="1">'（様式４）公開プロセス対象事業'!$4:$7</definedName>
    <definedName name="Z_34C3693C_81F0_42DA_B4DD_5513582E8ABA_.wvu.PrintTitles" localSheetId="5" hidden="1">'（様式６）対象外リスト'!$4:$7</definedName>
    <definedName name="Z_B3FC68C6_791B_4EED_9CE5_8FA0CBF9D6A3_.wvu.FilterData" localSheetId="0" hidden="1">'（様式１）反映状況調'!$A$7:$AS$371</definedName>
    <definedName name="Z_B3FC68C6_791B_4EED_9CE5_8FA0CBF9D6A3_.wvu.FilterData" localSheetId="1" hidden="1">'（様式２）R4年度新規事業'!$A$7:$AF$7</definedName>
    <definedName name="Z_B3FC68C6_791B_4EED_9CE5_8FA0CBF9D6A3_.wvu.FilterData" localSheetId="2" hidden="1">'（様式３）R5年度新規要求事業'!$A$7:$S$7</definedName>
    <definedName name="Z_B3FC68C6_791B_4EED_9CE5_8FA0CBF9D6A3_.wvu.FilterData" localSheetId="5" hidden="1">'（様式６）対象外リスト'!$A$7:$N$7</definedName>
    <definedName name="Z_B3FC68C6_791B_4EED_9CE5_8FA0CBF9D6A3_.wvu.PrintArea" localSheetId="0" hidden="1">'（様式１）反映状況調'!$A$1:$AS$372</definedName>
    <definedName name="Z_B3FC68C6_791B_4EED_9CE5_8FA0CBF9D6A3_.wvu.PrintArea" localSheetId="1" hidden="1">'（様式２）R4年度新規事業'!$A$1:$AE$22</definedName>
    <definedName name="Z_B3FC68C6_791B_4EED_9CE5_8FA0CBF9D6A3_.wvu.PrintArea" localSheetId="2" hidden="1">'（様式３）R5年度新規要求事業'!$A$1:$S$58</definedName>
    <definedName name="Z_B3FC68C6_791B_4EED_9CE5_8FA0CBF9D6A3_.wvu.PrintArea" localSheetId="3" hidden="1">'（様式４）公開プロセス対象事業'!$A$1:$O$33</definedName>
    <definedName name="Z_B3FC68C6_791B_4EED_9CE5_8FA0CBF9D6A3_.wvu.PrintArea" localSheetId="5" hidden="1">'（様式６）対象外リスト'!$A$1:$N$52</definedName>
    <definedName name="Z_B3FC68C6_791B_4EED_9CE5_8FA0CBF9D6A3_.wvu.PrintTitles" localSheetId="0" hidden="1">'（様式１）反映状況調'!$4:$7</definedName>
    <definedName name="Z_B3FC68C6_791B_4EED_9CE5_8FA0CBF9D6A3_.wvu.PrintTitles" localSheetId="1" hidden="1">'（様式２）R4年度新規事業'!$4:$7</definedName>
    <definedName name="Z_B3FC68C6_791B_4EED_9CE5_8FA0CBF9D6A3_.wvu.PrintTitles" localSheetId="2" hidden="1">'（様式３）R5年度新規要求事業'!$4:$7</definedName>
    <definedName name="Z_B3FC68C6_791B_4EED_9CE5_8FA0CBF9D6A3_.wvu.PrintTitles" localSheetId="3" hidden="1">'（様式４）公開プロセス対象事業'!$4:$7</definedName>
    <definedName name="Z_B3FC68C6_791B_4EED_9CE5_8FA0CBF9D6A3_.wvu.PrintTitles" localSheetId="5" hidden="1">'（様式６）対象外リスト'!$4:$7</definedName>
    <definedName name="Z_C9AE473E_6B7B_451C_911F_EDBFDD74CFFE_.wvu.FilterData" localSheetId="0" hidden="1">'（様式１）反映状況調'!$A$7:$AS$371</definedName>
    <definedName name="Z_C9AE473E_6B7B_451C_911F_EDBFDD74CFFE_.wvu.FilterData" localSheetId="1" hidden="1">'（様式２）R4年度新規事業'!$A$7:$AF$7</definedName>
    <definedName name="Z_C9AE473E_6B7B_451C_911F_EDBFDD74CFFE_.wvu.FilterData" localSheetId="2" hidden="1">'（様式３）R5年度新規要求事業'!$A$7:$S$7</definedName>
    <definedName name="Z_C9AE473E_6B7B_451C_911F_EDBFDD74CFFE_.wvu.FilterData" localSheetId="5" hidden="1">'（様式６）対象外リスト'!$A$7:$N$7</definedName>
    <definedName name="Z_C9AE473E_6B7B_451C_911F_EDBFDD74CFFE_.wvu.PrintArea" localSheetId="0" hidden="1">'（様式１）反映状況調'!$A$1:$AS$372</definedName>
    <definedName name="Z_C9AE473E_6B7B_451C_911F_EDBFDD74CFFE_.wvu.PrintArea" localSheetId="1" hidden="1">'（様式２）R4年度新規事業'!$A$1:$AE$22</definedName>
    <definedName name="Z_C9AE473E_6B7B_451C_911F_EDBFDD74CFFE_.wvu.PrintArea" localSheetId="2" hidden="1">'（様式３）R5年度新規要求事業'!$A$1:$S$58</definedName>
    <definedName name="Z_C9AE473E_6B7B_451C_911F_EDBFDD74CFFE_.wvu.PrintArea" localSheetId="3" hidden="1">'（様式４）公開プロセス対象事業'!$A$1:$O$33</definedName>
    <definedName name="Z_C9AE473E_6B7B_451C_911F_EDBFDD74CFFE_.wvu.PrintArea" localSheetId="5" hidden="1">'（様式６）対象外リスト'!$A$1:$N$52</definedName>
    <definedName name="Z_C9AE473E_6B7B_451C_911F_EDBFDD74CFFE_.wvu.PrintTitles" localSheetId="0" hidden="1">'（様式１）反映状況調'!$4:$7</definedName>
    <definedName name="Z_C9AE473E_6B7B_451C_911F_EDBFDD74CFFE_.wvu.PrintTitles" localSheetId="1" hidden="1">'（様式２）R4年度新規事業'!$4:$7</definedName>
    <definedName name="Z_C9AE473E_6B7B_451C_911F_EDBFDD74CFFE_.wvu.PrintTitles" localSheetId="2" hidden="1">'（様式３）R5年度新規要求事業'!$4:$7</definedName>
    <definedName name="Z_C9AE473E_6B7B_451C_911F_EDBFDD74CFFE_.wvu.PrintTitles" localSheetId="3" hidden="1">'（様式４）公開プロセス対象事業'!$4:$7</definedName>
    <definedName name="Z_C9AE473E_6B7B_451C_911F_EDBFDD74CFFE_.wvu.PrintTitles" localSheetId="5" hidden="1">'（様式６）対象外リスト'!$4:$7</definedName>
    <definedName name="Z_D68F398A_BF84_4AEA_9EDE_000F1E67D9C0_.wvu.FilterData" localSheetId="0" hidden="1">'（様式１）反映状況調'!$A$7:$AS$371</definedName>
    <definedName name="Z_D68F398A_BF84_4AEA_9EDE_000F1E67D9C0_.wvu.FilterData" localSheetId="1" hidden="1">'（様式２）R4年度新規事業'!$A$7:$AF$7</definedName>
    <definedName name="Z_D68F398A_BF84_4AEA_9EDE_000F1E67D9C0_.wvu.FilterData" localSheetId="2" hidden="1">'（様式３）R5年度新規要求事業'!$A$7:$S$7</definedName>
    <definedName name="Z_D68F398A_BF84_4AEA_9EDE_000F1E67D9C0_.wvu.FilterData" localSheetId="5" hidden="1">'（様式６）対象外リスト'!$A$7:$N$7</definedName>
    <definedName name="Z_D68F398A_BF84_4AEA_9EDE_000F1E67D9C0_.wvu.PrintArea" localSheetId="0" hidden="1">'（様式１）反映状況調'!$A$1:$AS$372</definedName>
    <definedName name="Z_D68F398A_BF84_4AEA_9EDE_000F1E67D9C0_.wvu.PrintArea" localSheetId="1" hidden="1">'（様式２）R4年度新規事業'!$A$1:$AE$22</definedName>
    <definedName name="Z_D68F398A_BF84_4AEA_9EDE_000F1E67D9C0_.wvu.PrintArea" localSheetId="2" hidden="1">'（様式３）R5年度新規要求事業'!$A$1:$S$58</definedName>
    <definedName name="Z_D68F398A_BF84_4AEA_9EDE_000F1E67D9C0_.wvu.PrintArea" localSheetId="3" hidden="1">'（様式４）公開プロセス対象事業'!$A$1:$O$33</definedName>
    <definedName name="Z_D68F398A_BF84_4AEA_9EDE_000F1E67D9C0_.wvu.PrintArea" localSheetId="5" hidden="1">'（様式６）対象外リスト'!$A$1:$N$52</definedName>
    <definedName name="Z_D68F398A_BF84_4AEA_9EDE_000F1E67D9C0_.wvu.PrintTitles" localSheetId="0" hidden="1">'（様式１）反映状況調'!$4:$7</definedName>
    <definedName name="Z_D68F398A_BF84_4AEA_9EDE_000F1E67D9C0_.wvu.PrintTitles" localSheetId="1" hidden="1">'（様式２）R4年度新規事業'!$4:$7</definedName>
    <definedName name="Z_D68F398A_BF84_4AEA_9EDE_000F1E67D9C0_.wvu.PrintTitles" localSheetId="2" hidden="1">'（様式３）R5年度新規要求事業'!$4:$7</definedName>
    <definedName name="Z_D68F398A_BF84_4AEA_9EDE_000F1E67D9C0_.wvu.PrintTitles" localSheetId="3" hidden="1">'（様式４）公開プロセス対象事業'!$4:$7</definedName>
    <definedName name="Z_D68F398A_BF84_4AEA_9EDE_000F1E67D9C0_.wvu.PrintTitles" localSheetId="5" hidden="1">'（様式６）対象外リスト'!$4:$7</definedName>
  </definedNames>
  <calcPr calcId="191028"/>
  <customWorkbookViews>
    <customWorkbookView name="田邊 恭兵 - 個人用ビュー" guid="{34C3693C-81F0-42DA-B4DD-5513582E8ABA}" mergeInterval="0" personalView="1" maximized="1" xWindow="-8" yWindow="-1088" windowWidth="1936" windowHeight="1056" tabRatio="852" activeSheetId="1"/>
    <customWorkbookView name="  - 個人用ビュー" guid="{03AC78BF-B779-4F31-BA62-3855264A928B}" mergeInterval="0" personalView="1" maximized="1" xWindow="1911" yWindow="-440" windowWidth="1938" windowHeight="1048" tabRatio="852" activeSheetId="1" showComments="commIndAndComment"/>
    <customWorkbookView name="村越 健一郎 - 個人用ビュー" guid="{16688F0E-31E1-48BD-A968-92AE0FA78C63}" mergeInterval="0" personalView="1" maximized="1" xWindow="1909" yWindow="-11" windowWidth="1942" windowHeight="1042" tabRatio="852" activeSheetId="1" showComments="commIndAndComment"/>
    <customWorkbookView name="烏 祐陛 - 個人用ビュー" guid="{C9AE473E-6B7B-451C-911F-EDBFDD74CFFE}" mergeInterval="0" personalView="1" maximized="1" xWindow="-8" yWindow="-8" windowWidth="1936" windowHeight="1056" tabRatio="852" activeSheetId="1"/>
    <customWorkbookView name="飯野 恵理 - 個人用ビュー" guid="{B3FC68C6-791B-4EED-9CE5-8FA0CBF9D6A3}" mergeInterval="0" personalView="1" maximized="1" xWindow="1911" yWindow="-9" windowWidth="1938" windowHeight="1060" tabRatio="852" activeSheetId="1" showComments="commIndAndComment"/>
    <customWorkbookView name="甲斐 大貴 - 個人用ビュー" guid="{D68F398A-BF84-4AEA-9EDE-000F1E67D9C0}" mergeInterval="0" personalView="1" maximized="1" xWindow="1911" yWindow="-9" windowWidth="1938" windowHeight="1048" tabRatio="85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4" i="6" l="1"/>
  <c r="F54" i="6"/>
  <c r="G54" i="6"/>
  <c r="H54" i="6"/>
  <c r="I54" i="6"/>
  <c r="K8" i="4"/>
  <c r="K10" i="4"/>
  <c r="K9" i="4"/>
  <c r="E45" i="6"/>
  <c r="H45" i="6"/>
  <c r="I45" i="6"/>
  <c r="I47" i="6"/>
  <c r="I46" i="6" s="1"/>
  <c r="L354" i="1"/>
  <c r="E21" i="2"/>
  <c r="D58" i="3"/>
  <c r="M98" i="1"/>
  <c r="M97" i="1"/>
  <c r="M96" i="1"/>
  <c r="M93" i="1"/>
  <c r="M92" i="1"/>
  <c r="M91" i="1"/>
  <c r="M90" i="1"/>
  <c r="M89" i="1"/>
  <c r="M88" i="1"/>
  <c r="M87" i="1"/>
  <c r="M86" i="1"/>
  <c r="M85" i="1"/>
  <c r="M84" i="1"/>
  <c r="M83" i="1"/>
  <c r="M82" i="1"/>
  <c r="M81" i="1"/>
  <c r="F81" i="1"/>
  <c r="M80" i="1"/>
  <c r="F80" i="1"/>
  <c r="F354" i="1" s="1"/>
  <c r="M79" i="1"/>
  <c r="M78" i="1"/>
  <c r="G78" i="1"/>
  <c r="M77" i="1"/>
  <c r="M76" i="1"/>
  <c r="M75" i="1"/>
  <c r="M74" i="1"/>
  <c r="M73" i="1"/>
  <c r="M72" i="1"/>
  <c r="M71" i="1"/>
  <c r="M69" i="1"/>
  <c r="M67" i="1"/>
  <c r="M66" i="1"/>
  <c r="M65" i="1"/>
  <c r="M64" i="1"/>
  <c r="M63" i="1"/>
  <c r="M62" i="1"/>
  <c r="M58" i="1"/>
  <c r="M57" i="1"/>
  <c r="M56" i="1"/>
  <c r="M55" i="1"/>
  <c r="M54" i="1"/>
  <c r="M53" i="1"/>
  <c r="M52" i="1"/>
  <c r="M51" i="1"/>
  <c r="M50" i="1"/>
  <c r="M49" i="1"/>
  <c r="M48" i="1"/>
  <c r="M47" i="1"/>
  <c r="M46" i="1"/>
  <c r="M45" i="1"/>
  <c r="M44" i="1"/>
  <c r="M43" i="1"/>
  <c r="F43" i="1"/>
  <c r="M42" i="1"/>
  <c r="M41" i="1"/>
  <c r="M40" i="1"/>
  <c r="M39" i="1"/>
  <c r="M38" i="1"/>
  <c r="M36" i="1"/>
  <c r="M35" i="1"/>
  <c r="M34" i="1"/>
  <c r="M33" i="1"/>
  <c r="M32" i="1"/>
  <c r="M31" i="1"/>
  <c r="M30" i="1"/>
  <c r="G30" i="1"/>
  <c r="M29" i="1"/>
  <c r="M28" i="1"/>
  <c r="M27" i="1"/>
  <c r="M26" i="1"/>
  <c r="M25" i="1"/>
  <c r="M24" i="1"/>
  <c r="M23" i="1"/>
  <c r="M22" i="1"/>
  <c r="M21" i="1"/>
  <c r="M37" i="1"/>
  <c r="M59" i="1"/>
  <c r="M60" i="1"/>
  <c r="M20" i="1"/>
  <c r="M18" i="1"/>
  <c r="M16" i="1"/>
  <c r="M15" i="1"/>
  <c r="M14" i="1"/>
  <c r="M13" i="1"/>
  <c r="M12" i="1"/>
  <c r="X10" i="5"/>
  <c r="U10" i="5"/>
  <c r="S10" i="5"/>
  <c r="T10" i="5"/>
  <c r="R10" i="5"/>
  <c r="Q10" i="5"/>
  <c r="H10" i="5"/>
  <c r="I10" i="5"/>
  <c r="O10" i="5"/>
  <c r="L10" i="5"/>
  <c r="K10" i="5"/>
  <c r="J10" i="5"/>
  <c r="L355" i="1"/>
  <c r="M246" i="1"/>
  <c r="I11" i="6"/>
  <c r="D57" i="3"/>
  <c r="I48" i="6"/>
  <c r="M9" i="1"/>
  <c r="M10" i="1"/>
  <c r="M11" i="1"/>
  <c r="C10" i="5" l="1"/>
  <c r="F353" i="1" l="1"/>
  <c r="L24" i="4"/>
  <c r="J24" i="4"/>
  <c r="I24" i="4"/>
  <c r="F24" i="4"/>
  <c r="E24" i="4"/>
  <c r="D24" i="4"/>
  <c r="W10" i="5"/>
  <c r="V10" i="5"/>
  <c r="N10" i="5"/>
  <c r="M10" i="5"/>
  <c r="G10" i="5"/>
  <c r="F10" i="5"/>
  <c r="E10" i="5"/>
  <c r="D10" i="5"/>
  <c r="E246" i="1" l="1"/>
  <c r="E48" i="6" l="1"/>
  <c r="E47" i="6"/>
  <c r="E46" i="6" l="1"/>
  <c r="C20" i="2" l="1"/>
  <c r="C22" i="2"/>
  <c r="C21" i="2"/>
  <c r="E196" i="1" l="1"/>
  <c r="E194" i="1"/>
  <c r="E186" i="1"/>
  <c r="E179" i="1"/>
  <c r="E178" i="1"/>
  <c r="E176" i="1"/>
  <c r="E66" i="1" l="1"/>
  <c r="E39" i="1"/>
  <c r="E83" i="1"/>
  <c r="E72" i="1"/>
  <c r="E84" i="1"/>
  <c r="E85" i="1"/>
  <c r="E185" i="1"/>
  <c r="E175" i="1"/>
  <c r="E150" i="1"/>
  <c r="E142" i="1"/>
  <c r="E30" i="6"/>
  <c r="E106" i="1"/>
  <c r="E103" i="1"/>
  <c r="E32" i="6"/>
  <c r="E8" i="6"/>
  <c r="E353" i="1" l="1"/>
  <c r="H48" i="6"/>
  <c r="K358" i="1" s="1"/>
  <c r="G48" i="6"/>
  <c r="G358" i="1" s="1"/>
  <c r="F48" i="6"/>
  <c r="F358" i="1" s="1"/>
  <c r="H47" i="6"/>
  <c r="G47" i="6"/>
  <c r="G357" i="1" s="1"/>
  <c r="F47" i="6"/>
  <c r="E358" i="1"/>
  <c r="E357" i="1"/>
  <c r="E22" i="2"/>
  <c r="E20" i="2"/>
  <c r="H46" i="6" l="1"/>
  <c r="G46" i="6"/>
  <c r="G45" i="6" s="1"/>
  <c r="G356" i="1" s="1"/>
  <c r="F46" i="6"/>
  <c r="F357" i="1"/>
  <c r="F45" i="6"/>
  <c r="F356" i="1" s="1"/>
  <c r="K356" i="1"/>
  <c r="K357" i="1"/>
  <c r="E356" i="1"/>
  <c r="E359" i="1" s="1"/>
  <c r="N353" i="1" l="1"/>
  <c r="N355" i="1"/>
  <c r="N354" i="1"/>
  <c r="L361" i="1"/>
  <c r="K354" i="1"/>
  <c r="K360" i="1" s="1"/>
  <c r="K355" i="1"/>
  <c r="K361" i="1" s="1"/>
  <c r="L353" i="1"/>
  <c r="P10" i="5" s="1"/>
  <c r="K353" i="1"/>
  <c r="K359" i="1" s="1"/>
  <c r="G355" i="1"/>
  <c r="G361" i="1" s="1"/>
  <c r="F355" i="1"/>
  <c r="F361" i="1" s="1"/>
  <c r="G354" i="1"/>
  <c r="G360" i="1" s="1"/>
  <c r="F360" i="1"/>
  <c r="F359" i="1"/>
  <c r="G353" i="1"/>
  <c r="G359" i="1" s="1"/>
  <c r="E354" i="1"/>
  <c r="E360" i="1" s="1"/>
  <c r="E355" i="1"/>
  <c r="E361" i="1" s="1"/>
  <c r="L359" i="1" l="1"/>
  <c r="L360" i="1"/>
  <c r="Y10" i="5"/>
  <c r="M202" i="1"/>
  <c r="M352" i="1"/>
  <c r="M351" i="1"/>
  <c r="M350" i="1"/>
  <c r="M349" i="1"/>
  <c r="M348" i="1"/>
  <c r="M347"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09" i="1"/>
  <c r="M308" i="1"/>
  <c r="M307" i="1"/>
  <c r="M306" i="1"/>
  <c r="M305" i="1"/>
  <c r="M304" i="1"/>
  <c r="M302" i="1"/>
  <c r="M301" i="1"/>
  <c r="M300" i="1"/>
  <c r="M299" i="1"/>
  <c r="M296" i="1"/>
  <c r="M295" i="1"/>
  <c r="M294" i="1"/>
  <c r="M293" i="1"/>
  <c r="M292" i="1"/>
  <c r="M291" i="1"/>
  <c r="M290" i="1"/>
  <c r="M289" i="1"/>
  <c r="M288" i="1"/>
  <c r="M284" i="1"/>
  <c r="M283" i="1"/>
  <c r="M282" i="1"/>
  <c r="M281" i="1"/>
  <c r="M280" i="1"/>
  <c r="M279" i="1"/>
  <c r="M278" i="1"/>
  <c r="M277"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2" i="1"/>
  <c r="M111" i="1"/>
  <c r="M110" i="1"/>
  <c r="M109" i="1"/>
  <c r="M108" i="1"/>
  <c r="M107" i="1"/>
  <c r="M106" i="1"/>
  <c r="M105" i="1"/>
  <c r="M104" i="1"/>
  <c r="M103" i="1"/>
  <c r="M102" i="1"/>
  <c r="M100" i="1"/>
  <c r="M95" i="1"/>
  <c r="M70" i="1"/>
  <c r="M68" i="1"/>
  <c r="M99" i="1"/>
  <c r="M61" i="1"/>
  <c r="M19" i="1"/>
  <c r="M361" i="1" l="1"/>
  <c r="M360" i="1"/>
  <c r="M359" i="1"/>
  <c r="M355" i="1"/>
  <c r="M354" i="1"/>
  <c r="M353" i="1"/>
  <c r="M345" i="1"/>
  <c r="M344" i="1"/>
  <c r="M310" i="1"/>
  <c r="M298" i="1"/>
  <c r="M287" i="1"/>
  <c r="M286" i="1"/>
  <c r="M276" i="1"/>
  <c r="M274" i="1"/>
  <c r="M204" i="1"/>
  <c r="M164" i="1"/>
  <c r="M163" i="1"/>
  <c r="M162" i="1"/>
  <c r="M114" i="1"/>
  <c r="M17" i="1" l="1"/>
  <c r="K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500-000001000000}">
      <text>
        <r>
          <rPr>
            <sz val="14"/>
            <color indexed="81"/>
            <rFont val="MS P ゴシック"/>
            <family val="3"/>
            <charset val="128"/>
          </rPr>
          <t>補正後予算額に、前年度からの繰越額を加え、翌年度への繰越額を引いた額</t>
        </r>
      </text>
    </comment>
  </commentList>
</comments>
</file>

<file path=xl/sharedStrings.xml><?xml version="1.0" encoding="utf-8"?>
<sst xmlns="http://schemas.openxmlformats.org/spreadsheetml/2006/main" count="8649" uniqueCount="2152">
  <si>
    <t>環境省</t>
    <rPh sb="0" eb="2">
      <t>カンキョウ</t>
    </rPh>
    <rPh sb="2" eb="3">
      <t>ショウ</t>
    </rPh>
    <phoneticPr fontId="4"/>
  </si>
  <si>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4"/>
  </si>
  <si>
    <t>事業
番号</t>
    <rPh sb="0" eb="2">
      <t>ジギョウ</t>
    </rPh>
    <rPh sb="3" eb="5">
      <t>バンゴウ</t>
    </rPh>
    <phoneticPr fontId="4"/>
  </si>
  <si>
    <t>事　　業　　名</t>
    <rPh sb="0" eb="1">
      <t>コト</t>
    </rPh>
    <rPh sb="3" eb="4">
      <t>ギョウ</t>
    </rPh>
    <rPh sb="6" eb="7">
      <t>メイ</t>
    </rPh>
    <phoneticPr fontId="4"/>
  </si>
  <si>
    <t>事業開始
年度</t>
    <rPh sb="0" eb="2">
      <t>ジギョウ</t>
    </rPh>
    <rPh sb="2" eb="4">
      <t>カイシ</t>
    </rPh>
    <rPh sb="5" eb="7">
      <t>ネンド</t>
    </rPh>
    <phoneticPr fontId="4"/>
  </si>
  <si>
    <t>事業終了
(予定)年度</t>
    <rPh sb="0" eb="2">
      <t>ジギョウ</t>
    </rPh>
    <rPh sb="2" eb="4">
      <t>シュウリョウ</t>
    </rPh>
    <rPh sb="6" eb="8">
      <t>ヨテイ</t>
    </rPh>
    <rPh sb="9" eb="11">
      <t>ネンド</t>
    </rPh>
    <phoneticPr fontId="4"/>
  </si>
  <si>
    <t>令和３年度
補正後予算額</t>
    <rPh sb="0" eb="2">
      <t>レイワ</t>
    </rPh>
    <rPh sb="3" eb="5">
      <t>ネンド</t>
    </rPh>
    <rPh sb="4" eb="5">
      <t>ド</t>
    </rPh>
    <rPh sb="6" eb="8">
      <t>ホセイ</t>
    </rPh>
    <rPh sb="8" eb="9">
      <t>ゴ</t>
    </rPh>
    <rPh sb="9" eb="12">
      <t>ヨサンガク</t>
    </rPh>
    <phoneticPr fontId="4"/>
  </si>
  <si>
    <t>令和３年度</t>
    <rPh sb="0" eb="2">
      <t>レイワ</t>
    </rPh>
    <rPh sb="3" eb="5">
      <t>ネンド</t>
    </rPh>
    <phoneticPr fontId="4"/>
  </si>
  <si>
    <t>外部有識者の所見</t>
    <rPh sb="0" eb="2">
      <t>ガイブ</t>
    </rPh>
    <rPh sb="2" eb="4">
      <t>ユウシキ</t>
    </rPh>
    <rPh sb="4" eb="5">
      <t>シャ</t>
    </rPh>
    <rPh sb="6" eb="8">
      <t>ショケン</t>
    </rPh>
    <phoneticPr fontId="4"/>
  </si>
  <si>
    <t>行政事業レビュー推進チームの所見</t>
    <rPh sb="0" eb="2">
      <t>ギョウセイ</t>
    </rPh>
    <rPh sb="2" eb="4">
      <t>ジギョウ</t>
    </rPh>
    <rPh sb="8" eb="10">
      <t>スイシン</t>
    </rPh>
    <rPh sb="14" eb="16">
      <t>ショケン</t>
    </rPh>
    <phoneticPr fontId="4"/>
  </si>
  <si>
    <t>令和４年度</t>
    <rPh sb="0" eb="2">
      <t>レイワ</t>
    </rPh>
    <rPh sb="3" eb="5">
      <t>ネンド</t>
    </rPh>
    <phoneticPr fontId="4"/>
  </si>
  <si>
    <t>令和５年度</t>
    <rPh sb="0" eb="2">
      <t>レイワ</t>
    </rPh>
    <rPh sb="3" eb="5">
      <t>ネンド</t>
    </rPh>
    <phoneticPr fontId="4"/>
  </si>
  <si>
    <t>差引き</t>
    <rPh sb="0" eb="2">
      <t>サシヒ</t>
    </rPh>
    <phoneticPr fontId="4"/>
  </si>
  <si>
    <t>反映状況</t>
    <rPh sb="0" eb="2">
      <t>ハンエイ</t>
    </rPh>
    <rPh sb="2" eb="4">
      <t>ジョウキョウ</t>
    </rPh>
    <phoneticPr fontId="4"/>
  </si>
  <si>
    <t>備　考</t>
    <rPh sb="0" eb="1">
      <t>ソナエ</t>
    </rPh>
    <rPh sb="2" eb="3">
      <t>コウ</t>
    </rPh>
    <phoneticPr fontId="4"/>
  </si>
  <si>
    <t>担当部局庁</t>
    <rPh sb="0" eb="2">
      <t>タントウ</t>
    </rPh>
    <rPh sb="2" eb="4">
      <t>ブキョク</t>
    </rPh>
    <rPh sb="4" eb="5">
      <t>チョウ</t>
    </rPh>
    <phoneticPr fontId="4"/>
  </si>
  <si>
    <t>会計区分</t>
    <phoneticPr fontId="4"/>
  </si>
  <si>
    <t>項・事項</t>
    <phoneticPr fontId="4"/>
  </si>
  <si>
    <t>令和３年度レビューシート番号</t>
    <rPh sb="0" eb="2">
      <t>レイワ</t>
    </rPh>
    <rPh sb="3" eb="5">
      <t>ネンド</t>
    </rPh>
    <rPh sb="4" eb="5">
      <t>ド</t>
    </rPh>
    <rPh sb="12" eb="14">
      <t>バンゴウ</t>
    </rPh>
    <phoneticPr fontId="4"/>
  </si>
  <si>
    <t>令和４年度外部有識者点検対象</t>
    <rPh sb="0" eb="2">
      <t>レイワ</t>
    </rPh>
    <rPh sb="3" eb="4">
      <t>ネン</t>
    </rPh>
    <rPh sb="4" eb="5">
      <t>ド</t>
    </rPh>
    <rPh sb="5" eb="7">
      <t>ガイブ</t>
    </rPh>
    <rPh sb="7" eb="10">
      <t>ユウシキシャ</t>
    </rPh>
    <rPh sb="10" eb="12">
      <t>テンケン</t>
    </rPh>
    <rPh sb="12" eb="14">
      <t>タイショウ</t>
    </rPh>
    <phoneticPr fontId="4"/>
  </si>
  <si>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4"/>
  </si>
  <si>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4"/>
  </si>
  <si>
    <t>委託調査</t>
    <rPh sb="0" eb="2">
      <t>イタク</t>
    </rPh>
    <rPh sb="2" eb="4">
      <t>チョウサ</t>
    </rPh>
    <phoneticPr fontId="4"/>
  </si>
  <si>
    <t>補助金等</t>
    <rPh sb="0" eb="2">
      <t>ホジョ</t>
    </rPh>
    <rPh sb="2" eb="3">
      <t>キン</t>
    </rPh>
    <rPh sb="3" eb="4">
      <t>トウ</t>
    </rPh>
    <phoneticPr fontId="4"/>
  </si>
  <si>
    <t>基金</t>
    <rPh sb="0" eb="2">
      <t>キキン</t>
    </rPh>
    <phoneticPr fontId="4"/>
  </si>
  <si>
    <t>執行
可能額</t>
    <rPh sb="0" eb="2">
      <t>シッコウ</t>
    </rPh>
    <rPh sb="3" eb="5">
      <t>カノウ</t>
    </rPh>
    <rPh sb="5" eb="6">
      <t>ガク</t>
    </rPh>
    <phoneticPr fontId="4"/>
  </si>
  <si>
    <t>執行額</t>
    <rPh sb="0" eb="2">
      <t>シッコウ</t>
    </rPh>
    <rPh sb="2" eb="3">
      <t>ガク</t>
    </rPh>
    <phoneticPr fontId="4"/>
  </si>
  <si>
    <t>評価結果</t>
    <rPh sb="0" eb="2">
      <t>ヒョウカ</t>
    </rPh>
    <rPh sb="2" eb="4">
      <t>ケッカ</t>
    </rPh>
    <phoneticPr fontId="4"/>
  </si>
  <si>
    <t>所見の概要</t>
    <rPh sb="0" eb="2">
      <t>ショケン</t>
    </rPh>
    <rPh sb="3" eb="5">
      <t>ガイヨウ</t>
    </rPh>
    <phoneticPr fontId="4"/>
  </si>
  <si>
    <t>当初予算額</t>
    <rPh sb="0" eb="2">
      <t>トウショ</t>
    </rPh>
    <rPh sb="2" eb="4">
      <t>ヨサン</t>
    </rPh>
    <rPh sb="4" eb="5">
      <t>ガク</t>
    </rPh>
    <phoneticPr fontId="4"/>
  </si>
  <si>
    <t>要求額</t>
    <rPh sb="0" eb="2">
      <t>ヨウキュウ</t>
    </rPh>
    <rPh sb="2" eb="3">
      <t>ガク</t>
    </rPh>
    <phoneticPr fontId="4"/>
  </si>
  <si>
    <t>反映額</t>
    <rPh sb="0" eb="2">
      <t>ハンエイ</t>
    </rPh>
    <rPh sb="2" eb="3">
      <t>ガク</t>
    </rPh>
    <phoneticPr fontId="4"/>
  </si>
  <si>
    <t>反映内容</t>
    <phoneticPr fontId="4"/>
  </si>
  <si>
    <t>Ａ</t>
    <phoneticPr fontId="4"/>
  </si>
  <si>
    <t>Ｂ</t>
    <phoneticPr fontId="4"/>
  </si>
  <si>
    <t>Ｂ－Ａ＝Ｃ</t>
    <phoneticPr fontId="4"/>
  </si>
  <si>
    <t>１つ目</t>
    <rPh sb="2" eb="3">
      <t>メ</t>
    </rPh>
    <phoneticPr fontId="4"/>
  </si>
  <si>
    <t>２つ目</t>
    <rPh sb="2" eb="3">
      <t>メ</t>
    </rPh>
    <phoneticPr fontId="4"/>
  </si>
  <si>
    <t>３つ目</t>
    <rPh sb="2" eb="3">
      <t>メ</t>
    </rPh>
    <phoneticPr fontId="4"/>
  </si>
  <si>
    <t>３つを超える場合</t>
    <rPh sb="3" eb="4">
      <t>コ</t>
    </rPh>
    <rPh sb="6" eb="8">
      <t>バアイ</t>
    </rPh>
    <phoneticPr fontId="4"/>
  </si>
  <si>
    <t>施策名：1.地球温暖化対策の推進</t>
    <rPh sb="0" eb="2">
      <t>シサク</t>
    </rPh>
    <rPh sb="2" eb="3">
      <t>メイ</t>
    </rPh>
    <rPh sb="6" eb="8">
      <t>チキュウ</t>
    </rPh>
    <rPh sb="8" eb="11">
      <t>オンダンカ</t>
    </rPh>
    <rPh sb="11" eb="13">
      <t>タイサク</t>
    </rPh>
    <rPh sb="14" eb="16">
      <t>スイシン</t>
    </rPh>
    <phoneticPr fontId="4"/>
  </si>
  <si>
    <t>0001</t>
    <phoneticPr fontId="4"/>
  </si>
  <si>
    <t>地球温暖化対策推進法施行推進経費</t>
  </si>
  <si>
    <t>平成10年度</t>
  </si>
  <si>
    <t>終了(予定)なし</t>
  </si>
  <si>
    <t>外部有識者点検対象外</t>
    <rPh sb="0" eb="2">
      <t>ガイブ</t>
    </rPh>
    <rPh sb="2" eb="5">
      <t>ユウシキシャ</t>
    </rPh>
    <rPh sb="5" eb="7">
      <t>テンケン</t>
    </rPh>
    <rPh sb="7" eb="10">
      <t>タイショウガイ</t>
    </rPh>
    <phoneticPr fontId="17"/>
  </si>
  <si>
    <t>現状通り</t>
  </si>
  <si>
    <t>引き続き政府実行計画の実施状況点検、計画に基づく取組の推進等を着実に進めていくこと。事業者の選定に当たっては、一者応札の改善に向けた取組を検討すること。</t>
    <rPh sb="0" eb="1">
      <t>ヒ</t>
    </rPh>
    <rPh sb="2" eb="3">
      <t>ツヅ</t>
    </rPh>
    <rPh sb="4" eb="6">
      <t>セイフ</t>
    </rPh>
    <rPh sb="6" eb="8">
      <t>ジッコウ</t>
    </rPh>
    <rPh sb="8" eb="10">
      <t>ケイカク</t>
    </rPh>
    <rPh sb="11" eb="13">
      <t>ジッシ</t>
    </rPh>
    <rPh sb="13" eb="15">
      <t>ジョウキョウ</t>
    </rPh>
    <rPh sb="15" eb="17">
      <t>テンケン</t>
    </rPh>
    <rPh sb="18" eb="20">
      <t>ケイカク</t>
    </rPh>
    <rPh sb="21" eb="22">
      <t>モト</t>
    </rPh>
    <rPh sb="24" eb="26">
      <t>トリクミ</t>
    </rPh>
    <rPh sb="27" eb="29">
      <t>スイシン</t>
    </rPh>
    <rPh sb="29" eb="30">
      <t>トウ</t>
    </rPh>
    <rPh sb="31" eb="33">
      <t>チャクジツ</t>
    </rPh>
    <rPh sb="34" eb="35">
      <t>スス</t>
    </rPh>
    <rPh sb="42" eb="45">
      <t>ジギョウシャ</t>
    </rPh>
    <rPh sb="46" eb="48">
      <t>センテイ</t>
    </rPh>
    <rPh sb="49" eb="50">
      <t>ア</t>
    </rPh>
    <rPh sb="55" eb="56">
      <t>イチ</t>
    </rPh>
    <rPh sb="56" eb="57">
      <t>シャ</t>
    </rPh>
    <rPh sb="57" eb="59">
      <t>オウサツ</t>
    </rPh>
    <rPh sb="60" eb="62">
      <t>カイゼン</t>
    </rPh>
    <rPh sb="63" eb="64">
      <t>ム</t>
    </rPh>
    <rPh sb="66" eb="68">
      <t>トリクミ</t>
    </rPh>
    <rPh sb="69" eb="71">
      <t>ケントウ</t>
    </rPh>
    <phoneticPr fontId="0"/>
  </si>
  <si>
    <t>-</t>
  </si>
  <si>
    <t>所見をふまえ、引き続き政府実行計画の実施状況点検、計画に基づく取組の推進等を着実に進めるとともに、事業者の選定に当たっては一者応札の改善に向けた取組を検討する。</t>
  </si>
  <si>
    <t>地球環境局</t>
    <rPh sb="0" eb="2">
      <t>チキュウ</t>
    </rPh>
    <rPh sb="2" eb="4">
      <t>カンキョウ</t>
    </rPh>
    <rPh sb="4" eb="5">
      <t>キョク</t>
    </rPh>
    <phoneticPr fontId="7"/>
  </si>
  <si>
    <t>一般会計</t>
    <rPh sb="0" eb="2">
      <t>イッパン</t>
    </rPh>
    <rPh sb="2" eb="4">
      <t>カイケイ</t>
    </rPh>
    <phoneticPr fontId="7"/>
  </si>
  <si>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7"/>
  </si>
  <si>
    <t>環境</t>
  </si>
  <si>
    <t>-</t>
    <phoneticPr fontId="4"/>
  </si>
  <si>
    <t>令和元年度対象</t>
  </si>
  <si>
    <t>○</t>
  </si>
  <si>
    <t>0002</t>
  </si>
  <si>
    <t>脱炭素社会実現に向けた国際研究調査事業</t>
    <rPh sb="0" eb="1">
      <t>ダツ</t>
    </rPh>
    <rPh sb="1" eb="3">
      <t>タンソ</t>
    </rPh>
    <rPh sb="3" eb="5">
      <t>シャカイ</t>
    </rPh>
    <rPh sb="5" eb="7">
      <t>ジツゲン</t>
    </rPh>
    <rPh sb="8" eb="9">
      <t>ム</t>
    </rPh>
    <rPh sb="11" eb="13">
      <t>コクサイ</t>
    </rPh>
    <rPh sb="13" eb="15">
      <t>ケンキュウ</t>
    </rPh>
    <rPh sb="15" eb="17">
      <t>チョウサ</t>
    </rPh>
    <rPh sb="17" eb="19">
      <t>ジギョウ</t>
    </rPh>
    <phoneticPr fontId="14"/>
  </si>
  <si>
    <t>平成26年度</t>
  </si>
  <si>
    <t>令和6年度(予定)</t>
    <rPh sb="0" eb="2">
      <t>レイワ</t>
    </rPh>
    <rPh sb="3" eb="5">
      <t>ネンド</t>
    </rPh>
    <phoneticPr fontId="4"/>
  </si>
  <si>
    <t>引き続き、我が国の長期戦略検討に資する調査や諸外国との情報交換により成果目標の達成に向けた適切な事業実施に努めること。また、一者応札の改善に向けた取組に努めること。</t>
    <rPh sb="0" eb="1">
      <t>ヒ</t>
    </rPh>
    <rPh sb="2" eb="3">
      <t>ツヅ</t>
    </rPh>
    <rPh sb="5" eb="6">
      <t>ワ</t>
    </rPh>
    <rPh sb="7" eb="8">
      <t>クニ</t>
    </rPh>
    <rPh sb="9" eb="11">
      <t>チョウキ</t>
    </rPh>
    <rPh sb="11" eb="13">
      <t>センリャク</t>
    </rPh>
    <rPh sb="13" eb="15">
      <t>ケントウ</t>
    </rPh>
    <rPh sb="16" eb="17">
      <t>シ</t>
    </rPh>
    <rPh sb="19" eb="21">
      <t>チョウサ</t>
    </rPh>
    <rPh sb="22" eb="25">
      <t>ショガイコク</t>
    </rPh>
    <rPh sb="27" eb="29">
      <t>ジョウホウ</t>
    </rPh>
    <rPh sb="29" eb="31">
      <t>コウカン</t>
    </rPh>
    <rPh sb="34" eb="36">
      <t>セイカ</t>
    </rPh>
    <rPh sb="36" eb="38">
      <t>モクヒョウ</t>
    </rPh>
    <rPh sb="39" eb="41">
      <t>タッセイ</t>
    </rPh>
    <rPh sb="42" eb="43">
      <t>ム</t>
    </rPh>
    <rPh sb="45" eb="47">
      <t>テキセツ</t>
    </rPh>
    <rPh sb="48" eb="50">
      <t>ジギョウ</t>
    </rPh>
    <rPh sb="50" eb="52">
      <t>ジッシ</t>
    </rPh>
    <rPh sb="53" eb="54">
      <t>ツト</t>
    </rPh>
    <rPh sb="62" eb="64">
      <t>イチシャ</t>
    </rPh>
    <rPh sb="64" eb="66">
      <t>オウサツ</t>
    </rPh>
    <rPh sb="67" eb="69">
      <t>カイゼン</t>
    </rPh>
    <rPh sb="70" eb="71">
      <t>ム</t>
    </rPh>
    <rPh sb="73" eb="75">
      <t>トリクミ</t>
    </rPh>
    <rPh sb="76" eb="77">
      <t>ツト</t>
    </rPh>
    <phoneticPr fontId="0"/>
  </si>
  <si>
    <t>所見をふまえ、我が国の長期戦略検討に資する調査や諸外国との情報交換により成果目標の達成に向けた適切な事業実施に努めるとともに、一者応札の改善に向けた取組に努める。</t>
  </si>
  <si>
    <t>（項）地球温暖化対策推進費
　（大事項）気候変動の影響への適応策に関する調査研究に必要な経費</t>
    <rPh sb="20" eb="22">
      <t>キコウ</t>
    </rPh>
    <rPh sb="22" eb="24">
      <t>ヘンドウ</t>
    </rPh>
    <rPh sb="25" eb="27">
      <t>エイキョウ</t>
    </rPh>
    <rPh sb="29" eb="31">
      <t>テキオウ</t>
    </rPh>
    <rPh sb="31" eb="32">
      <t>サク</t>
    </rPh>
    <rPh sb="33" eb="34">
      <t>カン</t>
    </rPh>
    <rPh sb="36" eb="38">
      <t>チョウサ</t>
    </rPh>
    <rPh sb="38" eb="40">
      <t>ケンキュウ</t>
    </rPh>
    <phoneticPr fontId="7"/>
  </si>
  <si>
    <t>令和２年度対象</t>
  </si>
  <si>
    <t>0003</t>
    <phoneticPr fontId="4"/>
  </si>
  <si>
    <t>温室効果ガス排出・吸収量管理体制整備費</t>
  </si>
  <si>
    <t>平成16年度</t>
  </si>
  <si>
    <t>・当該事業は、国連気候変動枠組条約の下、我が国の温室効果ガス排出の削減に取り組む姿勢を世界に積極的に示すうえで、大変重要な事業であると評価できる。
・事業の推進に当たっては、「点検・改善結果」にも示されているとおり、インベントリの更なる精緻化に努めるとともに、１者応札に係る改善も含め競争性のある契約の実施に努める必要がある。</t>
    <phoneticPr fontId="4"/>
  </si>
  <si>
    <t>外部有識者の所見を踏まえ、インベントリの更なる精緻化に努めるとともに、一者応札に係る改善も含め競争性のある契約の実施に努めること。</t>
    <rPh sb="0" eb="2">
      <t>ガイブ</t>
    </rPh>
    <rPh sb="2" eb="5">
      <t>ユウシキシャ</t>
    </rPh>
    <rPh sb="6" eb="8">
      <t>ショケン</t>
    </rPh>
    <rPh sb="9" eb="10">
      <t>フ</t>
    </rPh>
    <rPh sb="20" eb="21">
      <t>サラ</t>
    </rPh>
    <rPh sb="23" eb="26">
      <t>セイチカ</t>
    </rPh>
    <rPh sb="27" eb="28">
      <t>ツト</t>
    </rPh>
    <rPh sb="35" eb="36">
      <t>イチ</t>
    </rPh>
    <phoneticPr fontId="4"/>
  </si>
  <si>
    <t>外部有識者の所見を踏まえ、インベントリの更なる精緻化に努めるとともに、一者応札に係る改善も含め競争性のある契約の実施に努める。</t>
  </si>
  <si>
    <t>地球環境局
水･大気環境局</t>
  </si>
  <si>
    <t>（項）地球温暖化対策推進費
　（大事項）地球温暖化対策の推進に必要な経費</t>
  </si>
  <si>
    <t>書面点検</t>
  </si>
  <si>
    <t>その他</t>
    <rPh sb="2" eb="3">
      <t>タ</t>
    </rPh>
    <phoneticPr fontId="4"/>
  </si>
  <si>
    <t>平成２９年度対象</t>
  </si>
  <si>
    <t>地球環境局</t>
  </si>
  <si>
    <t>ｴﾈﾙｷﾞｰ対策特別会計ｴﾈﾙｷﾞｰ需給勘定</t>
  </si>
  <si>
    <t>（項）エネルギー需給構造高度化対策費
　（大事項）温暖化対策に必要な経費</t>
  </si>
  <si>
    <t>0004</t>
    <phoneticPr fontId="4"/>
  </si>
  <si>
    <t>廃棄物処理施設を核とした地域循環共生圏構築促進事業</t>
  </si>
  <si>
    <t>平成24年度</t>
  </si>
  <si>
    <t>引き続き、成果目標の達成に向けて効果的かつ効率的な事業実施に努めること。</t>
    <rPh sb="0" eb="1">
      <t>ヒ</t>
    </rPh>
    <rPh sb="2" eb="3">
      <t>ツヅ</t>
    </rPh>
    <rPh sb="5" eb="7">
      <t>セイカ</t>
    </rPh>
    <rPh sb="7" eb="9">
      <t>モクヒョウ</t>
    </rPh>
    <rPh sb="10" eb="12">
      <t>タッセイ</t>
    </rPh>
    <rPh sb="13" eb="14">
      <t>ム</t>
    </rPh>
    <rPh sb="16" eb="18">
      <t>コウカ</t>
    </rPh>
    <rPh sb="18" eb="19">
      <t>テキ</t>
    </rPh>
    <rPh sb="21" eb="23">
      <t>コウリツ</t>
    </rPh>
    <rPh sb="23" eb="24">
      <t>テキ</t>
    </rPh>
    <rPh sb="25" eb="27">
      <t>ジギョウ</t>
    </rPh>
    <rPh sb="27" eb="29">
      <t>ジッシ</t>
    </rPh>
    <rPh sb="30" eb="31">
      <t>ツト</t>
    </rPh>
    <phoneticPr fontId="4"/>
  </si>
  <si>
    <t>環境再生・資源循環局</t>
    <rPh sb="0" eb="2">
      <t>カンキョウ</t>
    </rPh>
    <rPh sb="2" eb="4">
      <t>サイセイ</t>
    </rPh>
    <rPh sb="5" eb="7">
      <t>シゲン</t>
    </rPh>
    <rPh sb="7" eb="9">
      <t>ジュンカン</t>
    </rPh>
    <rPh sb="9" eb="10">
      <t>キョク</t>
    </rPh>
    <phoneticPr fontId="17"/>
  </si>
  <si>
    <t>　</t>
  </si>
  <si>
    <t>0005</t>
    <phoneticPr fontId="4"/>
  </si>
  <si>
    <t>地域脱炭素投資促進ファンド事業</t>
  </si>
  <si>
    <t>平成25年度</t>
  </si>
  <si>
    <t>【基金事業の終了予定時期】
令和24年度
【基金事業の新規申請受付終了時期】
令和4年度</t>
    <rPh sb="14" eb="16">
      <t>レイワ</t>
    </rPh>
    <rPh sb="18" eb="20">
      <t>ネンド</t>
    </rPh>
    <rPh sb="39" eb="41">
      <t>レイワ</t>
    </rPh>
    <rPh sb="42" eb="44">
      <t>ネンド</t>
    </rPh>
    <phoneticPr fontId="4"/>
  </si>
  <si>
    <t>終了予定</t>
  </si>
  <si>
    <t>令和４年度で新規受付終了の事業。
引き続き、成果目標の達成に向けて適切に事業を運営するとともに、事業終了に向けた手続きを円滑に進めること。</t>
    <rPh sb="0" eb="2">
      <t>レイワ</t>
    </rPh>
    <rPh sb="3" eb="5">
      <t>ネンド</t>
    </rPh>
    <rPh sb="6" eb="8">
      <t>シンキ</t>
    </rPh>
    <rPh sb="8" eb="10">
      <t>ウケツケ</t>
    </rPh>
    <rPh sb="10" eb="12">
      <t>シュウリョウ</t>
    </rPh>
    <rPh sb="13" eb="15">
      <t>ジギョウ</t>
    </rPh>
    <rPh sb="39" eb="41">
      <t>ウンエイ</t>
    </rPh>
    <rPh sb="48" eb="50">
      <t>ジギョウ</t>
    </rPh>
    <rPh sb="50" eb="52">
      <t>シュウリョウ</t>
    </rPh>
    <rPh sb="53" eb="54">
      <t>ム</t>
    </rPh>
    <rPh sb="56" eb="58">
      <t>テツヅ</t>
    </rPh>
    <rPh sb="60" eb="62">
      <t>エンカツ</t>
    </rPh>
    <rPh sb="63" eb="64">
      <t>スス</t>
    </rPh>
    <phoneticPr fontId="0"/>
  </si>
  <si>
    <t>大臣官房環境経済課</t>
    <rPh sb="0" eb="2">
      <t>ダイジン</t>
    </rPh>
    <rPh sb="2" eb="4">
      <t>カンボウ</t>
    </rPh>
    <rPh sb="4" eb="6">
      <t>カンキョウ</t>
    </rPh>
    <rPh sb="6" eb="8">
      <t>ケイザイ</t>
    </rPh>
    <rPh sb="8" eb="9">
      <t>カ</t>
    </rPh>
    <phoneticPr fontId="17"/>
  </si>
  <si>
    <t>令和元年度対象
（基金の外部有識者ヒアリングを令和３年度実施）</t>
    <rPh sb="9" eb="11">
      <t>キキン</t>
    </rPh>
    <rPh sb="12" eb="14">
      <t>ガイブ</t>
    </rPh>
    <rPh sb="14" eb="17">
      <t>ユウシキシャ</t>
    </rPh>
    <rPh sb="23" eb="25">
      <t>レイワ</t>
    </rPh>
    <rPh sb="26" eb="28">
      <t>ネンド</t>
    </rPh>
    <rPh sb="28" eb="30">
      <t>ジッシ</t>
    </rPh>
    <phoneticPr fontId="4"/>
  </si>
  <si>
    <t>0006</t>
    <phoneticPr fontId="4"/>
  </si>
  <si>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4"/>
  </si>
  <si>
    <t>令和8年度</t>
    <rPh sb="0" eb="2">
      <t>レイワ</t>
    </rPh>
    <rPh sb="3" eb="5">
      <t>ネンド</t>
    </rPh>
    <phoneticPr fontId="4"/>
  </si>
  <si>
    <t>事業内容の一部改善</t>
    <phoneticPr fontId="4"/>
  </si>
  <si>
    <t>一部の事業で例年成果目標に見合った成果実績が得られていないため、事業内容の見直しを検討すること。</t>
    <rPh sb="0" eb="2">
      <t>イチブ</t>
    </rPh>
    <rPh sb="3" eb="5">
      <t>ジギョウ</t>
    </rPh>
    <rPh sb="6" eb="8">
      <t>レイネン</t>
    </rPh>
    <rPh sb="8" eb="10">
      <t>セイカ</t>
    </rPh>
    <rPh sb="10" eb="12">
      <t>モクヒョウ</t>
    </rPh>
    <rPh sb="13" eb="15">
      <t>ミア</t>
    </rPh>
    <rPh sb="17" eb="19">
      <t>セイカ</t>
    </rPh>
    <rPh sb="19" eb="21">
      <t>ジッセキ</t>
    </rPh>
    <rPh sb="22" eb="23">
      <t>エ</t>
    </rPh>
    <rPh sb="32" eb="34">
      <t>ジギョウ</t>
    </rPh>
    <rPh sb="34" eb="36">
      <t>ナイヨウ</t>
    </rPh>
    <rPh sb="37" eb="39">
      <t>ミナオ</t>
    </rPh>
    <rPh sb="41" eb="43">
      <t>ケントウ</t>
    </rPh>
    <phoneticPr fontId="4"/>
  </si>
  <si>
    <t>平成３０年度対象</t>
  </si>
  <si>
    <t>0007</t>
    <phoneticPr fontId="4"/>
  </si>
  <si>
    <t>地域の防災・減災と低炭素化を同時実現する自立・分散型エネルギー設備等導入推進事業</t>
    <rPh sb="0" eb="2">
      <t>チイキ</t>
    </rPh>
    <rPh sb="3" eb="5">
      <t>ボウサイ</t>
    </rPh>
    <rPh sb="6" eb="8">
      <t>ゲンサイ</t>
    </rPh>
    <rPh sb="9" eb="12">
      <t>テイタンソ</t>
    </rPh>
    <rPh sb="12" eb="13">
      <t>カ</t>
    </rPh>
    <rPh sb="14" eb="16">
      <t>ドウジ</t>
    </rPh>
    <rPh sb="16" eb="18">
      <t>ジツゲン</t>
    </rPh>
    <rPh sb="20" eb="22">
      <t>ジリツ</t>
    </rPh>
    <rPh sb="23" eb="26">
      <t>ブンサンガタ</t>
    </rPh>
    <rPh sb="31" eb="33">
      <t>セツビ</t>
    </rPh>
    <rPh sb="33" eb="34">
      <t>トウ</t>
    </rPh>
    <rPh sb="34" eb="36">
      <t>ドウニュウ</t>
    </rPh>
    <rPh sb="36" eb="38">
      <t>スイシン</t>
    </rPh>
    <rPh sb="38" eb="40">
      <t>ジギョウ</t>
    </rPh>
    <phoneticPr fontId="4"/>
  </si>
  <si>
    <t>平成30年度</t>
    <rPh sb="0" eb="2">
      <t>ヘイセイ</t>
    </rPh>
    <rPh sb="4" eb="6">
      <t>ネンド</t>
    </rPh>
    <phoneticPr fontId="4"/>
  </si>
  <si>
    <t>令和4年度</t>
    <rPh sb="0" eb="2">
      <t>レイワ</t>
    </rPh>
    <rPh sb="3" eb="5">
      <t>ネンド</t>
    </rPh>
    <phoneticPr fontId="4"/>
  </si>
  <si>
    <t>事業の趣旨や狙いは理解できる。予算の執行状況のフォローをしっかりと行って、生きた金になるよう、努めてほしい。また、ただ予算消化して終わりではなく、地域でのモデルにする、関連政策との相乗効果を狙うなど、次の脱炭素政策の展開につなげるようにしてほしい。　</t>
    <phoneticPr fontId="4"/>
  </si>
  <si>
    <t>令和４年度で終了の事業。
外部有識者の所見を踏まえ、本事業で得られた知見を今後の関連する政策に有効に活用すること。</t>
    <rPh sb="0" eb="2">
      <t>レイワ</t>
    </rPh>
    <rPh sb="3" eb="5">
      <t>ネンド</t>
    </rPh>
    <rPh sb="6" eb="8">
      <t>シュウリョウ</t>
    </rPh>
    <rPh sb="9" eb="11">
      <t>ジギョウ</t>
    </rPh>
    <rPh sb="13" eb="18">
      <t>ガイブユウシキシャ</t>
    </rPh>
    <rPh sb="19" eb="21">
      <t>ショケン</t>
    </rPh>
    <rPh sb="22" eb="23">
      <t>フ</t>
    </rPh>
    <phoneticPr fontId="0"/>
  </si>
  <si>
    <t>最終実施年度</t>
    <phoneticPr fontId="4"/>
  </si>
  <si>
    <t>令和３年度対象</t>
    <rPh sb="0" eb="2">
      <t>レイワ</t>
    </rPh>
    <rPh sb="3" eb="5">
      <t>ネンド</t>
    </rPh>
    <rPh sb="5" eb="7">
      <t>タイショウ</t>
    </rPh>
    <phoneticPr fontId="4"/>
  </si>
  <si>
    <t>0008</t>
    <phoneticPr fontId="4"/>
  </si>
  <si>
    <t>温室効果ガス排出量算定・報告・公表制度基盤整備事業費等</t>
  </si>
  <si>
    <t>平成11年度</t>
  </si>
  <si>
    <t>引き続き、温室効果ガス排出量の集計、公表を行い適切な制度運用を図るとともに、成果目標の達成に向けた効率的な事業実施に努めること。また、一者応札の改善に向けた取組に努めること。</t>
    <rPh sb="15" eb="17">
      <t>シュウケイ</t>
    </rPh>
    <rPh sb="21" eb="22">
      <t>オコナ</t>
    </rPh>
    <rPh sb="23" eb="25">
      <t>テキセツ</t>
    </rPh>
    <rPh sb="26" eb="28">
      <t>セイド</t>
    </rPh>
    <rPh sb="28" eb="30">
      <t>ウンヨウ</t>
    </rPh>
    <rPh sb="31" eb="32">
      <t>ハカ</t>
    </rPh>
    <rPh sb="49" eb="51">
      <t>コウリツ</t>
    </rPh>
    <rPh sb="51" eb="52">
      <t>テキ</t>
    </rPh>
    <phoneticPr fontId="0"/>
  </si>
  <si>
    <t>所見をふまえ、引き続き、温室効果ガス排出量の集計、公表を行い適切な制度運用を図るとともに、成果目標の達成に向けた効率的な事業実施に努める。また、一者応札の改善に向けた取組に努める。</t>
  </si>
  <si>
    <t>一般会計</t>
    <rPh sb="0" eb="2">
      <t>イッパン</t>
    </rPh>
    <rPh sb="2" eb="4">
      <t>カイケイ</t>
    </rPh>
    <phoneticPr fontId="17"/>
  </si>
  <si>
    <t>0009</t>
    <phoneticPr fontId="4"/>
  </si>
  <si>
    <t>J-クレジット制度運営・促進事業</t>
  </si>
  <si>
    <t>平成20年度</t>
  </si>
  <si>
    <t>令和12年度</t>
    <rPh sb="0" eb="2">
      <t>レイワ</t>
    </rPh>
    <rPh sb="4" eb="6">
      <t>ネンド</t>
    </rPh>
    <phoneticPr fontId="4"/>
  </si>
  <si>
    <t>引き続きJ-クレジット制度の更なる推進を図るため、成果目標の見直しを検討し、普及拡大に向けた適切な事業実施に努めること。また、一者応札の改善に向けた取組に努めること。</t>
    <rPh sb="11" eb="13">
      <t>セイド</t>
    </rPh>
    <rPh sb="14" eb="15">
      <t>サラ</t>
    </rPh>
    <rPh sb="17" eb="19">
      <t>スイシン</t>
    </rPh>
    <rPh sb="20" eb="21">
      <t>ハカ</t>
    </rPh>
    <rPh sb="30" eb="32">
      <t>ミナオ</t>
    </rPh>
    <rPh sb="34" eb="36">
      <t>ケントウ</t>
    </rPh>
    <rPh sb="40" eb="42">
      <t>カクダイ</t>
    </rPh>
    <rPh sb="43" eb="44">
      <t>ム</t>
    </rPh>
    <rPh sb="46" eb="48">
      <t>テキセツ</t>
    </rPh>
    <phoneticPr fontId="0"/>
  </si>
  <si>
    <t>引き続き、成果目標の見直しを検討し、普及拡大に向けた適切な事業実施に努める。一者応札については、公告期間の延長等改善に向けた取組に努める。</t>
  </si>
  <si>
    <t>0010</t>
    <phoneticPr fontId="4"/>
  </si>
  <si>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4"/>
  </si>
  <si>
    <t>引き続き、家庭部門のCO2排出実態やエネルギー消費実態等を把握するため、適切な事業実施に努めること。また、一者応札の改善に向けた取組を検討すること。</t>
    <rPh sb="0" eb="1">
      <t>ヒ</t>
    </rPh>
    <rPh sb="2" eb="3">
      <t>ツヅ</t>
    </rPh>
    <rPh sb="29" eb="31">
      <t>ハアク</t>
    </rPh>
    <phoneticPr fontId="4"/>
  </si>
  <si>
    <t>地球環境局</t>
    <rPh sb="0" eb="2">
      <t>チキュウ</t>
    </rPh>
    <rPh sb="2" eb="4">
      <t>カンキョウ</t>
    </rPh>
    <rPh sb="4" eb="5">
      <t>キョク</t>
    </rPh>
    <phoneticPr fontId="17"/>
  </si>
  <si>
    <t>0011</t>
  </si>
  <si>
    <t>地球温暖化対策の推進に関する法律に基づく普及啓発推進事業</t>
    <rPh sb="0" eb="2">
      <t>チキュウ</t>
    </rPh>
    <rPh sb="2" eb="5">
      <t>オンダンカ</t>
    </rPh>
    <rPh sb="5" eb="7">
      <t>タイサク</t>
    </rPh>
    <rPh sb="8" eb="10">
      <t>スイシン</t>
    </rPh>
    <rPh sb="11" eb="12">
      <t>カン</t>
    </rPh>
    <rPh sb="14" eb="16">
      <t>ホウリツ</t>
    </rPh>
    <rPh sb="17" eb="18">
      <t>モト</t>
    </rPh>
    <rPh sb="20" eb="22">
      <t>フキュウ</t>
    </rPh>
    <rPh sb="22" eb="24">
      <t>ケイハツ</t>
    </rPh>
    <rPh sb="24" eb="26">
      <t>スイシン</t>
    </rPh>
    <rPh sb="26" eb="28">
      <t>ジギョウ</t>
    </rPh>
    <phoneticPr fontId="4"/>
  </si>
  <si>
    <t>平成28年度</t>
    <rPh sb="0" eb="2">
      <t>ヘイセイ</t>
    </rPh>
    <rPh sb="4" eb="6">
      <t>ネンド</t>
    </rPh>
    <phoneticPr fontId="4"/>
  </si>
  <si>
    <t>引き続き、関係団体と連携しつつ適切な事業実施に努めること。</t>
    <rPh sb="5" eb="7">
      <t>カンケイ</t>
    </rPh>
    <rPh sb="7" eb="9">
      <t>ダンタイ</t>
    </rPh>
    <rPh sb="10" eb="12">
      <t>レンケイ</t>
    </rPh>
    <phoneticPr fontId="4"/>
  </si>
  <si>
    <t>0012</t>
  </si>
  <si>
    <t>ライフスタイルの変革による脱炭素社会の構築事業</t>
    <rPh sb="8" eb="10">
      <t>ヘンカク</t>
    </rPh>
    <rPh sb="13" eb="14">
      <t>ダツ</t>
    </rPh>
    <rPh sb="14" eb="16">
      <t>タンソ</t>
    </rPh>
    <rPh sb="16" eb="18">
      <t>シャカイ</t>
    </rPh>
    <rPh sb="19" eb="21">
      <t>コウチク</t>
    </rPh>
    <rPh sb="21" eb="23">
      <t>ジギョウ</t>
    </rPh>
    <phoneticPr fontId="4"/>
  </si>
  <si>
    <t>平成29年度</t>
    <rPh sb="0" eb="2">
      <t>ヘイセイ</t>
    </rPh>
    <rPh sb="4" eb="6">
      <t>ネンド</t>
    </rPh>
    <phoneticPr fontId="4"/>
  </si>
  <si>
    <t>令和３年度には予算規模の見直しが行われ、執行率が改善した。引き続き、適切な事業規模・事業内容となるよう工夫しながら事業を進めること。また、一者応札の改善に向けた取組を検討すること。</t>
    <rPh sb="0" eb="2">
      <t>レイワ</t>
    </rPh>
    <rPh sb="3" eb="5">
      <t>ネンド</t>
    </rPh>
    <rPh sb="7" eb="9">
      <t>ヨサン</t>
    </rPh>
    <rPh sb="9" eb="11">
      <t>キボ</t>
    </rPh>
    <rPh sb="12" eb="14">
      <t>ミナオ</t>
    </rPh>
    <rPh sb="16" eb="17">
      <t>オコナ</t>
    </rPh>
    <rPh sb="20" eb="23">
      <t>シッコウリツ</t>
    </rPh>
    <rPh sb="24" eb="26">
      <t>カイゼン</t>
    </rPh>
    <rPh sb="29" eb="30">
      <t>ヒ</t>
    </rPh>
    <rPh sb="31" eb="32">
      <t>ツヅ</t>
    </rPh>
    <rPh sb="34" eb="36">
      <t>テキセツ</t>
    </rPh>
    <rPh sb="37" eb="39">
      <t>ジギョウ</t>
    </rPh>
    <rPh sb="39" eb="41">
      <t>キボ</t>
    </rPh>
    <rPh sb="42" eb="44">
      <t>ジギョウ</t>
    </rPh>
    <rPh sb="44" eb="46">
      <t>ナイヨウ</t>
    </rPh>
    <rPh sb="51" eb="53">
      <t>クフウ</t>
    </rPh>
    <rPh sb="57" eb="59">
      <t>ジギョウ</t>
    </rPh>
    <rPh sb="60" eb="61">
      <t>スス</t>
    </rPh>
    <phoneticPr fontId="4"/>
  </si>
  <si>
    <t>0013</t>
  </si>
  <si>
    <t>地方と連携した地球温暖化対策活動推進事業</t>
    <rPh sb="0" eb="2">
      <t>チホウ</t>
    </rPh>
    <rPh sb="3" eb="5">
      <t>レンケイ</t>
    </rPh>
    <rPh sb="7" eb="9">
      <t>チキュウ</t>
    </rPh>
    <rPh sb="9" eb="12">
      <t>オンダンカ</t>
    </rPh>
    <rPh sb="12" eb="14">
      <t>タイサク</t>
    </rPh>
    <rPh sb="14" eb="16">
      <t>カツドウ</t>
    </rPh>
    <rPh sb="16" eb="18">
      <t>スイシン</t>
    </rPh>
    <rPh sb="18" eb="20">
      <t>ジギョウ</t>
    </rPh>
    <phoneticPr fontId="4"/>
  </si>
  <si>
    <t>平成26年度</t>
    <rPh sb="0" eb="2">
      <t>ヘイセイ</t>
    </rPh>
    <rPh sb="4" eb="6">
      <t>ネンド</t>
    </rPh>
    <phoneticPr fontId="4"/>
  </si>
  <si>
    <t>令和3年度</t>
    <rPh sb="0" eb="2">
      <t>レイワ</t>
    </rPh>
    <rPh sb="3" eb="5">
      <t>ネンド</t>
    </rPh>
    <phoneticPr fontId="4"/>
  </si>
  <si>
    <t>0014</t>
  </si>
  <si>
    <t>温室効果ｶﾞｽ排出抑制等指針策定調査事業　</t>
  </si>
  <si>
    <t>直接的に温室効果ガスの削減効果を推計できなくとも、例えば指針を作成した事業者が指針に基づき、何を実施し、どの程度削減できたのか、事例の形では示せないのか。指針作成→削減、の関係がわかりにくい。</t>
    <phoneticPr fontId="4"/>
  </si>
  <si>
    <t>外部有識者の所見を踏まえ、工夫することでより成果を表すことができないか検討すること。</t>
    <rPh sb="13" eb="15">
      <t>クフウ</t>
    </rPh>
    <rPh sb="22" eb="24">
      <t>セイカ</t>
    </rPh>
    <rPh sb="25" eb="26">
      <t>アラワ</t>
    </rPh>
    <phoneticPr fontId="4"/>
  </si>
  <si>
    <t>0015</t>
  </si>
  <si>
    <t>企業の脱炭素経営実践促進事業</t>
    <rPh sb="0" eb="2">
      <t>キギョウ</t>
    </rPh>
    <rPh sb="3" eb="4">
      <t>ダツ</t>
    </rPh>
    <rPh sb="4" eb="6">
      <t>タンソ</t>
    </rPh>
    <rPh sb="6" eb="8">
      <t>ケイエイ</t>
    </rPh>
    <rPh sb="8" eb="10">
      <t>ジッセン</t>
    </rPh>
    <rPh sb="10" eb="12">
      <t>ソクシン</t>
    </rPh>
    <rPh sb="12" eb="14">
      <t>ジギョウ</t>
    </rPh>
    <phoneticPr fontId="4"/>
  </si>
  <si>
    <t>平成22年度</t>
  </si>
  <si>
    <t>・当該事業によりSBT認定取得企業はアメリカ、イギリスに次いで世界第３位となる等、成果は表れている。とりわけ、大企業においてはESG経営は相当進んでおり、評価できる。しかし、一方で中小企業の取組は、まだまだ進んでいない状況である。
・当該事業は、令和４年度で事業終了の予定であるが、今後は、当該事業で得た成果を基に、中小企業に対し、SBT等の目標達成に向けた行動計画の策定を支援する等、CO2削減支援対策事業等を進める必要がある。</t>
    <phoneticPr fontId="4"/>
  </si>
  <si>
    <t>令和４年度で終了の事業。
外部有識者の所見を踏まえ、本事業で得られた知見を今後の関連する政策に有効に活用すること。</t>
    <rPh sb="26" eb="27">
      <t>ホン</t>
    </rPh>
    <rPh sb="27" eb="29">
      <t>ジギョウ</t>
    </rPh>
    <rPh sb="30" eb="31">
      <t>エ</t>
    </rPh>
    <rPh sb="34" eb="36">
      <t>チケン</t>
    </rPh>
    <rPh sb="37" eb="39">
      <t>コンゴ</t>
    </rPh>
    <rPh sb="40" eb="42">
      <t>カンレン</t>
    </rPh>
    <rPh sb="44" eb="46">
      <t>セイサク</t>
    </rPh>
    <rPh sb="47" eb="49">
      <t>ユウコウ</t>
    </rPh>
    <rPh sb="50" eb="52">
      <t>カツヨウ</t>
    </rPh>
    <phoneticPr fontId="4"/>
  </si>
  <si>
    <t>最終実施年度</t>
    <rPh sb="0" eb="2">
      <t>サイシュウ</t>
    </rPh>
    <rPh sb="2" eb="4">
      <t>ジッシ</t>
    </rPh>
    <rPh sb="4" eb="6">
      <t>ネンド</t>
    </rPh>
    <phoneticPr fontId="4"/>
  </si>
  <si>
    <t>0016</t>
  </si>
  <si>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4"/>
  </si>
  <si>
    <t>令和３年度で終了の事業。
本事業で得られた知見を今後の関連する政策に有効に活用すること。</t>
    <rPh sb="0" eb="2">
      <t>レイワ</t>
    </rPh>
    <rPh sb="3" eb="5">
      <t>ネンド</t>
    </rPh>
    <rPh sb="6" eb="8">
      <t>シュウリョウ</t>
    </rPh>
    <rPh sb="9" eb="11">
      <t>ジギョウ</t>
    </rPh>
    <rPh sb="13" eb="14">
      <t>ホン</t>
    </rPh>
    <rPh sb="14" eb="16">
      <t>ジギョウ</t>
    </rPh>
    <rPh sb="17" eb="18">
      <t>エ</t>
    </rPh>
    <rPh sb="21" eb="23">
      <t>チケン</t>
    </rPh>
    <rPh sb="24" eb="26">
      <t>コンゴ</t>
    </rPh>
    <rPh sb="27" eb="29">
      <t>カンレン</t>
    </rPh>
    <rPh sb="31" eb="33">
      <t>セイサク</t>
    </rPh>
    <rPh sb="34" eb="36">
      <t>ユウコウ</t>
    </rPh>
    <rPh sb="37" eb="39">
      <t>カツヨウ</t>
    </rPh>
    <phoneticPr fontId="0"/>
  </si>
  <si>
    <t>0017</t>
  </si>
  <si>
    <t>国際再生可能エネルギー機関分担金</t>
    <rPh sb="0" eb="2">
      <t>コクサイ</t>
    </rPh>
    <rPh sb="2" eb="4">
      <t>サイセイ</t>
    </rPh>
    <rPh sb="4" eb="6">
      <t>カノウ</t>
    </rPh>
    <rPh sb="11" eb="13">
      <t>キカン</t>
    </rPh>
    <rPh sb="13" eb="15">
      <t>ブンタン</t>
    </rPh>
    <rPh sb="15" eb="16">
      <t>キン</t>
    </rPh>
    <phoneticPr fontId="4"/>
  </si>
  <si>
    <t>事業内容の一部改善</t>
  </si>
  <si>
    <t>外部有識者の所見を踏まえ、この分担金の必要性自体について不断の見直しを行うとともに、必要性や妥当性が国民に分かりやすく伝わるようシートの記載の工夫を検討すること。</t>
    <rPh sb="0" eb="5">
      <t>ガイブユウシキシャ</t>
    </rPh>
    <rPh sb="6" eb="8">
      <t>ショケン</t>
    </rPh>
    <rPh sb="9" eb="10">
      <t>フ</t>
    </rPh>
    <rPh sb="15" eb="18">
      <t>ブンタンキン</t>
    </rPh>
    <rPh sb="19" eb="22">
      <t>ヒツヨウセイ</t>
    </rPh>
    <rPh sb="22" eb="24">
      <t>ジタイ</t>
    </rPh>
    <rPh sb="28" eb="30">
      <t>フダン</t>
    </rPh>
    <rPh sb="31" eb="33">
      <t>ミナオ</t>
    </rPh>
    <rPh sb="35" eb="36">
      <t>オコナ</t>
    </rPh>
    <rPh sb="42" eb="45">
      <t>ヒツヨウセイ</t>
    </rPh>
    <rPh sb="46" eb="49">
      <t>ダトウセイ</t>
    </rPh>
    <rPh sb="50" eb="52">
      <t>コクミン</t>
    </rPh>
    <rPh sb="53" eb="54">
      <t>ワ</t>
    </rPh>
    <rPh sb="59" eb="60">
      <t>ツタ</t>
    </rPh>
    <rPh sb="68" eb="70">
      <t>キサイ</t>
    </rPh>
    <rPh sb="71" eb="73">
      <t>クフウ</t>
    </rPh>
    <rPh sb="74" eb="76">
      <t>ケントウ</t>
    </rPh>
    <phoneticPr fontId="4"/>
  </si>
  <si>
    <t>0018</t>
  </si>
  <si>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4"/>
  </si>
  <si>
    <t>令和4年度</t>
    <rPh sb="0" eb="2">
      <t>レイワ</t>
    </rPh>
    <rPh sb="3" eb="4">
      <t>ネン</t>
    </rPh>
    <rPh sb="4" eb="5">
      <t>ド</t>
    </rPh>
    <phoneticPr fontId="0"/>
  </si>
  <si>
    <t>外部有識者の所見を踏まえ、アウトカムの評価について、分かりやすくなるよう記載の工夫を検討すること。</t>
    <rPh sb="19" eb="21">
      <t>ヒョウカ</t>
    </rPh>
    <rPh sb="26" eb="27">
      <t>ワ</t>
    </rPh>
    <rPh sb="36" eb="38">
      <t>キサイ</t>
    </rPh>
    <rPh sb="39" eb="41">
      <t>クフウ</t>
    </rPh>
    <rPh sb="42" eb="44">
      <t>ケントウ</t>
    </rPh>
    <phoneticPr fontId="4"/>
  </si>
  <si>
    <t>地球環境局</t>
    <rPh sb="0" eb="2">
      <t>チキュウ</t>
    </rPh>
    <rPh sb="2" eb="5">
      <t>カンキョウキョク</t>
    </rPh>
    <phoneticPr fontId="7"/>
  </si>
  <si>
    <t>0019</t>
  </si>
  <si>
    <t>エネルギー起源ＣＯ２排出削減技術評価・検証事業</t>
    <rPh sb="5" eb="7">
      <t>キゲン</t>
    </rPh>
    <rPh sb="10" eb="12">
      <t>ハイシュツ</t>
    </rPh>
    <rPh sb="12" eb="14">
      <t>サクゲン</t>
    </rPh>
    <rPh sb="14" eb="16">
      <t>ギジュツ</t>
    </rPh>
    <rPh sb="16" eb="18">
      <t>ヒョウカ</t>
    </rPh>
    <rPh sb="19" eb="21">
      <t>ケンショウ</t>
    </rPh>
    <rPh sb="21" eb="23">
      <t>ジギョウ</t>
    </rPh>
    <phoneticPr fontId="4"/>
  </si>
  <si>
    <t>令和7年度</t>
    <rPh sb="0" eb="2">
      <t>レイワ</t>
    </rPh>
    <rPh sb="3" eb="5">
      <t>ネンド</t>
    </rPh>
    <phoneticPr fontId="4"/>
  </si>
  <si>
    <t>やむを得ない事情ではあるが、令和３年度は多額の繰り越しが発生したため、令和４年度は、一層事業の進捗管理に努めること。また、一者応札の改善に向けた取組を検討すること。</t>
    <rPh sb="3" eb="4">
      <t>エ</t>
    </rPh>
    <rPh sb="6" eb="8">
      <t>ジジョウ</t>
    </rPh>
    <rPh sb="14" eb="16">
      <t>レイワ</t>
    </rPh>
    <rPh sb="17" eb="19">
      <t>ネンド</t>
    </rPh>
    <rPh sb="20" eb="22">
      <t>タガク</t>
    </rPh>
    <rPh sb="23" eb="24">
      <t>ク</t>
    </rPh>
    <rPh sb="25" eb="26">
      <t>コ</t>
    </rPh>
    <rPh sb="28" eb="30">
      <t>ハッセイ</t>
    </rPh>
    <rPh sb="35" eb="37">
      <t>レイワ</t>
    </rPh>
    <rPh sb="38" eb="40">
      <t>ネンド</t>
    </rPh>
    <rPh sb="42" eb="44">
      <t>イッソウ</t>
    </rPh>
    <rPh sb="44" eb="46">
      <t>ジギョウ</t>
    </rPh>
    <rPh sb="47" eb="49">
      <t>シンチョク</t>
    </rPh>
    <rPh sb="49" eb="51">
      <t>カンリ</t>
    </rPh>
    <rPh sb="52" eb="53">
      <t>ツト</t>
    </rPh>
    <phoneticPr fontId="4"/>
  </si>
  <si>
    <t>0020</t>
  </si>
  <si>
    <t>CCUS早期社会実装のための脱炭素・循環型社会モデル構築事業（一部経済産業省連携事業）</t>
  </si>
  <si>
    <t>やむを得ない事情ではあるが、例年、多額の繰り越しが発生している状況、令和４年度は、一層事業の進捗管理に努めるとともに予算規模の妥当性について検討すること。</t>
    <rPh sb="3" eb="4">
      <t>エ</t>
    </rPh>
    <rPh sb="6" eb="8">
      <t>ジジョウ</t>
    </rPh>
    <rPh sb="14" eb="16">
      <t>レイネン</t>
    </rPh>
    <rPh sb="17" eb="19">
      <t>タガク</t>
    </rPh>
    <rPh sb="20" eb="21">
      <t>ク</t>
    </rPh>
    <rPh sb="22" eb="23">
      <t>コ</t>
    </rPh>
    <rPh sb="25" eb="27">
      <t>ハッセイ</t>
    </rPh>
    <rPh sb="31" eb="33">
      <t>ジョウキョウ</t>
    </rPh>
    <rPh sb="34" eb="36">
      <t>レイワ</t>
    </rPh>
    <rPh sb="37" eb="39">
      <t>ネンド</t>
    </rPh>
    <rPh sb="41" eb="43">
      <t>イッソウ</t>
    </rPh>
    <rPh sb="43" eb="45">
      <t>ジギョウ</t>
    </rPh>
    <rPh sb="46" eb="48">
      <t>シンチョク</t>
    </rPh>
    <rPh sb="48" eb="50">
      <t>カンリ</t>
    </rPh>
    <rPh sb="51" eb="52">
      <t>ツト</t>
    </rPh>
    <phoneticPr fontId="4"/>
  </si>
  <si>
    <t>0021</t>
  </si>
  <si>
    <t>大規模潜在エネルギー源を活用した低炭素技術実用化推進事業（一部経済産業省連携事業）</t>
    <phoneticPr fontId="4"/>
  </si>
  <si>
    <t>平成26年度</t>
    <phoneticPr fontId="4"/>
  </si>
  <si>
    <t>0022</t>
  </si>
  <si>
    <t>GaN技術による脱炭素社会・ライフスタイル先導イノベーション事業</t>
    <phoneticPr fontId="4"/>
  </si>
  <si>
    <t>0023</t>
  </si>
  <si>
    <t>国際パートナーシップを活用した高効率ノンフロン機器導入拡大等事業</t>
    <rPh sb="11" eb="13">
      <t>カツヨウ</t>
    </rPh>
    <rPh sb="15" eb="18">
      <t>コウコウリツ</t>
    </rPh>
    <rPh sb="23" eb="25">
      <t>キキ</t>
    </rPh>
    <rPh sb="25" eb="27">
      <t>ドウニュウ</t>
    </rPh>
    <rPh sb="27" eb="29">
      <t>カクダイ</t>
    </rPh>
    <rPh sb="29" eb="30">
      <t>トウ</t>
    </rPh>
    <rPh sb="30" eb="32">
      <t>ジギョウ</t>
    </rPh>
    <phoneticPr fontId="4"/>
  </si>
  <si>
    <t>引き続き、本事業の効果検証や拠出金の活用状況について把握し、効率的な事業実施に努めること。また、一者応札の改善に向けた取組を検討すること。</t>
    <rPh sb="5" eb="6">
      <t>ホン</t>
    </rPh>
    <rPh sb="11" eb="13">
      <t>ケンショウ</t>
    </rPh>
    <rPh sb="14" eb="17">
      <t>キョシュツキン</t>
    </rPh>
    <rPh sb="18" eb="20">
      <t>カツヨウ</t>
    </rPh>
    <rPh sb="20" eb="22">
      <t>ジョウキョウ</t>
    </rPh>
    <rPh sb="26" eb="28">
      <t>ハアク</t>
    </rPh>
    <rPh sb="30" eb="33">
      <t>コウリツテキ</t>
    </rPh>
    <rPh sb="34" eb="36">
      <t>ジギョウ</t>
    </rPh>
    <rPh sb="36" eb="38">
      <t>ジッシ</t>
    </rPh>
    <rPh sb="39" eb="40">
      <t>ツト</t>
    </rPh>
    <rPh sb="62" eb="64">
      <t>ケントウ</t>
    </rPh>
    <phoneticPr fontId="0"/>
  </si>
  <si>
    <t>0024</t>
  </si>
  <si>
    <t>省CO2型リサイクル等高度化設備導入促進事業</t>
  </si>
  <si>
    <t>平成27年度</t>
    <rPh sb="0" eb="2">
      <t>ヘイセイ</t>
    </rPh>
    <rPh sb="4" eb="6">
      <t>ネンド</t>
    </rPh>
    <phoneticPr fontId="4"/>
  </si>
  <si>
    <t>令和4年度</t>
    <phoneticPr fontId="4"/>
  </si>
  <si>
    <t>〇行政事業レビューシートにある「事業の目的」、「事業概要」、「活動内容」の記載間で整合が取れていない。執行団体のホームページをみると、もともと「省CO2方リサイクル等高度化設備導入促進事業」には①プラスチックリサイクル高度化設備緊急導入事業、② 太陽光パネルリサイクル設備導入事業、③ 非鉄金属高度破砕・選別設備導入事業、④「低炭素型３Ｒ技術・システム実証事業」、「低炭素製品普及に向けた３Ｒ体制構築支援事業」又は「省 CO2 型リサイクル等設備技術実証事業」において実証された設備についての導入事業の4種類があるようであるが、事業概要からは本事業はこのうちの①と②を対象とするもののように読める一方、活動内容を見ると①のみを対象としているようである。
〇行政事業レビューシートには、開始年度が令和2年度、事業終了年度が令和4年度とあるが、事業自体は平成27年度から開始されているようである。当該レビューシートは、令和2年度からの繰越金の執行のみを対象としたものなのか、それ以前からの事業のつながりに関する記述がなく、極めて分かりにくい。
〇成果目標に係る年度が令和12年度までの累計CO2削減量となっているが、本事業は令和4年度以降も継続するということなのか。また、その場合、本事業には上述4種類の事業のうちどれが含まれることを前提としての目標値なのかが判然としない。
〇上に記述のとおり、行政事業レビューシートに記載されている情報が断片的かつ不十分であると考える。</t>
    <rPh sb="205" eb="206">
      <t>マタ</t>
    </rPh>
    <phoneticPr fontId="4"/>
  </si>
  <si>
    <t>令和４年度で終了の事業。
外部有識者の所見を踏まえ、分かりやすいシートになるよう記載を検討すること。</t>
    <rPh sb="26" eb="27">
      <t>ワ</t>
    </rPh>
    <rPh sb="40" eb="42">
      <t>キサイ</t>
    </rPh>
    <phoneticPr fontId="4"/>
  </si>
  <si>
    <t>環境再生・資源循環局</t>
    <rPh sb="0" eb="2">
      <t>カンキョウ</t>
    </rPh>
    <rPh sb="2" eb="4">
      <t>サイセイ</t>
    </rPh>
    <rPh sb="5" eb="7">
      <t>シゲン</t>
    </rPh>
    <rPh sb="7" eb="9">
      <t>ジュンカン</t>
    </rPh>
    <rPh sb="9" eb="10">
      <t>キョク</t>
    </rPh>
    <phoneticPr fontId="8"/>
  </si>
  <si>
    <t>最終実施年度</t>
    <rPh sb="0" eb="2">
      <t>サイシュウ</t>
    </rPh>
    <rPh sb="2" eb="4">
      <t>ジッシ</t>
    </rPh>
    <rPh sb="4" eb="6">
      <t>ネンド</t>
    </rPh>
    <phoneticPr fontId="0"/>
  </si>
  <si>
    <t>0025</t>
  </si>
  <si>
    <t>脱炭素社会構築に向けた再エネ等由来水素活用推進事業（一部経済産業省、国土交通省連携事業）</t>
    <phoneticPr fontId="4"/>
  </si>
  <si>
    <t>やむを得ない事情ではあるが、令和３年度は多額の不用と繰り越しが発生したため、令和４年度は、一層事業の進捗管理に努めるとともに、予算規模の妥当性について検討すること。また、一者応札の改善に向けた取組を検討すること。</t>
    <rPh sb="3" eb="4">
      <t>エ</t>
    </rPh>
    <rPh sb="6" eb="8">
      <t>ジジョウ</t>
    </rPh>
    <rPh sb="14" eb="16">
      <t>レイワ</t>
    </rPh>
    <rPh sb="17" eb="19">
      <t>ネンド</t>
    </rPh>
    <rPh sb="20" eb="22">
      <t>タガク</t>
    </rPh>
    <rPh sb="23" eb="25">
      <t>フヨウ</t>
    </rPh>
    <rPh sb="26" eb="27">
      <t>ク</t>
    </rPh>
    <rPh sb="28" eb="29">
      <t>コ</t>
    </rPh>
    <rPh sb="31" eb="33">
      <t>ハッセイ</t>
    </rPh>
    <rPh sb="38" eb="40">
      <t>レイワ</t>
    </rPh>
    <rPh sb="41" eb="43">
      <t>ネンド</t>
    </rPh>
    <rPh sb="45" eb="47">
      <t>イッソウ</t>
    </rPh>
    <rPh sb="47" eb="49">
      <t>ジギョウ</t>
    </rPh>
    <rPh sb="50" eb="52">
      <t>シンチョク</t>
    </rPh>
    <rPh sb="52" eb="54">
      <t>カンリ</t>
    </rPh>
    <rPh sb="55" eb="56">
      <t>ツト</t>
    </rPh>
    <rPh sb="63" eb="65">
      <t>ヨサン</t>
    </rPh>
    <rPh sb="65" eb="67">
      <t>キボ</t>
    </rPh>
    <rPh sb="68" eb="71">
      <t>ダトウセイ</t>
    </rPh>
    <rPh sb="75" eb="77">
      <t>ケントウ</t>
    </rPh>
    <phoneticPr fontId="4"/>
  </si>
  <si>
    <t>0026</t>
  </si>
  <si>
    <t>森林等の吸収源対策に関する国内体制整備確立検討費</t>
    <phoneticPr fontId="4"/>
  </si>
  <si>
    <t>引き続き、成果目標の達成に向けた効率的な事業実施に努めること。また、一者応札の改善に向けた取組に努めること。</t>
    <rPh sb="5" eb="7">
      <t>セイカ</t>
    </rPh>
    <rPh sb="7" eb="9">
      <t>モクヒョウ</t>
    </rPh>
    <rPh sb="10" eb="12">
      <t>タッセイ</t>
    </rPh>
    <rPh sb="13" eb="14">
      <t>ム</t>
    </rPh>
    <rPh sb="48" eb="49">
      <t>ツト</t>
    </rPh>
    <phoneticPr fontId="0"/>
  </si>
  <si>
    <t>所見をふまえ、引き続き、成果目標の達成に向けた効率的な事業実施に努めるとともに、一者応札の改善に向けた取組に努める。</t>
  </si>
  <si>
    <t>0027</t>
  </si>
  <si>
    <t>再生可能エネルギー電気・熱自立的普及促進事業（一部経済産業省連携事業）</t>
    <rPh sb="23" eb="25">
      <t>イチブ</t>
    </rPh>
    <phoneticPr fontId="4"/>
  </si>
  <si>
    <t>平成28年度</t>
  </si>
  <si>
    <t>0028</t>
  </si>
  <si>
    <t>建築物等の脱炭素化・レジリエンス強化促進事業（一部経済産業省・国土交通省・厚生労働省連携事業）</t>
    <rPh sb="0" eb="3">
      <t>ケンチクブツ</t>
    </rPh>
    <rPh sb="3" eb="4">
      <t>トウ</t>
    </rPh>
    <rPh sb="5" eb="6">
      <t>ダツ</t>
    </rPh>
    <rPh sb="6" eb="8">
      <t>タンソ</t>
    </rPh>
    <rPh sb="8" eb="9">
      <t>カ</t>
    </rPh>
    <rPh sb="16" eb="18">
      <t>キョウカ</t>
    </rPh>
    <rPh sb="18" eb="20">
      <t>ソクシン</t>
    </rPh>
    <rPh sb="20" eb="22">
      <t>ジギョウ</t>
    </rPh>
    <phoneticPr fontId="4"/>
  </si>
  <si>
    <t>令和5年度</t>
    <rPh sb="0" eb="2">
      <t>レイワ</t>
    </rPh>
    <rPh sb="3" eb="5">
      <t>ネンド</t>
    </rPh>
    <phoneticPr fontId="4"/>
  </si>
  <si>
    <t>やむを得ない事情ではあるが、令和３年度は多額の繰り越しと不用が発生したため、令和４年度は、一層事業の進捗管理に努めるとともに、予算規模の妥当性についても検討すること。</t>
    <rPh sb="3" eb="4">
      <t>エ</t>
    </rPh>
    <rPh sb="6" eb="8">
      <t>ジジョウ</t>
    </rPh>
    <rPh sb="14" eb="16">
      <t>レイワ</t>
    </rPh>
    <rPh sb="17" eb="19">
      <t>ネンド</t>
    </rPh>
    <rPh sb="20" eb="22">
      <t>タガク</t>
    </rPh>
    <rPh sb="23" eb="24">
      <t>ク</t>
    </rPh>
    <rPh sb="25" eb="26">
      <t>コ</t>
    </rPh>
    <rPh sb="28" eb="30">
      <t>フヨウ</t>
    </rPh>
    <rPh sb="31" eb="33">
      <t>ハッセイ</t>
    </rPh>
    <rPh sb="38" eb="40">
      <t>レイワ</t>
    </rPh>
    <rPh sb="41" eb="43">
      <t>ネンド</t>
    </rPh>
    <rPh sb="45" eb="47">
      <t>イッソウ</t>
    </rPh>
    <rPh sb="47" eb="49">
      <t>ジギョウ</t>
    </rPh>
    <rPh sb="50" eb="52">
      <t>シンチョク</t>
    </rPh>
    <rPh sb="52" eb="54">
      <t>カンリ</t>
    </rPh>
    <rPh sb="55" eb="56">
      <t>ツト</t>
    </rPh>
    <rPh sb="63" eb="65">
      <t>ヨサン</t>
    </rPh>
    <rPh sb="65" eb="67">
      <t>キボ</t>
    </rPh>
    <rPh sb="68" eb="70">
      <t>ダトウ</t>
    </rPh>
    <rPh sb="70" eb="71">
      <t>セイ</t>
    </rPh>
    <rPh sb="76" eb="78">
      <t>ケントウ</t>
    </rPh>
    <phoneticPr fontId="4"/>
  </si>
  <si>
    <t>0029</t>
  </si>
  <si>
    <t>廃熱・未利用熱・営農地等の効率的活用による脱炭素化推進事業（一部農林水産省連携事業）</t>
    <rPh sb="0" eb="2">
      <t>ハイネツ</t>
    </rPh>
    <rPh sb="3" eb="6">
      <t>ミリヨウ</t>
    </rPh>
    <rPh sb="6" eb="7">
      <t>ネツ</t>
    </rPh>
    <rPh sb="8" eb="10">
      <t>エイノウ</t>
    </rPh>
    <rPh sb="10" eb="11">
      <t>チ</t>
    </rPh>
    <rPh sb="11" eb="12">
      <t>トウ</t>
    </rPh>
    <rPh sb="13" eb="16">
      <t>コウリツテキ</t>
    </rPh>
    <rPh sb="16" eb="18">
      <t>カツヨウ</t>
    </rPh>
    <rPh sb="21" eb="22">
      <t>ダツ</t>
    </rPh>
    <rPh sb="22" eb="24">
      <t>タンソ</t>
    </rPh>
    <rPh sb="24" eb="25">
      <t>カ</t>
    </rPh>
    <rPh sb="25" eb="27">
      <t>スイシン</t>
    </rPh>
    <rPh sb="27" eb="29">
      <t>ジギョウ</t>
    </rPh>
    <rPh sb="30" eb="32">
      <t>イチブ</t>
    </rPh>
    <rPh sb="32" eb="34">
      <t>ノウリン</t>
    </rPh>
    <rPh sb="34" eb="37">
      <t>スイサンショウ</t>
    </rPh>
    <rPh sb="37" eb="39">
      <t>レンケイ</t>
    </rPh>
    <rPh sb="39" eb="41">
      <t>ジギョウ</t>
    </rPh>
    <phoneticPr fontId="4"/>
  </si>
  <si>
    <t>平成29年度</t>
  </si>
  <si>
    <t>令和4年度</t>
    <rPh sb="0" eb="2">
      <t>レイワ</t>
    </rPh>
    <rPh sb="3" eb="5">
      <t>ネンド</t>
    </rPh>
    <phoneticPr fontId="0"/>
  </si>
  <si>
    <t>熱利用設備、社会システムイノベーション推進で令和３年度の実績が大きく目標をクリアしているのはなぜか。目標を達成している分野も多いので、４年度以降はこの事業は終了するのか。それとも何らかの形で５年度以降に再び国の補助事業として再スタートするのか。また３年度の成果実績は、事業ベースとして推計すると削減コストはいくらになるのか。</t>
    <rPh sb="78" eb="80">
      <t>シュウリョウ</t>
    </rPh>
    <phoneticPr fontId="4"/>
  </si>
  <si>
    <t>令和４年度で終了の事業。
外部有識者の所見を踏まえ、令和５年度以降に後継事業を概算要求する場合は、この事業での成果を踏まえ、国が行う必要のあるものに限定しつつ、事業費ベースでの削減コストを意識して行うこと。</t>
    <rPh sb="0" eb="2">
      <t>レイワ</t>
    </rPh>
    <rPh sb="3" eb="5">
      <t>ネンド</t>
    </rPh>
    <rPh sb="6" eb="8">
      <t>シュウリョウ</t>
    </rPh>
    <rPh sb="9" eb="11">
      <t>ジギョウ</t>
    </rPh>
    <rPh sb="13" eb="18">
      <t>ガイブユウシキシャ</t>
    </rPh>
    <rPh sb="19" eb="21">
      <t>ショケン</t>
    </rPh>
    <rPh sb="22" eb="23">
      <t>フ</t>
    </rPh>
    <rPh sb="26" eb="28">
      <t>レイワ</t>
    </rPh>
    <rPh sb="29" eb="33">
      <t>ネンドイコウ</t>
    </rPh>
    <rPh sb="34" eb="38">
      <t>コウケイジギョウ</t>
    </rPh>
    <rPh sb="39" eb="43">
      <t>ガイサンヨウキュウ</t>
    </rPh>
    <rPh sb="45" eb="47">
      <t>バアイ</t>
    </rPh>
    <rPh sb="51" eb="53">
      <t>ジギョウ</t>
    </rPh>
    <rPh sb="55" eb="57">
      <t>セイカ</t>
    </rPh>
    <rPh sb="58" eb="59">
      <t>フ</t>
    </rPh>
    <rPh sb="62" eb="63">
      <t>クニ</t>
    </rPh>
    <rPh sb="64" eb="65">
      <t>オコナ</t>
    </rPh>
    <rPh sb="66" eb="68">
      <t>ヒツヨウ</t>
    </rPh>
    <rPh sb="74" eb="76">
      <t>ゲンテイ</t>
    </rPh>
    <rPh sb="80" eb="83">
      <t>ジギョウヒ</t>
    </rPh>
    <rPh sb="88" eb="90">
      <t>サクゲン</t>
    </rPh>
    <rPh sb="94" eb="96">
      <t>イシキ</t>
    </rPh>
    <rPh sb="98" eb="99">
      <t>オコナ</t>
    </rPh>
    <phoneticPr fontId="4"/>
  </si>
  <si>
    <t>0030</t>
  </si>
  <si>
    <t>設備の高効率化改修支援事業</t>
  </si>
  <si>
    <t>0031</t>
  </si>
  <si>
    <t>脱フロン・低炭素社会の早期実現のための省エネ型自然冷媒機器導入加速化事業（農林水産省・経済産業省・国土交通省連携事業）</t>
  </si>
  <si>
    <t>＜公開プロセス対象＞
○評価結果
事業全体の抜本的な改善
○とりまとめコメント
省エネ型自然冷媒機器への転換支援について、明確なアウトカムの目標を定めるとともに、補助対象を中小事業者に重点化していくなど、補助や規制等あらゆる政策手法を組み合わせて取り組むべき。</t>
    <rPh sb="1" eb="3">
      <t>コウカイ</t>
    </rPh>
    <rPh sb="7" eb="9">
      <t>タイショウ</t>
    </rPh>
    <rPh sb="12" eb="14">
      <t>ヒョウカ</t>
    </rPh>
    <rPh sb="14" eb="16">
      <t>ケッカ</t>
    </rPh>
    <phoneticPr fontId="4"/>
  </si>
  <si>
    <t>事業全体の抜本的な改善</t>
    <phoneticPr fontId="4"/>
  </si>
  <si>
    <t>外部有識者の所見を踏まえ、明確なアウトカム目標の設定、補助対象の重点化、政策手法の組み合わせについて検討すること。</t>
    <rPh sb="0" eb="2">
      <t>ガイブ</t>
    </rPh>
    <rPh sb="2" eb="5">
      <t>ユウシキシャ</t>
    </rPh>
    <rPh sb="6" eb="8">
      <t>ショケン</t>
    </rPh>
    <rPh sb="9" eb="10">
      <t>フ</t>
    </rPh>
    <rPh sb="13" eb="15">
      <t>メイカク</t>
    </rPh>
    <rPh sb="21" eb="23">
      <t>モクヒョウ</t>
    </rPh>
    <rPh sb="24" eb="26">
      <t>セッテイ</t>
    </rPh>
    <rPh sb="27" eb="29">
      <t>ホジョ</t>
    </rPh>
    <rPh sb="29" eb="31">
      <t>タイショウ</t>
    </rPh>
    <rPh sb="32" eb="35">
      <t>ジュウテンカ</t>
    </rPh>
    <rPh sb="36" eb="38">
      <t>セイサク</t>
    </rPh>
    <rPh sb="38" eb="40">
      <t>シュホウ</t>
    </rPh>
    <rPh sb="41" eb="42">
      <t>ク</t>
    </rPh>
    <rPh sb="43" eb="44">
      <t>ア</t>
    </rPh>
    <rPh sb="50" eb="52">
      <t>ケントウ</t>
    </rPh>
    <phoneticPr fontId="4"/>
  </si>
  <si>
    <t>公開プロセス</t>
  </si>
  <si>
    <t>0032</t>
  </si>
  <si>
    <t>低炭素型の行動変容を促す情報発信（ナッジ）等による家庭等の自発的対策推進事業</t>
    <rPh sb="0" eb="3">
      <t>テイタンソ</t>
    </rPh>
    <rPh sb="3" eb="4">
      <t>ガタ</t>
    </rPh>
    <rPh sb="5" eb="7">
      <t>コウドウ</t>
    </rPh>
    <rPh sb="7" eb="9">
      <t>ヘンヨウ</t>
    </rPh>
    <rPh sb="10" eb="11">
      <t>ウナガ</t>
    </rPh>
    <rPh sb="12" eb="14">
      <t>ジョウホウ</t>
    </rPh>
    <rPh sb="14" eb="16">
      <t>ハッシン</t>
    </rPh>
    <rPh sb="21" eb="22">
      <t>トウ</t>
    </rPh>
    <rPh sb="25" eb="27">
      <t>カテイ</t>
    </rPh>
    <rPh sb="27" eb="28">
      <t>トウ</t>
    </rPh>
    <rPh sb="29" eb="32">
      <t>ジハツテキ</t>
    </rPh>
    <rPh sb="32" eb="34">
      <t>タイサク</t>
    </rPh>
    <rPh sb="34" eb="36">
      <t>スイシン</t>
    </rPh>
    <rPh sb="36" eb="38">
      <t>ジギョウ</t>
    </rPh>
    <phoneticPr fontId="4"/>
  </si>
  <si>
    <t>令和3年度</t>
    <rPh sb="0" eb="2">
      <t>レイワ</t>
    </rPh>
    <rPh sb="3" eb="4">
      <t>ネン</t>
    </rPh>
    <rPh sb="4" eb="5">
      <t>ド</t>
    </rPh>
    <phoneticPr fontId="4"/>
  </si>
  <si>
    <t>0033</t>
  </si>
  <si>
    <t>カーボンプライシング導入調査事業</t>
  </si>
  <si>
    <t>引き続き、成果目標の達成に向けて効果的かつ効率的な事業実施に努めること。また、一者応札の改善に向けた取組を検討すること。</t>
    <rPh sb="0" eb="1">
      <t>ヒ</t>
    </rPh>
    <rPh sb="2" eb="3">
      <t>ツヅ</t>
    </rPh>
    <rPh sb="5" eb="7">
      <t>セイカ</t>
    </rPh>
    <rPh sb="7" eb="9">
      <t>モクヒョウ</t>
    </rPh>
    <rPh sb="10" eb="12">
      <t>タッセイ</t>
    </rPh>
    <rPh sb="13" eb="14">
      <t>ム</t>
    </rPh>
    <rPh sb="16" eb="18">
      <t>コウカ</t>
    </rPh>
    <rPh sb="18" eb="19">
      <t>テキ</t>
    </rPh>
    <rPh sb="21" eb="23">
      <t>コウリツ</t>
    </rPh>
    <rPh sb="23" eb="24">
      <t>テキ</t>
    </rPh>
    <rPh sb="25" eb="27">
      <t>ジギョウ</t>
    </rPh>
    <rPh sb="27" eb="29">
      <t>ジッシ</t>
    </rPh>
    <rPh sb="30" eb="31">
      <t>ツト</t>
    </rPh>
    <phoneticPr fontId="4"/>
  </si>
  <si>
    <t>0034</t>
  </si>
  <si>
    <t>CO2中長期大幅削減に向けたエネルギー転換部門脱炭素化を巡るフォローアップ事業</t>
  </si>
  <si>
    <t>0035</t>
  </si>
  <si>
    <t>省エネ型浄化槽システム導入推進事業</t>
    <rPh sb="0" eb="1">
      <t>ショウ</t>
    </rPh>
    <rPh sb="3" eb="4">
      <t>ガタ</t>
    </rPh>
    <rPh sb="4" eb="7">
      <t>ジョウカソウ</t>
    </rPh>
    <rPh sb="11" eb="13">
      <t>ドウニュウ</t>
    </rPh>
    <rPh sb="13" eb="15">
      <t>スイシン</t>
    </rPh>
    <rPh sb="15" eb="17">
      <t>ジギョウ</t>
    </rPh>
    <phoneticPr fontId="4"/>
  </si>
  <si>
    <t>外部有識者の所見を踏まえ、アウトカムは示していると思われるが、この事業による具体的な効果であることが分かりにくかったようなので、伝わりやすい表現の工夫を検討すること。</t>
    <rPh sb="0" eb="2">
      <t>ガイブ</t>
    </rPh>
    <rPh sb="2" eb="5">
      <t>ユウシキシャ</t>
    </rPh>
    <rPh sb="6" eb="8">
      <t>ショケン</t>
    </rPh>
    <rPh sb="9" eb="10">
      <t>フ</t>
    </rPh>
    <rPh sb="19" eb="20">
      <t>シメ</t>
    </rPh>
    <rPh sb="25" eb="26">
      <t>オモ</t>
    </rPh>
    <rPh sb="33" eb="35">
      <t>ジギョウ</t>
    </rPh>
    <rPh sb="38" eb="40">
      <t>グタイ</t>
    </rPh>
    <rPh sb="40" eb="41">
      <t>テキ</t>
    </rPh>
    <rPh sb="42" eb="44">
      <t>コウカ</t>
    </rPh>
    <rPh sb="50" eb="51">
      <t>ワ</t>
    </rPh>
    <rPh sb="64" eb="65">
      <t>ツタ</t>
    </rPh>
    <rPh sb="70" eb="72">
      <t>ヒョウゲン</t>
    </rPh>
    <rPh sb="73" eb="75">
      <t>クフウ</t>
    </rPh>
    <rPh sb="76" eb="78">
      <t>ケントウ</t>
    </rPh>
    <phoneticPr fontId="4"/>
  </si>
  <si>
    <t>環境再生・資源循環局</t>
  </si>
  <si>
    <t>0036</t>
  </si>
  <si>
    <t>グリーンボンド等促進体制整備支援事業</t>
  </si>
  <si>
    <t>平成30年度</t>
  </si>
  <si>
    <t>これは環境省の仕事でいいのか。こういう仕組みは金融庁と所管する金融業界が主体となって進める事業ではないか。予算の執行率が４割程度にとどまっているのはなぜか？</t>
    <phoneticPr fontId="4"/>
  </si>
  <si>
    <t>令和４年度で終了の事業。
外部有識者の所見を踏まえ、環境省と金融庁の業務の関係、執行率が低くなった理由をより分かりやすく記載できるよう検討するとともに、この事業によって得られた成果を今後の政策に活用すること。</t>
    <phoneticPr fontId="4"/>
  </si>
  <si>
    <t>大臣官房環境経済課</t>
    <rPh sb="0" eb="2">
      <t>ダイジン</t>
    </rPh>
    <rPh sb="2" eb="4">
      <t>カンボウ</t>
    </rPh>
    <rPh sb="4" eb="6">
      <t>カンキョウ</t>
    </rPh>
    <rPh sb="6" eb="8">
      <t>ケイザイ</t>
    </rPh>
    <rPh sb="8" eb="9">
      <t>カ</t>
    </rPh>
    <phoneticPr fontId="7"/>
  </si>
  <si>
    <t>0037</t>
  </si>
  <si>
    <t>戸建住宅におけるネット・ゼロ・エネルギー・ハウス（ZEH）化支援事業（経済産業省・国土交通省連携事業）</t>
  </si>
  <si>
    <t>0038</t>
  </si>
  <si>
    <t>水素を活用した社会基盤構築事業（一部国土交通省連携事業）</t>
  </si>
  <si>
    <t>0039</t>
  </si>
  <si>
    <t>代替燃料活用による船舶からのCO2排出削減対策モデル事業（国土交通省連携事業）</t>
  </si>
  <si>
    <t>0040</t>
  </si>
  <si>
    <t>再生可能エネルギー資源発掘・創生のための情報提供システム整備事業</t>
    <phoneticPr fontId="4"/>
  </si>
  <si>
    <t>令和11年度</t>
    <rPh sb="0" eb="2">
      <t>レイワ</t>
    </rPh>
    <rPh sb="4" eb="5">
      <t>ネン</t>
    </rPh>
    <rPh sb="5" eb="6">
      <t>ド</t>
    </rPh>
    <phoneticPr fontId="4"/>
  </si>
  <si>
    <t>地球環境局
大臣官房環境影響評価課
自然環境局</t>
    <rPh sb="0" eb="2">
      <t>チキュウ</t>
    </rPh>
    <rPh sb="2" eb="4">
      <t>カンキョウ</t>
    </rPh>
    <rPh sb="4" eb="5">
      <t>キョク</t>
    </rPh>
    <phoneticPr fontId="7"/>
  </si>
  <si>
    <t>0041</t>
  </si>
  <si>
    <t>脱炭素社会の実現に向けた取組・施策等に関する情報発信事業</t>
  </si>
  <si>
    <t>引き続き、効果的かつ効率的な事業実施に努めること。また、一者応札の改善に向けた取組を検討すること。</t>
    <rPh sb="0" eb="1">
      <t>ヒ</t>
    </rPh>
    <rPh sb="2" eb="3">
      <t>ツヅ</t>
    </rPh>
    <rPh sb="5" eb="7">
      <t>コウカ</t>
    </rPh>
    <rPh sb="7" eb="8">
      <t>テキ</t>
    </rPh>
    <rPh sb="10" eb="12">
      <t>コウリツ</t>
    </rPh>
    <rPh sb="12" eb="13">
      <t>テキ</t>
    </rPh>
    <rPh sb="14" eb="16">
      <t>ジギョウ</t>
    </rPh>
    <rPh sb="16" eb="18">
      <t>ジッシ</t>
    </rPh>
    <rPh sb="19" eb="20">
      <t>ツト</t>
    </rPh>
    <phoneticPr fontId="4"/>
  </si>
  <si>
    <t>0042</t>
  </si>
  <si>
    <t>廃棄物処理システムにおけるエネルギー利活用・脱炭素化対策支援事業</t>
    <rPh sb="22" eb="23">
      <t>ダツ</t>
    </rPh>
    <phoneticPr fontId="4"/>
  </si>
  <si>
    <t>環境再生・資源循環局</t>
    <rPh sb="0" eb="2">
      <t>カンキョウ</t>
    </rPh>
    <rPh sb="2" eb="4">
      <t>サイセイ</t>
    </rPh>
    <rPh sb="5" eb="7">
      <t>シゲン</t>
    </rPh>
    <rPh sb="7" eb="9">
      <t>ジュンカン</t>
    </rPh>
    <rPh sb="9" eb="10">
      <t>キョク</t>
    </rPh>
    <phoneticPr fontId="7"/>
  </si>
  <si>
    <t>0043</t>
  </si>
  <si>
    <t>ESG金融ステップアップ・プログラム推進事業</t>
    <rPh sb="3" eb="5">
      <t>キンユウ</t>
    </rPh>
    <rPh sb="18" eb="20">
      <t>スイシン</t>
    </rPh>
    <rPh sb="20" eb="22">
      <t>ジギョウ</t>
    </rPh>
    <phoneticPr fontId="4"/>
  </si>
  <si>
    <t>令和元年度</t>
    <rPh sb="0" eb="2">
      <t>レイワ</t>
    </rPh>
    <rPh sb="2" eb="3">
      <t>ガン</t>
    </rPh>
    <rPh sb="3" eb="5">
      <t>ネンド</t>
    </rPh>
    <phoneticPr fontId="4"/>
  </si>
  <si>
    <t>大臣官房環境経済課
地球環境局</t>
    <rPh sb="0" eb="2">
      <t>ダイジン</t>
    </rPh>
    <rPh sb="2" eb="4">
      <t>カンボウ</t>
    </rPh>
    <rPh sb="4" eb="6">
      <t>カンキョウ</t>
    </rPh>
    <rPh sb="6" eb="8">
      <t>ケイザイ</t>
    </rPh>
    <rPh sb="8" eb="9">
      <t>カ</t>
    </rPh>
    <rPh sb="10" eb="12">
      <t>チキュウ</t>
    </rPh>
    <rPh sb="12" eb="14">
      <t>カンキョウ</t>
    </rPh>
    <rPh sb="14" eb="15">
      <t>キョク</t>
    </rPh>
    <phoneticPr fontId="7"/>
  </si>
  <si>
    <t>0044</t>
  </si>
  <si>
    <t>脱炭素イノベーションによる地域循環共生圏構築事業（一部総務省、経済産業省、国土交通省連携事業）</t>
    <rPh sb="0" eb="1">
      <t>ダツ</t>
    </rPh>
    <rPh sb="1" eb="3">
      <t>タンソ</t>
    </rPh>
    <rPh sb="13" eb="15">
      <t>チイキ</t>
    </rPh>
    <rPh sb="15" eb="17">
      <t>ジュンカン</t>
    </rPh>
    <rPh sb="17" eb="19">
      <t>キョウセイ</t>
    </rPh>
    <rPh sb="19" eb="20">
      <t>ケン</t>
    </rPh>
    <rPh sb="20" eb="22">
      <t>コウチク</t>
    </rPh>
    <rPh sb="22" eb="24">
      <t>ジギョウ</t>
    </rPh>
    <phoneticPr fontId="4"/>
  </si>
  <si>
    <t>やむを得ない事情ではあるが、例年多額の不用と繰り越しが発生している。令和４年度は予算規模が見直されているが、事業の進捗管理に努めるとともに、予算規模の妥当性については引き続き検討すること。また、一者応札の改善に向けた取組を検討すること。</t>
    <rPh sb="3" eb="4">
      <t>エ</t>
    </rPh>
    <rPh sb="6" eb="8">
      <t>ジジョウ</t>
    </rPh>
    <rPh sb="14" eb="16">
      <t>レイネン</t>
    </rPh>
    <rPh sb="16" eb="18">
      <t>タガク</t>
    </rPh>
    <rPh sb="19" eb="21">
      <t>フヨウ</t>
    </rPh>
    <rPh sb="22" eb="23">
      <t>ク</t>
    </rPh>
    <rPh sb="24" eb="25">
      <t>コ</t>
    </rPh>
    <rPh sb="27" eb="29">
      <t>ハッセイ</t>
    </rPh>
    <rPh sb="34" eb="36">
      <t>レイワ</t>
    </rPh>
    <rPh sb="37" eb="39">
      <t>ネンド</t>
    </rPh>
    <rPh sb="40" eb="44">
      <t>ヨサンキボ</t>
    </rPh>
    <rPh sb="45" eb="47">
      <t>ミナオ</t>
    </rPh>
    <rPh sb="54" eb="56">
      <t>ジギョウ</t>
    </rPh>
    <rPh sb="57" eb="59">
      <t>シンチョク</t>
    </rPh>
    <rPh sb="59" eb="61">
      <t>カンリ</t>
    </rPh>
    <rPh sb="62" eb="63">
      <t>ツト</t>
    </rPh>
    <rPh sb="70" eb="72">
      <t>ヨサン</t>
    </rPh>
    <rPh sb="72" eb="74">
      <t>キボ</t>
    </rPh>
    <rPh sb="75" eb="78">
      <t>ダトウセイ</t>
    </rPh>
    <rPh sb="83" eb="84">
      <t>ヒ</t>
    </rPh>
    <rPh sb="85" eb="86">
      <t>ツヅ</t>
    </rPh>
    <rPh sb="87" eb="89">
      <t>ケントウ</t>
    </rPh>
    <phoneticPr fontId="4"/>
  </si>
  <si>
    <t>0045</t>
  </si>
  <si>
    <t>温室効果ガス排出に関するデジタルガバメント構築事業</t>
    <rPh sb="0" eb="2">
      <t>オンシツ</t>
    </rPh>
    <rPh sb="2" eb="4">
      <t>コウカ</t>
    </rPh>
    <rPh sb="6" eb="8">
      <t>ハイシュツ</t>
    </rPh>
    <rPh sb="9" eb="10">
      <t>カン</t>
    </rPh>
    <rPh sb="21" eb="23">
      <t>コウチク</t>
    </rPh>
    <rPh sb="23" eb="25">
      <t>ジギョウ</t>
    </rPh>
    <phoneticPr fontId="4"/>
  </si>
  <si>
    <t>目標である口座開設数220のメドは立っているのか。Jークレジットの足元の状況はどのようになっているのか？</t>
    <phoneticPr fontId="4"/>
  </si>
  <si>
    <t>外部有識者の所見を踏まえ、口座開設数やJークレジットの足元の状況が分かるよう、可能な限り状況を記載できるように検討すること。</t>
    <rPh sb="13" eb="18">
      <t>コウザカイセツスウ</t>
    </rPh>
    <rPh sb="33" eb="34">
      <t>ワ</t>
    </rPh>
    <rPh sb="39" eb="41">
      <t>カノウ</t>
    </rPh>
    <rPh sb="42" eb="43">
      <t>カギ</t>
    </rPh>
    <rPh sb="44" eb="46">
      <t>ジョウキョウ</t>
    </rPh>
    <rPh sb="47" eb="49">
      <t>キサイ</t>
    </rPh>
    <phoneticPr fontId="4"/>
  </si>
  <si>
    <t>0046</t>
  </si>
  <si>
    <t>環境配慮型先進トラック・バス導入加速事業（国土交通省、経済産業省連携事業）</t>
    <rPh sb="0" eb="2">
      <t>カンキョウ</t>
    </rPh>
    <rPh sb="2" eb="5">
      <t>ハイリョガタ</t>
    </rPh>
    <rPh sb="5" eb="7">
      <t>センシン</t>
    </rPh>
    <rPh sb="14" eb="16">
      <t>ドウニュウ</t>
    </rPh>
    <rPh sb="16" eb="18">
      <t>カソク</t>
    </rPh>
    <rPh sb="18" eb="20">
      <t>ジギョウ</t>
    </rPh>
    <rPh sb="21" eb="23">
      <t>コクド</t>
    </rPh>
    <rPh sb="23" eb="26">
      <t>コウツウショウ</t>
    </rPh>
    <rPh sb="27" eb="29">
      <t>ケイザイ</t>
    </rPh>
    <rPh sb="29" eb="32">
      <t>サンギョウショウ</t>
    </rPh>
    <rPh sb="32" eb="34">
      <t>レンケイ</t>
    </rPh>
    <rPh sb="34" eb="36">
      <t>ジギョウ</t>
    </rPh>
    <phoneticPr fontId="4"/>
  </si>
  <si>
    <t>やむを得ない事情ではあるが、令和３年度は不要率が大きいため、令和４年度は、一層事業の進捗管理に努めること。また、一者応札の改善に向けた取組を検討すること。</t>
    <rPh sb="3" eb="4">
      <t>エ</t>
    </rPh>
    <rPh sb="6" eb="8">
      <t>ジジョウ</t>
    </rPh>
    <rPh sb="14" eb="16">
      <t>レイワ</t>
    </rPh>
    <rPh sb="17" eb="19">
      <t>ネンド</t>
    </rPh>
    <rPh sb="20" eb="23">
      <t>フヨウリツ</t>
    </rPh>
    <rPh sb="24" eb="25">
      <t>オオ</t>
    </rPh>
    <rPh sb="30" eb="32">
      <t>レイワ</t>
    </rPh>
    <rPh sb="33" eb="35">
      <t>ネンド</t>
    </rPh>
    <rPh sb="37" eb="39">
      <t>イッソウ</t>
    </rPh>
    <rPh sb="39" eb="41">
      <t>ジギョウ</t>
    </rPh>
    <rPh sb="42" eb="44">
      <t>シンチョク</t>
    </rPh>
    <rPh sb="44" eb="46">
      <t>カンリ</t>
    </rPh>
    <rPh sb="47" eb="48">
      <t>ツト</t>
    </rPh>
    <phoneticPr fontId="4"/>
  </si>
  <si>
    <t>水・大気環境局</t>
    <rPh sb="0" eb="1">
      <t>ミズ</t>
    </rPh>
    <rPh sb="2" eb="4">
      <t>タイキ</t>
    </rPh>
    <rPh sb="4" eb="7">
      <t>カンキョウキョク</t>
    </rPh>
    <phoneticPr fontId="7"/>
  </si>
  <si>
    <t>0047</t>
  </si>
  <si>
    <t>脱炭素社会を支えるプラスチック等資源循環システム構築実証事業</t>
    <rPh sb="0" eb="1">
      <t>ダツ</t>
    </rPh>
    <rPh sb="1" eb="3">
      <t>タンソ</t>
    </rPh>
    <rPh sb="3" eb="5">
      <t>シャカイ</t>
    </rPh>
    <rPh sb="6" eb="7">
      <t>ササ</t>
    </rPh>
    <rPh sb="15" eb="16">
      <t>トウ</t>
    </rPh>
    <rPh sb="16" eb="18">
      <t>シゲン</t>
    </rPh>
    <rPh sb="18" eb="20">
      <t>ジュンカン</t>
    </rPh>
    <rPh sb="24" eb="26">
      <t>コウチク</t>
    </rPh>
    <rPh sb="26" eb="28">
      <t>ジッショウ</t>
    </rPh>
    <rPh sb="28" eb="30">
      <t>ジギョウ</t>
    </rPh>
    <phoneticPr fontId="4"/>
  </si>
  <si>
    <t>やむを得ない事情ではあるが、令和３年度は多額の繰り越しが発生したため、令和４年度は、一層事業の進捗管理に努めるとともに、予算規模の妥当性について検討すること。</t>
    <rPh sb="3" eb="4">
      <t>エ</t>
    </rPh>
    <rPh sb="6" eb="8">
      <t>ジジョウ</t>
    </rPh>
    <rPh sb="14" eb="16">
      <t>レイワ</t>
    </rPh>
    <rPh sb="17" eb="19">
      <t>ネンド</t>
    </rPh>
    <rPh sb="20" eb="22">
      <t>タガク</t>
    </rPh>
    <rPh sb="23" eb="24">
      <t>ク</t>
    </rPh>
    <rPh sb="25" eb="26">
      <t>コ</t>
    </rPh>
    <rPh sb="28" eb="30">
      <t>ハッセイ</t>
    </rPh>
    <rPh sb="35" eb="37">
      <t>レイワ</t>
    </rPh>
    <rPh sb="38" eb="40">
      <t>ネンド</t>
    </rPh>
    <rPh sb="42" eb="44">
      <t>イッソウ</t>
    </rPh>
    <rPh sb="44" eb="46">
      <t>ジギョウ</t>
    </rPh>
    <rPh sb="47" eb="49">
      <t>シンチョク</t>
    </rPh>
    <rPh sb="49" eb="51">
      <t>カンリ</t>
    </rPh>
    <rPh sb="52" eb="53">
      <t>ツト</t>
    </rPh>
    <rPh sb="60" eb="62">
      <t>ヨサン</t>
    </rPh>
    <rPh sb="62" eb="64">
      <t>キボ</t>
    </rPh>
    <rPh sb="65" eb="67">
      <t>ダトウ</t>
    </rPh>
    <rPh sb="67" eb="68">
      <t>セイ</t>
    </rPh>
    <rPh sb="72" eb="74">
      <t>ケントウ</t>
    </rPh>
    <phoneticPr fontId="4"/>
  </si>
  <si>
    <t>環境再生・資源循環局
水・大気環境局</t>
    <rPh sb="0" eb="2">
      <t>カンキョウ</t>
    </rPh>
    <rPh sb="2" eb="4">
      <t>サイセイ</t>
    </rPh>
    <rPh sb="5" eb="7">
      <t>シゲン</t>
    </rPh>
    <rPh sb="7" eb="9">
      <t>ジュンカン</t>
    </rPh>
    <rPh sb="9" eb="10">
      <t>キョク</t>
    </rPh>
    <phoneticPr fontId="7"/>
  </si>
  <si>
    <t>0048</t>
  </si>
  <si>
    <t>気候変動枠組条約拠出金</t>
  </si>
  <si>
    <t>引き続き、日本の国際交渉における影響力強化、リーダーシップの発揮ができるよう努め、国際機関における幹部に占める邦人についても目標達成するよう努めること。</t>
    <rPh sb="0" eb="1">
      <t>ヒ</t>
    </rPh>
    <rPh sb="2" eb="3">
      <t>ツヅ</t>
    </rPh>
    <rPh sb="5" eb="7">
      <t>ニホン</t>
    </rPh>
    <rPh sb="8" eb="10">
      <t>コクサイ</t>
    </rPh>
    <rPh sb="19" eb="21">
      <t>キョウカ</t>
    </rPh>
    <rPh sb="38" eb="39">
      <t>ツト</t>
    </rPh>
    <rPh sb="64" eb="66">
      <t>タッセイ</t>
    </rPh>
    <rPh sb="70" eb="71">
      <t>ツト</t>
    </rPh>
    <phoneticPr fontId="0"/>
  </si>
  <si>
    <t>所見をふまえ、引き続き、日本の国際交渉における影響力強化、リーダーシップの発揮ができるよう努めるとともに、国際機関における幹部に占める邦人についても目標達成するよう努める。</t>
  </si>
  <si>
    <t>0049</t>
  </si>
  <si>
    <t>パリ協定の実施に向けた検討経費</t>
  </si>
  <si>
    <t>平成19年度</t>
  </si>
  <si>
    <t>引き続き、詳細ルール交渉で効果的な提案・議論を行うための検討調査及び主要国との戦略的対話を費用対効果の高い方法で実施するよう努めること。また、一者応札の改善に向けた取組にも努めること。</t>
    <rPh sb="47" eb="48">
      <t>タイ</t>
    </rPh>
    <rPh sb="56" eb="58">
      <t>ジッシ</t>
    </rPh>
    <rPh sb="62" eb="63">
      <t>ツト</t>
    </rPh>
    <phoneticPr fontId="14"/>
  </si>
  <si>
    <t>所見をふまえ、引き続き、詳細ルール交渉で効果的な提案・議論を行うための検討調査及び主要国との戦略的対話を費用対効果の高い方法で実施するよう努めるとともに、一者応札の改善に向けた取組に努める。</t>
  </si>
  <si>
    <t>0050</t>
    <phoneticPr fontId="4"/>
  </si>
  <si>
    <t>国別登録簿運営経費</t>
    <rPh sb="0" eb="2">
      <t>クニベツ</t>
    </rPh>
    <rPh sb="2" eb="4">
      <t>トウロク</t>
    </rPh>
    <rPh sb="4" eb="5">
      <t>ボ</t>
    </rPh>
    <phoneticPr fontId="4"/>
  </si>
  <si>
    <t>平成14年度</t>
  </si>
  <si>
    <t>引き続き、実績を踏まえた業務の見直し等を実施し、運用に係る費用の圧縮するなど、業務の適切な実施に努めること。また、一者応札の改善に向けた取組に努めること。</t>
  </si>
  <si>
    <t>所見をふまえ、引き続き、実績を踏まえた業務の見直し等を実施し、運用に係る費用の圧縮するなど、業務の適切な実施に努める。また、一者応札の改善に向けた取組に努める。</t>
  </si>
  <si>
    <t>0051</t>
    <phoneticPr fontId="4"/>
  </si>
  <si>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4"/>
  </si>
  <si>
    <t>やむを得ない事情ではあるが、例年多額の不用と繰り越しが発生しているため、一層事業の進捗管理に努めるとともに、予算規模の妥当性について検討すること。</t>
    <rPh sb="3" eb="4">
      <t>エ</t>
    </rPh>
    <rPh sb="6" eb="8">
      <t>ジジョウ</t>
    </rPh>
    <rPh sb="14" eb="16">
      <t>レイネン</t>
    </rPh>
    <rPh sb="16" eb="18">
      <t>タガク</t>
    </rPh>
    <rPh sb="19" eb="21">
      <t>フヨウ</t>
    </rPh>
    <rPh sb="22" eb="23">
      <t>ク</t>
    </rPh>
    <rPh sb="24" eb="25">
      <t>コ</t>
    </rPh>
    <rPh sb="27" eb="29">
      <t>ハッセイ</t>
    </rPh>
    <rPh sb="36" eb="38">
      <t>イッソウ</t>
    </rPh>
    <rPh sb="38" eb="40">
      <t>ジギョウ</t>
    </rPh>
    <rPh sb="41" eb="43">
      <t>シンチョク</t>
    </rPh>
    <rPh sb="43" eb="45">
      <t>カンリ</t>
    </rPh>
    <rPh sb="46" eb="47">
      <t>ツト</t>
    </rPh>
    <rPh sb="54" eb="56">
      <t>ヨサン</t>
    </rPh>
    <rPh sb="56" eb="58">
      <t>キボ</t>
    </rPh>
    <rPh sb="59" eb="62">
      <t>ダトウセイ</t>
    </rPh>
    <rPh sb="66" eb="67">
      <t>トウ</t>
    </rPh>
    <phoneticPr fontId="4"/>
  </si>
  <si>
    <t>0052</t>
  </si>
  <si>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4"/>
  </si>
  <si>
    <t>拠出金に対する成果が明確には示されていない。クレジット獲得に結び付いているのか、また日本企業の事業展開を後押しする結果となっているのか、フォローして明らかにしていく必要がある。目標終了年度をいったん設けて、その間の費用対効果を総括的に評価する時期にきているのではないか。　</t>
    <phoneticPr fontId="4"/>
  </si>
  <si>
    <t>外部有識者の所見を踏まえて、成果の分かりやすい記載や目標終了年度の設定等を検討すること。</t>
    <rPh sb="0" eb="5">
      <t>ガイブユウシキシャ</t>
    </rPh>
    <rPh sb="6" eb="8">
      <t>ショケン</t>
    </rPh>
    <rPh sb="9" eb="10">
      <t>フ</t>
    </rPh>
    <rPh sb="14" eb="16">
      <t>セイカ</t>
    </rPh>
    <rPh sb="17" eb="18">
      <t>ワ</t>
    </rPh>
    <rPh sb="23" eb="25">
      <t>キサイ</t>
    </rPh>
    <rPh sb="26" eb="28">
      <t>モクヒョウ</t>
    </rPh>
    <rPh sb="28" eb="30">
      <t>シュウリョウ</t>
    </rPh>
    <rPh sb="30" eb="32">
      <t>ネンド</t>
    </rPh>
    <rPh sb="33" eb="35">
      <t>セッテイ</t>
    </rPh>
    <rPh sb="35" eb="36">
      <t>トウ</t>
    </rPh>
    <rPh sb="37" eb="39">
      <t>ケントウ</t>
    </rPh>
    <phoneticPr fontId="4"/>
  </si>
  <si>
    <t>0053</t>
  </si>
  <si>
    <t>気候技術センター・ネットワーク(CTCN)を活用した脱炭素技術の移転支援</t>
  </si>
  <si>
    <t>終了(予定)なし</t>
    <rPh sb="0" eb="2">
      <t>シュウリョウ</t>
    </rPh>
    <rPh sb="3" eb="5">
      <t>ヨテイ</t>
    </rPh>
    <phoneticPr fontId="2"/>
  </si>
  <si>
    <t>引き続き効果的な拠出となるよう、事業成果の把握、必要額の精査に努めること。</t>
    <rPh sb="0" eb="1">
      <t>ヒ</t>
    </rPh>
    <rPh sb="2" eb="3">
      <t>ツヅ</t>
    </rPh>
    <rPh sb="4" eb="7">
      <t>コウカテキ</t>
    </rPh>
    <rPh sb="8" eb="10">
      <t>キョシュツ</t>
    </rPh>
    <rPh sb="16" eb="18">
      <t>ジギョウ</t>
    </rPh>
    <rPh sb="18" eb="20">
      <t>セイカ</t>
    </rPh>
    <rPh sb="21" eb="23">
      <t>ハアク</t>
    </rPh>
    <rPh sb="24" eb="27">
      <t>ヒツヨウガク</t>
    </rPh>
    <rPh sb="28" eb="30">
      <t>セイサ</t>
    </rPh>
    <rPh sb="31" eb="32">
      <t>ツト</t>
    </rPh>
    <phoneticPr fontId="4"/>
  </si>
  <si>
    <t>0054</t>
  </si>
  <si>
    <t>温室効果ガス観測技術衛星等による排出量検証に向けた技術高度化事業</t>
    <phoneticPr fontId="4"/>
  </si>
  <si>
    <t>令和３年度対象</t>
    <phoneticPr fontId="4"/>
  </si>
  <si>
    <t>0055</t>
  </si>
  <si>
    <t>国連環境計画及びクリーン・エア・アジアへの拠出金</t>
    <rPh sb="0" eb="2">
      <t>コクレン</t>
    </rPh>
    <rPh sb="2" eb="4">
      <t>カンキョウ</t>
    </rPh>
    <rPh sb="4" eb="6">
      <t>ケイカク</t>
    </rPh>
    <rPh sb="6" eb="7">
      <t>オヨ</t>
    </rPh>
    <rPh sb="21" eb="24">
      <t>キョシュツキン</t>
    </rPh>
    <phoneticPr fontId="4"/>
  </si>
  <si>
    <t>キャパシティ・ビルディングを主たる内容とする支援は，何を成果とし，その成果をどのような尺度で評価するのかを明確にしておくことがもっとも重要である。本事業は，その点からすると，成果については評価ができていないということになろう。最終年度に向けて，そのような評価をする体制を設けておくべきである。</t>
    <phoneticPr fontId="4"/>
  </si>
  <si>
    <t>水・大気環境局</t>
  </si>
  <si>
    <t>0056</t>
    <phoneticPr fontId="4"/>
  </si>
  <si>
    <t>2050年カーボンニュートラルの実現に向けた中長期的温室効果ガス排出削減対策検討調査費</t>
    <phoneticPr fontId="4"/>
  </si>
  <si>
    <t>令和6年度</t>
    <rPh sb="0" eb="2">
      <t>レイワ</t>
    </rPh>
    <rPh sb="3" eb="5">
      <t>ネンド</t>
    </rPh>
    <phoneticPr fontId="4"/>
  </si>
  <si>
    <t>引き続き、国際機関等における検討状況や有識者へのヒアリング等を行いつつ、効果的・効率的な事業の執行に努めること。</t>
  </si>
  <si>
    <t>所見をふまえ、引き続き、国際機関等における検討状況や有識者へのヒアリング等を行いつつ、効果的・効率的な事業の執行に努める。</t>
  </si>
  <si>
    <t>0057</t>
    <phoneticPr fontId="4"/>
  </si>
  <si>
    <t>気候変動影響評価・適応推進事業</t>
  </si>
  <si>
    <t>平成18年度</t>
  </si>
  <si>
    <t>不用額が大きいため、要因分析・検証をし、適切な執行管理に努めるとともに、目標達成に向けて、より効率的に業務を実施できるよう内容を見直すこと。また、一者応札の改善に向けた取組に努めること。</t>
    <rPh sb="0" eb="3">
      <t>フヨウガク</t>
    </rPh>
    <rPh sb="4" eb="5">
      <t>オオ</t>
    </rPh>
    <rPh sb="12" eb="14">
      <t>ブンセキ</t>
    </rPh>
    <rPh sb="36" eb="38">
      <t>モクヒョウ</t>
    </rPh>
    <rPh sb="38" eb="40">
      <t>タッセイ</t>
    </rPh>
    <rPh sb="41" eb="42">
      <t>ム</t>
    </rPh>
    <rPh sb="47" eb="50">
      <t>コウリツテキ</t>
    </rPh>
    <rPh sb="51" eb="53">
      <t>ギョウム</t>
    </rPh>
    <rPh sb="54" eb="56">
      <t>ジッシ</t>
    </rPh>
    <rPh sb="61" eb="63">
      <t>ナイヨウ</t>
    </rPh>
    <rPh sb="64" eb="66">
      <t>ミナオ</t>
    </rPh>
    <phoneticPr fontId="4"/>
  </si>
  <si>
    <t>年度内に改善を検討</t>
  </si>
  <si>
    <t>所見をふまえ、不用額が大きい要因を分析・検証し、令和４年度予算の適切な執行管理に努める。また、目標達成に向けて、より効率的に業務を実施できるよう内容を見直し、令和５年度概算要求に反映した。
一者応札の改善についても、引き続き改善に向けた取組に努める。</t>
  </si>
  <si>
    <t>重点政策推進枠:810</t>
  </si>
  <si>
    <t>0058</t>
  </si>
  <si>
    <t>廃棄物処理×脱炭素化によるマルチベネフィット達成促進事業</t>
    <phoneticPr fontId="4"/>
  </si>
  <si>
    <t>令和2年度</t>
    <rPh sb="0" eb="2">
      <t>レイワ</t>
    </rPh>
    <rPh sb="3" eb="5">
      <t>ネンド</t>
    </rPh>
    <rPh sb="4" eb="5">
      <t>ド</t>
    </rPh>
    <phoneticPr fontId="4"/>
  </si>
  <si>
    <t>令和6年度</t>
    <rPh sb="0" eb="2">
      <t>レイワ</t>
    </rPh>
    <rPh sb="3" eb="5">
      <t>ネンド</t>
    </rPh>
    <rPh sb="4" eb="5">
      <t>ド</t>
    </rPh>
    <phoneticPr fontId="4"/>
  </si>
  <si>
    <t>やむを得ない事情ではあるが、令和３年度は多額の繰り越しと不用が発生したため、令和４年度は、一層事業の進捗管理に努めるとともに、目標を達成できていないメニューもあるため、目標の達成のため、引き続き事業内容を精査し、目標達成に向けて努めること。</t>
    <rPh sb="63" eb="65">
      <t>モクヒョウ</t>
    </rPh>
    <rPh sb="66" eb="68">
      <t>タッセイ</t>
    </rPh>
    <rPh sb="84" eb="86">
      <t>モクヒョウ</t>
    </rPh>
    <rPh sb="87" eb="89">
      <t>タッセイ</t>
    </rPh>
    <rPh sb="93" eb="94">
      <t>ヒ</t>
    </rPh>
    <rPh sb="95" eb="96">
      <t>ツヅ</t>
    </rPh>
    <rPh sb="97" eb="99">
      <t>ジギョウ</t>
    </rPh>
    <rPh sb="99" eb="101">
      <t>ナイヨウ</t>
    </rPh>
    <rPh sb="102" eb="104">
      <t>セイサ</t>
    </rPh>
    <rPh sb="106" eb="108">
      <t>モクヒョウ</t>
    </rPh>
    <rPh sb="108" eb="110">
      <t>タッセイ</t>
    </rPh>
    <rPh sb="111" eb="112">
      <t>ム</t>
    </rPh>
    <rPh sb="114" eb="115">
      <t>ツト</t>
    </rPh>
    <phoneticPr fontId="4"/>
  </si>
  <si>
    <t>0059</t>
  </si>
  <si>
    <t>PPA活用等による地域の再エネ主力化・レジリエンス強化促進事業（一部　総務省・経済産業省 連携事業）</t>
  </si>
  <si>
    <t>やむを得ない事情ではあるが、令和３年度は多額の繰り越しと不用が発生したため、令和４年度は、一層事業の進捗管理に努めるとともに、予算規模の妥当性について検討すること。</t>
    <rPh sb="3" eb="4">
      <t>エ</t>
    </rPh>
    <rPh sb="6" eb="8">
      <t>ジジョウ</t>
    </rPh>
    <rPh sb="14" eb="16">
      <t>レイワ</t>
    </rPh>
    <rPh sb="17" eb="19">
      <t>ネンド</t>
    </rPh>
    <rPh sb="20" eb="22">
      <t>タガク</t>
    </rPh>
    <rPh sb="23" eb="24">
      <t>ク</t>
    </rPh>
    <rPh sb="25" eb="26">
      <t>コ</t>
    </rPh>
    <rPh sb="28" eb="30">
      <t>フヨウ</t>
    </rPh>
    <rPh sb="31" eb="33">
      <t>ハッセイ</t>
    </rPh>
    <rPh sb="38" eb="40">
      <t>レイワ</t>
    </rPh>
    <rPh sb="41" eb="43">
      <t>ネンド</t>
    </rPh>
    <rPh sb="45" eb="47">
      <t>イッソウ</t>
    </rPh>
    <rPh sb="47" eb="49">
      <t>ジギョウ</t>
    </rPh>
    <rPh sb="50" eb="52">
      <t>シンチョク</t>
    </rPh>
    <rPh sb="52" eb="54">
      <t>カンリ</t>
    </rPh>
    <rPh sb="55" eb="56">
      <t>ツト</t>
    </rPh>
    <rPh sb="63" eb="65">
      <t>ヨサン</t>
    </rPh>
    <rPh sb="65" eb="67">
      <t>キボ</t>
    </rPh>
    <rPh sb="68" eb="70">
      <t>ダトウ</t>
    </rPh>
    <rPh sb="70" eb="71">
      <t>セイ</t>
    </rPh>
    <rPh sb="75" eb="77">
      <t>ケントウ</t>
    </rPh>
    <phoneticPr fontId="4"/>
  </si>
  <si>
    <t>0060</t>
  </si>
  <si>
    <t>バッテリー交換式EVとバッテリーステーション活用による地域貢献型脱炭素物流等構築事業（一部経済産業省連携事業）</t>
    <phoneticPr fontId="4"/>
  </si>
  <si>
    <t>やむを得ない事情ではあるが、令和２年度、令和３年度は多額の繰り越しと不用が発生したため、令和４年度は、一層事業の進捗管理に努めるとともに、予算規模の妥当性について検討すること。</t>
    <rPh sb="3" eb="4">
      <t>エ</t>
    </rPh>
    <rPh sb="6" eb="8">
      <t>ジジョウ</t>
    </rPh>
    <rPh sb="14" eb="16">
      <t>レイワ</t>
    </rPh>
    <rPh sb="17" eb="19">
      <t>ネンド</t>
    </rPh>
    <rPh sb="20" eb="22">
      <t>レイワ</t>
    </rPh>
    <rPh sb="23" eb="25">
      <t>ネンド</t>
    </rPh>
    <rPh sb="26" eb="28">
      <t>タガク</t>
    </rPh>
    <rPh sb="29" eb="30">
      <t>ク</t>
    </rPh>
    <rPh sb="31" eb="32">
      <t>コ</t>
    </rPh>
    <rPh sb="34" eb="36">
      <t>フヨウ</t>
    </rPh>
    <rPh sb="37" eb="39">
      <t>ハッセイ</t>
    </rPh>
    <rPh sb="44" eb="46">
      <t>レイワ</t>
    </rPh>
    <rPh sb="47" eb="49">
      <t>ネンド</t>
    </rPh>
    <rPh sb="51" eb="53">
      <t>イッソウ</t>
    </rPh>
    <rPh sb="53" eb="55">
      <t>ジギョウ</t>
    </rPh>
    <rPh sb="56" eb="58">
      <t>シンチョク</t>
    </rPh>
    <rPh sb="58" eb="60">
      <t>カンリ</t>
    </rPh>
    <rPh sb="61" eb="62">
      <t>ツト</t>
    </rPh>
    <rPh sb="69" eb="71">
      <t>ヨサン</t>
    </rPh>
    <rPh sb="71" eb="73">
      <t>キボ</t>
    </rPh>
    <rPh sb="74" eb="76">
      <t>ダトウ</t>
    </rPh>
    <rPh sb="76" eb="77">
      <t>セイ</t>
    </rPh>
    <rPh sb="81" eb="83">
      <t>ケントウ</t>
    </rPh>
    <phoneticPr fontId="4"/>
  </si>
  <si>
    <t>水・大気環境局
地球環境局</t>
    <rPh sb="8" eb="10">
      <t>チキュウ</t>
    </rPh>
    <rPh sb="10" eb="12">
      <t>カンキョウ</t>
    </rPh>
    <rPh sb="12" eb="13">
      <t>キョク</t>
    </rPh>
    <phoneticPr fontId="7"/>
  </si>
  <si>
    <t>0061</t>
  </si>
  <si>
    <t>低炭素型ディーゼルトラック等普及加速化事業（国交省連携事業）</t>
  </si>
  <si>
    <t>令和5年度</t>
    <phoneticPr fontId="4"/>
  </si>
  <si>
    <t>引き続き、効果的かつ効率的な事業実施に努めること。</t>
    <rPh sb="0" eb="1">
      <t>ヒ</t>
    </rPh>
    <rPh sb="2" eb="3">
      <t>ツヅ</t>
    </rPh>
    <rPh sb="5" eb="8">
      <t>コウカテキ</t>
    </rPh>
    <rPh sb="10" eb="13">
      <t>コウリツテキ</t>
    </rPh>
    <rPh sb="14" eb="16">
      <t>ジギョウ</t>
    </rPh>
    <rPh sb="16" eb="18">
      <t>ジッシ</t>
    </rPh>
    <rPh sb="19" eb="20">
      <t>ツト</t>
    </rPh>
    <phoneticPr fontId="4"/>
  </si>
  <si>
    <t>水・大気環境局</t>
    <rPh sb="0" eb="1">
      <t>ミズ</t>
    </rPh>
    <rPh sb="2" eb="4">
      <t>タイキ</t>
    </rPh>
    <rPh sb="4" eb="6">
      <t>カンキョウ</t>
    </rPh>
    <rPh sb="6" eb="7">
      <t>キョク</t>
    </rPh>
    <phoneticPr fontId="7"/>
  </si>
  <si>
    <t>0062</t>
  </si>
  <si>
    <t>革新的な省CO2実現のための部材（GaN）や素材（CNF）の社会実装・普及展開加速化事業</t>
  </si>
  <si>
    <t>引き続き、成果目標の達成に向けて、効果的かつ効率的な事業実施に努めること。</t>
    <rPh sb="0" eb="1">
      <t>ヒ</t>
    </rPh>
    <rPh sb="2" eb="3">
      <t>ツヅ</t>
    </rPh>
    <rPh sb="5" eb="7">
      <t>セイカ</t>
    </rPh>
    <rPh sb="7" eb="9">
      <t>モクヒョウ</t>
    </rPh>
    <rPh sb="10" eb="12">
      <t>タッセイ</t>
    </rPh>
    <rPh sb="13" eb="14">
      <t>ム</t>
    </rPh>
    <rPh sb="17" eb="20">
      <t>コウカテキ</t>
    </rPh>
    <rPh sb="22" eb="25">
      <t>コウリツテキ</t>
    </rPh>
    <rPh sb="26" eb="28">
      <t>ジギョウ</t>
    </rPh>
    <rPh sb="28" eb="30">
      <t>ジッシ</t>
    </rPh>
    <rPh sb="31" eb="32">
      <t>ツト</t>
    </rPh>
    <phoneticPr fontId="4"/>
  </si>
  <si>
    <t>0063</t>
  </si>
  <si>
    <t>浮体式洋上風力発電による地域の脱炭素化ビジネス促進事業</t>
  </si>
  <si>
    <t>令和5年度</t>
    <rPh sb="0" eb="2">
      <t>レイワ</t>
    </rPh>
    <rPh sb="3" eb="5">
      <t>ネンド</t>
    </rPh>
    <rPh sb="4" eb="5">
      <t>ド</t>
    </rPh>
    <phoneticPr fontId="4"/>
  </si>
  <si>
    <t>0064</t>
  </si>
  <si>
    <t>脱炭素型金属リサイクルシステムの早期社会実装化に向けた実証事業</t>
  </si>
  <si>
    <t>令和4年度</t>
    <rPh sb="0" eb="2">
      <t>レイワ</t>
    </rPh>
    <rPh sb="3" eb="5">
      <t>ネンド</t>
    </rPh>
    <rPh sb="4" eb="5">
      <t>ド</t>
    </rPh>
    <phoneticPr fontId="4"/>
  </si>
  <si>
    <t>〇環境省HP(https://www.env.go.jp/press/108149.html)によると令和2年度の公募採択件数は6件となっているが、行政事業レビューシートには令和2年度活動実績が7件となっている。数字に誤りがあるのか、確認されたい。また、令和3年度は6件の活動目標・実績が記載されているが、これらは令和2年度に採択された事業の継続案件なのか、新規のものなのかが分からない。関連して、令和4年度活動見込みは令和2年度から実施されてきた委託事業のうち最終的に4件が残ることを想定しているということか。いずれにしても活動目標の立て方が不明である。
〇実証終了事業のうち3年程度以内に事業化に着手するものを6割とする成果目標を立てているが、脱炭素型金属リサイクルシステムの社会実装化につなげることが本事業のアウトカムであることからすると、当該目標値は低すぎるのではないか。採択事業のほぼすべてを事業化につなげるべく支援するものとならなければ無駄な補助をしたこととなる。事業化に至らなかった補助対象については、その理由を後に明確にすべきと考える。</t>
    <phoneticPr fontId="4"/>
  </si>
  <si>
    <t>令和４年度で終了の事業。
外部有識者の所見を踏まえ、活動目標・活動実績及び成果目標の記載について検討すること。</t>
    <rPh sb="26" eb="28">
      <t>カツドウ</t>
    </rPh>
    <rPh sb="28" eb="30">
      <t>モクヒョウ</t>
    </rPh>
    <rPh sb="31" eb="33">
      <t>カツドウ</t>
    </rPh>
    <rPh sb="33" eb="35">
      <t>ジッセキ</t>
    </rPh>
    <rPh sb="35" eb="36">
      <t>オヨ</t>
    </rPh>
    <rPh sb="37" eb="39">
      <t>セイカ</t>
    </rPh>
    <rPh sb="39" eb="41">
      <t>モクヒョウ</t>
    </rPh>
    <rPh sb="42" eb="44">
      <t>キサイ</t>
    </rPh>
    <rPh sb="48" eb="50">
      <t>ケントウ</t>
    </rPh>
    <phoneticPr fontId="4"/>
  </si>
  <si>
    <t>0065</t>
  </si>
  <si>
    <t>事業全体のマネジメント・サイクル体制確立事業</t>
  </si>
  <si>
    <t>令和２年度、令和３年度は多額の不用が発生したため、令和４年度は、一層事業の進捗管理に努めるとともに、予算規模の妥当性について検討すること。また、一者応札の改善に向けた取組を検討すること。</t>
    <rPh sb="0" eb="2">
      <t>レイワ</t>
    </rPh>
    <rPh sb="3" eb="5">
      <t>ネンド</t>
    </rPh>
    <rPh sb="6" eb="8">
      <t>レイワ</t>
    </rPh>
    <rPh sb="9" eb="11">
      <t>ネンド</t>
    </rPh>
    <rPh sb="12" eb="14">
      <t>タガク</t>
    </rPh>
    <rPh sb="15" eb="17">
      <t>フヨウ</t>
    </rPh>
    <rPh sb="18" eb="20">
      <t>ハッセイ</t>
    </rPh>
    <rPh sb="25" eb="27">
      <t>レイワ</t>
    </rPh>
    <rPh sb="28" eb="30">
      <t>ネンド</t>
    </rPh>
    <rPh sb="32" eb="34">
      <t>イッソウ</t>
    </rPh>
    <rPh sb="34" eb="36">
      <t>ジギョウ</t>
    </rPh>
    <rPh sb="37" eb="39">
      <t>シンチョク</t>
    </rPh>
    <rPh sb="39" eb="41">
      <t>カンリ</t>
    </rPh>
    <rPh sb="42" eb="43">
      <t>ツト</t>
    </rPh>
    <rPh sb="50" eb="52">
      <t>ヨサン</t>
    </rPh>
    <rPh sb="52" eb="54">
      <t>キボ</t>
    </rPh>
    <rPh sb="55" eb="57">
      <t>ダトウ</t>
    </rPh>
    <rPh sb="57" eb="58">
      <t>セイ</t>
    </rPh>
    <rPh sb="62" eb="64">
      <t>ケントウ</t>
    </rPh>
    <phoneticPr fontId="4"/>
  </si>
  <si>
    <t>0066</t>
  </si>
  <si>
    <t>世界銀行市場メカニズム実施基金への拠出金</t>
  </si>
  <si>
    <t>令和3年度</t>
    <rPh sb="0" eb="2">
      <t>レイワ</t>
    </rPh>
    <rPh sb="3" eb="5">
      <t>ネンド</t>
    </rPh>
    <rPh sb="4" eb="5">
      <t>ド</t>
    </rPh>
    <phoneticPr fontId="4"/>
  </si>
  <si>
    <t>0067</t>
  </si>
  <si>
    <t>社会変革と物流脱炭素化を同時実現する先進技術導入促進事業（国土交通省連携事業）</t>
  </si>
  <si>
    <t>0068</t>
  </si>
  <si>
    <t>再エネ電力と電気自動車や燃料電池自動車等を活用したゼロカーボンライフ・ワークスタイル先行導入モデル事業（経済産業省 連携事業）</t>
    <phoneticPr fontId="4"/>
  </si>
  <si>
    <t>〇令和12年度の成果目標の達成に本モデル事業がどのように・どの程度寄与するものとなるのか、ストーリーが見えない。
〇活動目標（111,975台）に照らして活動実績(8,412台）で3,563台もの大きな乖離があるが、行政事業レビューシートでは「導入実績は当初見込みを下回ったものの導入支援という事業目標は達成されている」とか「事業開始時の想定交付件数をわずかに下回った」と記述されており、妥当な評価がなされているとは思えない。
〇他省の関連事業との役割分担については、「環境省は各省の既存事業でこれまで支援がなされていない部分を補助対象とする枠組みを構築する」とあるのみで、これでは具体的にいかなる役割分担がなされいるのか判然とせず、他省と補助対象等が重複していないことが確認できない。</t>
    <phoneticPr fontId="4"/>
  </si>
  <si>
    <t>令和４年度で終了の事業。
外部有識者の所見を踏まえ、成果目標達成に向けた分かりやすい表現や、評価・役割分担に関する記載について検討すること。</t>
    <rPh sb="26" eb="28">
      <t>セイカ</t>
    </rPh>
    <rPh sb="28" eb="30">
      <t>モクヒョウ</t>
    </rPh>
    <rPh sb="30" eb="32">
      <t>タッセイ</t>
    </rPh>
    <rPh sb="33" eb="34">
      <t>ム</t>
    </rPh>
    <rPh sb="36" eb="37">
      <t>ワ</t>
    </rPh>
    <rPh sb="42" eb="44">
      <t>ヒョウゲン</t>
    </rPh>
    <rPh sb="46" eb="48">
      <t>ヒョウカ</t>
    </rPh>
    <rPh sb="49" eb="51">
      <t>ヤクワリ</t>
    </rPh>
    <rPh sb="51" eb="53">
      <t>ブンタン</t>
    </rPh>
    <rPh sb="54" eb="55">
      <t>カン</t>
    </rPh>
    <rPh sb="57" eb="59">
      <t>キサイ</t>
    </rPh>
    <rPh sb="63" eb="65">
      <t>ケントウ</t>
    </rPh>
    <phoneticPr fontId="4"/>
  </si>
  <si>
    <t>水・大気環境局</t>
    <rPh sb="0" eb="1">
      <t>ミズ</t>
    </rPh>
    <rPh sb="2" eb="4">
      <t>タイキ</t>
    </rPh>
    <rPh sb="4" eb="6">
      <t>カンキョウ</t>
    </rPh>
    <rPh sb="6" eb="7">
      <t>キョク</t>
    </rPh>
    <phoneticPr fontId="6"/>
  </si>
  <si>
    <t>0069</t>
  </si>
  <si>
    <t>革新的な省CO2型感染症対策技術等の実用化加速のための実証事業</t>
    <phoneticPr fontId="4"/>
  </si>
  <si>
    <t>令和7年度</t>
    <rPh sb="0" eb="2">
      <t>レイワ</t>
    </rPh>
    <rPh sb="3" eb="5">
      <t>ネンド</t>
    </rPh>
    <rPh sb="4" eb="5">
      <t>ド</t>
    </rPh>
    <phoneticPr fontId="4"/>
  </si>
  <si>
    <t>やむを得ない事情ではあるが、令和３年度は多額の繰り越しと不用が発生したため、令和４年度は、一層事業の進捗管理に努めるとともに、予算規模の妥当性について検討すること。また、一者応札の改善に向けた取組を検討すること。</t>
    <rPh sb="3" eb="4">
      <t>エ</t>
    </rPh>
    <rPh sb="6" eb="8">
      <t>ジジョウ</t>
    </rPh>
    <rPh sb="14" eb="16">
      <t>レイワ</t>
    </rPh>
    <rPh sb="17" eb="19">
      <t>ネンド</t>
    </rPh>
    <rPh sb="20" eb="22">
      <t>タガク</t>
    </rPh>
    <rPh sb="23" eb="24">
      <t>ク</t>
    </rPh>
    <rPh sb="25" eb="26">
      <t>コ</t>
    </rPh>
    <rPh sb="28" eb="30">
      <t>フヨウ</t>
    </rPh>
    <rPh sb="31" eb="33">
      <t>ハッセイ</t>
    </rPh>
    <rPh sb="38" eb="40">
      <t>レイワ</t>
    </rPh>
    <rPh sb="41" eb="43">
      <t>ネンド</t>
    </rPh>
    <rPh sb="45" eb="47">
      <t>イッソウ</t>
    </rPh>
    <rPh sb="47" eb="49">
      <t>ジギョウ</t>
    </rPh>
    <rPh sb="50" eb="52">
      <t>シンチョク</t>
    </rPh>
    <rPh sb="52" eb="54">
      <t>カンリ</t>
    </rPh>
    <rPh sb="55" eb="56">
      <t>ツト</t>
    </rPh>
    <rPh sb="63" eb="65">
      <t>ヨサン</t>
    </rPh>
    <rPh sb="65" eb="67">
      <t>キボ</t>
    </rPh>
    <rPh sb="68" eb="70">
      <t>ダトウ</t>
    </rPh>
    <rPh sb="70" eb="71">
      <t>セイ</t>
    </rPh>
    <rPh sb="75" eb="77">
      <t>ケントウ</t>
    </rPh>
    <phoneticPr fontId="4"/>
  </si>
  <si>
    <t>0070</t>
  </si>
  <si>
    <t>脱炭素社会構築のための資源循環高度化設備導入促進事業</t>
  </si>
  <si>
    <t>令和2年度</t>
    <rPh sb="0" eb="2">
      <t>レイワ</t>
    </rPh>
    <rPh sb="3" eb="5">
      <t>ネンド</t>
    </rPh>
    <rPh sb="4" eb="5">
      <t>ド</t>
    </rPh>
    <phoneticPr fontId="0"/>
  </si>
  <si>
    <t>0071</t>
  </si>
  <si>
    <t>地域レジリエンス・脱炭素化を同時実現する公共施設への自立・分散型エネルギー設備等導入推進事業</t>
    <rPh sb="20" eb="22">
      <t>コウキョウ</t>
    </rPh>
    <rPh sb="22" eb="24">
      <t>シセツ</t>
    </rPh>
    <phoneticPr fontId="4"/>
  </si>
  <si>
    <t>0072</t>
  </si>
  <si>
    <t>地域脱炭素実現に向けた再エネの最大限導入のための計画づくり支援事業</t>
  </si>
  <si>
    <t>0073</t>
  </si>
  <si>
    <t>「脱炭素×復興まちづくり」推進事業</t>
  </si>
  <si>
    <t>令和7年度</t>
    <phoneticPr fontId="4"/>
  </si>
  <si>
    <t>〇本事業には①FS事業と②計画策定・導入等補助事業の2本の柱があり、活動指標として①FS事業実施件数と②設備導入等補助実施件数が挙げられている。活動指標の②には計画策定も含まれていると理解して良いのか、もしくは、活動指標には計画策定件数は位置付けられていないと考えてよいのかが判然としない。
〇成果指標である1ｔあたりのCO2削減コストについては、令和3年度実績(19,398)が目標値(148,234)を大幅に下回っているにもかかわらず、中間年度および最終年度の目標値は令和3年度実績値を大きく上回る数値が設定されている。目標値の妥当性、もしくは、令和3年度実績値の特殊性といった観点からの説明が必要であると考える。</t>
    <phoneticPr fontId="4"/>
  </si>
  <si>
    <t>外部有識者の所見を踏まえ、分かりやすい活動指標や目標値となるよう記載について検討すること。</t>
    <rPh sb="13" eb="14">
      <t>ワ</t>
    </rPh>
    <rPh sb="19" eb="21">
      <t>カツドウ</t>
    </rPh>
    <rPh sb="21" eb="23">
      <t>シヒョウ</t>
    </rPh>
    <rPh sb="24" eb="27">
      <t>モクヒョウチ</t>
    </rPh>
    <rPh sb="32" eb="34">
      <t>キサイ</t>
    </rPh>
    <rPh sb="38" eb="40">
      <t>ケントウ</t>
    </rPh>
    <phoneticPr fontId="4"/>
  </si>
  <si>
    <t>新21</t>
  </si>
  <si>
    <t>前年度新規</t>
    <rPh sb="0" eb="3">
      <t>ゼンネンド</t>
    </rPh>
    <rPh sb="3" eb="5">
      <t>シンキ</t>
    </rPh>
    <phoneticPr fontId="4"/>
  </si>
  <si>
    <t>－</t>
    <phoneticPr fontId="4"/>
  </si>
  <si>
    <t>0074</t>
  </si>
  <si>
    <t>ゼロカーボンシティ実現に向けた地域の気候変動対策基盤整備事業</t>
  </si>
  <si>
    <t>本事業での基盤整備が、どう計画作成支援として役立っているのかが明らかではない。ゼロカーボンに意欲的な自治体は、支援がなくても計画立案や推進をしていけるのではないか。むしろ、そうではない自治体をどう支援するかが重要ではないか。また、合意形成支援は重要だと考えるが、EADAS閲覧数が増えれば合意形成に役立っているとはいえないはず。本来、ゼロカーボンシティに向けた関係者の合意形成の推進には、もっと踏み込んだやり方が必要ではないか。さらに、委託先が多数にわたっているが、それぞれ、政策目的と照らして成果が出ているかを示す必要がある。</t>
    <phoneticPr fontId="4"/>
  </si>
  <si>
    <t>外部有識者の所見を踏まえ、本事業がどう自治体の計画作成等に役立っているか、本事業の支出がどう成果に結びついているかについて分かりやすい記載を検討すること。</t>
    <rPh sb="13" eb="14">
      <t>ホン</t>
    </rPh>
    <rPh sb="14" eb="16">
      <t>ジギョウ</t>
    </rPh>
    <rPh sb="19" eb="22">
      <t>ジチタイ</t>
    </rPh>
    <rPh sb="23" eb="25">
      <t>ケイカク</t>
    </rPh>
    <rPh sb="25" eb="27">
      <t>サクセイ</t>
    </rPh>
    <rPh sb="27" eb="28">
      <t>トウ</t>
    </rPh>
    <rPh sb="29" eb="31">
      <t>ヤクダ</t>
    </rPh>
    <rPh sb="37" eb="38">
      <t>ホン</t>
    </rPh>
    <rPh sb="38" eb="40">
      <t>ジギョウ</t>
    </rPh>
    <rPh sb="41" eb="43">
      <t>シシュツ</t>
    </rPh>
    <rPh sb="46" eb="48">
      <t>セイカ</t>
    </rPh>
    <rPh sb="49" eb="50">
      <t>ムス</t>
    </rPh>
    <rPh sb="61" eb="62">
      <t>ワ</t>
    </rPh>
    <rPh sb="67" eb="69">
      <t>キサイ</t>
    </rPh>
    <rPh sb="70" eb="72">
      <t>ケントウ</t>
    </rPh>
    <phoneticPr fontId="4"/>
  </si>
  <si>
    <t>－</t>
  </si>
  <si>
    <t>0075</t>
  </si>
  <si>
    <t>工場・事業場における先導的な脱炭素化取組推進事業</t>
  </si>
  <si>
    <t>令和7年度</t>
    <rPh sb="0" eb="2">
      <t>レイワ</t>
    </rPh>
    <phoneticPr fontId="14"/>
  </si>
  <si>
    <t>外部有識者の所見を踏まえ、補助対象者への補助を行う必要性、この補助事業の成果がどう社会に還元されるのかが国民に分かりやすく伝わるよう記載の工夫を検討すること。</t>
    <rPh sb="0" eb="5">
      <t>ガイブユウシキシャ</t>
    </rPh>
    <rPh sb="6" eb="8">
      <t>ショケン</t>
    </rPh>
    <rPh sb="9" eb="10">
      <t>フ</t>
    </rPh>
    <rPh sb="13" eb="15">
      <t>ホジョ</t>
    </rPh>
    <rPh sb="15" eb="18">
      <t>タイショウシャ</t>
    </rPh>
    <rPh sb="20" eb="22">
      <t>ホジョ</t>
    </rPh>
    <rPh sb="23" eb="24">
      <t>オコナ</t>
    </rPh>
    <rPh sb="25" eb="28">
      <t>ヒツヨウセイ</t>
    </rPh>
    <rPh sb="31" eb="33">
      <t>ホジョ</t>
    </rPh>
    <rPh sb="33" eb="35">
      <t>ジギョウ</t>
    </rPh>
    <rPh sb="36" eb="38">
      <t>セイカ</t>
    </rPh>
    <rPh sb="41" eb="43">
      <t>シャカイ</t>
    </rPh>
    <rPh sb="44" eb="46">
      <t>カンゲン</t>
    </rPh>
    <rPh sb="55" eb="56">
      <t>ワ</t>
    </rPh>
    <phoneticPr fontId="4"/>
  </si>
  <si>
    <t>0076</t>
  </si>
  <si>
    <t>UNIDO（国際連合工業開発機関）への拠出金</t>
  </si>
  <si>
    <t>・当該事業はアフリカ地域におけるJCMプロジェクトを適切に推進するためUNIDOと連携して実施している事業であり、その取組は評価できる。
・当該事業は、環境省・外務省はUNIDOに、経済産業省は開発途上国への投資・技術移転を行う日本企業に対し、それぞれ必要な経費を拠出しているが、それらの経費が適切に執行されているかを常に確認し、必要に応じ公表するなど見える化する体制を整備する必要がある。</t>
    <phoneticPr fontId="4"/>
  </si>
  <si>
    <t>外部有識者の所見を踏まえ、拠出している経費が適切に執行されているかを常に確認し、必要に応じ公表するなど見える化する体制の整備を検討すること。</t>
    <rPh sb="0" eb="2">
      <t>ガイブ</t>
    </rPh>
    <rPh sb="2" eb="5">
      <t>ユウシキシャ</t>
    </rPh>
    <rPh sb="6" eb="8">
      <t>ショケン</t>
    </rPh>
    <rPh sb="9" eb="10">
      <t>フ</t>
    </rPh>
    <rPh sb="63" eb="65">
      <t>ケントウ</t>
    </rPh>
    <phoneticPr fontId="4"/>
  </si>
  <si>
    <t>0077</t>
  </si>
  <si>
    <t>脱炭素化・先導的廃棄物処理システム実証事業</t>
  </si>
  <si>
    <t>〇活動内容が大きく二つの柱から構成されているのに対して、活動目標が実証事業に係るものしか設定されておらず、活動内容を網羅したものとなっていない。検討調査の実施状況、活用方策の検討状況、実証等から得られた知見の取りまとめと水平展開の実施状況に係る指標を欠くとともに、これらの実績と成果がどこに・どのような形で存在しているのかに関する情報を欠く。
〇活動実績（実証事業実施件数）が当初見込みを倍近く上回っているにも関わらず、成果指標であるCO2削減量は実績が目標値の52％にとどまっている。その理由等を明記すべき。</t>
    <phoneticPr fontId="4"/>
  </si>
  <si>
    <t>外部有識者の所見を踏まえ、活動内容を網羅した指標を検討するとともに、活動見込みと成果実績の整合性について、記載を検討すること。</t>
    <rPh sb="0" eb="2">
      <t>ガイブ</t>
    </rPh>
    <rPh sb="2" eb="5">
      <t>ユウシキシャ</t>
    </rPh>
    <rPh sb="6" eb="8">
      <t>ショケン</t>
    </rPh>
    <rPh sb="9" eb="10">
      <t>フ</t>
    </rPh>
    <rPh sb="13" eb="15">
      <t>カツドウ</t>
    </rPh>
    <rPh sb="15" eb="17">
      <t>ナイヨウ</t>
    </rPh>
    <rPh sb="18" eb="20">
      <t>モウラ</t>
    </rPh>
    <rPh sb="22" eb="24">
      <t>シヒョウ</t>
    </rPh>
    <rPh sb="25" eb="27">
      <t>ケントウ</t>
    </rPh>
    <rPh sb="34" eb="36">
      <t>カツドウ</t>
    </rPh>
    <rPh sb="36" eb="38">
      <t>ミコ</t>
    </rPh>
    <rPh sb="40" eb="42">
      <t>セイカ</t>
    </rPh>
    <rPh sb="42" eb="44">
      <t>ジッセキ</t>
    </rPh>
    <rPh sb="45" eb="48">
      <t>セイゴウセイ</t>
    </rPh>
    <rPh sb="53" eb="55">
      <t>キサイ</t>
    </rPh>
    <rPh sb="56" eb="58">
      <t>ケントウ</t>
    </rPh>
    <phoneticPr fontId="4"/>
  </si>
  <si>
    <t>0078</t>
  </si>
  <si>
    <t>脱炭素社会の構築に向けたESGリース促進事業</t>
  </si>
  <si>
    <t>令和３年度の予算執行率が悪いのは、コロナ感染の拡大が影響しているのか。初年度から削減コストで目標達成しているようにみえるのは、削減効果が比較的大きい事業者から補助されているからか。</t>
    <phoneticPr fontId="4"/>
  </si>
  <si>
    <t>大臣官房　環境経済課</t>
  </si>
  <si>
    <t>0079</t>
  </si>
  <si>
    <t>離島における再エネ主力化・レジリエンス強化実証事業</t>
  </si>
  <si>
    <t>実証事業はよいが、それをどう全国展開していくのか。１か所での実験で終わるのではなく、成果の他地域展開が極めて重要。実証事業にその検討も組み込んでおく必要があると思うが、その具体策が見えない。</t>
    <phoneticPr fontId="4"/>
  </si>
  <si>
    <t>外部有識者の所見を踏まえ、他地域への展開について、この事業の中で言及できるところがあれば記載を検討すること。</t>
    <rPh sb="13" eb="16">
      <t>タチイキ</t>
    </rPh>
    <rPh sb="18" eb="20">
      <t>テンカイ</t>
    </rPh>
    <rPh sb="27" eb="29">
      <t>ジギョウ</t>
    </rPh>
    <rPh sb="30" eb="31">
      <t>ナカ</t>
    </rPh>
    <rPh sb="32" eb="34">
      <t>ゲンキュウ</t>
    </rPh>
    <rPh sb="44" eb="46">
      <t>キサイ</t>
    </rPh>
    <rPh sb="47" eb="49">
      <t>ケントウ</t>
    </rPh>
    <phoneticPr fontId="4"/>
  </si>
  <si>
    <t>0080</t>
  </si>
  <si>
    <t>グリーンリカバリーの実現に向けた中小企業等のCO2削減比例型設備導入支援事業</t>
    <phoneticPr fontId="4"/>
  </si>
  <si>
    <t>令和４年度で終了の事業。
やむを得ない事情ではあるが、令和３年度は多額の繰り越しが発生したため、令和４年度は、一層事業の進捗管理に努めること。</t>
    <rPh sb="16" eb="17">
      <t>エ</t>
    </rPh>
    <rPh sb="19" eb="21">
      <t>ジジョウ</t>
    </rPh>
    <rPh sb="27" eb="29">
      <t>レイワ</t>
    </rPh>
    <rPh sb="30" eb="32">
      <t>ネンド</t>
    </rPh>
    <rPh sb="33" eb="35">
      <t>タガク</t>
    </rPh>
    <rPh sb="36" eb="37">
      <t>ク</t>
    </rPh>
    <rPh sb="38" eb="39">
      <t>コ</t>
    </rPh>
    <rPh sb="41" eb="43">
      <t>ハッセイ</t>
    </rPh>
    <rPh sb="48" eb="50">
      <t>レイワ</t>
    </rPh>
    <rPh sb="51" eb="53">
      <t>ネンド</t>
    </rPh>
    <rPh sb="55" eb="57">
      <t>イッソウ</t>
    </rPh>
    <rPh sb="57" eb="59">
      <t>ジギョウ</t>
    </rPh>
    <rPh sb="60" eb="62">
      <t>シンチョク</t>
    </rPh>
    <rPh sb="62" eb="64">
      <t>カンリ</t>
    </rPh>
    <rPh sb="65" eb="66">
      <t>ツト</t>
    </rPh>
    <phoneticPr fontId="4"/>
  </si>
  <si>
    <t>令和３年度補正新規</t>
    <rPh sb="0" eb="2">
      <t>レイワ</t>
    </rPh>
    <rPh sb="3" eb="5">
      <t>ネンド</t>
    </rPh>
    <rPh sb="5" eb="7">
      <t>ホセイ</t>
    </rPh>
    <rPh sb="7" eb="9">
      <t>シンキ</t>
    </rPh>
    <phoneticPr fontId="4"/>
  </si>
  <si>
    <t>新22</t>
  </si>
  <si>
    <t>0081</t>
  </si>
  <si>
    <t>再エネ×電動車の同時導入による脱炭素型カーシェア・防災拠点化促進事業</t>
    <rPh sb="0" eb="1">
      <t>サイ</t>
    </rPh>
    <rPh sb="4" eb="7">
      <t>デンドウシャ</t>
    </rPh>
    <phoneticPr fontId="4"/>
  </si>
  <si>
    <t>0082</t>
    <phoneticPr fontId="4"/>
  </si>
  <si>
    <t>食とくらしの「グリーンライフ・ポイント」推進事業</t>
    <phoneticPr fontId="4"/>
  </si>
  <si>
    <t>令和４年度限りの経費とする。なお、翌年度への繰越額が大きいため、次年度においては、より一層の事業進捗管理に努めること。</t>
    <phoneticPr fontId="4"/>
  </si>
  <si>
    <t>予定通り終了</t>
  </si>
  <si>
    <t>所見をふまえ、令和４年度の執行においては、より一層の事業進捗管理に努め適正に執行する。</t>
  </si>
  <si>
    <t>一般会計</t>
    <rPh sb="0" eb="2">
      <t>イッパン</t>
    </rPh>
    <rPh sb="2" eb="4">
      <t>カイケイ</t>
    </rPh>
    <phoneticPr fontId="6"/>
  </si>
  <si>
    <t>0083</t>
    <phoneticPr fontId="4"/>
  </si>
  <si>
    <t>住宅のZEH・省CO2化促進事業</t>
    <rPh sb="0" eb="2">
      <t>ジュウタク</t>
    </rPh>
    <rPh sb="7" eb="8">
      <t>ショウ</t>
    </rPh>
    <rPh sb="11" eb="12">
      <t>カ</t>
    </rPh>
    <rPh sb="12" eb="14">
      <t>ソクシン</t>
    </rPh>
    <rPh sb="14" eb="16">
      <t>ジギョウ</t>
    </rPh>
    <phoneticPr fontId="4"/>
  </si>
  <si>
    <t>平成30年度</t>
    <rPh sb="0" eb="2">
      <t>ヘイセイ</t>
    </rPh>
    <rPh sb="4" eb="5">
      <t>ネン</t>
    </rPh>
    <rPh sb="5" eb="6">
      <t>ド</t>
    </rPh>
    <phoneticPr fontId="4"/>
  </si>
  <si>
    <t>「集合住宅の省CO2化促進事業（経済産業省連携事業）」、「戸建住宅ネット・ゼロ・エネルギー・ハウス（ZEH）化等支援事業（経済産業省・国土交通省連携事業）」、「既存住宅における断熱リフォーム・ZEH化支援事業」を統合</t>
    <rPh sb="106" eb="108">
      <t>トウゴウ</t>
    </rPh>
    <phoneticPr fontId="4"/>
  </si>
  <si>
    <t>地球環境局</t>
    <rPh sb="0" eb="2">
      <t>チキュウ</t>
    </rPh>
    <rPh sb="2" eb="4">
      <t>カンキョウ</t>
    </rPh>
    <rPh sb="4" eb="5">
      <t>キョク</t>
    </rPh>
    <phoneticPr fontId="4"/>
  </si>
  <si>
    <t>0084</t>
    <phoneticPr fontId="4"/>
  </si>
  <si>
    <t>空港・港湾・海事分野における脱炭素化促進事業（国土交通省連携事業）</t>
    <rPh sb="0" eb="2">
      <t>クウコウ</t>
    </rPh>
    <rPh sb="3" eb="5">
      <t>コウワン</t>
    </rPh>
    <rPh sb="6" eb="8">
      <t>カイジ</t>
    </rPh>
    <rPh sb="8" eb="10">
      <t>ブンヤ</t>
    </rPh>
    <rPh sb="14" eb="15">
      <t>ダツ</t>
    </rPh>
    <rPh sb="15" eb="17">
      <t>タンソ</t>
    </rPh>
    <rPh sb="17" eb="18">
      <t>カ</t>
    </rPh>
    <rPh sb="18" eb="20">
      <t>ソクシン</t>
    </rPh>
    <rPh sb="20" eb="22">
      <t>ジギョウ</t>
    </rPh>
    <rPh sb="23" eb="25">
      <t>コクド</t>
    </rPh>
    <rPh sb="25" eb="28">
      <t>コウツウショウ</t>
    </rPh>
    <rPh sb="28" eb="30">
      <t>レンケイ</t>
    </rPh>
    <rPh sb="30" eb="32">
      <t>ジギョウ</t>
    </rPh>
    <phoneticPr fontId="4"/>
  </si>
  <si>
    <t>0085</t>
    <phoneticPr fontId="4"/>
  </si>
  <si>
    <t>脱炭素移行支援基盤整備事業</t>
  </si>
  <si>
    <t>引き続き、国際交渉の動向、我が国の地球温暖化対策の状況の進捗を踏まえつつ、事業内容の改善・見直しを実施するなど、業務の適切な実施に努めること。また、一者応札の改善に向けた取組に努めること。</t>
    <phoneticPr fontId="4"/>
  </si>
  <si>
    <t>所見をふまえ、引き続き、国際交渉の動向、我が国の地球温暖化対策の状況の進捗を踏まえつつ、事業内容の改善・見直しを実施するなど、業務の適切な実施に努める。また、一者応札の改善に向けた取組に努める。</t>
  </si>
  <si>
    <t>「二国間クレジット制度（ＪＣＭ）基盤整備事業（制度構築・案件形成支援）」,「国連環境計画及びクリーン・エア・アジアへの拠出金」のうち『コベネフィット型環境汚染対策推進事業』,[我が国循環産業の国際展開による脱炭素化支援事業」を統合</t>
  </si>
  <si>
    <t>地球環境局
水・大気環境局</t>
  </si>
  <si>
    <t>令和２年度対象</t>
    <rPh sb="0" eb="2">
      <t>レイワ</t>
    </rPh>
    <phoneticPr fontId="4"/>
  </si>
  <si>
    <t>令和12年度</t>
  </si>
  <si>
    <t>地球環境局
水・大気環境局
環境再生・資源循環局</t>
  </si>
  <si>
    <t>施策名：2.地球環境の保全</t>
  </si>
  <si>
    <t>0086</t>
    <phoneticPr fontId="4"/>
  </si>
  <si>
    <t>フロン等対策推進調査費</t>
  </si>
  <si>
    <t>平成元年度</t>
  </si>
  <si>
    <t>引き続き、フロン類の適切な回収が実施されるよう地方公共団体や関係業界とも連携を強化し、改正フロン排出抑制法の周知・運用を確実に実施できるよう努めること。また、一者応札についても改善の取組を行うこと。</t>
    <rPh sb="0" eb="1">
      <t>ヒ</t>
    </rPh>
    <rPh sb="2" eb="3">
      <t>ツヅ</t>
    </rPh>
    <rPh sb="70" eb="71">
      <t>ツト</t>
    </rPh>
    <rPh sb="79" eb="80">
      <t>イチ</t>
    </rPh>
    <rPh sb="88" eb="90">
      <t>カイゼン</t>
    </rPh>
    <rPh sb="91" eb="93">
      <t>トリクミ</t>
    </rPh>
    <rPh sb="94" eb="95">
      <t>オコナ</t>
    </rPh>
    <phoneticPr fontId="0"/>
  </si>
  <si>
    <t>所見をふまえ、引き続き、フロン類の適切な回収が実施されるよう地方公共団体や関係業界とも連携を強化し、改正フロン排出抑制法の周知・運用を確実に実施できるよう努める。また、一者応札についても改善の取組を行う。</t>
  </si>
  <si>
    <t>（項）地球環境保全費
　（大事項）地球環境の保全に必要な経費</t>
  </si>
  <si>
    <t>0087</t>
  </si>
  <si>
    <t>経済協力開発機構拠出金</t>
  </si>
  <si>
    <t>平成7年度</t>
  </si>
  <si>
    <t>引き続き、我が国からの意見を発信できる場を確保し、OECDにおける活動の実施状況を確認しつつ、より効果的・効率的なプログラムの実施を促すとともに、拠出金が効率的・効果的に使用されるよう、拠出金の使途の把握・検証に努めること。</t>
    <rPh sb="0" eb="1">
      <t>ヒ</t>
    </rPh>
    <rPh sb="2" eb="3">
      <t>ツヅ</t>
    </rPh>
    <phoneticPr fontId="0"/>
  </si>
  <si>
    <t>所見をふまえ、引き続き、我が国からの意見を発信できる場を確保し、OECDにおける活動の実施状況を確認しつつ、より効果的・効率的なプログラムの実施を促すとともに、拠出金が効率的・効果的に使用されるよう、拠出金の使途の把握・検証に努める。</t>
  </si>
  <si>
    <t>0088</t>
  </si>
  <si>
    <t>排出・吸収量世界標準算定方式確立事業拠出金等</t>
  </si>
  <si>
    <t>平成9年度</t>
  </si>
  <si>
    <t>引き続き、拠出先において拠出金が適切に用いられていることを確認するとともに、効果的かつ必要最低限の拠出となるよう検討を行うこと。</t>
    <rPh sb="59" eb="60">
      <t>オコナ</t>
    </rPh>
    <phoneticPr fontId="0"/>
  </si>
  <si>
    <t>所見をふまえ、引き続き、拠出先において拠出金が適切に用いられていることを確認するとともに、効果的かつ必要最低限の拠出となるよう検討を行う。</t>
  </si>
  <si>
    <t>0089</t>
  </si>
  <si>
    <t>国際連合環境計画拠出金等</t>
  </si>
  <si>
    <t>引き続き、拠出先において拠出金が適切に用いられていることを確認するとともに、成果目標達成のため効果的かつ必要最低限の拠出となるよう検討を行うこと。</t>
    <rPh sb="47" eb="50">
      <t>コウカテキ</t>
    </rPh>
    <rPh sb="52" eb="54">
      <t>ヒツヨウ</t>
    </rPh>
    <rPh sb="54" eb="57">
      <t>サイテイゲン</t>
    </rPh>
    <rPh sb="58" eb="60">
      <t>キョシュツ</t>
    </rPh>
    <rPh sb="65" eb="67">
      <t>ケントウ</t>
    </rPh>
    <rPh sb="68" eb="69">
      <t>オコナ</t>
    </rPh>
    <phoneticPr fontId="0"/>
  </si>
  <si>
    <t>所見をふまえ、引き続き、拠出先において拠出金が適切に用いられていることを確認するとともに、成果目標達成のため効果的かつ必要最低限の拠出となるよう検討を行う。</t>
  </si>
  <si>
    <t>0090</t>
  </si>
  <si>
    <t>国際連合気候変動枠組条約事務局拠出金</t>
  </si>
  <si>
    <t>平成21年度</t>
  </si>
  <si>
    <t>・我が国が国際的なリーダーシップを発揮しつつ、国連気候変動枠組条約事務局と連携を図りながら、パリ協定に定める目標等を着実に実施するため、条約事務局に対し、必要な資金を拠出することは、日本の責務であり、当該事業の必要性は理解できる。
・我が国の拠出金は他の先進国と比較し適切な額か、また条約事務局において適切に執行されているかを常に確認し、必要に応じ公表するなど見える化する体制を整備する必要がある。</t>
    <phoneticPr fontId="4"/>
  </si>
  <si>
    <t>外部有識者の所見を踏まえ、我が国の拠出金が他の先進国と比較し適切な額か、また条約事務局において適切に執行されているかを常に確認し、必要に応じ公表するなど見える化する体制の整備を検討すること。</t>
    <rPh sb="0" eb="5">
      <t>ガイブユウシキシャ</t>
    </rPh>
    <rPh sb="6" eb="8">
      <t>ショケン</t>
    </rPh>
    <rPh sb="9" eb="10">
      <t>フ</t>
    </rPh>
    <rPh sb="88" eb="90">
      <t>ケントウ</t>
    </rPh>
    <phoneticPr fontId="4"/>
  </si>
  <si>
    <t>外部有識者の所見を踏まえ、我が国の拠出額の適切性及び条約事務局における執行内容を確認するとともに、必要に応じ公表するなど見える化する体制の整備を検討する。</t>
  </si>
  <si>
    <t>0091</t>
  </si>
  <si>
    <t>国際連携戦略推進費</t>
  </si>
  <si>
    <t>平成23年度</t>
  </si>
  <si>
    <t>引き続きSDGｓに関する各国の状況や最新の論点等を的確に把握するとともに、我が国の取組が国際的にリードできる手法の検討等を実施すること。事業実施に当たっては、効果的かつ効率的な方法を検討すること。また、一者応札についても改善の取組を行うこと。</t>
    <rPh sb="0" eb="1">
      <t>ヒ</t>
    </rPh>
    <rPh sb="2" eb="3">
      <t>ツヅ</t>
    </rPh>
    <rPh sb="68" eb="70">
      <t>ジギョウ</t>
    </rPh>
    <rPh sb="70" eb="72">
      <t>ジッシ</t>
    </rPh>
    <rPh sb="73" eb="74">
      <t>ア</t>
    </rPh>
    <rPh sb="88" eb="90">
      <t>ホウホウ</t>
    </rPh>
    <rPh sb="91" eb="93">
      <t>ケントウ</t>
    </rPh>
    <rPh sb="110" eb="112">
      <t>カイゼン</t>
    </rPh>
    <rPh sb="113" eb="115">
      <t>トリクミ</t>
    </rPh>
    <rPh sb="116" eb="117">
      <t>オコナ</t>
    </rPh>
    <phoneticPr fontId="4"/>
  </si>
  <si>
    <t>所見をふまえ、引き続きSDGｓに関する各国の状況や最新の論点等を的確に把握するとともに、我が国の取組が国際的にリードできる手法の検討等を実施する。また、事業実施に当たっては、効果的かつ効率的な方法を検討し、一者応札についても改善の取組を行う。</t>
  </si>
  <si>
    <t>0092</t>
  </si>
  <si>
    <t>環境国際協力推進費</t>
  </si>
  <si>
    <t>引き続き、本事業の進捗状況を適切に把握・管理し、成果目標の達成に向けた事業の効率的な実施に努めること。
また、一者応札の改善に向けた取組を検討すること。</t>
    <rPh sb="0" eb="1">
      <t>ヒ</t>
    </rPh>
    <rPh sb="2" eb="3">
      <t>ツヅ</t>
    </rPh>
    <rPh sb="5" eb="6">
      <t>ホン</t>
    </rPh>
    <rPh sb="6" eb="8">
      <t>ジギョウ</t>
    </rPh>
    <rPh sb="9" eb="11">
      <t>シンチョク</t>
    </rPh>
    <rPh sb="11" eb="13">
      <t>ジョウキョウ</t>
    </rPh>
    <rPh sb="14" eb="16">
      <t>テキセツ</t>
    </rPh>
    <rPh sb="17" eb="19">
      <t>ハアク</t>
    </rPh>
    <rPh sb="20" eb="22">
      <t>カンリ</t>
    </rPh>
    <rPh sb="24" eb="26">
      <t>セイカ</t>
    </rPh>
    <rPh sb="26" eb="28">
      <t>モクヒョウ</t>
    </rPh>
    <rPh sb="29" eb="31">
      <t>タッセイ</t>
    </rPh>
    <rPh sb="32" eb="33">
      <t>ム</t>
    </rPh>
    <rPh sb="35" eb="37">
      <t>ジギョウ</t>
    </rPh>
    <rPh sb="38" eb="41">
      <t>コウリツテキ</t>
    </rPh>
    <rPh sb="42" eb="44">
      <t>ジッシ</t>
    </rPh>
    <rPh sb="45" eb="46">
      <t>ツト</t>
    </rPh>
    <rPh sb="66" eb="68">
      <t>トリクミ</t>
    </rPh>
    <phoneticPr fontId="0"/>
  </si>
  <si>
    <t>所見をふまえ、引き続き、本事業の進捗状況を適切に把握・管理し、成果目標の達成に向けた事業の効率的な実施に努めるとともに、一者応札の改善に向けた取組を検討する。</t>
  </si>
  <si>
    <t>重点政策推進枠:505</t>
  </si>
  <si>
    <t>0093</t>
  </si>
  <si>
    <t>モントリオール議定書多数国間基金拠出金（HFC分)（ODA)</t>
  </si>
  <si>
    <t>令和元年度</t>
    <rPh sb="0" eb="2">
      <t>レイワ</t>
    </rPh>
    <rPh sb="2" eb="3">
      <t>ガン</t>
    </rPh>
    <rPh sb="3" eb="5">
      <t>ネンド</t>
    </rPh>
    <phoneticPr fontId="14"/>
  </si>
  <si>
    <t>引き続き適切に事業を実施し、モントリオール議定書の代替フロンHFCの削減スケジュールの着実な遵守に貢献していくこと。</t>
    <rPh sb="0" eb="1">
      <t>ヒ</t>
    </rPh>
    <rPh sb="2" eb="3">
      <t>ツヅ</t>
    </rPh>
    <phoneticPr fontId="0"/>
  </si>
  <si>
    <t>所見をふまえ、引き続き適切に事業を実施し、モントリオール議定書の代替フロンHFCの削減スケジュールの着実な遵守に貢献する。</t>
  </si>
  <si>
    <t>0094</t>
  </si>
  <si>
    <t>地球環境戦略研究機関拠出金</t>
  </si>
  <si>
    <t>引き続き、拠出金を効率的に使い、能力の高い多様な人材獲得等に資するよう、拠出先における拠出金の使い道の把握・検証に努めること。</t>
    <rPh sb="0" eb="1">
      <t>ヒ</t>
    </rPh>
    <rPh sb="2" eb="3">
      <t>ツヅ</t>
    </rPh>
    <rPh sb="5" eb="8">
      <t>キョシュツキン</t>
    </rPh>
    <rPh sb="9" eb="12">
      <t>コウリツテキ</t>
    </rPh>
    <rPh sb="13" eb="14">
      <t>ツカ</t>
    </rPh>
    <rPh sb="16" eb="18">
      <t>ノウリョク</t>
    </rPh>
    <rPh sb="19" eb="20">
      <t>タカ</t>
    </rPh>
    <rPh sb="21" eb="23">
      <t>タヨウ</t>
    </rPh>
    <rPh sb="24" eb="26">
      <t>ジンザイ</t>
    </rPh>
    <rPh sb="26" eb="28">
      <t>カクトク</t>
    </rPh>
    <rPh sb="28" eb="29">
      <t>トウ</t>
    </rPh>
    <rPh sb="30" eb="31">
      <t>シ</t>
    </rPh>
    <phoneticPr fontId="0"/>
  </si>
  <si>
    <t>所見をふまえ、引き続き、拠出金を効率的に使い、能力の高い多様な人材獲得等に資するよう、拠出先における拠出金の使い道の把握・検証に努める。</t>
  </si>
  <si>
    <t>地球環境局</t>
    <rPh sb="0" eb="2">
      <t>チキュウ</t>
    </rPh>
    <rPh sb="2" eb="5">
      <t>カンキョウキョク</t>
    </rPh>
    <phoneticPr fontId="17"/>
  </si>
  <si>
    <t>0095</t>
  </si>
  <si>
    <t>地球環境に関するアジア太平洋地域共同研究・観測事業拠出金</t>
  </si>
  <si>
    <t>〇APNという国際的研究ネットワークへの拠出金であり、必要性は理解できる。
〇成果指標となっている能力開発・向上プログラムの実施件数は、公募型研究プログラムの実施件数と並ぶ活動指標として位置づけられるべきものではないか。単位当たりコストは、これら両プログラムの実施額を両プルグラムの実施件数で除したものとなっていることからも、これらのプログラムが並列的な位置づけであることが分かる。
〇もうひとつの成果指標となっている「当該機関の職員数に占める日本人職員数」も経年的変化は見られず、適切な指標とは思えない。
〇研究成果や能力開発の成果を把握し得るような指標を検討すべきではないか。</t>
    <phoneticPr fontId="4"/>
  </si>
  <si>
    <t>外部有識者の所見を踏まえ、成果指標について検討すること。</t>
    <rPh sb="0" eb="5">
      <t>ガイブユウシキシャ</t>
    </rPh>
    <rPh sb="6" eb="8">
      <t>ショケン</t>
    </rPh>
    <rPh sb="9" eb="10">
      <t>フ</t>
    </rPh>
    <rPh sb="13" eb="15">
      <t>セイカ</t>
    </rPh>
    <rPh sb="15" eb="17">
      <t>シヒョウ</t>
    </rPh>
    <rPh sb="21" eb="23">
      <t>ケントウ</t>
    </rPh>
    <phoneticPr fontId="4"/>
  </si>
  <si>
    <t>所見をふまえ、他地域への展開など、当該事業で言及できる成果指標について検討を行う。</t>
  </si>
  <si>
    <t>0096</t>
  </si>
  <si>
    <t>地球環境保全試験研究費</t>
  </si>
  <si>
    <t>平成13年度</t>
  </si>
  <si>
    <t>引き続き、蓄積された気候変動分野にかかる科学的知見を気候変動対策等の政策立案へ活用するとともに、予算の効果的使用に努めること。</t>
    <rPh sb="0" eb="1">
      <t>ヒ</t>
    </rPh>
    <rPh sb="2" eb="3">
      <t>ツヅ</t>
    </rPh>
    <rPh sb="48" eb="50">
      <t>ヨサン</t>
    </rPh>
    <rPh sb="51" eb="54">
      <t>コウカテキ</t>
    </rPh>
    <rPh sb="54" eb="56">
      <t>シヨウ</t>
    </rPh>
    <rPh sb="57" eb="58">
      <t>ツト</t>
    </rPh>
    <phoneticPr fontId="0"/>
  </si>
  <si>
    <t>所見をふまえ、引き続き、蓄積された気候変動分野にかかる科学的知見を気候変動対策等の政策立案へ活用するとともに、予算の効果的使用に努める。</t>
  </si>
  <si>
    <t>（項）地球環境保全等試験研究費
　（大事項）地球環境保全等試験研究に必要な経費</t>
  </si>
  <si>
    <t>施策名：3.大気・水・土壌環境等の保全</t>
  </si>
  <si>
    <t>0097</t>
    <phoneticPr fontId="4"/>
  </si>
  <si>
    <t>大気環境基準設定等業務費</t>
    <rPh sb="8" eb="9">
      <t>トウ</t>
    </rPh>
    <phoneticPr fontId="9"/>
  </si>
  <si>
    <t>昭和49年度</t>
  </si>
  <si>
    <t>引き続き、成果目標の達成に向けた適切な事業の実施に努めること。また、一者応札の改善に向けた取り組みを検討すること。</t>
  </si>
  <si>
    <t>引き続き、環境基準等が未設定の物質の基準等の新規設定や、既に環境基準等が設定されている物質の再評価に資するべく、人の健康影響等に関する情報を計画的に収集・整理し、成果目標の達成に努めていく。一者応札の改善に向けた取組として、仕様書の見直し、公告期間の延長等を図り、引き続き適正な競争の実施に努めていく。</t>
  </si>
  <si>
    <t>水・大気環境局</t>
    <rPh sb="0" eb="1">
      <t>ミズ</t>
    </rPh>
    <rPh sb="2" eb="4">
      <t>タイキ</t>
    </rPh>
    <rPh sb="4" eb="6">
      <t>カンキョウ</t>
    </rPh>
    <rPh sb="6" eb="7">
      <t>キョク</t>
    </rPh>
    <phoneticPr fontId="12"/>
  </si>
  <si>
    <t>一般会計</t>
    <rPh sb="0" eb="2">
      <t>イッパン</t>
    </rPh>
    <rPh sb="2" eb="4">
      <t>カイケイ</t>
    </rPh>
    <phoneticPr fontId="12"/>
  </si>
  <si>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2"/>
  </si>
  <si>
    <t>0098</t>
  </si>
  <si>
    <t>大気環境監視測定網整備推進費</t>
  </si>
  <si>
    <t>昭和46年度</t>
  </si>
  <si>
    <t>適切な測定局の維持管理、連続測定の維持に向け、引き続き、計画的な機器更新、修繕、点検を行う。
一者応札の改善については、発注時期や仕様書を工夫することにより、より応札しやすい業務となるように務める。</t>
  </si>
  <si>
    <t>0099</t>
  </si>
  <si>
    <t>大気汚染防止規制等対策推進費</t>
  </si>
  <si>
    <t>昭和47年度</t>
  </si>
  <si>
    <t>引き続き、成果目標の達成に向けた適切な事業の実施に努める。また、一者応札の改善に向けて公告期間の延長や仕様書の明確化だけでなく、調査のオンライン化を推進するといった業務内容を検討していく。</t>
  </si>
  <si>
    <t>0100</t>
  </si>
  <si>
    <t>有害大気汚染物質等対策推進費</t>
  </si>
  <si>
    <t>平成5年度</t>
  </si>
  <si>
    <t>引き続き、有害大気汚染物質の状況把握や情報収集について、成果目標の達成に向けた適切な事業の実施に努めること。また、一者応札の改善に向けた取り組みを検討すること。</t>
    <rPh sb="5" eb="7">
      <t>ユウガイ</t>
    </rPh>
    <rPh sb="7" eb="9">
      <t>タイキ</t>
    </rPh>
    <rPh sb="9" eb="11">
      <t>オセン</t>
    </rPh>
    <rPh sb="11" eb="13">
      <t>ブッシツ</t>
    </rPh>
    <rPh sb="14" eb="16">
      <t>ジョウキョウ</t>
    </rPh>
    <rPh sb="16" eb="18">
      <t>ハアク</t>
    </rPh>
    <rPh sb="19" eb="21">
      <t>ジョウホウ</t>
    </rPh>
    <rPh sb="21" eb="23">
      <t>シュウシュウ</t>
    </rPh>
    <phoneticPr fontId="4"/>
  </si>
  <si>
    <t>有害大気汚染物質の状況把握や情報収集について、引き続き成果目標の達成に向けて事業を適切に実施する。
一者応札の改善に向けては、引き続き、業務の見直しに伴う仕様書の変更や公告期間の延長等により、適正な競争の実施、予算の執行に努めていく。</t>
  </si>
  <si>
    <t>0101</t>
  </si>
  <si>
    <t>アスベスト飛散防止総合対策費</t>
    <rPh sb="5" eb="7">
      <t>ヒサン</t>
    </rPh>
    <rPh sb="7" eb="9">
      <t>ボウシ</t>
    </rPh>
    <rPh sb="9" eb="11">
      <t>ソウゴウ</t>
    </rPh>
    <rPh sb="11" eb="14">
      <t>タイサクヒ</t>
    </rPh>
    <phoneticPr fontId="9"/>
  </si>
  <si>
    <t>アスベスト問題が終了したと見極められるまで、毎年、調査を続けてほしい。４年度の予算規模が縮小しているのは、調査が山を越えたという理解でよいか。</t>
  </si>
  <si>
    <t>外部有識者の所見を踏まえ、予算規模の縮小理由の記載を検討すること。また、アスベスト問題が終了するよう、引き続き適切な事業実施に努めること。</t>
  </si>
  <si>
    <t>アスベスト大気濃度調査や効果的な石綿飛散防止対策に係る検討調査等については、引き続き実施していく。
令和３年度は石綿届出システムの設計・開発のため増額していたが、令和４年度はシステムの運用のみになり、かつ運用に係る予算はデジタル庁が一括要求するため減額となったもの。また、令和５年度は令和４年度に実施したマニュアル改訂に係る費用等が削減されたもの。</t>
  </si>
  <si>
    <t>0102</t>
  </si>
  <si>
    <t>在日米軍施設・区域周辺環境保全対策費</t>
  </si>
  <si>
    <t>昭和53年度</t>
  </si>
  <si>
    <t>引き続き、競争性の高い調達方式により、コスト削減を図りながら、成果目標の達成に向けた適切な事業実施に努めること。</t>
  </si>
  <si>
    <t>引き続き、仕様書等の内容について精査を行い、本事業を通して在日米軍の環境管理に資するよう努めてまいりたい。</t>
  </si>
  <si>
    <t>0103</t>
  </si>
  <si>
    <t>コベネフィット・アプローチ推進事業費</t>
    <rPh sb="13" eb="15">
      <t>スイシン</t>
    </rPh>
    <rPh sb="15" eb="17">
      <t>ジギョウ</t>
    </rPh>
    <phoneticPr fontId="9"/>
  </si>
  <si>
    <t>引き続き、地球益である温室効果ガス削減及び途上国の環境改善を通じた脱炭素社会、健康的な社会の構築に貢献するため、情報発信の強化等を実施し、成果目標の達成に向けた適切な事業実施に努めること。</t>
  </si>
  <si>
    <t>引き続き、情報発信の強化等を実施し、成果目標の達成に向けて適切な事業実施に努める。</t>
  </si>
  <si>
    <t>0104</t>
  </si>
  <si>
    <t>ICT等を活用した公害防止管理のスマート化検討費（「公害防止管理推進調査対策検討費」を名称変更）</t>
    <rPh sb="43" eb="45">
      <t>メイショウ</t>
    </rPh>
    <rPh sb="45" eb="47">
      <t>ヘンコウ</t>
    </rPh>
    <phoneticPr fontId="14"/>
  </si>
  <si>
    <t>当該業務だけをみるのではなく、全体の行政システムと事務手続きの中に位置づけて、構想立案、設計、開発、運用へと進めていくべき。スケジュール的には、少なくとも検討事業の終了予定時期を明示すべき。また、このシステムによってどれだけの公害管理コストが削減できるかを計画段階で示し、実施後に検証する必要がある。</t>
    <phoneticPr fontId="4"/>
  </si>
  <si>
    <t>外部有識者の所見を踏まえ、全体の行政システムの中での位置づけや終了予定時期について記載を検討すること。また、執行に当たってはどれだけの公害管理コストが削減できるかを検証できるように事業を進めること。</t>
    <rPh sb="0" eb="5">
      <t>ガイブユウシキシャ</t>
    </rPh>
    <rPh sb="6" eb="8">
      <t>ショケン</t>
    </rPh>
    <rPh sb="9" eb="10">
      <t>フ</t>
    </rPh>
    <rPh sb="13" eb="15">
      <t>ゼンタイ</t>
    </rPh>
    <rPh sb="16" eb="18">
      <t>ギョウセイ</t>
    </rPh>
    <rPh sb="23" eb="24">
      <t>ナカ</t>
    </rPh>
    <rPh sb="26" eb="28">
      <t>イチ</t>
    </rPh>
    <rPh sb="31" eb="33">
      <t>シュウリョウ</t>
    </rPh>
    <rPh sb="33" eb="35">
      <t>ヨテイ</t>
    </rPh>
    <rPh sb="35" eb="37">
      <t>ジキ</t>
    </rPh>
    <rPh sb="41" eb="43">
      <t>キサイ</t>
    </rPh>
    <rPh sb="44" eb="46">
      <t>ケントウ</t>
    </rPh>
    <rPh sb="54" eb="56">
      <t>シッコウ</t>
    </rPh>
    <rPh sb="57" eb="58">
      <t>ア</t>
    </rPh>
    <rPh sb="82" eb="84">
      <t>ケンショウ</t>
    </rPh>
    <rPh sb="90" eb="92">
      <t>ジギョウ</t>
    </rPh>
    <rPh sb="93" eb="94">
      <t>スス</t>
    </rPh>
    <phoneticPr fontId="4"/>
  </si>
  <si>
    <t>本事業では、環境省が導入に向けて準備を進めているオンライン申請システムにおいて、水・大気環境局が所管する環境管理法令に規定する行政手続を実装するための入力帳票等を整備するものであり、令和6年度中の本格運用開始を目指している。オンライン化の対象とする行政手続は、費用対効果の観点から精査した結果、年間の手続き件数が一定以上（1000件を目安）のものとしており、運用開始後にその検証ができるよう事業を進めていくこととしている。</t>
  </si>
  <si>
    <t>0105</t>
  </si>
  <si>
    <t>微小粒子状物質（ＰＭ２．５）等総合対策費</t>
    <rPh sb="14" eb="15">
      <t>トウ</t>
    </rPh>
    <phoneticPr fontId="9"/>
  </si>
  <si>
    <t>引き続き、PM2.5や光化学オキシダントの環境基準の更なる改善を図るため、成果目標の達成に向けた適切な事業の実施に努めること。また、一者応札の改善に向けた取り組みを検討すること。</t>
    <rPh sb="21" eb="23">
      <t>カンキョウ</t>
    </rPh>
    <rPh sb="23" eb="25">
      <t>キジュン</t>
    </rPh>
    <rPh sb="32" eb="33">
      <t>ハカ</t>
    </rPh>
    <phoneticPr fontId="4"/>
  </si>
  <si>
    <t>PM2.5、光化学オキシダントともに引き続き、濃度の低減、発生機構の解明を進め、より効果的な対策の検討を行う。
一者応札の改善に向けては、業務の見直しに伴う仕様書の変更、公告時期の見直し等、より参加しやすい応札に向けた取組を検討する。</t>
  </si>
  <si>
    <t>0106</t>
  </si>
  <si>
    <t>大気環境監視システム整備経費</t>
  </si>
  <si>
    <t>令和３年度で終了の事業。
当該事業で提供した大気環境測定データについて十分に検証し、得られた知見を今後の関連する政策に活用できるよう努めること。</t>
    <rPh sb="18" eb="20">
      <t>テイキョウ</t>
    </rPh>
    <phoneticPr fontId="4"/>
  </si>
  <si>
    <t>当該大気環境測定データについて十分に検証し、得られた知見を今後の関連する政策に活用できるよう努める。</t>
  </si>
  <si>
    <t>0107</t>
  </si>
  <si>
    <t>越境大気汚染対策推進費</t>
  </si>
  <si>
    <t>酸性雨等のモニタリングについては、適切な測定の維持に向け、引き続き、計画的な機器更新、修繕、点検を行う。
国際協力については、引き続き、東アジア域全体の大気汚染の防止・低減に向け、各事業を執行する。
一者応札の改善については、仕様書の工夫、発注時期の見直し等により、より応札しやすい業務となるよう検討を行う。</t>
  </si>
  <si>
    <t>0108</t>
  </si>
  <si>
    <t>自動車大気汚染対策等推進費</t>
    <rPh sb="0" eb="3">
      <t>ジドウシャ</t>
    </rPh>
    <rPh sb="3" eb="5">
      <t>タイキ</t>
    </rPh>
    <rPh sb="5" eb="7">
      <t>オセン</t>
    </rPh>
    <rPh sb="7" eb="9">
      <t>タイサク</t>
    </rPh>
    <rPh sb="9" eb="10">
      <t>トウ</t>
    </rPh>
    <rPh sb="10" eb="13">
      <t>スイシンヒ</t>
    </rPh>
    <phoneticPr fontId="9"/>
  </si>
  <si>
    <t>引き続き、自動車排出ガス対策のあり方について検討し、成果目標の達成に向けた適切な事業の実施に努めること。また、一者応札の改善に向けた取り組みを検討すること。</t>
  </si>
  <si>
    <t>執行等改善</t>
  </si>
  <si>
    <t>引き続き、成果目標の達成に向けた適切な事業の実施に努める。検討業務について、今般の状況を踏まえてWeb会議の割合を増やすなど、事業を効率的かつ効果的に実施するための見直しを実施した。一社応札の改善に向けては、仕様書や公募方式に検討を加え、改善を図っていく。</t>
  </si>
  <si>
    <t>0109</t>
    <phoneticPr fontId="4"/>
  </si>
  <si>
    <t>オフロード特殊自動車排出ガス対策推進事業</t>
    <rPh sb="5" eb="7">
      <t>トクシュ</t>
    </rPh>
    <rPh sb="7" eb="10">
      <t>ジドウシャ</t>
    </rPh>
    <rPh sb="10" eb="12">
      <t>ハイシュツ</t>
    </rPh>
    <rPh sb="14" eb="16">
      <t>タイサク</t>
    </rPh>
    <rPh sb="16" eb="18">
      <t>スイシン</t>
    </rPh>
    <rPh sb="18" eb="20">
      <t>ジギョウ</t>
    </rPh>
    <phoneticPr fontId="14"/>
  </si>
  <si>
    <t>引き続き、オフロード特定特殊自動車排出ガスあり方について検討し、成果目標の達成に向けた適切な事業の実施に努めること。また、一者応札の改善に向けた取り組みを検討すること。</t>
    <rPh sb="17" eb="19">
      <t>ハイシュツ</t>
    </rPh>
    <rPh sb="23" eb="24">
      <t>カタ</t>
    </rPh>
    <rPh sb="28" eb="30">
      <t>ケントウ</t>
    </rPh>
    <phoneticPr fontId="4"/>
  </si>
  <si>
    <t>令和５年度以降、法の運用に必要な経費を計上している。また、一者応札の改善に向けて、業務に必要な知識等に留意しつつ、入札参加要件の緩和等を検討する。</t>
  </si>
  <si>
    <t>水・大気環境局</t>
    <rPh sb="0" eb="1">
      <t>ミズ</t>
    </rPh>
    <rPh sb="2" eb="4">
      <t>タイキ</t>
    </rPh>
    <rPh sb="4" eb="6">
      <t>カンキョウ</t>
    </rPh>
    <rPh sb="6" eb="7">
      <t>キョク</t>
    </rPh>
    <phoneticPr fontId="17"/>
  </si>
  <si>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7"/>
  </si>
  <si>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17"/>
  </si>
  <si>
    <t>0110</t>
    <phoneticPr fontId="4"/>
  </si>
  <si>
    <t>船舶・航空機排出ガス対策検討調査費</t>
    <rPh sb="0" eb="2">
      <t>センパク</t>
    </rPh>
    <rPh sb="3" eb="6">
      <t>コウクウキ</t>
    </rPh>
    <rPh sb="6" eb="8">
      <t>ハイシュツ</t>
    </rPh>
    <rPh sb="10" eb="12">
      <t>タイサク</t>
    </rPh>
    <rPh sb="12" eb="14">
      <t>ケントウ</t>
    </rPh>
    <rPh sb="14" eb="16">
      <t>チョウサ</t>
    </rPh>
    <rPh sb="16" eb="17">
      <t>ヒ</t>
    </rPh>
    <phoneticPr fontId="9"/>
  </si>
  <si>
    <t>令和4年度</t>
    <rPh sb="0" eb="2">
      <t>レイワ</t>
    </rPh>
    <rPh sb="3" eb="5">
      <t>ネンド</t>
    </rPh>
    <phoneticPr fontId="9"/>
  </si>
  <si>
    <t>アウト/カムについての評価が困難である。</t>
    <phoneticPr fontId="4"/>
  </si>
  <si>
    <t>外部有識者の所見を踏まえ、本事業の事業内容とアウトカムで設定している環境基準を達成することがどう結びつくのかが分かりにくいと思われるので、記載の工夫やアウトカム指標の設定について検討すること。</t>
    <rPh sb="0" eb="5">
      <t>ガイブユウシキシャ</t>
    </rPh>
    <rPh sb="6" eb="8">
      <t>ショケン</t>
    </rPh>
    <rPh sb="9" eb="10">
      <t>フ</t>
    </rPh>
    <rPh sb="13" eb="14">
      <t>ホン</t>
    </rPh>
    <rPh sb="14" eb="16">
      <t>ジギョウ</t>
    </rPh>
    <rPh sb="17" eb="19">
      <t>ジギョウ</t>
    </rPh>
    <rPh sb="19" eb="21">
      <t>ナイヨウ</t>
    </rPh>
    <rPh sb="28" eb="30">
      <t>セッテイ</t>
    </rPh>
    <rPh sb="34" eb="36">
      <t>カンキョウ</t>
    </rPh>
    <rPh sb="36" eb="38">
      <t>キジュン</t>
    </rPh>
    <rPh sb="39" eb="41">
      <t>タッセイ</t>
    </rPh>
    <rPh sb="48" eb="49">
      <t>ムス</t>
    </rPh>
    <rPh sb="55" eb="56">
      <t>ワ</t>
    </rPh>
    <rPh sb="62" eb="63">
      <t>オモ</t>
    </rPh>
    <rPh sb="69" eb="71">
      <t>キサイ</t>
    </rPh>
    <rPh sb="72" eb="74">
      <t>クフウ</t>
    </rPh>
    <rPh sb="80" eb="82">
      <t>シヒョウ</t>
    </rPh>
    <rPh sb="83" eb="85">
      <t>セッテイ</t>
    </rPh>
    <rPh sb="89" eb="91">
      <t>ケントウ</t>
    </rPh>
    <phoneticPr fontId="4"/>
  </si>
  <si>
    <t>所見を踏まえ、記載の工夫やアウトカム指標の設定について検討していく。</t>
  </si>
  <si>
    <t>0111</t>
  </si>
  <si>
    <t>自動車排出ガス・騒音規制強化等の推進</t>
  </si>
  <si>
    <t>平成12年度</t>
  </si>
  <si>
    <t>引き続き、「今後の自動車排出ガス低減対策のあり方について」及び「今後の自動車単体騒音低減対策のあり方について」の答申に示された検討課題の解決及び規制強化に向けた検討を進めるため、本事業を適切に実施し、得られたデータ等を活用していく。
また、一者応札の改善に向けた取組としては、仕様書の見直し等を図る。</t>
  </si>
  <si>
    <t>0112</t>
  </si>
  <si>
    <t>自動車交通環境監視測定費</t>
    <rPh sb="0" eb="3">
      <t>ジドウシャ</t>
    </rPh>
    <rPh sb="3" eb="5">
      <t>コウツウ</t>
    </rPh>
    <rPh sb="5" eb="7">
      <t>カンキョウ</t>
    </rPh>
    <rPh sb="7" eb="9">
      <t>カンシ</t>
    </rPh>
    <rPh sb="9" eb="11">
      <t>ソクテイ</t>
    </rPh>
    <rPh sb="11" eb="12">
      <t>ヒ</t>
    </rPh>
    <phoneticPr fontId="9"/>
  </si>
  <si>
    <t>昭和38年度</t>
  </si>
  <si>
    <t>格別のコメントはない。</t>
    <phoneticPr fontId="4"/>
  </si>
  <si>
    <t>引き続き、適切な事業の実施に努めること。</t>
    <phoneticPr fontId="4"/>
  </si>
  <si>
    <t>引き続き、適切な事業の実施に努める。</t>
  </si>
  <si>
    <t>0113</t>
  </si>
  <si>
    <t>東アジア酸性雨モニタリングネットワーク拠出金</t>
    <rPh sb="0" eb="1">
      <t>ヒガシ</t>
    </rPh>
    <phoneticPr fontId="11"/>
  </si>
  <si>
    <t>〇EANETという国際的モニタリングネットワークへの拠出金であり、必要性は理解できる。
〇成果指標のひとつである「EANETが定めた精度管理目標値を満たすデータの割合」については、100％を目標としているところ、実績が90％前後にとどまっている理由はどこにあるのか。
〇もうひとつの成果指標である一定割合以上の邦人職員の確保については、事業目的に照らして適切な指標といえるか疑問がある。参加国への技術支援・研修プログラムの実施、調査研究、普及啓発活動、関係国際機関との情報交換など、拠出金の使途に照らしてより適切な指標の設定を検討すべきではないか。なお、参考資料には、成果目標として「国際協調によるアジア地域全体の大気環境改善を図る」とあり、こちらのほうが適切な指標と考えられる。</t>
    <phoneticPr fontId="4"/>
  </si>
  <si>
    <t>外部有識者の所見を踏まえ、成果目標を達成できていない理由の記載や成果指標について検討すること。</t>
    <rPh sb="0" eb="5">
      <t>ガイブユウシキシャ</t>
    </rPh>
    <rPh sb="6" eb="8">
      <t>ショケン</t>
    </rPh>
    <rPh sb="9" eb="10">
      <t>フ</t>
    </rPh>
    <rPh sb="13" eb="15">
      <t>セイカ</t>
    </rPh>
    <rPh sb="15" eb="17">
      <t>モクヒョウ</t>
    </rPh>
    <rPh sb="18" eb="20">
      <t>タッセイ</t>
    </rPh>
    <rPh sb="26" eb="28">
      <t>リユウ</t>
    </rPh>
    <rPh sb="29" eb="31">
      <t>キサイ</t>
    </rPh>
    <rPh sb="32" eb="34">
      <t>セイカ</t>
    </rPh>
    <rPh sb="34" eb="36">
      <t>シヒョウ</t>
    </rPh>
    <rPh sb="40" eb="42">
      <t>ケントウ</t>
    </rPh>
    <phoneticPr fontId="4"/>
  </si>
  <si>
    <t>　目標値が100%に達しない理由は、機器の老朽化、標準試料の劣化、分析担当者の経験不足が原因と見られる為、引き続き事務局と連携して各国関係者の能力強化を図り100％達成を目指す。
　新たに導入したEANETプロジェクト制度を通じて、我が国の重要政策であるインフラ海外展開への貢献を目指すことから、所見を踏まえ、指標を　「日本のインフラ輸出に資するプロジェクト実施」に変更、併せて成果目標(成果実績）も修正した。</t>
  </si>
  <si>
    <t>0114</t>
  </si>
  <si>
    <t>環境測定等に関する調査費</t>
    <rPh sb="4" eb="5">
      <t>トウ</t>
    </rPh>
    <rPh sb="6" eb="7">
      <t>カン</t>
    </rPh>
    <rPh sb="9" eb="12">
      <t>チョウサヒ</t>
    </rPh>
    <phoneticPr fontId="9"/>
  </si>
  <si>
    <t>昭和50年度</t>
  </si>
  <si>
    <t>引き続き、成果目標の達成に向けた適切な事業の実施に努めること。</t>
  </si>
  <si>
    <t>引き続き、令和2年度に策定した５カ年事業計画に基づき、今後も着実に調査を実施する。</t>
  </si>
  <si>
    <t>0115</t>
  </si>
  <si>
    <t>水銀大気排出対策推進事業費</t>
    <rPh sb="0" eb="2">
      <t>スイギン</t>
    </rPh>
    <rPh sb="2" eb="4">
      <t>タイキ</t>
    </rPh>
    <rPh sb="4" eb="6">
      <t>ハイシュツ</t>
    </rPh>
    <rPh sb="6" eb="8">
      <t>タイサク</t>
    </rPh>
    <rPh sb="8" eb="10">
      <t>スイシン</t>
    </rPh>
    <rPh sb="10" eb="13">
      <t>ジギョウヒ</t>
    </rPh>
    <phoneticPr fontId="10"/>
  </si>
  <si>
    <t>平成27年度</t>
    <rPh sb="0" eb="2">
      <t>ヘイセイ</t>
    </rPh>
    <rPh sb="4" eb="6">
      <t>ネンド</t>
    </rPh>
    <phoneticPr fontId="9"/>
  </si>
  <si>
    <t>終了(予定)なし</t>
    <rPh sb="0" eb="2">
      <t>シュウリョウ</t>
    </rPh>
    <rPh sb="3" eb="5">
      <t>ヨテイ</t>
    </rPh>
    <phoneticPr fontId="10"/>
  </si>
  <si>
    <t>引き続き、水銀の大気への排出抑制対策が着実に推進するため、成果目標の達成に向けた適切な事業の実施に努めること。また、一者応札の改善に向けた取り組みを検討すること。</t>
  </si>
  <si>
    <t>水銀の大気への排出抑制対策を着実に推進するため、引き続き成果目標の達成に向けて事業を適切に実施する。
一者応札の改善に向けては、業務の見直しに伴う仕様書の変更や公告期間の延長等により、適正な競争の実施、予算の執行に努めていく。</t>
  </si>
  <si>
    <t>水・大気環境局</t>
    <rPh sb="0" eb="1">
      <t>ミズ</t>
    </rPh>
    <rPh sb="2" eb="4">
      <t>タイキ</t>
    </rPh>
    <rPh sb="4" eb="6">
      <t>カンキョウ</t>
    </rPh>
    <rPh sb="6" eb="7">
      <t>キョク</t>
    </rPh>
    <phoneticPr fontId="13"/>
  </si>
  <si>
    <t>一般会計</t>
    <rPh sb="0" eb="2">
      <t>イッパン</t>
    </rPh>
    <rPh sb="2" eb="4">
      <t>カイケイ</t>
    </rPh>
    <phoneticPr fontId="13"/>
  </si>
  <si>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3"/>
  </si>
  <si>
    <t>0116</t>
  </si>
  <si>
    <t>騒音・振動・悪臭等公害防止強化対策費</t>
    <rPh sb="0" eb="2">
      <t>ソウオン</t>
    </rPh>
    <rPh sb="3" eb="5">
      <t>シンドウ</t>
    </rPh>
    <rPh sb="6" eb="8">
      <t>アクシュウ</t>
    </rPh>
    <rPh sb="8" eb="9">
      <t>トウ</t>
    </rPh>
    <rPh sb="9" eb="11">
      <t>コウガイ</t>
    </rPh>
    <rPh sb="11" eb="13">
      <t>ボウシ</t>
    </rPh>
    <rPh sb="13" eb="15">
      <t>キョウカ</t>
    </rPh>
    <rPh sb="15" eb="18">
      <t>タイサクヒ</t>
    </rPh>
    <phoneticPr fontId="9"/>
  </si>
  <si>
    <t>昭和63年度</t>
  </si>
  <si>
    <t>成果実績が目標に見合っていない状況であるため、成果目標の達成に向けた事業内容の見直し等を行うこと。
また、一者応札の改善に向けた取り組みを検討すること。</t>
    <rPh sb="42" eb="43">
      <t>ナド</t>
    </rPh>
    <rPh sb="44" eb="45">
      <t>オコナ</t>
    </rPh>
    <phoneticPr fontId="4"/>
  </si>
  <si>
    <t>講習会等においてアンケートを実施し自治体のニーズを把握し講習内容の充実を図るとともに、講習会の開催数を増やせるような内容の改善を検討する。
　悪臭についても、従来の臭気判定方法に代わるより効率的な手法について調査・検討を行うなど、悪臭の苦情に対して適切に対応できるように努める。
一者応札の改善については、仕様書の内容や提案書の提出期限の延長等の見直しを行い競争性の確保に努める。</t>
  </si>
  <si>
    <t>0117</t>
  </si>
  <si>
    <t>クールシティ推進事業</t>
    <rPh sb="6" eb="8">
      <t>スイシン</t>
    </rPh>
    <rPh sb="8" eb="10">
      <t>ジギョウ</t>
    </rPh>
    <phoneticPr fontId="9"/>
  </si>
  <si>
    <t>事業全体の抜本的な改善</t>
  </si>
  <si>
    <t>関連事業と一部事業内容の重複が見受けられるため、関連事業との統合を含め、事業の抜本的な見直しを行うこと。</t>
    <rPh sb="0" eb="2">
      <t>カンレン</t>
    </rPh>
    <rPh sb="2" eb="4">
      <t>ジギョウ</t>
    </rPh>
    <rPh sb="5" eb="7">
      <t>イチブ</t>
    </rPh>
    <rPh sb="7" eb="9">
      <t>ジギョウ</t>
    </rPh>
    <rPh sb="9" eb="11">
      <t>ナイヨウ</t>
    </rPh>
    <rPh sb="12" eb="14">
      <t>チョウフク</t>
    </rPh>
    <rPh sb="15" eb="17">
      <t>ミウ</t>
    </rPh>
    <rPh sb="24" eb="26">
      <t>カンレン</t>
    </rPh>
    <rPh sb="26" eb="28">
      <t>ジギョウ</t>
    </rPh>
    <rPh sb="30" eb="32">
      <t>トウゴウ</t>
    </rPh>
    <rPh sb="33" eb="34">
      <t>フク</t>
    </rPh>
    <rPh sb="47" eb="48">
      <t>オコナ</t>
    </rPh>
    <phoneticPr fontId="4"/>
  </si>
  <si>
    <t>関連事業との統合について年度内に検討を行い、次年度以降統合して事業を実施するよう要求を予定。</t>
  </si>
  <si>
    <t>0118</t>
  </si>
  <si>
    <t>交通騒音振動対策調査検討費</t>
    <rPh sb="0" eb="2">
      <t>コウツウ</t>
    </rPh>
    <rPh sb="2" eb="4">
      <t>ソウオン</t>
    </rPh>
    <rPh sb="4" eb="6">
      <t>シンドウ</t>
    </rPh>
    <rPh sb="6" eb="8">
      <t>タイサク</t>
    </rPh>
    <rPh sb="8" eb="10">
      <t>チョウサ</t>
    </rPh>
    <rPh sb="10" eb="13">
      <t>ケントウヒ</t>
    </rPh>
    <phoneticPr fontId="9"/>
  </si>
  <si>
    <t>引き続き成果目標の達成に向けて事業を実施していく。一者応札の改善に向けては、公告期間や企画書・提案書の提出日までの延長、仕様書の業務内容をより詳細に記載し明確化すること等を検討し、改善に努める。</t>
  </si>
  <si>
    <t>0119</t>
  </si>
  <si>
    <t>オリンピック・パラリンピック暑熱環境測定事業</t>
  </si>
  <si>
    <t>平成29年度</t>
    <rPh sb="0" eb="2">
      <t>ヘイセイ</t>
    </rPh>
    <rPh sb="4" eb="6">
      <t>ネンド</t>
    </rPh>
    <phoneticPr fontId="9"/>
  </si>
  <si>
    <t>令和3年度</t>
    <rPh sb="0" eb="2">
      <t>レイワ</t>
    </rPh>
    <rPh sb="3" eb="5">
      <t>ネンド</t>
    </rPh>
    <phoneticPr fontId="2"/>
  </si>
  <si>
    <t>令和３年度で終了の事業。
当該事業の成果を十分に検証し、今後の熱中症対策に活用すること。</t>
  </si>
  <si>
    <t>事業の成果を十分に検証し、今後の熱中症対策に活用する。</t>
  </si>
  <si>
    <t>（項）大気・水・土壌環境等保全費
　（大事項）大気・水・土壌環境等の保全に必要な経費</t>
  </si>
  <si>
    <t>0120</t>
  </si>
  <si>
    <t>水質環境基準検討費</t>
  </si>
  <si>
    <t>より効果的・効率的な水質データの収集、解析、公表を実施し、利便性の高い情報をを国民に提供する必要があることから、事業内容の見直し及び予算規模の妥当性について検討を行うこと。また、一者応札の改善に向けた取り組みを検討すること。</t>
    <rPh sb="2" eb="5">
      <t>コウカテキ</t>
    </rPh>
    <rPh sb="6" eb="9">
      <t>コウリツテキ</t>
    </rPh>
    <rPh sb="10" eb="12">
      <t>スイシツ</t>
    </rPh>
    <rPh sb="16" eb="18">
      <t>シュウシュウ</t>
    </rPh>
    <rPh sb="19" eb="21">
      <t>カイセキ</t>
    </rPh>
    <rPh sb="22" eb="24">
      <t>コウヒョウ</t>
    </rPh>
    <rPh sb="25" eb="27">
      <t>ジッシ</t>
    </rPh>
    <rPh sb="29" eb="31">
      <t>リベン</t>
    </rPh>
    <rPh sb="31" eb="32">
      <t>セイ</t>
    </rPh>
    <rPh sb="33" eb="34">
      <t>タカ</t>
    </rPh>
    <rPh sb="35" eb="37">
      <t>ジョウホウ</t>
    </rPh>
    <rPh sb="39" eb="41">
      <t>コクミン</t>
    </rPh>
    <rPh sb="42" eb="44">
      <t>テイキョウ</t>
    </rPh>
    <rPh sb="46" eb="48">
      <t>ヒツヨウ</t>
    </rPh>
    <rPh sb="61" eb="63">
      <t>ミナオ</t>
    </rPh>
    <phoneticPr fontId="4"/>
  </si>
  <si>
    <t>より効率的・効果的な検討に向け、事業内容の見直しを実施し、令和５年度以降は、別途、水環境及び土壌環境について一体的な調査検討事業を進めることとし、概算要求に反映させた。また、一者応札の改善に向けて、仕様書をより詳細に記載し業務内容を明確にすること等により改善に努める。</t>
  </si>
  <si>
    <t>0121</t>
  </si>
  <si>
    <t>排水対策推進費</t>
  </si>
  <si>
    <t>検討会等の実施方式の見直しを行うこと等により、予算規模の妥当性について検討を行うこと。</t>
    <phoneticPr fontId="4"/>
  </si>
  <si>
    <t>検討会の実施方法について、対面からＷＥＢに切り替えるなどの見直しを行い、予算規模の妥当性を確認する。</t>
  </si>
  <si>
    <t>0122</t>
  </si>
  <si>
    <t>水質関連情報利用基盤整備費</t>
  </si>
  <si>
    <t>水質情報の提供は重要なので、効率的な予算執行に努めてほしい。アクセス数が1000万～1100万回程度で安定しているが、主なユーザーはどのような組織、人なのか？</t>
    <phoneticPr fontId="4"/>
  </si>
  <si>
    <t>外部有識者の所見を踏まえ、効率的な予算執行に努めること。主なユーザーについては把握が可能な範囲で点検すること。</t>
    <rPh sb="0" eb="5">
      <t>ガイブユウシキシャ</t>
    </rPh>
    <rPh sb="6" eb="8">
      <t>ショケン</t>
    </rPh>
    <rPh sb="9" eb="10">
      <t>フ</t>
    </rPh>
    <rPh sb="13" eb="16">
      <t>コウリツテキ</t>
    </rPh>
    <rPh sb="17" eb="19">
      <t>ヨサン</t>
    </rPh>
    <rPh sb="19" eb="21">
      <t>シッコウ</t>
    </rPh>
    <rPh sb="22" eb="23">
      <t>ツト</t>
    </rPh>
    <rPh sb="28" eb="29">
      <t>オモ</t>
    </rPh>
    <rPh sb="39" eb="41">
      <t>ハアク</t>
    </rPh>
    <rPh sb="42" eb="44">
      <t>カノウ</t>
    </rPh>
    <rPh sb="45" eb="47">
      <t>ハンイ</t>
    </rPh>
    <rPh sb="48" eb="50">
      <t>テンケン</t>
    </rPh>
    <phoneticPr fontId="4"/>
  </si>
  <si>
    <t>引き続き効率的な予算執行に努める。「水環境総合情報サイト」のユーザーは水質調査結果及びその他水環境情報に関心のある一般市民、研究者及び地方公共団体の水質担当者等が想定される。</t>
  </si>
  <si>
    <t>0123</t>
  </si>
  <si>
    <t>総量削減及び閉鎖性海域管理推進費</t>
    <rPh sb="0" eb="2">
      <t>ソウリョウ</t>
    </rPh>
    <rPh sb="2" eb="4">
      <t>サクゲン</t>
    </rPh>
    <rPh sb="4" eb="5">
      <t>オヨ</t>
    </rPh>
    <rPh sb="6" eb="9">
      <t>ヘイサセイ</t>
    </rPh>
    <rPh sb="9" eb="11">
      <t>カイイキ</t>
    </rPh>
    <rPh sb="11" eb="13">
      <t>カンリ</t>
    </rPh>
    <rPh sb="13" eb="16">
      <t>スイシンヒ</t>
    </rPh>
    <phoneticPr fontId="9"/>
  </si>
  <si>
    <t>環境基準の向上に向け、事業内容の見直し等を実施することにより、より効果的な事業となるよう努めること。また、一者応札の改善に向けた取り組みを検討すること。</t>
  </si>
  <si>
    <t>事業の効果及び予算規模の妥当性について検討を行う。また、一者応札の改善に向けて、仕様書における業務内容の更なる明確化、類似業務の受注実績がある業者への入札参加の呼びかけなどにより、引き続き改善に努める。</t>
  </si>
  <si>
    <t>0124</t>
  </si>
  <si>
    <t>有明海・八代海等再生評価支援事業費</t>
    <rPh sb="0" eb="3">
      <t>アリアケカイ</t>
    </rPh>
    <rPh sb="4" eb="6">
      <t>ヤツシロ</t>
    </rPh>
    <rPh sb="6" eb="7">
      <t>カイ</t>
    </rPh>
    <rPh sb="7" eb="8">
      <t>トウ</t>
    </rPh>
    <rPh sb="8" eb="10">
      <t>サイセイ</t>
    </rPh>
    <rPh sb="10" eb="12">
      <t>ヒョウカ</t>
    </rPh>
    <rPh sb="12" eb="14">
      <t>シエン</t>
    </rPh>
    <rPh sb="14" eb="17">
      <t>ジギョウヒ</t>
    </rPh>
    <phoneticPr fontId="9"/>
  </si>
  <si>
    <t>事業全体の実施方法や検討会等の実施方式の見直しを行うこと等により、事業の効果及び予算規模の妥当性について検討を行うこと。
また、一者応札の改善に向けた取り組みを検討すること。</t>
  </si>
  <si>
    <t>事業の効果及び予算規模の妥当性について検討を行い、各事業の検討会を対面方式からweb方式に改める等の見直しを行った。また、一者応札の改善に向けて公告期間の延長や、仕様書における業務内容の更なる明確化などにより、引き続き改善に努める。</t>
  </si>
  <si>
    <t>0125</t>
  </si>
  <si>
    <t>豊かさを実感できる海の再生事業</t>
    <rPh sb="0" eb="1">
      <t>ユタ</t>
    </rPh>
    <rPh sb="4" eb="6">
      <t>ジッカン</t>
    </rPh>
    <rPh sb="9" eb="10">
      <t>ウミ</t>
    </rPh>
    <rPh sb="11" eb="13">
      <t>サイセイ</t>
    </rPh>
    <rPh sb="13" eb="15">
      <t>ジギョウ</t>
    </rPh>
    <phoneticPr fontId="9"/>
  </si>
  <si>
    <t>改正瀬戸法を踏まえ、適切な目標設定や事業内容の見直しを図ること。
また、一者応札の改善に向けた取り組みを検討すること。</t>
    <rPh sb="0" eb="2">
      <t>カイセイ</t>
    </rPh>
    <rPh sb="2" eb="4">
      <t>セト</t>
    </rPh>
    <rPh sb="4" eb="5">
      <t>ホウ</t>
    </rPh>
    <phoneticPr fontId="4"/>
  </si>
  <si>
    <t>改正瀬戸法に基づいた目標設定や事業内容の見直しについては、レビューシートにおいて今後反映ができるよう努める。
一者応札の改善に向けた取組として、公告期間を延長するなど、引き続き適切な競争の実施に努める。</t>
  </si>
  <si>
    <t>0126</t>
  </si>
  <si>
    <t>湖沼環境対策等推進費</t>
  </si>
  <si>
    <t>成果実績が目標に見合っていない状況であるため、成果目標の達成に向けた事業内容の見直し等を行うこと。
また、一者応札の改善に向けた取り組みを検討すること。</t>
    <rPh sb="44" eb="45">
      <t>オコナ</t>
    </rPh>
    <phoneticPr fontId="4"/>
  </si>
  <si>
    <t>全国の湖沼における環境基準の達成を目指し、近年の水草の大量繁茂に伴う湖沼環境悪化への課題に対し、検討会等を開催し、適切に事業を進める。
また、一者応札については、公告期間の延長や仕様書の記載内容を明確にするなど、新規事業者も参加しやすいように競争性の確保に努める。</t>
  </si>
  <si>
    <t>0127</t>
  </si>
  <si>
    <t>地下水・地盤環境対策費</t>
    <rPh sb="0" eb="3">
      <t>チカスイ</t>
    </rPh>
    <rPh sb="4" eb="6">
      <t>ジバン</t>
    </rPh>
    <rPh sb="6" eb="8">
      <t>カンキョウ</t>
    </rPh>
    <rPh sb="8" eb="11">
      <t>タイサクヒ</t>
    </rPh>
    <phoneticPr fontId="9"/>
  </si>
  <si>
    <t>活動実績等が見込みに対して足りておらず、成果実績が目標に見合っていない状況であるため、活動実績を増やすとともに、成果目標の達成に向けた事業内容の見直し等を行うこと。
また、一者応札の改善に向けた取り組みを検討すること。</t>
    <rPh sb="10" eb="11">
      <t>タイ</t>
    </rPh>
    <rPh sb="13" eb="14">
      <t>タ</t>
    </rPh>
    <rPh sb="43" eb="45">
      <t>カツドウ</t>
    </rPh>
    <rPh sb="45" eb="47">
      <t>ジッセキ</t>
    </rPh>
    <rPh sb="48" eb="49">
      <t>フ</t>
    </rPh>
    <rPh sb="77" eb="78">
      <t>オコナ</t>
    </rPh>
    <phoneticPr fontId="4"/>
  </si>
  <si>
    <t>一般的に、地下水は一旦汚染されると長期的に汚染が継続し、その浄化は困難である場合が多いため、地下水汚染が確認された井戸のみを対象として調査する継続監視調査の基準超過率を改善することは極めて困難であると考えられるが、硝酸性窒素の地下水汚染対策に取り組む地域における地域協議会の設立や窒素負荷低減対策を推進するため、引き続き検討会等を開催し、地域対策の支援を実施していく。
また、地盤沈下を抑制しつつ、持続可能な地下水の保全と利用（地中熱・地下水熱利用等）の両立を図ることを目的として、地下水採取規制の課題や地下水の保全と利用の両立を図るための方策等を検討する。
一者応札の改善については、提案書の分量に十分に配慮するとともに、提案書作成のための期間を確保し、新規に参入しようとする事業者であっても過度の負担がかからないよう留意する。</t>
  </si>
  <si>
    <t>0128</t>
  </si>
  <si>
    <t>国際的水環境改善活動推進等経費</t>
    <rPh sb="12" eb="13">
      <t>トウ</t>
    </rPh>
    <rPh sb="13" eb="15">
      <t>ケイヒ</t>
    </rPh>
    <phoneticPr fontId="9"/>
  </si>
  <si>
    <t>引き続き、アジア地域の水環境改善に貢献するため、成果目標の達成に向けた適切な事業の実施に努めること。また、一者応札の改善に向けた取り組みを検討すること。</t>
    <rPh sb="8" eb="10">
      <t>チイキ</t>
    </rPh>
    <rPh sb="11" eb="12">
      <t>ミズ</t>
    </rPh>
    <rPh sb="12" eb="14">
      <t>カンキョウ</t>
    </rPh>
    <rPh sb="14" eb="16">
      <t>カイゼン</t>
    </rPh>
    <rPh sb="17" eb="19">
      <t>コウケン</t>
    </rPh>
    <rPh sb="24" eb="26">
      <t>セイカ</t>
    </rPh>
    <phoneticPr fontId="4"/>
  </si>
  <si>
    <t>　引き続き、水環境ガバナンス強化へのWEPAの寄与についてWEPA加盟国から高い満足度を得られるよう、適切な事業の実施に努める。
　一者応札の改善のため、仕様書の見直し、公告期間の延長等、一層の競争性確保の検討を行う。</t>
  </si>
  <si>
    <t>0129</t>
  </si>
  <si>
    <t>海洋環境関連条約対応事業</t>
    <rPh sb="0" eb="2">
      <t>カイヨウ</t>
    </rPh>
    <rPh sb="2" eb="4">
      <t>カンキョウ</t>
    </rPh>
    <rPh sb="4" eb="6">
      <t>カンレン</t>
    </rPh>
    <rPh sb="6" eb="8">
      <t>ジョウヤク</t>
    </rPh>
    <rPh sb="8" eb="10">
      <t>タイオウ</t>
    </rPh>
    <rPh sb="10" eb="12">
      <t>ジギョウ</t>
    </rPh>
    <phoneticPr fontId="9"/>
  </si>
  <si>
    <t>昭和61年度</t>
  </si>
  <si>
    <t>海洋に関する条約の締約国として必要な事業と理解した。効率的・効果的な予算執行に努めてほしい。特に、積極的に多国間協力に取り組み、成果を上げてほしい。</t>
    <phoneticPr fontId="4"/>
  </si>
  <si>
    <t>外部有識者の所見を踏まえ、効率的・効果的な予算執行に努めるとともに、積極的に多国間協力へ取り組むこと。</t>
    <rPh sb="0" eb="5">
      <t>ガイブユウシキシャ</t>
    </rPh>
    <rPh sb="6" eb="8">
      <t>ショケン</t>
    </rPh>
    <rPh sb="9" eb="10">
      <t>フ</t>
    </rPh>
    <phoneticPr fontId="4"/>
  </si>
  <si>
    <t>引き続き、効率的かつ効果的な予算執行に努める。また、国際的な動向を把握しつつ、国際対応や多国間協力、国内での事業実施を行う。</t>
  </si>
  <si>
    <t>0130</t>
  </si>
  <si>
    <t>海洋環境モニタリング推進事業</t>
    <rPh sb="12" eb="14">
      <t>ジギョウ</t>
    </rPh>
    <phoneticPr fontId="9"/>
  </si>
  <si>
    <t>事業を効率的に実施するとともに、より一層の予算執行効率化の観点から、公告期間を延長する等、引き続き適正な競争の実施に努める。</t>
  </si>
  <si>
    <t>0131</t>
  </si>
  <si>
    <t>ロンドン議定書実施のための不発弾陸上処理事業</t>
    <rPh sb="20" eb="22">
      <t>ジギョウ</t>
    </rPh>
    <phoneticPr fontId="9"/>
  </si>
  <si>
    <t>0132</t>
  </si>
  <si>
    <t>漂流・漂着・海底ごみに係る削減方策総合検討事業</t>
    <rPh sb="6" eb="8">
      <t>カイテイ</t>
    </rPh>
    <rPh sb="17" eb="19">
      <t>ソウゴウ</t>
    </rPh>
    <rPh sb="19" eb="21">
      <t>ケントウ</t>
    </rPh>
    <rPh sb="21" eb="23">
      <t>ジギョウ</t>
    </rPh>
    <phoneticPr fontId="9"/>
  </si>
  <si>
    <t>令和5年度要求額:1,413＋事項要求</t>
  </si>
  <si>
    <t>0133</t>
  </si>
  <si>
    <t>我が国の優れた水処理技術の海外展開支援</t>
    <rPh sb="0" eb="1">
      <t>ワ</t>
    </rPh>
    <rPh sb="2" eb="3">
      <t>クニ</t>
    </rPh>
    <rPh sb="4" eb="5">
      <t>スグ</t>
    </rPh>
    <rPh sb="7" eb="8">
      <t>ミズ</t>
    </rPh>
    <rPh sb="8" eb="10">
      <t>ショリ</t>
    </rPh>
    <rPh sb="10" eb="12">
      <t>ギジュツ</t>
    </rPh>
    <rPh sb="13" eb="15">
      <t>カイガイ</t>
    </rPh>
    <rPh sb="15" eb="17">
      <t>テンカイ</t>
    </rPh>
    <rPh sb="17" eb="19">
      <t>シエン</t>
    </rPh>
    <phoneticPr fontId="9"/>
  </si>
  <si>
    <t>翌年度への繰越額が大きいため、次年度においては、より一層の事業の進捗管理に努めること。</t>
    <phoneticPr fontId="4"/>
  </si>
  <si>
    <t>継続事業については事業者と適切に情報共有を行い、事業進捗管理に努めている。また、事業実施方法の効率化やオンライン会議等の活用により、効率的・効果的な事業の実施に努める。</t>
  </si>
  <si>
    <t>0134</t>
  </si>
  <si>
    <t>国連大学拠出金</t>
  </si>
  <si>
    <t>事業目的が抽象的に過ぎるのではないか。キャパシティ・ビルディングを目的とするならば，何を成果とするのか，どのような尺度でその成果を評価するのかを明確に示すべきである。終了予定なしとのことであるが，それならば，直ちに，そのような評価体制を構築すべきである。</t>
    <phoneticPr fontId="4"/>
  </si>
  <si>
    <t>外部有識者の所見を踏まえ、国民に分かりやすく伝わるよう事業目的の記載を工夫するとともに、成果指標の設定の仕方についても検討すること。</t>
    <rPh sb="0" eb="5">
      <t>ガイブユウシキシャ</t>
    </rPh>
    <rPh sb="6" eb="8">
      <t>ショケン</t>
    </rPh>
    <rPh sb="9" eb="10">
      <t>フ</t>
    </rPh>
    <rPh sb="13" eb="15">
      <t>コクミン</t>
    </rPh>
    <rPh sb="16" eb="17">
      <t>ワ</t>
    </rPh>
    <rPh sb="22" eb="23">
      <t>ツタ</t>
    </rPh>
    <rPh sb="27" eb="29">
      <t>ジギョウ</t>
    </rPh>
    <rPh sb="29" eb="31">
      <t>モクテキ</t>
    </rPh>
    <rPh sb="32" eb="34">
      <t>キサイ</t>
    </rPh>
    <rPh sb="35" eb="37">
      <t>クフウ</t>
    </rPh>
    <rPh sb="44" eb="46">
      <t>セイカ</t>
    </rPh>
    <rPh sb="46" eb="48">
      <t>シヒョウ</t>
    </rPh>
    <rPh sb="49" eb="51">
      <t>セッテイ</t>
    </rPh>
    <rPh sb="52" eb="54">
      <t>シカタ</t>
    </rPh>
    <rPh sb="59" eb="61">
      <t>ケントウ</t>
    </rPh>
    <phoneticPr fontId="4"/>
  </si>
  <si>
    <t>外部有識者の所見を踏まえ、事業目的の記載を精査するとともに成果指標の設定をWEPA加盟国の関係機関と議論した回数に見直した。</t>
  </si>
  <si>
    <t>0135</t>
  </si>
  <si>
    <t>放射性物質による水質汚濁状況の常時監視</t>
  </si>
  <si>
    <t>事業の効率性等について引き続き検証を行い、適切な執行に努める。
事業の実施方法等について有識者による検討会を行う等必要に応じて見直しを実施する。</t>
  </si>
  <si>
    <t>0136</t>
  </si>
  <si>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10"/>
  </si>
  <si>
    <t>健全な水循環の維持又は回復に向けて、健全な水循環の重要性への理解を高めるため、より効果的・効率的な普及啓発を進める必要があることから事業内容の見直しを行うこと。</t>
    <rPh sb="30" eb="32">
      <t>リカイ</t>
    </rPh>
    <rPh sb="33" eb="34">
      <t>タカ</t>
    </rPh>
    <rPh sb="71" eb="73">
      <t>ミナオ</t>
    </rPh>
    <rPh sb="75" eb="76">
      <t>オコナ</t>
    </rPh>
    <phoneticPr fontId="4"/>
  </si>
  <si>
    <t>健全な水循環の重要性への理解を高めるため、より効果的・効率的な普及啓発を進めることを目的に、事業内容を見直し、概算要求に反映した。</t>
  </si>
  <si>
    <t>0137</t>
  </si>
  <si>
    <t>琵琶湖保全再生等推進費</t>
    <rPh sb="0" eb="3">
      <t>ビワコ</t>
    </rPh>
    <rPh sb="3" eb="5">
      <t>ホゼン</t>
    </rPh>
    <rPh sb="5" eb="8">
      <t>サイセイナド</t>
    </rPh>
    <rPh sb="8" eb="10">
      <t>スイシン</t>
    </rPh>
    <rPh sb="10" eb="11">
      <t>ヒ</t>
    </rPh>
    <phoneticPr fontId="9"/>
  </si>
  <si>
    <t>事業の年次計画に沿って、必要な対策検討、実証事業等を着実に実施し、成果目標の達成に向けた適切な事業の実施に努めること。</t>
  </si>
  <si>
    <t>事業の年次計画に沿って、引き続き必要な対策検討等を行い、成果目標の達成に向け適切な事業実施に努める。</t>
  </si>
  <si>
    <t>0138</t>
  </si>
  <si>
    <t>土壌汚染対策費</t>
    <rPh sb="0" eb="2">
      <t>ドジョウ</t>
    </rPh>
    <rPh sb="2" eb="4">
      <t>オセン</t>
    </rPh>
    <rPh sb="4" eb="7">
      <t>タイサクヒ</t>
    </rPh>
    <phoneticPr fontId="9"/>
  </si>
  <si>
    <t>・当該事業は、改正土壌汚染防止法の着実な施行や、現在土壌環境中で問題となっているPFOS .PFOA等の有機フッ素化合物等、さらにはマイクロプラスチック等の新たな土壌環境汚染等に対し、その実態解明や適正処理方法等の調査検討を実施しており、その必要性は理解できる。
・この調査を適切に推進するためには、多くの知見が必要である。このため、限られた調査機関が継続して受託するのではなく、一者応札の解消に向けた取組を積極的に実施している点は評価できるが、今後とも更なる改善に向けた取組を期待している。</t>
    <phoneticPr fontId="4"/>
  </si>
  <si>
    <t>外部有識者の所見を踏まえ、一者応札の解消に向け、今後とも更なる改善に向けた取組を実施すること。</t>
    <rPh sb="0" eb="2">
      <t>ガイブ</t>
    </rPh>
    <rPh sb="2" eb="5">
      <t>ユウシキシャ</t>
    </rPh>
    <rPh sb="6" eb="8">
      <t>ショケン</t>
    </rPh>
    <rPh sb="9" eb="10">
      <t>フ</t>
    </rPh>
    <rPh sb="40" eb="42">
      <t>ジッシ</t>
    </rPh>
    <phoneticPr fontId="4"/>
  </si>
  <si>
    <t>一部事業において業務内容を見直すことで一者応札の改善に努めた。</t>
  </si>
  <si>
    <t>平成２９年度対象</t>
    <rPh sb="0" eb="2">
      <t>ヘイセイ</t>
    </rPh>
    <rPh sb="4" eb="6">
      <t>ネンド</t>
    </rPh>
    <rPh sb="6" eb="8">
      <t>タイショウ</t>
    </rPh>
    <phoneticPr fontId="11"/>
  </si>
  <si>
    <t>0139</t>
  </si>
  <si>
    <t>農薬登録基準等設定費</t>
    <rPh sb="0" eb="2">
      <t>ノウヤク</t>
    </rPh>
    <rPh sb="2" eb="4">
      <t>トウロク</t>
    </rPh>
    <rPh sb="4" eb="6">
      <t>キジュン</t>
    </rPh>
    <rPh sb="6" eb="7">
      <t>トウ</t>
    </rPh>
    <rPh sb="7" eb="9">
      <t>セッテイ</t>
    </rPh>
    <rPh sb="9" eb="10">
      <t>ヒ</t>
    </rPh>
    <phoneticPr fontId="9"/>
  </si>
  <si>
    <t>平成17年度</t>
    <rPh sb="0" eb="2">
      <t>ヘイセイ</t>
    </rPh>
    <phoneticPr fontId="9"/>
  </si>
  <si>
    <t>農薬の環境影響に係るリスク評価及びリスク管理を着実に実施するため、引き続き、成果目標の達成に向けて事業を適切に実施する。
一者応札の改善に向けては、公告期間の延長等により、適正な競争の確保及び予算の適切な執行に努める。</t>
  </si>
  <si>
    <t>0140</t>
  </si>
  <si>
    <t>ダイオキシン類総合対策費</t>
    <rPh sb="6" eb="7">
      <t>ルイ</t>
    </rPh>
    <rPh sb="7" eb="9">
      <t>ソウゴウ</t>
    </rPh>
    <rPh sb="9" eb="12">
      <t>タイサクヒ</t>
    </rPh>
    <phoneticPr fontId="9"/>
  </si>
  <si>
    <t>重要な事業であると考える。長期に亘る事業であるので，逐次，国民に経過報告をすることが求められよう。</t>
    <phoneticPr fontId="4"/>
  </si>
  <si>
    <t>外部有識者の所見を踏まえ、逐次、国民に経過報告をしながら適切に事業を進めること。</t>
    <rPh sb="0" eb="5">
      <t>ガイブユウシキシャ</t>
    </rPh>
    <rPh sb="6" eb="8">
      <t>ショケン</t>
    </rPh>
    <rPh sb="9" eb="10">
      <t>フ</t>
    </rPh>
    <rPh sb="28" eb="30">
      <t>テキセツ</t>
    </rPh>
    <rPh sb="31" eb="33">
      <t>ジギョウ</t>
    </rPh>
    <rPh sb="34" eb="35">
      <t>スス</t>
    </rPh>
    <phoneticPr fontId="4"/>
  </si>
  <si>
    <t>外部有識者の所見を踏まえ、ホームページの充実等により、逐次、国民への経過報告に努めたい。</t>
  </si>
  <si>
    <t>0141</t>
  </si>
  <si>
    <t>ＥＳＴ普及推進・エコモビリティ技術海外展開推進費</t>
  </si>
  <si>
    <t>令和2年度</t>
    <rPh sb="0" eb="2">
      <t>レイワ</t>
    </rPh>
    <rPh sb="3" eb="5">
      <t>ネンド</t>
    </rPh>
    <phoneticPr fontId="9"/>
  </si>
  <si>
    <t>令和6年度(予定)</t>
    <rPh sb="0" eb="2">
      <t>レイワ</t>
    </rPh>
    <rPh sb="3" eb="5">
      <t>ネンド</t>
    </rPh>
    <rPh sb="6" eb="8">
      <t>ヨテイ</t>
    </rPh>
    <phoneticPr fontId="4"/>
  </si>
  <si>
    <t>活動目標及び活動実績がフォーラム開催のみとなっているため、ESTの普及促進のため、より効果的な事業内容に見直し等を行うこと。</t>
    <rPh sb="0" eb="2">
      <t>カツドウ</t>
    </rPh>
    <rPh sb="2" eb="4">
      <t>モクヒョウ</t>
    </rPh>
    <rPh sb="4" eb="5">
      <t>オヨ</t>
    </rPh>
    <rPh sb="6" eb="8">
      <t>カツドウ</t>
    </rPh>
    <rPh sb="8" eb="10">
      <t>ジッセキ</t>
    </rPh>
    <rPh sb="43" eb="46">
      <t>コウカテキ</t>
    </rPh>
    <rPh sb="57" eb="58">
      <t>オコナ</t>
    </rPh>
    <phoneticPr fontId="4"/>
  </si>
  <si>
    <t>「愛知宣言2030」に目標に向けた実施と追跡が新たに盛り込まれたことを踏まえ、UNCRDやADBと連携した研修やワークショップの実施等、フォーラム以外の具体的な事業内容を検討する。</t>
  </si>
  <si>
    <t>0142</t>
  </si>
  <si>
    <t>海洋プラスチックごみ総合対策</t>
  </si>
  <si>
    <t>大阪ブルー・オーシャン・ビジョンの実現に向け、実効性のある海洋プラスチックごみ対策を着実に実施するため、より効果的な事業となるよう検討を行うとともに、効率的な事業実施に努めること。
また、一者応札の改善に向けた取り組みを検討すること。</t>
    <rPh sb="54" eb="57">
      <t>コウカテキ</t>
    </rPh>
    <rPh sb="58" eb="60">
      <t>ジギョウ</t>
    </rPh>
    <rPh sb="65" eb="67">
      <t>ケントウ</t>
    </rPh>
    <rPh sb="68" eb="69">
      <t>オコナ</t>
    </rPh>
    <phoneticPr fontId="4"/>
  </si>
  <si>
    <t>大阪ブルー・オーシャン・ビジョンの実現に向け、実効性のある海洋プラスチックごみ対策を実施するため、より効果的な事業となるよう既存の関連する事業や研究との連携等を継続して行うとともに、一者応札の改善に向けて、公告期間の延長等の見直し、関連情報の提供等を進める等、適正な競争の促進に努める。</t>
  </si>
  <si>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3"/>
  </si>
  <si>
    <t>施策名：4.資源循環政策の推進</t>
  </si>
  <si>
    <t>0143</t>
    <phoneticPr fontId="4"/>
  </si>
  <si>
    <t>循環型社会形成推進事業等経費</t>
    <rPh sb="0" eb="3">
      <t>ジュンカンガタ</t>
    </rPh>
    <rPh sb="3" eb="5">
      <t>シャカイ</t>
    </rPh>
    <rPh sb="5" eb="7">
      <t>ケイセイ</t>
    </rPh>
    <rPh sb="7" eb="9">
      <t>スイシン</t>
    </rPh>
    <rPh sb="9" eb="11">
      <t>ジギョウ</t>
    </rPh>
    <rPh sb="11" eb="12">
      <t>トウ</t>
    </rPh>
    <rPh sb="12" eb="14">
      <t>ケイヒ</t>
    </rPh>
    <phoneticPr fontId="14"/>
  </si>
  <si>
    <t>終了(予定)なし</t>
    <rPh sb="0" eb="2">
      <t>シュウリョウ</t>
    </rPh>
    <rPh sb="3" eb="5">
      <t>ヨテイ</t>
    </rPh>
    <phoneticPr fontId="14"/>
  </si>
  <si>
    <t>2Rの推進事業、3Rに関する国民の態度変容・行動喚起の促進事業等について、事業の実施状況に応じ、引き続き適切な活動指標の設定、活動実績の把握に努めること。また、一者応札の改善に向けた取組を検討し、実施すること。</t>
    <rPh sb="3" eb="5">
      <t>スイシン</t>
    </rPh>
    <rPh sb="5" eb="7">
      <t>ジギョウ</t>
    </rPh>
    <rPh sb="11" eb="12">
      <t>カン</t>
    </rPh>
    <rPh sb="14" eb="16">
      <t>コクミン</t>
    </rPh>
    <rPh sb="17" eb="19">
      <t>タイド</t>
    </rPh>
    <rPh sb="19" eb="21">
      <t>ヘンヨウ</t>
    </rPh>
    <rPh sb="22" eb="24">
      <t>コウドウ</t>
    </rPh>
    <rPh sb="24" eb="26">
      <t>カンキ</t>
    </rPh>
    <rPh sb="27" eb="29">
      <t>ソクシン</t>
    </rPh>
    <rPh sb="29" eb="31">
      <t>ジギョウ</t>
    </rPh>
    <rPh sb="31" eb="32">
      <t>トウ</t>
    </rPh>
    <rPh sb="37" eb="39">
      <t>ジギョウ</t>
    </rPh>
    <rPh sb="40" eb="42">
      <t>ジッシ</t>
    </rPh>
    <rPh sb="42" eb="44">
      <t>ジョウキョウ</t>
    </rPh>
    <rPh sb="45" eb="46">
      <t>オウ</t>
    </rPh>
    <rPh sb="48" eb="49">
      <t>ヒ</t>
    </rPh>
    <rPh sb="50" eb="51">
      <t>ツヅ</t>
    </rPh>
    <rPh sb="52" eb="54">
      <t>テキセツ</t>
    </rPh>
    <rPh sb="63" eb="65">
      <t>カツドウ</t>
    </rPh>
    <rPh sb="65" eb="67">
      <t>ジッセキ</t>
    </rPh>
    <rPh sb="68" eb="70">
      <t>ハアク</t>
    </rPh>
    <rPh sb="71" eb="72">
      <t>ツト</t>
    </rPh>
    <phoneticPr fontId="15"/>
  </si>
  <si>
    <t>縮減</t>
  </si>
  <si>
    <t>２Rの促進について、引き続き活動指標の設定、活動実績の把握に努める。また、３Rに関する国民の態度変容・行動喚起の促進事業等については、事業を見直すため、一部事業を廃止する。
また、一者応札に関しても仕様書の汎用化等、引き続き改善を検討する。</t>
    <phoneticPr fontId="4"/>
  </si>
  <si>
    <t>「循環型社会形成推進等経費」及び「富山物質循環フレームワーク等国際動向を踏まえた循環型社会形成推進に関する検討事業」の一部を統合し、名称変更</t>
    <rPh sb="14" eb="15">
      <t>オヨ</t>
    </rPh>
    <rPh sb="59" eb="61">
      <t>イチブ</t>
    </rPh>
    <rPh sb="62" eb="64">
      <t>トウゴウ</t>
    </rPh>
    <rPh sb="66" eb="68">
      <t>メイショウ</t>
    </rPh>
    <rPh sb="68" eb="70">
      <t>ヘンコウ</t>
    </rPh>
    <phoneticPr fontId="4"/>
  </si>
  <si>
    <t>（項）資源循環政策推進費
　（大事項）資源循環政策の推進に必要な経費</t>
    <rPh sb="1" eb="2">
      <t>コウ</t>
    </rPh>
    <rPh sb="3" eb="5">
      <t>シゲン</t>
    </rPh>
    <rPh sb="5" eb="7">
      <t>ジュンカン</t>
    </rPh>
    <rPh sb="7" eb="9">
      <t>セイサク</t>
    </rPh>
    <rPh sb="9" eb="11">
      <t>スイシン</t>
    </rPh>
    <rPh sb="11" eb="12">
      <t>ヒ</t>
    </rPh>
    <rPh sb="15" eb="16">
      <t>ダイ</t>
    </rPh>
    <rPh sb="16" eb="18">
      <t>ジコウ</t>
    </rPh>
    <rPh sb="19" eb="21">
      <t>シゲン</t>
    </rPh>
    <rPh sb="21" eb="23">
      <t>ジュンカン</t>
    </rPh>
    <rPh sb="23" eb="25">
      <t>セイサク</t>
    </rPh>
    <rPh sb="26" eb="28">
      <t>スイシン</t>
    </rPh>
    <rPh sb="29" eb="31">
      <t>ヒツヨウ</t>
    </rPh>
    <rPh sb="32" eb="34">
      <t>ケイヒ</t>
    </rPh>
    <phoneticPr fontId="17"/>
  </si>
  <si>
    <t>0144</t>
  </si>
  <si>
    <t>UNEP「持続可能な資源管理に関する国際パネル」支援</t>
    <rPh sb="10" eb="12">
      <t>シゲン</t>
    </rPh>
    <rPh sb="12" eb="14">
      <t>カンリ</t>
    </rPh>
    <phoneticPr fontId="14"/>
  </si>
  <si>
    <t>引き続き、UNEPから拠出金の使途について資料提供を受け、内容の把握及び効率的・経済的な執行に努めること。</t>
    <rPh sb="34" eb="35">
      <t>オヨ</t>
    </rPh>
    <phoneticPr fontId="15"/>
  </si>
  <si>
    <t>引き続き、UNEPから拠出金の使途について資料提供を受け、内容の把握及び効率的・経済的な執行に努める。</t>
    <rPh sb="34" eb="35">
      <t>オヨ</t>
    </rPh>
    <phoneticPr fontId="15"/>
  </si>
  <si>
    <t>0145</t>
  </si>
  <si>
    <t>アジア・アフリカ諸国における３Ｒの戦略的実施支援事業拠出金</t>
    <rPh sb="8" eb="10">
      <t>ショコク</t>
    </rPh>
    <rPh sb="17" eb="20">
      <t>センリャクテキ</t>
    </rPh>
    <rPh sb="20" eb="22">
      <t>ジッシ</t>
    </rPh>
    <rPh sb="22" eb="24">
      <t>シエン</t>
    </rPh>
    <rPh sb="24" eb="26">
      <t>ジギョウ</t>
    </rPh>
    <rPh sb="26" eb="29">
      <t>キョシュツキン</t>
    </rPh>
    <phoneticPr fontId="14"/>
  </si>
  <si>
    <t>引き続き、年１回の定期的な報告書の内容確認により、予算計画、収支、活動内容の把握及び効率的・経済的な執行に努めること。</t>
    <rPh sb="0" eb="1">
      <t>ヒ</t>
    </rPh>
    <rPh sb="2" eb="3">
      <t>ツヅ</t>
    </rPh>
    <rPh sb="5" eb="6">
      <t>ネン</t>
    </rPh>
    <rPh sb="7" eb="8">
      <t>カイ</t>
    </rPh>
    <rPh sb="9" eb="12">
      <t>テイキテキ</t>
    </rPh>
    <rPh sb="13" eb="16">
      <t>ホウコクショ</t>
    </rPh>
    <rPh sb="17" eb="19">
      <t>ナイヨウ</t>
    </rPh>
    <rPh sb="19" eb="21">
      <t>カクニン</t>
    </rPh>
    <rPh sb="25" eb="27">
      <t>ヨサン</t>
    </rPh>
    <rPh sb="27" eb="29">
      <t>ケイカク</t>
    </rPh>
    <rPh sb="30" eb="32">
      <t>シュウシ</t>
    </rPh>
    <rPh sb="33" eb="35">
      <t>カツドウ</t>
    </rPh>
    <rPh sb="35" eb="37">
      <t>ナイヨウ</t>
    </rPh>
    <rPh sb="38" eb="40">
      <t>ハアク</t>
    </rPh>
    <phoneticPr fontId="15"/>
  </si>
  <si>
    <t>引き続き、年１回の定期的な報告書の内容確認により、予算計画、収支、活動内容の把握及び効率的・経済的な執行に努める。</t>
    <rPh sb="0" eb="1">
      <t>ヒ</t>
    </rPh>
    <rPh sb="2" eb="3">
      <t>ツヅ</t>
    </rPh>
    <rPh sb="5" eb="6">
      <t>ネン</t>
    </rPh>
    <rPh sb="7" eb="8">
      <t>カイ</t>
    </rPh>
    <rPh sb="9" eb="11">
      <t>テイキ</t>
    </rPh>
    <rPh sb="11" eb="12">
      <t>テキ</t>
    </rPh>
    <rPh sb="13" eb="16">
      <t>ホウコクショ</t>
    </rPh>
    <rPh sb="17" eb="19">
      <t>ナイヨウ</t>
    </rPh>
    <rPh sb="19" eb="21">
      <t>カクニン</t>
    </rPh>
    <rPh sb="25" eb="27">
      <t>ヨサン</t>
    </rPh>
    <rPh sb="27" eb="29">
      <t>ケイカク</t>
    </rPh>
    <rPh sb="30" eb="32">
      <t>シュウシ</t>
    </rPh>
    <rPh sb="33" eb="35">
      <t>カツドウ</t>
    </rPh>
    <rPh sb="35" eb="37">
      <t>ナイヨウ</t>
    </rPh>
    <rPh sb="38" eb="40">
      <t>ハアク</t>
    </rPh>
    <rPh sb="40" eb="41">
      <t>オヨ</t>
    </rPh>
    <rPh sb="42" eb="44">
      <t>コウリツ</t>
    </rPh>
    <rPh sb="44" eb="45">
      <t>テキ</t>
    </rPh>
    <rPh sb="46" eb="48">
      <t>ケイザイ</t>
    </rPh>
    <rPh sb="48" eb="49">
      <t>テキ</t>
    </rPh>
    <rPh sb="50" eb="52">
      <t>シッコウ</t>
    </rPh>
    <rPh sb="53" eb="54">
      <t>ツト</t>
    </rPh>
    <phoneticPr fontId="15"/>
  </si>
  <si>
    <t>0146</t>
  </si>
  <si>
    <t>循環経済移行促進事業</t>
    <rPh sb="0" eb="2">
      <t>ジュンカン</t>
    </rPh>
    <rPh sb="2" eb="4">
      <t>ケイザイ</t>
    </rPh>
    <rPh sb="4" eb="6">
      <t>イコウ</t>
    </rPh>
    <rPh sb="6" eb="8">
      <t>ソクシン</t>
    </rPh>
    <rPh sb="8" eb="10">
      <t>ジギョウ</t>
    </rPh>
    <phoneticPr fontId="14"/>
  </si>
  <si>
    <t>成果実績である実現可能性調査を支援した事業の国際展開事業数がここ数年目標の半数を下回っているため、成果目標の達成に努めること。また、一者応札の改善に向けた取組を検討し、実施すること。</t>
    <rPh sb="0" eb="2">
      <t>セイカ</t>
    </rPh>
    <rPh sb="2" eb="4">
      <t>ジッセキ</t>
    </rPh>
    <rPh sb="26" eb="29">
      <t>ジギョウスウ</t>
    </rPh>
    <rPh sb="32" eb="34">
      <t>スウネン</t>
    </rPh>
    <rPh sb="34" eb="36">
      <t>モクヒョウ</t>
    </rPh>
    <rPh sb="37" eb="39">
      <t>ハンスウ</t>
    </rPh>
    <rPh sb="40" eb="42">
      <t>シタマワ</t>
    </rPh>
    <phoneticPr fontId="4"/>
  </si>
  <si>
    <t>国際展開事業数について、事業化に向けた見通し等を重点的に審査するなど、成果目標の達成に努める。また、一者応札に関しても仕様書の汎用化等、引き続き改善を検討する。</t>
    <phoneticPr fontId="4"/>
  </si>
  <si>
    <t>「我が国循環産業の戦略的国際展開・育成事業（国際展開支援）」、「循環経済構築力強化プログラム事業」及び「富山物質循環フレームワーク等国際動向を踏まえた循環型社会形成推進に関する検討事業」の一部を統合し、名称変更</t>
    <rPh sb="49" eb="50">
      <t>オヨ</t>
    </rPh>
    <rPh sb="94" eb="96">
      <t>イチブ</t>
    </rPh>
    <rPh sb="97" eb="99">
      <t>トウゴウ</t>
    </rPh>
    <rPh sb="101" eb="103">
      <t>メイショウ</t>
    </rPh>
    <rPh sb="103" eb="105">
      <t>ヘンコウ</t>
    </rPh>
    <phoneticPr fontId="4"/>
  </si>
  <si>
    <t>0147</t>
  </si>
  <si>
    <t>国際原子力機関拠出金</t>
    <rPh sb="0" eb="2">
      <t>コクサイ</t>
    </rPh>
    <rPh sb="2" eb="5">
      <t>ゲンシリョク</t>
    </rPh>
    <rPh sb="5" eb="7">
      <t>キカン</t>
    </rPh>
    <rPh sb="7" eb="10">
      <t>キョシュツキン</t>
    </rPh>
    <phoneticPr fontId="14"/>
  </si>
  <si>
    <t>令和元年度</t>
    <rPh sb="0" eb="2">
      <t>レイワ</t>
    </rPh>
    <rPh sb="2" eb="5">
      <t>ガンネンド</t>
    </rPh>
    <phoneticPr fontId="14"/>
  </si>
  <si>
    <t>引き続き、IAEAからの事業実施結果報告書及び会計報告書の結果等を踏まえ、今後必要となる活動内容についてのみ拠出を行い適切な執行に努めること。</t>
    <rPh sb="0" eb="1">
      <t>ヒ</t>
    </rPh>
    <rPh sb="2" eb="3">
      <t>ツヅ</t>
    </rPh>
    <rPh sb="12" eb="14">
      <t>ジギョウ</t>
    </rPh>
    <rPh sb="14" eb="16">
      <t>ジッシ</t>
    </rPh>
    <rPh sb="16" eb="18">
      <t>ケッカ</t>
    </rPh>
    <rPh sb="18" eb="21">
      <t>ホウコクショ</t>
    </rPh>
    <rPh sb="21" eb="22">
      <t>オヨ</t>
    </rPh>
    <rPh sb="23" eb="25">
      <t>カイケイ</t>
    </rPh>
    <rPh sb="25" eb="28">
      <t>ホウコクショ</t>
    </rPh>
    <rPh sb="29" eb="31">
      <t>ケッカ</t>
    </rPh>
    <rPh sb="31" eb="32">
      <t>ナド</t>
    </rPh>
    <rPh sb="33" eb="34">
      <t>フ</t>
    </rPh>
    <rPh sb="59" eb="61">
      <t>テキセツ</t>
    </rPh>
    <rPh sb="62" eb="64">
      <t>シッコウ</t>
    </rPh>
    <rPh sb="65" eb="66">
      <t>ツト</t>
    </rPh>
    <phoneticPr fontId="6"/>
  </si>
  <si>
    <t>引き続き、IAEAからの事業実施結果報告書及び会計報告書の結果等を踏まえ、適切な執行に努める。</t>
    <phoneticPr fontId="4"/>
  </si>
  <si>
    <t>0148</t>
  </si>
  <si>
    <t>プラスチック資源循環等推進事業費</t>
    <rPh sb="6" eb="8">
      <t>シゲン</t>
    </rPh>
    <rPh sb="8" eb="10">
      <t>ジュンカン</t>
    </rPh>
    <rPh sb="10" eb="11">
      <t>トウ</t>
    </rPh>
    <rPh sb="11" eb="13">
      <t>スイシン</t>
    </rPh>
    <rPh sb="13" eb="15">
      <t>ジギョウ</t>
    </rPh>
    <phoneticPr fontId="20"/>
  </si>
  <si>
    <t>成果目標のうち、紙製容器包装分別収集量の達成率が他の包装に比して低い水準であるため、その要因を分析し、成果目標の達成に向けた検討をすること。また、一者応札の改善に向けた取組を検討し、実施すること。</t>
    <rPh sb="0" eb="2">
      <t>セイカ</t>
    </rPh>
    <rPh sb="2" eb="4">
      <t>モクヒョウ</t>
    </rPh>
    <rPh sb="14" eb="16">
      <t>ブンベツ</t>
    </rPh>
    <rPh sb="16" eb="18">
      <t>シュウシュウ</t>
    </rPh>
    <rPh sb="18" eb="19">
      <t>リョウ</t>
    </rPh>
    <rPh sb="20" eb="22">
      <t>タッセイ</t>
    </rPh>
    <rPh sb="22" eb="23">
      <t>リツ</t>
    </rPh>
    <rPh sb="24" eb="25">
      <t>タ</t>
    </rPh>
    <rPh sb="26" eb="28">
      <t>ホウソウ</t>
    </rPh>
    <rPh sb="29" eb="30">
      <t>ヒ</t>
    </rPh>
    <rPh sb="32" eb="33">
      <t>ヒク</t>
    </rPh>
    <rPh sb="34" eb="36">
      <t>スイジュン</t>
    </rPh>
    <rPh sb="51" eb="53">
      <t>セイカ</t>
    </rPh>
    <rPh sb="53" eb="55">
      <t>モクヒョウ</t>
    </rPh>
    <rPh sb="56" eb="58">
      <t>タッセイ</t>
    </rPh>
    <rPh sb="59" eb="60">
      <t>ム</t>
    </rPh>
    <rPh sb="62" eb="64">
      <t>ケントウ</t>
    </rPh>
    <rPh sb="73" eb="74">
      <t>イチ</t>
    </rPh>
    <rPh sb="74" eb="75">
      <t>シャ</t>
    </rPh>
    <rPh sb="75" eb="77">
      <t>オウサツ</t>
    </rPh>
    <rPh sb="78" eb="80">
      <t>カイゼン</t>
    </rPh>
    <rPh sb="81" eb="82">
      <t>ム</t>
    </rPh>
    <rPh sb="84" eb="86">
      <t>トリクミ</t>
    </rPh>
    <rPh sb="87" eb="89">
      <t>ケントウ</t>
    </rPh>
    <rPh sb="91" eb="93">
      <t>ジッシ</t>
    </rPh>
    <phoneticPr fontId="15"/>
  </si>
  <si>
    <t>紙製容器包装の分別収集量の目標値については、市町村の分別収集計画における年間収集見込量に基づき設定したものであるが、令和4年度に、市町村に第10期（令和5～9年度）の分別収集計画の策定を依頼しており、可能な限り分別収集計画量と実績量を整合させるよう求めているところ。第10期の分別収集計画がまとまったタイミングで目標値の設定見直し等について検討を行う。
一者応札については、契約前自己チェックプロセスを実施し、改善に取組む。</t>
    <rPh sb="115" eb="116">
      <t>リョウ</t>
    </rPh>
    <phoneticPr fontId="4"/>
  </si>
  <si>
    <t>「容器包装等のプラスチック資源循環推進事業費」から名称変更</t>
    <phoneticPr fontId="4"/>
  </si>
  <si>
    <t>0149</t>
  </si>
  <si>
    <t>家電リサイクル推進事業費</t>
    <rPh sb="0" eb="2">
      <t>カデン</t>
    </rPh>
    <rPh sb="7" eb="9">
      <t>スイシン</t>
    </rPh>
    <rPh sb="9" eb="12">
      <t>ジギョウヒ</t>
    </rPh>
    <phoneticPr fontId="14"/>
  </si>
  <si>
    <t>成果実績の向上に向け、引き続き適切な事業執行に努めること。また、一者応札の改善に向けた取組を検討し、実施すること。</t>
    <rPh sb="0" eb="2">
      <t>セイカ</t>
    </rPh>
    <rPh sb="2" eb="4">
      <t>ジッセキ</t>
    </rPh>
    <rPh sb="5" eb="7">
      <t>コウジョウ</t>
    </rPh>
    <rPh sb="8" eb="9">
      <t>ム</t>
    </rPh>
    <rPh sb="11" eb="12">
      <t>ヒ</t>
    </rPh>
    <rPh sb="13" eb="14">
      <t>ツヅ</t>
    </rPh>
    <rPh sb="15" eb="17">
      <t>テキセツ</t>
    </rPh>
    <rPh sb="18" eb="20">
      <t>ジギョウ</t>
    </rPh>
    <rPh sb="20" eb="22">
      <t>シッコウ</t>
    </rPh>
    <rPh sb="23" eb="24">
      <t>ツト</t>
    </rPh>
    <phoneticPr fontId="15"/>
  </si>
  <si>
    <t>推進チームの所見を踏まえ、請負事業者による調査業務の進捗管理を適切に実施し、効果的な予算の執行に努める。また、一者応札の改善に向け、取組を検討する。</t>
    <rPh sb="56" eb="57">
      <t>シャ</t>
    </rPh>
    <phoneticPr fontId="4"/>
  </si>
  <si>
    <t>0150</t>
  </si>
  <si>
    <t>食品ロス削減及び食品廃棄物等の３R推進事業費</t>
    <rPh sb="0" eb="2">
      <t>ショクヒン</t>
    </rPh>
    <rPh sb="4" eb="6">
      <t>サクゲン</t>
    </rPh>
    <rPh sb="6" eb="7">
      <t>オヨ</t>
    </rPh>
    <rPh sb="8" eb="10">
      <t>ショクヒン</t>
    </rPh>
    <rPh sb="10" eb="13">
      <t>ハイキブツ</t>
    </rPh>
    <rPh sb="13" eb="14">
      <t>トウ</t>
    </rPh>
    <rPh sb="17" eb="19">
      <t>スイシン</t>
    </rPh>
    <rPh sb="19" eb="22">
      <t>ジギョウヒ</t>
    </rPh>
    <phoneticPr fontId="4"/>
  </si>
  <si>
    <t>成果目標のうち、外食産業の食品循環資源の再生利用等実施率の達成度が他の業種に比して低い水準であるため、その要因を分析し、成果目標の達成に向けた取組の実施に努めること。また、一者応札の改善に向けた取組を検討し、実施すること。</t>
    <rPh sb="0" eb="2">
      <t>セイカ</t>
    </rPh>
    <rPh sb="2" eb="4">
      <t>モクヒョウ</t>
    </rPh>
    <rPh sb="29" eb="32">
      <t>タッセイド</t>
    </rPh>
    <rPh sb="33" eb="34">
      <t>タ</t>
    </rPh>
    <rPh sb="35" eb="37">
      <t>ギョウシュ</t>
    </rPh>
    <rPh sb="38" eb="39">
      <t>ヒ</t>
    </rPh>
    <rPh sb="41" eb="42">
      <t>ヒク</t>
    </rPh>
    <rPh sb="43" eb="45">
      <t>スイジュン</t>
    </rPh>
    <rPh sb="53" eb="55">
      <t>ヨウイン</t>
    </rPh>
    <rPh sb="56" eb="58">
      <t>ブンセキ</t>
    </rPh>
    <rPh sb="60" eb="62">
      <t>セイカ</t>
    </rPh>
    <rPh sb="62" eb="64">
      <t>モクヒョウ</t>
    </rPh>
    <rPh sb="65" eb="67">
      <t>タッセイ</t>
    </rPh>
    <rPh sb="68" eb="69">
      <t>ム</t>
    </rPh>
    <rPh sb="71" eb="73">
      <t>トリクミ</t>
    </rPh>
    <rPh sb="74" eb="76">
      <t>ジッシ</t>
    </rPh>
    <rPh sb="77" eb="78">
      <t>ツト</t>
    </rPh>
    <phoneticPr fontId="15"/>
  </si>
  <si>
    <t>成長項目について、要因分析を行い、改善に向けた取組を検討する。また、一者応札の改善に向け、取組を検討する。</t>
    <rPh sb="35" eb="36">
      <t>シャ</t>
    </rPh>
    <phoneticPr fontId="4"/>
  </si>
  <si>
    <t>0151</t>
  </si>
  <si>
    <t>建設リサイクル推進事業費</t>
    <rPh sb="0" eb="2">
      <t>ケンセツ</t>
    </rPh>
    <rPh sb="7" eb="9">
      <t>スイシン</t>
    </rPh>
    <rPh sb="9" eb="12">
      <t>ジギョウヒ</t>
    </rPh>
    <phoneticPr fontId="14"/>
  </si>
  <si>
    <t>執行率を踏まえて、業務内容の見直しや適切な業務遂行を図ること。</t>
    <rPh sb="0" eb="3">
      <t>シッコウリツ</t>
    </rPh>
    <rPh sb="4" eb="5">
      <t>フ</t>
    </rPh>
    <rPh sb="9" eb="11">
      <t>ギョウム</t>
    </rPh>
    <rPh sb="11" eb="13">
      <t>ナイヨウ</t>
    </rPh>
    <rPh sb="14" eb="16">
      <t>ミナオ</t>
    </rPh>
    <rPh sb="18" eb="20">
      <t>テキセツ</t>
    </rPh>
    <rPh sb="21" eb="23">
      <t>ギョウム</t>
    </rPh>
    <rPh sb="23" eb="25">
      <t>スイコウ</t>
    </rPh>
    <rPh sb="26" eb="27">
      <t>ハカ</t>
    </rPh>
    <phoneticPr fontId="6"/>
  </si>
  <si>
    <t>推進チームの所見を踏まえ、業務内容の見直しや適切な業務遂行による効果的な予算執行に向けた取組を検討する。</t>
    <phoneticPr fontId="4"/>
  </si>
  <si>
    <t>0152</t>
  </si>
  <si>
    <t>自動車リサイクル推進事業費</t>
    <rPh sb="0" eb="3">
      <t>ジドウシャ</t>
    </rPh>
    <rPh sb="8" eb="10">
      <t>スイシン</t>
    </rPh>
    <rPh sb="10" eb="13">
      <t>ジギョウヒ</t>
    </rPh>
    <phoneticPr fontId="14"/>
  </si>
  <si>
    <t>0153</t>
  </si>
  <si>
    <t>小型家電リサイクル推進事業費</t>
    <rPh sb="0" eb="2">
      <t>コガタ</t>
    </rPh>
    <rPh sb="2" eb="4">
      <t>カデン</t>
    </rPh>
    <rPh sb="9" eb="11">
      <t>スイシン</t>
    </rPh>
    <rPh sb="11" eb="14">
      <t>ジギョウヒ</t>
    </rPh>
    <phoneticPr fontId="14"/>
  </si>
  <si>
    <t>≪公開プロセス対象≫
○評価結果
事業全体の抜本的な改善
○とりまとめコメント
市町村への支援数が少ないため、より効果のある支援方法に見直すとともに、市町村による回収だけではなく他の回収方法への支援についても検討すべき。</t>
    <phoneticPr fontId="4"/>
  </si>
  <si>
    <t>外部有識者の所見のとおり、市町村だけでなく認定事業者による回収など他の回収方法への支援について検討すること。また、市町村の資源回収が進まない実情に対して、何がボトルネックになっているかを市町村に調査した上、個別の市町村に対するコンサルティングではない効果的な支援方法に見直すこと。</t>
    <rPh sb="21" eb="23">
      <t>ニンテイ</t>
    </rPh>
    <rPh sb="23" eb="26">
      <t>ジギョウシャ</t>
    </rPh>
    <rPh sb="29" eb="31">
      <t>カイシュウ</t>
    </rPh>
    <rPh sb="33" eb="34">
      <t>ホカ</t>
    </rPh>
    <rPh sb="35" eb="37">
      <t>カイシュウ</t>
    </rPh>
    <rPh sb="37" eb="39">
      <t>ホウホウ</t>
    </rPh>
    <rPh sb="41" eb="43">
      <t>シエン</t>
    </rPh>
    <rPh sb="47" eb="49">
      <t>ケントウ</t>
    </rPh>
    <rPh sb="57" eb="60">
      <t>シチョウソン</t>
    </rPh>
    <rPh sb="61" eb="63">
      <t>シゲン</t>
    </rPh>
    <rPh sb="63" eb="65">
      <t>カイシュウ</t>
    </rPh>
    <rPh sb="66" eb="67">
      <t>スス</t>
    </rPh>
    <rPh sb="70" eb="72">
      <t>ジツジョウ</t>
    </rPh>
    <rPh sb="73" eb="74">
      <t>タイ</t>
    </rPh>
    <rPh sb="97" eb="99">
      <t>チョウサ</t>
    </rPh>
    <rPh sb="101" eb="102">
      <t>ウエ</t>
    </rPh>
    <rPh sb="103" eb="105">
      <t>コベツ</t>
    </rPh>
    <rPh sb="106" eb="109">
      <t>シチョウソン</t>
    </rPh>
    <rPh sb="110" eb="111">
      <t>タイ</t>
    </rPh>
    <rPh sb="125" eb="128">
      <t>コウカテキ</t>
    </rPh>
    <rPh sb="129" eb="131">
      <t>シエン</t>
    </rPh>
    <rPh sb="131" eb="133">
      <t>ホウホウ</t>
    </rPh>
    <rPh sb="134" eb="136">
      <t>ミナオ</t>
    </rPh>
    <phoneticPr fontId="4"/>
  </si>
  <si>
    <t>・市町村コンサルティングを廃止するとともに、回収量の増加や横展開等をより実効的に促す支援策を見出すため、市町村等が過年度の知見等を活用する際の課題等を調査することとした。
・併せて、市町村の支援に限らず、関係主体間のコミュニケーションと連携を促進し、関係主体の協働による創意工夫（効果的・効率的な回収や普及啓発等）への政策誘導を図る事業に見直した。
・これらの改善を通して、予算要求額を50百万円削減。</t>
    <phoneticPr fontId="4"/>
  </si>
  <si>
    <t>0154</t>
  </si>
  <si>
    <t>リサイクルプロセスの横断的高度化・効率化事業</t>
    <rPh sb="10" eb="13">
      <t>オウダンテキ</t>
    </rPh>
    <rPh sb="13" eb="16">
      <t>コウドカ</t>
    </rPh>
    <rPh sb="17" eb="20">
      <t>コウリツカ</t>
    </rPh>
    <rPh sb="20" eb="22">
      <t>ジギョウ</t>
    </rPh>
    <phoneticPr fontId="14"/>
  </si>
  <si>
    <t>引き続き、事業の進捗状況に応じ、適切な予算規模での実施に努めること。</t>
    <rPh sb="0" eb="1">
      <t>ヒ</t>
    </rPh>
    <rPh sb="2" eb="3">
      <t>ツヅ</t>
    </rPh>
    <rPh sb="5" eb="7">
      <t>ジギョウ</t>
    </rPh>
    <rPh sb="8" eb="10">
      <t>シンチョク</t>
    </rPh>
    <rPh sb="10" eb="12">
      <t>ジョウキョウ</t>
    </rPh>
    <rPh sb="13" eb="14">
      <t>オウ</t>
    </rPh>
    <rPh sb="16" eb="18">
      <t>テキセツ</t>
    </rPh>
    <rPh sb="19" eb="21">
      <t>ヨサン</t>
    </rPh>
    <rPh sb="21" eb="23">
      <t>キボ</t>
    </rPh>
    <rPh sb="25" eb="27">
      <t>ジッシ</t>
    </rPh>
    <rPh sb="28" eb="29">
      <t>ツト</t>
    </rPh>
    <phoneticPr fontId="6"/>
  </si>
  <si>
    <t>推進チームの所見を踏まえ、引き続き、請負事業者による調査業務の進捗を適切に管理し、適切な予算規模での実施に努める。</t>
    <phoneticPr fontId="4"/>
  </si>
  <si>
    <t>0155</t>
  </si>
  <si>
    <t>廃棄物処理等に係る情報提供経費等</t>
    <rPh sb="0" eb="3">
      <t>ハイキブツ</t>
    </rPh>
    <rPh sb="3" eb="5">
      <t>ショリ</t>
    </rPh>
    <rPh sb="5" eb="6">
      <t>トウ</t>
    </rPh>
    <rPh sb="7" eb="8">
      <t>カカ</t>
    </rPh>
    <rPh sb="9" eb="11">
      <t>ジョウホウ</t>
    </rPh>
    <rPh sb="11" eb="13">
      <t>テイキョウ</t>
    </rPh>
    <rPh sb="13" eb="15">
      <t>ケイヒ</t>
    </rPh>
    <rPh sb="15" eb="16">
      <t>トウ</t>
    </rPh>
    <phoneticPr fontId="14"/>
  </si>
  <si>
    <t>引き続き、業務の合理化を検討し、業務の効率性を上げるよう努めること。また、一者応札の改善に向けた取組を検討し、実施すること。</t>
    <rPh sb="0" eb="1">
      <t>ヒ</t>
    </rPh>
    <rPh sb="2" eb="3">
      <t>ツヅ</t>
    </rPh>
    <rPh sb="5" eb="7">
      <t>ギョウム</t>
    </rPh>
    <rPh sb="8" eb="11">
      <t>ゴウリカ</t>
    </rPh>
    <rPh sb="12" eb="14">
      <t>ケントウ</t>
    </rPh>
    <rPh sb="16" eb="18">
      <t>ギョウム</t>
    </rPh>
    <rPh sb="19" eb="22">
      <t>コウリツセイ</t>
    </rPh>
    <rPh sb="23" eb="24">
      <t>ア</t>
    </rPh>
    <rPh sb="28" eb="29">
      <t>ツト</t>
    </rPh>
    <phoneticPr fontId="15"/>
  </si>
  <si>
    <t>業務の合理化を検討し、業務の効率性向上を図ります。また、専門的な業務ではありますが、定期的に仕様書等の見直しを行うことで、入札機会の拡充を図ります。</t>
    <phoneticPr fontId="4"/>
  </si>
  <si>
    <t>0156</t>
  </si>
  <si>
    <t>災害等廃棄物処理事業費補助金等</t>
    <rPh sb="10" eb="11">
      <t>ヒ</t>
    </rPh>
    <rPh sb="11" eb="14">
      <t>ホジョキン</t>
    </rPh>
    <rPh sb="14" eb="15">
      <t>ナド</t>
    </rPh>
    <phoneticPr fontId="21"/>
  </si>
  <si>
    <t>引き続き、本事業を通して迅速かつ適正な廃棄物の撤去・処理がなされるよう努めること。</t>
    <phoneticPr fontId="4"/>
  </si>
  <si>
    <t>災害廃棄物の迅速な処理に向けて、被災地の状況や今後の廃棄物処理の発生量を踏まえながら、災害廃棄物の処理等の支援を適切に実施していく。</t>
    <phoneticPr fontId="4"/>
  </si>
  <si>
    <t>「災害等廃棄物処理事業費補助金」から名称変更</t>
    <phoneticPr fontId="4"/>
  </si>
  <si>
    <t>0157</t>
  </si>
  <si>
    <t>廃棄物処理施設整備費補助</t>
    <rPh sb="9" eb="10">
      <t>ヒ</t>
    </rPh>
    <phoneticPr fontId="14"/>
  </si>
  <si>
    <t>PCBの処理を最終年度を待たず、一日も早く終わらしてほしい。</t>
    <rPh sb="4" eb="6">
      <t>ショリ</t>
    </rPh>
    <rPh sb="7" eb="11">
      <t>サイシュウネンド</t>
    </rPh>
    <rPh sb="12" eb="13">
      <t>マ</t>
    </rPh>
    <rPh sb="16" eb="18">
      <t>イチニチ</t>
    </rPh>
    <rPh sb="19" eb="20">
      <t>ハヤ</t>
    </rPh>
    <rPh sb="21" eb="22">
      <t>オ</t>
    </rPh>
    <phoneticPr fontId="3"/>
  </si>
  <si>
    <t>外部有識者の所見のとおり、効率的かつ効果的な事業を実施することでＰＣＢ廃棄物の早期処理完了に努めること。</t>
    <phoneticPr fontId="4"/>
  </si>
  <si>
    <t>JESCOの設備の安全性について点検、補修更新及び処理能力向上のための改造をより効率的かつ効果的に実施することでＰＣＢ処理施設の安全性を確保し、期限内でのＰＣＢ廃棄物の早期処理完了に努める。一者応札の改善に向けた取り組みを検討、実施するように努める。</t>
    <phoneticPr fontId="4"/>
  </si>
  <si>
    <t>令和5年度要求額:1,677＋事項要求</t>
  </si>
  <si>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17"/>
  </si>
  <si>
    <t>0158</t>
  </si>
  <si>
    <t>循環型社会形成推進交付金</t>
  </si>
  <si>
    <t>平成17年度</t>
  </si>
  <si>
    <t>廃棄物処理とエネルギー回収を統合する事業は今後ますます重要性を増すと予測される。こうした事業は行政区分を超えた広域的なものになろう。</t>
    <phoneticPr fontId="4"/>
  </si>
  <si>
    <t>外部有識者の所見を踏まえ、引き続き適切な事業実施に努めること。</t>
    <rPh sb="0" eb="5">
      <t>ガイブユウシキシャ</t>
    </rPh>
    <rPh sb="6" eb="8">
      <t>ショケン</t>
    </rPh>
    <rPh sb="9" eb="10">
      <t>フ</t>
    </rPh>
    <rPh sb="13" eb="14">
      <t>ヒ</t>
    </rPh>
    <rPh sb="15" eb="16">
      <t>ツヅ</t>
    </rPh>
    <rPh sb="17" eb="19">
      <t>テキセツ</t>
    </rPh>
    <rPh sb="20" eb="22">
      <t>ジギョウ</t>
    </rPh>
    <rPh sb="22" eb="24">
      <t>ジッシ</t>
    </rPh>
    <rPh sb="25" eb="26">
      <t>ツト</t>
    </rPh>
    <phoneticPr fontId="4"/>
  </si>
  <si>
    <t>外部有識者の所見を踏まえ、交付金の執行体制については、交付申請等の審査事務を行っている都道府県への説明会を実施するなど、その適正な運用について引き続き努めていく。</t>
    <phoneticPr fontId="4"/>
  </si>
  <si>
    <t>令和5年度要求額:54,822＋事項要求
重要政策推進枠32,067</t>
  </si>
  <si>
    <t>0159</t>
  </si>
  <si>
    <t>廃棄物処理施設災害復旧事業</t>
    <rPh sb="0" eb="3">
      <t>ハイキブツ</t>
    </rPh>
    <rPh sb="3" eb="5">
      <t>ショリ</t>
    </rPh>
    <rPh sb="5" eb="7">
      <t>シセツ</t>
    </rPh>
    <rPh sb="7" eb="9">
      <t>サイガイ</t>
    </rPh>
    <rPh sb="9" eb="11">
      <t>フッキュウ</t>
    </rPh>
    <rPh sb="11" eb="13">
      <t>ジギョウ</t>
    </rPh>
    <phoneticPr fontId="14"/>
  </si>
  <si>
    <t>引き続き、本事業を通して災害等により被害を受けた廃棄物処理施設等を支援し早期復旧を図ることで、円滑な廃棄物処理の実施に努めること。</t>
    <rPh sb="18" eb="20">
      <t>ヒガイ</t>
    </rPh>
    <rPh sb="21" eb="22">
      <t>ウ</t>
    </rPh>
    <rPh sb="24" eb="27">
      <t>ハイキブツ</t>
    </rPh>
    <rPh sb="27" eb="29">
      <t>ショリ</t>
    </rPh>
    <rPh sb="29" eb="31">
      <t>シセツ</t>
    </rPh>
    <rPh sb="31" eb="32">
      <t>トウ</t>
    </rPh>
    <rPh sb="33" eb="35">
      <t>シエン</t>
    </rPh>
    <rPh sb="36" eb="38">
      <t>ソウキ</t>
    </rPh>
    <rPh sb="38" eb="40">
      <t>フッキュウ</t>
    </rPh>
    <rPh sb="41" eb="42">
      <t>ハカ</t>
    </rPh>
    <rPh sb="47" eb="49">
      <t>エンカツ</t>
    </rPh>
    <rPh sb="50" eb="53">
      <t>ハイキブツ</t>
    </rPh>
    <rPh sb="53" eb="55">
      <t>ショリ</t>
    </rPh>
    <rPh sb="56" eb="58">
      <t>ジッシ</t>
    </rPh>
    <rPh sb="59" eb="60">
      <t>ツト</t>
    </rPh>
    <phoneticPr fontId="15"/>
  </si>
  <si>
    <t>災害等により被害を受けた廃棄物処理施設等の早期復旧を支援することにより、引き続き円滑な廃棄物処理の実施に努めてまいりたい。</t>
    <phoneticPr fontId="4"/>
  </si>
  <si>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17"/>
  </si>
  <si>
    <t>0160</t>
  </si>
  <si>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14"/>
  </si>
  <si>
    <t>効率的な事業運営を図っていくために、一者応札の改善等に向けて、調達方法の見直しの検討を引き続き行っていく。また、災害時自立稼働に資する設備を導入する自治体に対し引き続き財政支援を行っていく。</t>
    <phoneticPr fontId="4"/>
  </si>
  <si>
    <t>0161</t>
  </si>
  <si>
    <t>廃棄物処理システム開発費</t>
    <phoneticPr fontId="4"/>
  </si>
  <si>
    <t>令和3年度で終了の事業。
デジタル庁一括計上後も引き続き適切な事業実施に努めること。</t>
    <rPh sb="0" eb="2">
      <t>レイワ</t>
    </rPh>
    <rPh sb="3" eb="5">
      <t>ネンド</t>
    </rPh>
    <rPh sb="6" eb="8">
      <t>シュウリョウ</t>
    </rPh>
    <rPh sb="9" eb="11">
      <t>ジギョウ</t>
    </rPh>
    <rPh sb="17" eb="18">
      <t>チョウ</t>
    </rPh>
    <rPh sb="18" eb="20">
      <t>イッカツ</t>
    </rPh>
    <rPh sb="20" eb="22">
      <t>ケイジョウ</t>
    </rPh>
    <rPh sb="22" eb="23">
      <t>ゴ</t>
    </rPh>
    <rPh sb="24" eb="25">
      <t>ヒ</t>
    </rPh>
    <rPh sb="31" eb="35">
      <t>ジギョウジッシ</t>
    </rPh>
    <rPh sb="36" eb="37">
      <t>ツト</t>
    </rPh>
    <phoneticPr fontId="4"/>
  </si>
  <si>
    <t>デジタル庁一括計上後も、引き続き効率的な事業実施に努める。</t>
    <phoneticPr fontId="4"/>
  </si>
  <si>
    <t>0162</t>
  </si>
  <si>
    <t>廃棄物処分基準等設定費</t>
    <rPh sb="0" eb="3">
      <t>ハイキブツ</t>
    </rPh>
    <rPh sb="3" eb="5">
      <t>ショブン</t>
    </rPh>
    <rPh sb="5" eb="7">
      <t>キジュン</t>
    </rPh>
    <rPh sb="7" eb="8">
      <t>トウ</t>
    </rPh>
    <rPh sb="8" eb="10">
      <t>セッテイ</t>
    </rPh>
    <rPh sb="10" eb="11">
      <t>ヒ</t>
    </rPh>
    <phoneticPr fontId="14"/>
  </si>
  <si>
    <t>平成4年度</t>
  </si>
  <si>
    <t>調達方法等を逐次検討し、一者応札の改善に向けた取組を実施すること。また、引き続き調査内容等について合理化の可能性を検討し、効率的な事業実施となるよう努めること。</t>
    <rPh sb="0" eb="2">
      <t>チョウタツ</t>
    </rPh>
    <rPh sb="2" eb="4">
      <t>ホウホウ</t>
    </rPh>
    <rPh sb="4" eb="5">
      <t>トウ</t>
    </rPh>
    <rPh sb="6" eb="8">
      <t>チクジ</t>
    </rPh>
    <rPh sb="8" eb="10">
      <t>ケントウ</t>
    </rPh>
    <rPh sb="12" eb="13">
      <t>イチ</t>
    </rPh>
    <rPh sb="13" eb="14">
      <t>シャ</t>
    </rPh>
    <rPh sb="14" eb="16">
      <t>オウサツ</t>
    </rPh>
    <rPh sb="17" eb="19">
      <t>カイゼン</t>
    </rPh>
    <rPh sb="20" eb="21">
      <t>ム</t>
    </rPh>
    <rPh sb="23" eb="25">
      <t>トリクミ</t>
    </rPh>
    <rPh sb="26" eb="28">
      <t>ジッシ</t>
    </rPh>
    <rPh sb="36" eb="37">
      <t>ヒ</t>
    </rPh>
    <rPh sb="38" eb="39">
      <t>ツヅ</t>
    </rPh>
    <rPh sb="40" eb="42">
      <t>チョウサ</t>
    </rPh>
    <rPh sb="42" eb="44">
      <t>ナイヨウ</t>
    </rPh>
    <rPh sb="44" eb="45">
      <t>トウ</t>
    </rPh>
    <rPh sb="49" eb="52">
      <t>ゴウリカ</t>
    </rPh>
    <rPh sb="53" eb="56">
      <t>カノウセイ</t>
    </rPh>
    <rPh sb="57" eb="59">
      <t>ケントウ</t>
    </rPh>
    <rPh sb="74" eb="75">
      <t>ツト</t>
    </rPh>
    <phoneticPr fontId="6"/>
  </si>
  <si>
    <t>請負条件を緩和等により、一者応札の改善を図る、また、仕様書の見直し等により調査の合理化を図り、効率的な事業実施に努める。</t>
    <phoneticPr fontId="4"/>
  </si>
  <si>
    <t>0163</t>
  </si>
  <si>
    <t>産業廃棄物等処理対策推進費</t>
    <rPh sb="0" eb="2">
      <t>サンギョウ</t>
    </rPh>
    <rPh sb="2" eb="5">
      <t>ハイキブツ</t>
    </rPh>
    <rPh sb="5" eb="6">
      <t>トウ</t>
    </rPh>
    <rPh sb="6" eb="8">
      <t>ショリ</t>
    </rPh>
    <rPh sb="8" eb="10">
      <t>タイサク</t>
    </rPh>
    <rPh sb="10" eb="13">
      <t>スイシンヒ</t>
    </rPh>
    <phoneticPr fontId="14"/>
  </si>
  <si>
    <t>平成2年度</t>
  </si>
  <si>
    <t>成果実績の達成度がここ数年横ばいであるため、その要因を分析し、成果目標の達成に向けた取組の実施に努めること。また、一者応札の改善に向けた取組を検討し、実施すること。</t>
    <rPh sb="0" eb="2">
      <t>セイカ</t>
    </rPh>
    <rPh sb="2" eb="4">
      <t>ジッセキ</t>
    </rPh>
    <rPh sb="5" eb="8">
      <t>タッセイド</t>
    </rPh>
    <rPh sb="11" eb="13">
      <t>スウネン</t>
    </rPh>
    <rPh sb="13" eb="14">
      <t>ヨコ</t>
    </rPh>
    <phoneticPr fontId="15"/>
  </si>
  <si>
    <t>成果向上に向けて要因分析を行うとともに、業務請負条件や入札期間の見直し等、一者応札の改善に向けて引き続き検討を行う。</t>
    <rPh sb="38" eb="39">
      <t>シャ</t>
    </rPh>
    <phoneticPr fontId="4"/>
  </si>
  <si>
    <t>0164</t>
  </si>
  <si>
    <t>電子マニフェスト普及拡大事業</t>
    <rPh sb="0" eb="2">
      <t>デンシ</t>
    </rPh>
    <rPh sb="8" eb="10">
      <t>フキュウ</t>
    </rPh>
    <rPh sb="10" eb="12">
      <t>カクダイ</t>
    </rPh>
    <rPh sb="12" eb="14">
      <t>ジギョウ</t>
    </rPh>
    <phoneticPr fontId="14"/>
  </si>
  <si>
    <t>成果目標を達成していることからより高い目標を設定し、電子マニフェストの利用割合向上に向けた施策を推進すること。</t>
    <rPh sb="22" eb="24">
      <t>セッテイ</t>
    </rPh>
    <rPh sb="35" eb="37">
      <t>リヨウ</t>
    </rPh>
    <rPh sb="37" eb="39">
      <t>ワリアイ</t>
    </rPh>
    <rPh sb="39" eb="41">
      <t>コウジョウ</t>
    </rPh>
    <rPh sb="42" eb="43">
      <t>ム</t>
    </rPh>
    <phoneticPr fontId="4"/>
  </si>
  <si>
    <t>より高い成果目標の設定を検討し、電子マニフェストへの加入促進のための施策を推進する。</t>
    <phoneticPr fontId="4"/>
  </si>
  <si>
    <t>0165</t>
  </si>
  <si>
    <t>石綿含有廃棄物無害化処理技術認定事業</t>
  </si>
  <si>
    <t>〇令和2年度までは「廃石綿の処理能力を150ｔ/日確保」を成果目標としていたが、成果実績はその3割にとどまっていたところ、令和3年度からは目標値を50ｔ/日に引き下げたことによる、実績値は従来から変化はないものの達成度が91％にまで上がることとなった。無害化処理が必要となる廃石綿の発生量は今後増加していくことが見込まれるとする中で、成果目標値の見直しが妥当といえるのか疑問であり、また、そもそも何故に目標値を見直したのかの説明が欲しい。
〇本事業はPCB廃棄物処理技術認定事業と併せて発注されているとのことであるが、発注合計額99百万のうち5百万が本事業分という、この内訳と金額は従来から同じであるのか。単位当たりコストについて、令和3年度は本審査等の回数が1回しかなかったにも関わらず、執行額が5百万円と従来（2回開催）と同様であるのはなぜなのか、説明が欲しい。</t>
    <rPh sb="164" eb="165">
      <t>ナカ</t>
    </rPh>
    <phoneticPr fontId="4"/>
  </si>
  <si>
    <t>外部有識者の所見を踏まえ、成果目標の見直し、執行実績に関する分かりやすい記載を検討すること。</t>
    <rPh sb="9" eb="10">
      <t>フ</t>
    </rPh>
    <rPh sb="13" eb="15">
      <t>セイカ</t>
    </rPh>
    <rPh sb="15" eb="17">
      <t>モクヒョウ</t>
    </rPh>
    <rPh sb="18" eb="20">
      <t>ミナオ</t>
    </rPh>
    <rPh sb="22" eb="24">
      <t>シッコウ</t>
    </rPh>
    <rPh sb="24" eb="26">
      <t>ジッセキ</t>
    </rPh>
    <rPh sb="27" eb="28">
      <t>カン</t>
    </rPh>
    <rPh sb="30" eb="31">
      <t>ワ</t>
    </rPh>
    <rPh sb="36" eb="38">
      <t>キサイ</t>
    </rPh>
    <rPh sb="39" eb="41">
      <t>ケントウ</t>
    </rPh>
    <phoneticPr fontId="4"/>
  </si>
  <si>
    <t>本事業においては、高度な無害化技術を有する事業者を認定することにより、石綿含有廃棄物等の適正かつ円滑な処理を実現し、直接埋立処分による最終処分場のひっ迫を抑制することを目的とし、当初目標では全ての廃石綿等を無害化処理することを想定していた。処理業者数は伸び悩んでいるものの順調に処理を進めており、廃石綿等の埋立量はH28年の72％に減少している一方、従来目標では目標未達分が適正に処理されていないとの誤解を招く恐れがあるため、廃石綿の無害化処理能力を50t/日（廃石綿の発生量の1/3程度に相当）確保する内容に目標を変更している。
また、本事業においては適切な審査体制を維持するため、審査回数に関わらず固定コストが発生するため、執行額が同額となっている。一方、ご指摘の通り、現在の計算方法では実績回数に応じて単位当たりコストが減少することになることから、計算方法については次年度以降に見直しを検討する。</t>
    <phoneticPr fontId="4"/>
  </si>
  <si>
    <t>0166</t>
  </si>
  <si>
    <t>ＰＣＢ廃棄物適正処理対策推進事業</t>
    <rPh sb="6" eb="8">
      <t>テキセイ</t>
    </rPh>
    <rPh sb="8" eb="10">
      <t>ショリ</t>
    </rPh>
    <rPh sb="10" eb="12">
      <t>タイサク</t>
    </rPh>
    <rPh sb="12" eb="14">
      <t>スイシン</t>
    </rPh>
    <rPh sb="14" eb="16">
      <t>ジギョウ</t>
    </rPh>
    <phoneticPr fontId="14"/>
  </si>
  <si>
    <t>令和9年度</t>
    <rPh sb="0" eb="2">
      <t>レイワ</t>
    </rPh>
    <rPh sb="3" eb="5">
      <t>ネンド</t>
    </rPh>
    <phoneticPr fontId="0"/>
  </si>
  <si>
    <t>引き続き、効率的かつ効果的な事業を実施することで処理期限内でのＰＣＢ廃棄物の早期処理完了に努めるとともに、低濃度PCB廃棄物の実態把握に向けた取組を検討すること。</t>
    <rPh sb="0" eb="1">
      <t>ヒ</t>
    </rPh>
    <rPh sb="2" eb="3">
      <t>ツヅ</t>
    </rPh>
    <phoneticPr fontId="4"/>
  </si>
  <si>
    <t>引き続き、自治体が実施する高濃度PCB廃棄物等の掘り起こし調査や行政代執行等に係る相談窓口の設置及び専門家派遣実施、低濃度ＰＣＢ廃棄物の処理技術の評価や無害化処理施設認定等について、より効率的かつ効果的な事業を実施することで期限内でのＰＣＢ廃棄物の適正な処理の推進に努めるほか、低濃度ＰＣＢ廃棄物の全体像を把握するための方策の検討等も行う。</t>
    <phoneticPr fontId="4"/>
  </si>
  <si>
    <t>令和5年度要求額:202＋事項要求</t>
  </si>
  <si>
    <t>0167</t>
  </si>
  <si>
    <t>ＰＣＢ廃棄物対策推進費補助金</t>
  </si>
  <si>
    <t>引き続き、ＰＣＢ廃棄物の処理が促進されるよう着実な執行に努めるとともに、更に早期の処理完了に向けて効率的かつ効果的な事業を実施していくこと。</t>
    <rPh sb="49" eb="52">
      <t>コウリツテキ</t>
    </rPh>
    <rPh sb="54" eb="57">
      <t>コウカテキ</t>
    </rPh>
    <phoneticPr fontId="4"/>
  </si>
  <si>
    <t>引き続き、ＰＣＢ廃棄物の処理が促進されるよう着実な執行に努めるとともに、今後は更に早期の処理完了に向けて事業を実施していく。</t>
    <phoneticPr fontId="4"/>
  </si>
  <si>
    <t>0168</t>
  </si>
  <si>
    <t>水俣条約に基づく水銀廃棄物の環境上適正な管理推進事業</t>
    <rPh sb="0" eb="2">
      <t>ミナマタ</t>
    </rPh>
    <rPh sb="2" eb="4">
      <t>ジョウヤク</t>
    </rPh>
    <rPh sb="5" eb="6">
      <t>モト</t>
    </rPh>
    <rPh sb="8" eb="10">
      <t>スイギン</t>
    </rPh>
    <rPh sb="10" eb="13">
      <t>ハイキブツ</t>
    </rPh>
    <rPh sb="14" eb="16">
      <t>カンキョウ</t>
    </rPh>
    <rPh sb="16" eb="17">
      <t>ジョウ</t>
    </rPh>
    <rPh sb="17" eb="19">
      <t>テキセイ</t>
    </rPh>
    <rPh sb="24" eb="26">
      <t>ジギョウ</t>
    </rPh>
    <phoneticPr fontId="14"/>
  </si>
  <si>
    <t>平成26年度</t>
    <rPh sb="0" eb="2">
      <t>ヘイセイ</t>
    </rPh>
    <rPh sb="4" eb="6">
      <t>ネンド</t>
    </rPh>
    <phoneticPr fontId="15"/>
  </si>
  <si>
    <t>一者応札等の改善を図るため、公告期間を見直すことや事業者への更なる周知、発注情報の明確化等について対策を行う。また、常に国際・国内の最新情報を収集し、喫緊の課題・長期的な課題を見極め、それぞれに対応した効率的な対策を集中して実施するよう努める。</t>
    <phoneticPr fontId="4"/>
  </si>
  <si>
    <t>0169</t>
    <phoneticPr fontId="4"/>
  </si>
  <si>
    <t>不法投棄等未然防止・事案対応事業</t>
    <rPh sb="0" eb="2">
      <t>フホウ</t>
    </rPh>
    <rPh sb="2" eb="4">
      <t>トウキ</t>
    </rPh>
    <rPh sb="4" eb="5">
      <t>トウ</t>
    </rPh>
    <rPh sb="5" eb="7">
      <t>ミゼン</t>
    </rPh>
    <rPh sb="7" eb="9">
      <t>ボウシ</t>
    </rPh>
    <rPh sb="10" eb="12">
      <t>ジアン</t>
    </rPh>
    <rPh sb="12" eb="14">
      <t>タイオウ</t>
    </rPh>
    <rPh sb="14" eb="16">
      <t>ジギョウ</t>
    </rPh>
    <phoneticPr fontId="14"/>
  </si>
  <si>
    <t>成果実績の達成度がここ数年横ばいであるため、その要因を分析し、成果目標の達成に向けた取組の実施に努めること。また、一者応札の改善に向けた取組を検討し、実施すること。</t>
    <phoneticPr fontId="4"/>
  </si>
  <si>
    <t>令和３年度の実績調査（令和４年度実施）の結果について分析し、次年度以降成果目標の見直しを検討する。一者応札改善については仕様書の詳細化や適切な公告期間等を検討する。</t>
    <phoneticPr fontId="4"/>
  </si>
  <si>
    <t>「産業廃棄物適正処理推進費」から名称変更</t>
    <phoneticPr fontId="4"/>
  </si>
  <si>
    <t>（項）地方環境対策費
　（大事項）資源循環政策の推進に必要な経費</t>
    <rPh sb="13" eb="15">
      <t>ダイジ</t>
    </rPh>
    <rPh sb="15" eb="16">
      <t>コウ</t>
    </rPh>
    <rPh sb="17" eb="19">
      <t>シゲン</t>
    </rPh>
    <rPh sb="19" eb="21">
      <t>ジュンカン</t>
    </rPh>
    <rPh sb="21" eb="23">
      <t>セイサク</t>
    </rPh>
    <rPh sb="24" eb="26">
      <t>スイシン</t>
    </rPh>
    <rPh sb="27" eb="29">
      <t>ヒツヨウ</t>
    </rPh>
    <rPh sb="30" eb="32">
      <t>ケイヒ</t>
    </rPh>
    <phoneticPr fontId="17"/>
  </si>
  <si>
    <t>0170</t>
    <phoneticPr fontId="4"/>
  </si>
  <si>
    <t>有害廃棄物等の環境上適正な管理事業等拠出金</t>
    <rPh sb="0" eb="2">
      <t>ユウガイ</t>
    </rPh>
    <rPh sb="2" eb="5">
      <t>ハイキブツ</t>
    </rPh>
    <rPh sb="5" eb="6">
      <t>トウ</t>
    </rPh>
    <rPh sb="7" eb="9">
      <t>カンキョウ</t>
    </rPh>
    <rPh sb="9" eb="10">
      <t>ジョウ</t>
    </rPh>
    <rPh sb="10" eb="12">
      <t>テキセイ</t>
    </rPh>
    <rPh sb="13" eb="15">
      <t>カンリ</t>
    </rPh>
    <rPh sb="15" eb="17">
      <t>ジギョウ</t>
    </rPh>
    <rPh sb="17" eb="18">
      <t>トウ</t>
    </rPh>
    <rPh sb="18" eb="21">
      <t>キョシュツキン</t>
    </rPh>
    <phoneticPr fontId="14"/>
  </si>
  <si>
    <t>・国際的な有害廃棄物等の環境上の適切な処理を推進するため、バーゼル条約事務局に対し必要な経費を拠出することは、バーゼル条約締約国として当然の責務であり、当該事業の必要性は理解できる。
・我が国の拠出金は他の先進国と比較し適切な額か、また条約事務局において適切に執行されているかを常に確認し、必要に応じ公表するなど見える化する体制を整備する必要がある。</t>
    <phoneticPr fontId="4"/>
  </si>
  <si>
    <t>我が国の拠出金が適切な額か他国と比較検討し、引き続き当該事業の適切な執行に努める。当該拠出金については３か年程度ごとに見直し検討を行うこととしており、令和５年度の拠出額はより効率的な執行により減額が可能であると見直した。</t>
    <phoneticPr fontId="4"/>
  </si>
  <si>
    <t>0171</t>
    <phoneticPr fontId="4"/>
  </si>
  <si>
    <t>クリアランス物適正管理等推進事業</t>
    <phoneticPr fontId="4"/>
  </si>
  <si>
    <t>引き続き、クリアランス物の適正管理等を推進するため、研修会の開催、測定機器校正等を行い、効果的・効率的な事業実施に努めること。</t>
    <rPh sb="0" eb="1">
      <t>ヒ</t>
    </rPh>
    <rPh sb="2" eb="3">
      <t>ツヅ</t>
    </rPh>
    <phoneticPr fontId="4"/>
  </si>
  <si>
    <t>クリアランス物の適正管理等を推進するため、引き続き、研修会の開催、測定機器校正等を行い、効果的・効率的な事業実施に努める。</t>
    <phoneticPr fontId="4"/>
  </si>
  <si>
    <t>「クリアランス物管理システム運用費」から名称変更</t>
    <phoneticPr fontId="4"/>
  </si>
  <si>
    <t>0172</t>
    <phoneticPr fontId="4"/>
  </si>
  <si>
    <t>バーゼル条約実施等経費</t>
    <rPh sb="4" eb="6">
      <t>ジョウヤク</t>
    </rPh>
    <rPh sb="6" eb="9">
      <t>ジッシナド</t>
    </rPh>
    <rPh sb="9" eb="11">
      <t>ケイヒ</t>
    </rPh>
    <phoneticPr fontId="14"/>
  </si>
  <si>
    <t>平成8年度</t>
  </si>
  <si>
    <t>成果実績であるシップバックの通報件数が目標に大きく届いていない状況が続いているため、目標達成に向けた事業内容の見直しを逐次図ること。また、一者応札の改善に向けた取組を検討し、実施すること。</t>
    <rPh sb="0" eb="2">
      <t>セイカ</t>
    </rPh>
    <rPh sb="2" eb="4">
      <t>ジッセキ</t>
    </rPh>
    <rPh sb="14" eb="16">
      <t>ツウホウ</t>
    </rPh>
    <rPh sb="16" eb="18">
      <t>ケンスウ</t>
    </rPh>
    <rPh sb="19" eb="21">
      <t>モクヒョウ</t>
    </rPh>
    <rPh sb="22" eb="23">
      <t>オオ</t>
    </rPh>
    <rPh sb="25" eb="26">
      <t>トド</t>
    </rPh>
    <rPh sb="31" eb="33">
      <t>ジョウキョウ</t>
    </rPh>
    <rPh sb="34" eb="35">
      <t>ツヅ</t>
    </rPh>
    <rPh sb="42" eb="44">
      <t>モクヒョウ</t>
    </rPh>
    <rPh sb="44" eb="46">
      <t>タッセイ</t>
    </rPh>
    <rPh sb="47" eb="48">
      <t>ム</t>
    </rPh>
    <rPh sb="50" eb="52">
      <t>ジギョウ</t>
    </rPh>
    <rPh sb="52" eb="54">
      <t>ナイヨウ</t>
    </rPh>
    <rPh sb="55" eb="57">
      <t>ミナオ</t>
    </rPh>
    <rPh sb="59" eb="61">
      <t>チクジ</t>
    </rPh>
    <rPh sb="61" eb="62">
      <t>ハカ</t>
    </rPh>
    <phoneticPr fontId="6"/>
  </si>
  <si>
    <t>成果実績の目標達成に向け、事業内容の見直しを図る。また、一者応札の状況の改善に向け、取組を検討する。</t>
    <phoneticPr fontId="4"/>
  </si>
  <si>
    <t>0173</t>
    <phoneticPr fontId="4"/>
  </si>
  <si>
    <t>産業廃棄物不法投棄等原状回復措置推進費補助金</t>
  </si>
  <si>
    <t>不法投棄をした者が「棄て得」にならないように防止対策にも自治体などと協力して力を入れてほしい。この事業は小さいほど良いのだから。</t>
    <rPh sb="0" eb="4">
      <t>フホウトウキ</t>
    </rPh>
    <rPh sb="7" eb="8">
      <t>モノ</t>
    </rPh>
    <rPh sb="10" eb="11">
      <t>ス</t>
    </rPh>
    <rPh sb="12" eb="13">
      <t>トク</t>
    </rPh>
    <rPh sb="22" eb="24">
      <t>ボウシ</t>
    </rPh>
    <rPh sb="24" eb="26">
      <t>タイサク</t>
    </rPh>
    <rPh sb="28" eb="31">
      <t>ジチタイ</t>
    </rPh>
    <rPh sb="34" eb="36">
      <t>キョウリョク</t>
    </rPh>
    <rPh sb="38" eb="39">
      <t>チカラ</t>
    </rPh>
    <rPh sb="40" eb="41">
      <t>イ</t>
    </rPh>
    <rPh sb="49" eb="51">
      <t>ジギョウ</t>
    </rPh>
    <rPh sb="52" eb="53">
      <t>チイ</t>
    </rPh>
    <rPh sb="57" eb="58">
      <t>ヨ</t>
    </rPh>
    <phoneticPr fontId="3"/>
  </si>
  <si>
    <t>外部有識者の所見のとおり、地方公共団体と協力して不法投棄の防止対策を推進できるよう、「不法投棄等未然防止・事案対応事業」と一体となって効率的かつ効果的な事業を実施していくこと。</t>
    <rPh sb="24" eb="26">
      <t>フホウ</t>
    </rPh>
    <rPh sb="26" eb="28">
      <t>トウキ</t>
    </rPh>
    <rPh sb="29" eb="31">
      <t>ボウシ</t>
    </rPh>
    <rPh sb="31" eb="33">
      <t>タイサク</t>
    </rPh>
    <rPh sb="34" eb="36">
      <t>スイシン</t>
    </rPh>
    <rPh sb="61" eb="63">
      <t>イッタイ</t>
    </rPh>
    <phoneticPr fontId="4"/>
  </si>
  <si>
    <t>「不法投棄等未然防止・事案対応事業」と一体となって事業を進められるよう、補助事業対象選定の際も地方公共団体の対応についてより詳細な検証及び適切な助言を行い、不法投棄等の未然防止にも繋げられるような事業実施に努める。</t>
    <phoneticPr fontId="4"/>
  </si>
  <si>
    <t>0174</t>
  </si>
  <si>
    <t>廃棄物等の輸出入の適正化推進費</t>
    <rPh sb="0" eb="3">
      <t>ハイキブツ</t>
    </rPh>
    <rPh sb="3" eb="4">
      <t>トウ</t>
    </rPh>
    <rPh sb="5" eb="8">
      <t>ユシュツニュウ</t>
    </rPh>
    <rPh sb="9" eb="12">
      <t>テキセイカ</t>
    </rPh>
    <rPh sb="12" eb="15">
      <t>スイシンヒ</t>
    </rPh>
    <phoneticPr fontId="14"/>
  </si>
  <si>
    <t>平成25年度</t>
    <rPh sb="0" eb="2">
      <t>ヘイセイ</t>
    </rPh>
    <rPh sb="4" eb="6">
      <t>ネンド</t>
    </rPh>
    <phoneticPr fontId="15"/>
  </si>
  <si>
    <t>終了(予定)なし</t>
    <rPh sb="0" eb="2">
      <t>シュウリョウ</t>
    </rPh>
    <rPh sb="3" eb="5">
      <t>ヨテイ</t>
    </rPh>
    <phoneticPr fontId="15"/>
  </si>
  <si>
    <t>成果実績であるシップバックの通報件数が目標に大きく届いていない状況が続いているため、目標達成に向けた事業内容の見直しを逐次図ること。また、引き続き効率性も意識した事業実施がなされるよう努めること。</t>
    <rPh sb="0" eb="2">
      <t>セイカ</t>
    </rPh>
    <rPh sb="2" eb="4">
      <t>ジッセキ</t>
    </rPh>
    <rPh sb="14" eb="16">
      <t>ツウホウ</t>
    </rPh>
    <rPh sb="16" eb="18">
      <t>ケンスウ</t>
    </rPh>
    <rPh sb="19" eb="21">
      <t>モクヒョウ</t>
    </rPh>
    <rPh sb="22" eb="23">
      <t>オオ</t>
    </rPh>
    <rPh sb="25" eb="26">
      <t>トド</t>
    </rPh>
    <rPh sb="31" eb="33">
      <t>ジョウキョウ</t>
    </rPh>
    <rPh sb="34" eb="35">
      <t>ツヅ</t>
    </rPh>
    <rPh sb="42" eb="44">
      <t>モクヒョウ</t>
    </rPh>
    <rPh sb="44" eb="46">
      <t>タッセイ</t>
    </rPh>
    <rPh sb="47" eb="48">
      <t>ム</t>
    </rPh>
    <rPh sb="50" eb="52">
      <t>ジギョウ</t>
    </rPh>
    <rPh sb="52" eb="54">
      <t>ナイヨウ</t>
    </rPh>
    <rPh sb="55" eb="57">
      <t>ミナオ</t>
    </rPh>
    <rPh sb="59" eb="61">
      <t>チクジ</t>
    </rPh>
    <rPh sb="61" eb="62">
      <t>ハカ</t>
    </rPh>
    <rPh sb="69" eb="70">
      <t>ヒ</t>
    </rPh>
    <rPh sb="71" eb="72">
      <t>ツヅ</t>
    </rPh>
    <rPh sb="73" eb="76">
      <t>コウリツセイ</t>
    </rPh>
    <rPh sb="77" eb="79">
      <t>イシキ</t>
    </rPh>
    <rPh sb="81" eb="83">
      <t>ジギョウ</t>
    </rPh>
    <rPh sb="83" eb="85">
      <t>ジッシ</t>
    </rPh>
    <rPh sb="92" eb="93">
      <t>ツト</t>
    </rPh>
    <phoneticPr fontId="6"/>
  </si>
  <si>
    <t>目標達成に向け、事業内容の見直しを図る。増額分含め、引き続き効率性を意識して事業を実施する。</t>
    <phoneticPr fontId="4"/>
  </si>
  <si>
    <t>0175</t>
  </si>
  <si>
    <t>課題対応型産業廃棄物処理施設運用支援事業</t>
    <rPh sb="0" eb="2">
      <t>カダイ</t>
    </rPh>
    <rPh sb="2" eb="5">
      <t>タイオウガタ</t>
    </rPh>
    <rPh sb="5" eb="7">
      <t>サンギョウ</t>
    </rPh>
    <rPh sb="7" eb="10">
      <t>ハイキブツ</t>
    </rPh>
    <rPh sb="10" eb="12">
      <t>ショリ</t>
    </rPh>
    <rPh sb="12" eb="14">
      <t>シセツ</t>
    </rPh>
    <rPh sb="14" eb="16">
      <t>ウンヨウ</t>
    </rPh>
    <rPh sb="16" eb="18">
      <t>シエン</t>
    </rPh>
    <rPh sb="18" eb="20">
      <t>ジギョウ</t>
    </rPh>
    <phoneticPr fontId="14"/>
  </si>
  <si>
    <t>平成29年度</t>
    <rPh sb="0" eb="2">
      <t>ヘイセイ</t>
    </rPh>
    <rPh sb="4" eb="6">
      <t>ネンド</t>
    </rPh>
    <phoneticPr fontId="15"/>
  </si>
  <si>
    <t>引き続き、施設整備について適切に執行状況を管理するとともに、真に必要な執行となるよう、適時適切な事業計画の見直しや、関係者との連携に努めること。</t>
    <rPh sb="0" eb="1">
      <t>ヒ</t>
    </rPh>
    <rPh sb="2" eb="3">
      <t>ツヅ</t>
    </rPh>
    <rPh sb="5" eb="7">
      <t>シセツ</t>
    </rPh>
    <rPh sb="7" eb="9">
      <t>セイビ</t>
    </rPh>
    <rPh sb="13" eb="15">
      <t>テキセツ</t>
    </rPh>
    <rPh sb="16" eb="18">
      <t>シッコウ</t>
    </rPh>
    <rPh sb="18" eb="20">
      <t>ジョウキョウ</t>
    </rPh>
    <rPh sb="21" eb="23">
      <t>カンリ</t>
    </rPh>
    <rPh sb="30" eb="31">
      <t>シン</t>
    </rPh>
    <rPh sb="32" eb="34">
      <t>ヒツヨウ</t>
    </rPh>
    <rPh sb="35" eb="37">
      <t>シッコウ</t>
    </rPh>
    <rPh sb="43" eb="45">
      <t>テキジ</t>
    </rPh>
    <rPh sb="45" eb="47">
      <t>テキセツ</t>
    </rPh>
    <rPh sb="48" eb="50">
      <t>ジギョウ</t>
    </rPh>
    <rPh sb="50" eb="52">
      <t>ケイカク</t>
    </rPh>
    <rPh sb="53" eb="55">
      <t>ミナオ</t>
    </rPh>
    <rPh sb="58" eb="61">
      <t>カンケイシャ</t>
    </rPh>
    <rPh sb="63" eb="65">
      <t>レンケイ</t>
    </rPh>
    <rPh sb="66" eb="67">
      <t>ツト</t>
    </rPh>
    <phoneticPr fontId="6"/>
  </si>
  <si>
    <t>施設整備については、事業の特性上やむを得ない繰り越しが発生することはあるが、引き続き適切に執行状況を管理していくこととし、適時適切な事業計画の見直しや、関係者との連携に努めることとする。</t>
    <phoneticPr fontId="4"/>
  </si>
  <si>
    <t>0176</t>
  </si>
  <si>
    <t>船舶の再資源化解体適正化推進費</t>
    <rPh sb="0" eb="2">
      <t>センパク</t>
    </rPh>
    <rPh sb="3" eb="7">
      <t>サイシゲンカ</t>
    </rPh>
    <rPh sb="7" eb="9">
      <t>カイタイ</t>
    </rPh>
    <rPh sb="9" eb="12">
      <t>テキセイカ</t>
    </rPh>
    <rPh sb="12" eb="15">
      <t>スイシンヒ</t>
    </rPh>
    <phoneticPr fontId="14"/>
  </si>
  <si>
    <t>令和3年度</t>
    <rPh sb="0" eb="2">
      <t>レイワ</t>
    </rPh>
    <rPh sb="3" eb="5">
      <t>ネンド</t>
    </rPh>
    <phoneticPr fontId="15"/>
  </si>
  <si>
    <t>令和3年度で終了の事業。今後もシップリサイクル法の円滑な運用に資するよう、これまでの成果を活用すること。</t>
    <rPh sb="23" eb="24">
      <t>ホウ</t>
    </rPh>
    <rPh sb="25" eb="27">
      <t>エンカツ</t>
    </rPh>
    <rPh sb="28" eb="30">
      <t>ウンヨウ</t>
    </rPh>
    <rPh sb="31" eb="32">
      <t>シ</t>
    </rPh>
    <rPh sb="42" eb="44">
      <t>セイカ</t>
    </rPh>
    <rPh sb="45" eb="47">
      <t>カツヨウ</t>
    </rPh>
    <phoneticPr fontId="4"/>
  </si>
  <si>
    <t>今後もシップリサイクル法の円滑な運用に資するよう、これまでの成果を活用する。</t>
    <phoneticPr fontId="4"/>
  </si>
  <si>
    <t>0177</t>
  </si>
  <si>
    <t>浄化槽指導普及事業費等</t>
    <rPh sb="0" eb="3">
      <t>ジョウカソウ</t>
    </rPh>
    <rPh sb="3" eb="5">
      <t>シドウ</t>
    </rPh>
    <rPh sb="5" eb="7">
      <t>フキュウ</t>
    </rPh>
    <rPh sb="7" eb="10">
      <t>ジギョウヒ</t>
    </rPh>
    <rPh sb="10" eb="11">
      <t>トウ</t>
    </rPh>
    <phoneticPr fontId="14"/>
  </si>
  <si>
    <t>平成16年度</t>
    <rPh sb="0" eb="2">
      <t>ヘイセイ</t>
    </rPh>
    <rPh sb="4" eb="6">
      <t>ネンド</t>
    </rPh>
    <phoneticPr fontId="4"/>
  </si>
  <si>
    <t>引き続き、成果実績の向上に向けてより効果の高い事業実施や、適切な浄化槽整備の重要性等の理解醸成に努めること。また、一者応札の改善に向けた取組を検討し、実施すること。</t>
    <rPh sb="0" eb="1">
      <t>ヒ</t>
    </rPh>
    <rPh sb="2" eb="3">
      <t>ツヅ</t>
    </rPh>
    <rPh sb="5" eb="7">
      <t>セイカ</t>
    </rPh>
    <rPh sb="7" eb="9">
      <t>ジッセキ</t>
    </rPh>
    <rPh sb="10" eb="12">
      <t>コウジョウ</t>
    </rPh>
    <rPh sb="13" eb="14">
      <t>ム</t>
    </rPh>
    <rPh sb="18" eb="20">
      <t>コウカ</t>
    </rPh>
    <rPh sb="21" eb="22">
      <t>タカ</t>
    </rPh>
    <rPh sb="23" eb="25">
      <t>ジギョウ</t>
    </rPh>
    <rPh sb="25" eb="27">
      <t>ジッシ</t>
    </rPh>
    <rPh sb="29" eb="31">
      <t>テキセツ</t>
    </rPh>
    <rPh sb="32" eb="35">
      <t>ジョウカソウ</t>
    </rPh>
    <rPh sb="35" eb="37">
      <t>セイビ</t>
    </rPh>
    <rPh sb="38" eb="42">
      <t>ジュウヨウセイナド</t>
    </rPh>
    <rPh sb="43" eb="45">
      <t>リカイ</t>
    </rPh>
    <rPh sb="45" eb="47">
      <t>ジョウセイ</t>
    </rPh>
    <rPh sb="48" eb="49">
      <t>ツト</t>
    </rPh>
    <phoneticPr fontId="15"/>
  </si>
  <si>
    <t>・引き続き、成果実績の向上に向けてより効果の高い事業実施に向けた精査等を行うとともに、適切な浄化槽整備の重要性等の理解醸成に必要な自治体や関係事業者等との連携・協力等を強化していく。
・各事業を効果的、効率的に実施できる技術力を有する者が多く入札できるよう、総合評価方式等を活用した適切な発注を進める。</t>
    <phoneticPr fontId="4"/>
  </si>
  <si>
    <t>0178</t>
  </si>
  <si>
    <t>バイオマスプラスチック利活用検討業務</t>
  </si>
  <si>
    <t>令和３年度で終了の事業。今後のバイオマスプラスチック利活用促進に向けて本事業で得られた成果を広く自治体に周知し活用すること。</t>
    <rPh sb="35" eb="36">
      <t>ホン</t>
    </rPh>
    <rPh sb="36" eb="38">
      <t>ジギョウ</t>
    </rPh>
    <rPh sb="39" eb="40">
      <t>エ</t>
    </rPh>
    <rPh sb="43" eb="45">
      <t>セイカ</t>
    </rPh>
    <rPh sb="46" eb="47">
      <t>ヒロ</t>
    </rPh>
    <rPh sb="48" eb="51">
      <t>ジチタイ</t>
    </rPh>
    <rPh sb="52" eb="54">
      <t>シュウチ</t>
    </rPh>
    <rPh sb="55" eb="57">
      <t>カツヨウ</t>
    </rPh>
    <phoneticPr fontId="4"/>
  </si>
  <si>
    <t>作成したガイドラインを用い、引き続き広く自治体に周知し、指定収集袋へのバイオプラスチック導入を推進していく。</t>
    <rPh sb="0" eb="2">
      <t>サクセイ</t>
    </rPh>
    <rPh sb="11" eb="12">
      <t>モチ</t>
    </rPh>
    <rPh sb="14" eb="15">
      <t>ヒ</t>
    </rPh>
    <rPh sb="16" eb="17">
      <t>ツヅ</t>
    </rPh>
    <rPh sb="18" eb="19">
      <t>ヒロ</t>
    </rPh>
    <rPh sb="20" eb="23">
      <t>ジチタイ</t>
    </rPh>
    <rPh sb="24" eb="26">
      <t>シュウチ</t>
    </rPh>
    <rPh sb="28" eb="30">
      <t>シテイ</t>
    </rPh>
    <rPh sb="30" eb="32">
      <t>シュウシュウ</t>
    </rPh>
    <rPh sb="32" eb="33">
      <t>ブクロ</t>
    </rPh>
    <rPh sb="44" eb="46">
      <t>ドウニュウ</t>
    </rPh>
    <rPh sb="47" eb="49">
      <t>スイシン</t>
    </rPh>
    <phoneticPr fontId="4"/>
  </si>
  <si>
    <t>0179</t>
  </si>
  <si>
    <t>リチウムイオン電池等処理困難物適正処理対策検討事業</t>
    <rPh sb="7" eb="9">
      <t>デンチ</t>
    </rPh>
    <rPh sb="9" eb="10">
      <t>トウ</t>
    </rPh>
    <rPh sb="10" eb="12">
      <t>ショリ</t>
    </rPh>
    <rPh sb="12" eb="14">
      <t>コンナン</t>
    </rPh>
    <rPh sb="14" eb="15">
      <t>ブツ</t>
    </rPh>
    <rPh sb="15" eb="17">
      <t>テキセイ</t>
    </rPh>
    <rPh sb="17" eb="19">
      <t>ショリ</t>
    </rPh>
    <rPh sb="19" eb="21">
      <t>タイサク</t>
    </rPh>
    <rPh sb="21" eb="23">
      <t>ケントウ</t>
    </rPh>
    <rPh sb="23" eb="25">
      <t>ジギョウ</t>
    </rPh>
    <phoneticPr fontId="14"/>
  </si>
  <si>
    <t>令和４年度で事業終了とのことだが、結果として、事業の成果は何であったのかを明らかにしてほしい。実際に、誰に、どこまで周知されたかどうかを把握するなど、指標の設定にも工夫が必要ではないか。</t>
    <phoneticPr fontId="4"/>
  </si>
  <si>
    <t>令和４年度で終了の事業。
外部有識者の所見を踏まえて、この事業で得られた成果を分かりやすく伝えるための記載や指標の設定について検討すること。</t>
    <rPh sb="0" eb="2">
      <t>レイワ</t>
    </rPh>
    <rPh sb="3" eb="5">
      <t>ネンド</t>
    </rPh>
    <rPh sb="6" eb="8">
      <t>シュウリョウ</t>
    </rPh>
    <rPh sb="9" eb="11">
      <t>ジギョウ</t>
    </rPh>
    <rPh sb="13" eb="18">
      <t>ガイブユウシキシャ</t>
    </rPh>
    <rPh sb="19" eb="21">
      <t>ショケン</t>
    </rPh>
    <rPh sb="22" eb="23">
      <t>フ</t>
    </rPh>
    <rPh sb="29" eb="31">
      <t>ジギョウ</t>
    </rPh>
    <rPh sb="32" eb="33">
      <t>エ</t>
    </rPh>
    <rPh sb="36" eb="38">
      <t>セイカ</t>
    </rPh>
    <rPh sb="39" eb="40">
      <t>ワ</t>
    </rPh>
    <rPh sb="45" eb="46">
      <t>ツタ</t>
    </rPh>
    <rPh sb="51" eb="53">
      <t>キサイ</t>
    </rPh>
    <rPh sb="54" eb="56">
      <t>シヒョウ</t>
    </rPh>
    <rPh sb="57" eb="59">
      <t>セッテイ</t>
    </rPh>
    <rPh sb="63" eb="65">
      <t>ケントウ</t>
    </rPh>
    <phoneticPr fontId="4"/>
  </si>
  <si>
    <t>外部有識者の所見を踏まえ、活動目標及び指標について見直しを行い、業務の成果物として対策集を取りまとめたことと、その周知を図るための自治体向け説明会について追記を行った。</t>
    <rPh sb="0" eb="2">
      <t>ガイブ</t>
    </rPh>
    <rPh sb="2" eb="5">
      <t>ユウシキシャ</t>
    </rPh>
    <rPh sb="6" eb="8">
      <t>ショケン</t>
    </rPh>
    <rPh sb="9" eb="10">
      <t>フ</t>
    </rPh>
    <rPh sb="13" eb="15">
      <t>カツドウ</t>
    </rPh>
    <rPh sb="15" eb="17">
      <t>モクヒョウ</t>
    </rPh>
    <rPh sb="17" eb="18">
      <t>オヨ</t>
    </rPh>
    <rPh sb="19" eb="21">
      <t>シヒョウ</t>
    </rPh>
    <rPh sb="25" eb="27">
      <t>ミナオ</t>
    </rPh>
    <rPh sb="29" eb="30">
      <t>オコナ</t>
    </rPh>
    <rPh sb="32" eb="34">
      <t>ギョウム</t>
    </rPh>
    <rPh sb="35" eb="38">
      <t>セイカブツ</t>
    </rPh>
    <rPh sb="41" eb="43">
      <t>タイサク</t>
    </rPh>
    <rPh sb="43" eb="44">
      <t>シュウ</t>
    </rPh>
    <rPh sb="45" eb="46">
      <t>ト</t>
    </rPh>
    <rPh sb="57" eb="59">
      <t>シュウチ</t>
    </rPh>
    <rPh sb="60" eb="61">
      <t>ハカ</t>
    </rPh>
    <rPh sb="65" eb="68">
      <t>ジチタイ</t>
    </rPh>
    <rPh sb="68" eb="69">
      <t>ム</t>
    </rPh>
    <rPh sb="70" eb="73">
      <t>セツメイカイ</t>
    </rPh>
    <rPh sb="77" eb="79">
      <t>ツイキ</t>
    </rPh>
    <rPh sb="80" eb="81">
      <t>オコナ</t>
    </rPh>
    <phoneticPr fontId="4"/>
  </si>
  <si>
    <t>「リチウムイオン電池等処理困難物対策検討業務」から名称変更</t>
    <phoneticPr fontId="4"/>
  </si>
  <si>
    <t>0180</t>
  </si>
  <si>
    <t>感染症等に対応する強靱で持続可能な廃棄物処理体制の構築支援業務</t>
    <rPh sb="3" eb="4">
      <t>トウ</t>
    </rPh>
    <phoneticPr fontId="4"/>
  </si>
  <si>
    <t>令和3年度</t>
    <rPh sb="0" eb="2">
      <t>レイワ</t>
    </rPh>
    <rPh sb="3" eb="5">
      <t>ネンド</t>
    </rPh>
    <phoneticPr fontId="9"/>
  </si>
  <si>
    <t>結果として、持続可能な廃棄物処理体制は実現したのか？その目的達成のためにこの事業がどの程度貢献したのか、今後同様の状況となった時にも生かせる体制やツール類が整備できたのか、今後の課題は何なのか、などを総括して、事業の終了にあたって明確にしておく必要がある。</t>
    <phoneticPr fontId="4"/>
  </si>
  <si>
    <t>令和４年度で終了の事業。
外部有識者の所見を踏まえて、この事業で得られた成果、今後の課題を分かりやすく伝えるための記載について検討すること。</t>
    <rPh sb="0" eb="2">
      <t>レイワ</t>
    </rPh>
    <rPh sb="3" eb="5">
      <t>ネンド</t>
    </rPh>
    <rPh sb="6" eb="8">
      <t>シュウリョウ</t>
    </rPh>
    <rPh sb="9" eb="11">
      <t>ジギョウ</t>
    </rPh>
    <rPh sb="13" eb="18">
      <t>ガイブユウシキシャ</t>
    </rPh>
    <rPh sb="19" eb="21">
      <t>ショケン</t>
    </rPh>
    <rPh sb="22" eb="23">
      <t>フ</t>
    </rPh>
    <rPh sb="29" eb="31">
      <t>ジギョウ</t>
    </rPh>
    <rPh sb="32" eb="33">
      <t>エ</t>
    </rPh>
    <rPh sb="36" eb="38">
      <t>セイカ</t>
    </rPh>
    <rPh sb="39" eb="41">
      <t>コンゴ</t>
    </rPh>
    <rPh sb="42" eb="44">
      <t>カダイ</t>
    </rPh>
    <rPh sb="45" eb="46">
      <t>ワ</t>
    </rPh>
    <rPh sb="51" eb="52">
      <t>ツタ</t>
    </rPh>
    <rPh sb="57" eb="59">
      <t>キサイ</t>
    </rPh>
    <rPh sb="63" eb="65">
      <t>ケントウ</t>
    </rPh>
    <phoneticPr fontId="4"/>
  </si>
  <si>
    <t>令和３年度業務では強靱で持続可能な一般廃棄物処理体制を構築するための支援の準備段階として、現状の調査・分析を行い、研修用の動画（案）やテキスト（案）を作成した。これらは、今後感染症等について同様の状況となった時も活用できるツールである。
令和４年度業務では、これらを更にブラッシュアップし、自治体等向けの研修会を実施する予定である。また、研修会後も広く活用されるツールとなるよう、特に重要な事項をまとめた簡易なパンフレット化やその周知方法についても工夫する必要があることを課題と認識しており、これらの検討について仕様書に示した。</t>
    <rPh sb="202" eb="204">
      <t>カンイ</t>
    </rPh>
    <phoneticPr fontId="4"/>
  </si>
  <si>
    <t>一般会計</t>
    <rPh sb="0" eb="2">
      <t>イッパン</t>
    </rPh>
    <rPh sb="2" eb="4">
      <t>カイケイ</t>
    </rPh>
    <phoneticPr fontId="18"/>
  </si>
  <si>
    <t>0181</t>
  </si>
  <si>
    <t>産業廃棄物処理業におけるイノベーション創出促進支援事業</t>
  </si>
  <si>
    <t>〇事業名→事業の目的→事業概要→活動内容となるにつれ中身が限定的であり、事業の名称・目的と事業内容とに乖離がある。成果指標・目標も優良認定事業者数を掲げるのみで、本事業が優良事業者数の増加を目的としているかのように受け取れるがそれで良いのか。
〇資金の流れのフローには数多くの受託先が記載されており、環境省からの委託業務の内容も多岐にわたるようであり、本事業が目指す目的・成果とそのための業務内容の範囲を見極めることが難しくなっている。</t>
    <phoneticPr fontId="4"/>
  </si>
  <si>
    <t>外部有識者の所見を踏まえ、分かりやすい記載となるよう検討すること。</t>
    <rPh sb="9" eb="10">
      <t>フ</t>
    </rPh>
    <rPh sb="13" eb="14">
      <t>ワ</t>
    </rPh>
    <rPh sb="19" eb="21">
      <t>キサイ</t>
    </rPh>
    <rPh sb="26" eb="28">
      <t>ケントウ</t>
    </rPh>
    <phoneticPr fontId="4"/>
  </si>
  <si>
    <t>本事業は多様な取り組みにより、産業廃棄物処理業の効率化、強靱化、優良化の促進を図るものであるが、所見のとおり、活動内容については、多様な事業内容に対応できておらず、定量的な指標を持つものに限定されている。引き続き、わかりやすい記載となるよう検討したい。</t>
    <phoneticPr fontId="4"/>
  </si>
  <si>
    <t>施策名：5.生物多様性の保全と自然との共生の推進</t>
  </si>
  <si>
    <t>0182</t>
    <phoneticPr fontId="4"/>
  </si>
  <si>
    <t>国際分担金等経費</t>
  </si>
  <si>
    <t>昭和54年度</t>
  </si>
  <si>
    <t>使途や効果等について、継続的に把握し、日本として国際的な議論をリードするよう努めること。</t>
    <rPh sb="5" eb="6">
      <t>トウ</t>
    </rPh>
    <phoneticPr fontId="6"/>
  </si>
  <si>
    <t>使途や効果について、継続的に把握し、日本として国際的な議論をリードするよう努めていく。</t>
  </si>
  <si>
    <t>自然環境局</t>
    <rPh sb="0" eb="2">
      <t>シゼン</t>
    </rPh>
    <rPh sb="2" eb="5">
      <t>カンキョウキョク</t>
    </rPh>
    <phoneticPr fontId="17"/>
  </si>
  <si>
    <t>（項）生物多様性保全等推進費
　（大事項）生物多様性の保全等の推進に必要な経費</t>
  </si>
  <si>
    <t>0183</t>
    <phoneticPr fontId="4"/>
  </si>
  <si>
    <t>生物多様性センター維持運営費</t>
  </si>
  <si>
    <t>自然環境に関する情報の収集・提供の拠点として生物多様性の保全に貢献するため展示施設の改修等を実施し、効果的な事業の執行に努めること。また、近年執行率が低い年度もあるため、原因を十分に検証し、適切な執行管理に努めること。</t>
    <phoneticPr fontId="4"/>
  </si>
  <si>
    <t>前年度から繰り越した展示改修を実施しつつ、施設の安全面や維持管理の面から効果的な設備更新・修繕を行う。
執行率の低い事業においては、新型コロナの影響が改善されれば適切に執行できる見込み。</t>
  </si>
  <si>
    <t>平成27年度</t>
    <rPh sb="0" eb="2">
      <t>ヘイセイ</t>
    </rPh>
    <rPh sb="4" eb="6">
      <t>ネンド</t>
    </rPh>
    <phoneticPr fontId="15"/>
  </si>
  <si>
    <t>（項）環境保全施設整備費
　（大事項）環境保全施設整備に必要な経費</t>
    <rPh sb="3" eb="5">
      <t>カンキョウ</t>
    </rPh>
    <rPh sb="5" eb="7">
      <t>ホゼン</t>
    </rPh>
    <rPh sb="7" eb="9">
      <t>シセツ</t>
    </rPh>
    <rPh sb="9" eb="12">
      <t>セイビヒ</t>
    </rPh>
    <rPh sb="19" eb="21">
      <t>カンキョウ</t>
    </rPh>
    <rPh sb="21" eb="23">
      <t>ホゼン</t>
    </rPh>
    <rPh sb="23" eb="25">
      <t>シセツ</t>
    </rPh>
    <rPh sb="25" eb="27">
      <t>セイビ</t>
    </rPh>
    <phoneticPr fontId="17"/>
  </si>
  <si>
    <t>0184</t>
    <phoneticPr fontId="4"/>
  </si>
  <si>
    <t>自然環境保全基礎調査費</t>
  </si>
  <si>
    <t>昭和44年度</t>
  </si>
  <si>
    <t>引き続き、自然環境の現状及びその時系列的な改変状況を把握するため、効率的かつ効果的に事業を実施し、適切な予算執行に努めること。また、一者応札となっている契約があるため、一者応札の改善に向けた取り組みを検討すること。</t>
    <rPh sb="0" eb="1">
      <t>ヒ</t>
    </rPh>
    <rPh sb="2" eb="3">
      <t>ツヅ</t>
    </rPh>
    <rPh sb="76" eb="78">
      <t>ケイヤク</t>
    </rPh>
    <phoneticPr fontId="6"/>
  </si>
  <si>
    <t>今後とも、自然環境の現状及びその時系列的な改変状況を把握するため、マスタープランに基づき、総合解析や調査の効率的かつ効果的な事業の執行などに努める。また引き続き、早期公告や公告期間の延長、仕様書の見直しなどにより、複数者が応札しやすいような環境整備に努める。</t>
  </si>
  <si>
    <t>0185</t>
  </si>
  <si>
    <t>地球規模生物多様性モニタリング推進事業</t>
  </si>
  <si>
    <t>平成15年度</t>
  </si>
  <si>
    <t>引き続き、国際的な生物多様性の保全に貢献するため、効率的かつ効果的に事業を実施し、適切な予算執行に努めること。また、一者応札となっている契約があるため、一者応札の改善に向けた取り組みを検討すること。</t>
    <rPh sb="0" eb="1">
      <t>ヒ</t>
    </rPh>
    <rPh sb="2" eb="3">
      <t>ツヅ</t>
    </rPh>
    <rPh sb="68" eb="70">
      <t>ケイヤク</t>
    </rPh>
    <phoneticPr fontId="6"/>
  </si>
  <si>
    <t>今後とも、国際的取組について関係機関との連携やオンライン等の活用により、国際的な生物多様性の保全に努めるとともに、効率的かつ適正な事業の執行や、わかりやすい事業成果の提供などに努める。また引き続き、早期公告や公告期間の延長、参加要件の見直しなど調達手法の改善に向けた検討を行う。</t>
  </si>
  <si>
    <t>0186</t>
  </si>
  <si>
    <t>地球規模生物多様性情報システム整備推進費</t>
  </si>
  <si>
    <t>平成6年度</t>
  </si>
  <si>
    <t>引き続き効率的なシステムの維持運営に努めること。また、一者応札となっている契約があるため、一者応札の改善に向けた取り組みを検討すること。</t>
    <rPh sb="0" eb="1">
      <t>ヒ</t>
    </rPh>
    <rPh sb="2" eb="3">
      <t>ツヅ</t>
    </rPh>
    <rPh sb="4" eb="6">
      <t>コウリツ</t>
    </rPh>
    <rPh sb="6" eb="7">
      <t>テキ</t>
    </rPh>
    <rPh sb="13" eb="15">
      <t>イジ</t>
    </rPh>
    <rPh sb="15" eb="17">
      <t>ウンエイ</t>
    </rPh>
    <rPh sb="18" eb="19">
      <t>ツト</t>
    </rPh>
    <rPh sb="37" eb="39">
      <t>ケイヤク</t>
    </rPh>
    <phoneticPr fontId="6"/>
  </si>
  <si>
    <t>一者応札になったものについては、公示期間の延長、公告時期の前倒し、競争参加要件の見直し等を図り引き続き競争性のある契約方法とする。</t>
  </si>
  <si>
    <t>0187</t>
  </si>
  <si>
    <t>放射線による自然生態系への影響調査費</t>
  </si>
  <si>
    <t>平成28年度</t>
    <rPh sb="0" eb="2">
      <t>ヘイセイ</t>
    </rPh>
    <rPh sb="4" eb="6">
      <t>ネンド</t>
    </rPh>
    <phoneticPr fontId="14"/>
  </si>
  <si>
    <t>重要な事業であり、必要性は理解できる。この事業で得られた知見は、政策としてどこにどのように生かされているのかを明らかにする必要がある。また、得られた知見の市民への公開・共有にも力を入れていく必要がある。</t>
    <phoneticPr fontId="4"/>
  </si>
  <si>
    <t>外部有識者の所見を踏まえ、この事業の成果がどう政策に生かされているか、国民へどう公開・共有されているか記載を検討すること。</t>
    <rPh sb="0" eb="5">
      <t>ガイブユウシキシャ</t>
    </rPh>
    <rPh sb="6" eb="8">
      <t>ショケン</t>
    </rPh>
    <rPh sb="9" eb="10">
      <t>フ</t>
    </rPh>
    <rPh sb="15" eb="17">
      <t>ジギョウ</t>
    </rPh>
    <rPh sb="18" eb="20">
      <t>セイカ</t>
    </rPh>
    <rPh sb="23" eb="25">
      <t>セイサク</t>
    </rPh>
    <rPh sb="26" eb="27">
      <t>イ</t>
    </rPh>
    <rPh sb="35" eb="37">
      <t>コクミン</t>
    </rPh>
    <rPh sb="40" eb="42">
      <t>コウカイ</t>
    </rPh>
    <rPh sb="43" eb="45">
      <t>キョウユウ</t>
    </rPh>
    <rPh sb="51" eb="53">
      <t>キサイ</t>
    </rPh>
    <rPh sb="54" eb="56">
      <t>ケントウ</t>
    </rPh>
    <phoneticPr fontId="4"/>
  </si>
  <si>
    <t>本事業は、放射線による健康上の不安の解消その他の安心して暮らすことのできる生活環境の実現のための措置の一環として、野生動植物の放射性物質の影響を把握するために長期的なモニタリング調査を実施しているものであり、調査結果は、福島復興再生に係る政策検討における基礎的情報として意義を有する。
成果の国民への公開・共有については、本事業の調査結果は、ホームページで公表するとともに、毎年開催する報告会において国民に対して報告していることから、「事業の有効性」欄にその旨を追記した。</t>
  </si>
  <si>
    <t>自然環境局</t>
  </si>
  <si>
    <t>一般会計</t>
  </si>
  <si>
    <t>0188</t>
  </si>
  <si>
    <t>生物多様性国家戦略推進費</t>
    <rPh sb="0" eb="2">
      <t>セイブツ</t>
    </rPh>
    <rPh sb="2" eb="5">
      <t>タヨウセイ</t>
    </rPh>
    <rPh sb="5" eb="7">
      <t>コッカ</t>
    </rPh>
    <rPh sb="7" eb="9">
      <t>センリャク</t>
    </rPh>
    <rPh sb="9" eb="12">
      <t>スイシンヒ</t>
    </rPh>
    <phoneticPr fontId="14"/>
  </si>
  <si>
    <t>次期国際枠組みに向けた議論等を踏まえ、引き続き適切な事業実施に努めること。
また、執行率が7割程度の水準で推移している状況であり、新型コロナウイルスによる影響以外にも執行率が低い要因が無いか等、十分に検証し、適切な執行管理に努めること。</t>
    <rPh sb="19" eb="20">
      <t>ヒ</t>
    </rPh>
    <rPh sb="21" eb="22">
      <t>ツヅ</t>
    </rPh>
    <rPh sb="26" eb="28">
      <t>ジギョウ</t>
    </rPh>
    <rPh sb="28" eb="30">
      <t>ジッシ</t>
    </rPh>
    <rPh sb="65" eb="67">
      <t>シンガタ</t>
    </rPh>
    <rPh sb="77" eb="79">
      <t>エイキョウ</t>
    </rPh>
    <phoneticPr fontId="6"/>
  </si>
  <si>
    <t>引き続き、適切な事業実施に努めるとともに、執行率に影響する要因を検証しながら適切な執行管理に務める。</t>
    <rPh sb="5" eb="7">
      <t>テキセツ</t>
    </rPh>
    <phoneticPr fontId="4"/>
  </si>
  <si>
    <t>0189</t>
  </si>
  <si>
    <t>ポスト2020生物多様性枠組の経済的事項に関する実施及び交渉等支援費</t>
    <rPh sb="7" eb="9">
      <t>セイブツ</t>
    </rPh>
    <rPh sb="9" eb="12">
      <t>タヨウセイ</t>
    </rPh>
    <rPh sb="12" eb="14">
      <t>ワクグ</t>
    </rPh>
    <rPh sb="15" eb="18">
      <t>ケイザイテキ</t>
    </rPh>
    <rPh sb="18" eb="20">
      <t>ジコウ</t>
    </rPh>
    <rPh sb="21" eb="22">
      <t>カン</t>
    </rPh>
    <rPh sb="24" eb="26">
      <t>ジッシ</t>
    </rPh>
    <rPh sb="26" eb="27">
      <t>オヨ</t>
    </rPh>
    <rPh sb="28" eb="30">
      <t>コウショウ</t>
    </rPh>
    <rPh sb="30" eb="31">
      <t>トウ</t>
    </rPh>
    <rPh sb="31" eb="34">
      <t>シエンヒ</t>
    </rPh>
    <phoneticPr fontId="14"/>
  </si>
  <si>
    <t>引き続き、事業者、自治体、住民等の多様な主体間連携・協働促進を図る等、効率的な事業実施に努めること。また、執行率が6割程度の水準で推移している状況であり、新型コロナウイルスによる影響以外にも執行率が低い要因が無いか等、十分に検証し、適切な執行管理に努めること。</t>
    <phoneticPr fontId="6"/>
  </si>
  <si>
    <t>引き続き、事業者、自治体、住民等の多様な主体間連携・協働促進を図る等、効率的な事業実施に努めるとともに、執行率に影響する要因を検証しながら適切な執行管理に務める。</t>
  </si>
  <si>
    <t>0190</t>
  </si>
  <si>
    <t>アジア保護地域イニシアティブ構築推進事業</t>
    <rPh sb="3" eb="5">
      <t>ホゴ</t>
    </rPh>
    <rPh sb="5" eb="7">
      <t>チイキ</t>
    </rPh>
    <rPh sb="14" eb="16">
      <t>コウチク</t>
    </rPh>
    <rPh sb="16" eb="18">
      <t>スイシン</t>
    </rPh>
    <rPh sb="18" eb="20">
      <t>ジギョウ</t>
    </rPh>
    <phoneticPr fontId="14"/>
  </si>
  <si>
    <t>保護地域の管理水準の向上のため、事業の効率性を検討し、適切な予算執行に努めること。また、一者応札となっている契約があるため、一者応札の改善に向けた取り組みを検討すること。</t>
    <rPh sb="7" eb="9">
      <t>スイジュン</t>
    </rPh>
    <rPh sb="10" eb="12">
      <t>コウジョウ</t>
    </rPh>
    <rPh sb="27" eb="29">
      <t>テキセツ</t>
    </rPh>
    <rPh sb="30" eb="32">
      <t>ヨサン</t>
    </rPh>
    <rPh sb="32" eb="34">
      <t>シッコウ</t>
    </rPh>
    <rPh sb="35" eb="36">
      <t>ツト</t>
    </rPh>
    <phoneticPr fontId="4"/>
  </si>
  <si>
    <t xml:space="preserve">新型コロナウイルスに関する世界的な情勢等も踏まえオンラインを積極的に取り入れる等、各国が蓄積した保護地域管理改善に係る具体的知見の共有とノウハウの横展開を効率的に行っていく。また、一者応札の改善のため、入札公告期間を長めに設定する等事業者が参入しやすいような事業設計を行う。           </t>
  </si>
  <si>
    <t>0191</t>
  </si>
  <si>
    <t>西之島総合学術調査事業費</t>
  </si>
  <si>
    <t>平成29年度</t>
    <rPh sb="0" eb="2">
      <t>ヘイセイ</t>
    </rPh>
    <rPh sb="4" eb="6">
      <t>ネンド</t>
    </rPh>
    <phoneticPr fontId="14"/>
  </si>
  <si>
    <t>令和5年度</t>
    <rPh sb="0" eb="2">
      <t>レイワ</t>
    </rPh>
    <rPh sb="3" eb="5">
      <t>ネンド</t>
    </rPh>
    <phoneticPr fontId="14"/>
  </si>
  <si>
    <t>貴重な原初の生物相把握のための調査であるため、引き続き効率的な事業の実施に努めること。</t>
  </si>
  <si>
    <t>引き続き、効率的な事業の実施に努め、継続的なデータ収集を行う。</t>
  </si>
  <si>
    <t>0192</t>
  </si>
  <si>
    <t>気候変動適応計画推進のための浅海域生態現況把握調査</t>
  </si>
  <si>
    <t>令和3年度</t>
    <rPh sb="0" eb="2">
      <t>レイワ</t>
    </rPh>
    <rPh sb="3" eb="5">
      <t>ネンド</t>
    </rPh>
    <phoneticPr fontId="14"/>
  </si>
  <si>
    <t>令和３年度で終了の事業。
当該事業の成果を十分に検証し、得られた知見を今後の関連する政策に活用できるよう努めること。</t>
  </si>
  <si>
    <t>本事業の成果はサンゴ礁ＧＩＳデータや分布図(PDF)等として発信しているが、さらにEADAS、A-PLAT等へ情報提供を行うなど、今後もよりデータが幅広く活用されるように務める。</t>
  </si>
  <si>
    <t>0193</t>
  </si>
  <si>
    <t>サンゴ礁生態系保全対策推進費</t>
    <rPh sb="3" eb="4">
      <t>ショウ</t>
    </rPh>
    <rPh sb="4" eb="7">
      <t>セイタイケイ</t>
    </rPh>
    <rPh sb="7" eb="9">
      <t>ホゼン</t>
    </rPh>
    <rPh sb="9" eb="11">
      <t>タイサク</t>
    </rPh>
    <rPh sb="11" eb="14">
      <t>スイシンヒ</t>
    </rPh>
    <phoneticPr fontId="14"/>
  </si>
  <si>
    <t>昭和57年度</t>
  </si>
  <si>
    <t>サンゴ礁生態系の保全を促進するため、事業を効率的かつ計画的に実施し、適切な予算執行に努めること。また、やむを得ない事情ではあるが、昨年度はほとんど事業執行できなかったので、必要に応じて予算規模を見直すとともに適切な事業管理に努めること。</t>
    <phoneticPr fontId="4"/>
  </si>
  <si>
    <t>今後も効果的かつ効率的な保全対策を行うとともに、適切な事業執行に努める。</t>
  </si>
  <si>
    <t>0194</t>
  </si>
  <si>
    <t>アジア太平洋地域渡り鳥及び湿地保全推進費</t>
    <phoneticPr fontId="4"/>
  </si>
  <si>
    <t>湿地生態系の保全及び渡り鳥の保全等を推進するため、効率的かつ計画的な実施に努めること。また、一者応札となっている契約があるため、一者応札の改善に向けた取り組みを検討すること。</t>
    <rPh sb="0" eb="2">
      <t>シッチ</t>
    </rPh>
    <rPh sb="2" eb="5">
      <t>セイタイケイ</t>
    </rPh>
    <rPh sb="6" eb="8">
      <t>ホゼン</t>
    </rPh>
    <rPh sb="8" eb="9">
      <t>オヨ</t>
    </rPh>
    <rPh sb="10" eb="11">
      <t>ワタ</t>
    </rPh>
    <rPh sb="12" eb="13">
      <t>ドリ</t>
    </rPh>
    <rPh sb="14" eb="16">
      <t>ホゼン</t>
    </rPh>
    <rPh sb="16" eb="17">
      <t>トウ</t>
    </rPh>
    <rPh sb="18" eb="20">
      <t>スイシン</t>
    </rPh>
    <rPh sb="34" eb="36">
      <t>ジッシ</t>
    </rPh>
    <rPh sb="37" eb="38">
      <t>ツト</t>
    </rPh>
    <phoneticPr fontId="6"/>
  </si>
  <si>
    <t>ご指摘を踏まえ、引き続き事業の効率的且つ計画的な予算執行に努めるとともに、多くの事業者が参加できるように事業内容や公告期間の見直しを行うなど、調達手法の改善を図りたい。</t>
  </si>
  <si>
    <t>0195</t>
  </si>
  <si>
    <t>森林・乾燥地・極地保全対策費</t>
  </si>
  <si>
    <t>引き続き、効果的・効率的な事業の実施に努めること。なお、一者応札となっている契約があるため、一者応札の改善に向けた取り組みを検討すること。</t>
    <rPh sb="0" eb="1">
      <t>ヒ</t>
    </rPh>
    <rPh sb="2" eb="3">
      <t>ツヅ</t>
    </rPh>
    <rPh sb="5" eb="8">
      <t>コウカテキ</t>
    </rPh>
    <rPh sb="9" eb="12">
      <t>コウリツテキ</t>
    </rPh>
    <rPh sb="13" eb="15">
      <t>ジギョウ</t>
    </rPh>
    <rPh sb="16" eb="18">
      <t>ジッシ</t>
    </rPh>
    <rPh sb="19" eb="20">
      <t>ツト</t>
    </rPh>
    <phoneticPr fontId="6"/>
  </si>
  <si>
    <t>今後も効果的かつ効率的な保全対策を行うとともに、適切な事業執行に努める。支出先の選定にあたっては、入札参加の条件の緩和、十分な公告期間の確保や仕様書の記載ぶりの工夫などを検討し、競争性の確保に努める。</t>
    <rPh sb="36" eb="39">
      <t>シシュツサキ</t>
    </rPh>
    <rPh sb="40" eb="42">
      <t>センテイ</t>
    </rPh>
    <rPh sb="49" eb="51">
      <t>ニュウサツ</t>
    </rPh>
    <rPh sb="51" eb="53">
      <t>サンカ</t>
    </rPh>
    <rPh sb="54" eb="56">
      <t>ジョウケン</t>
    </rPh>
    <rPh sb="57" eb="59">
      <t>カンワ</t>
    </rPh>
    <rPh sb="60" eb="62">
      <t>ジュウブン</t>
    </rPh>
    <rPh sb="63" eb="65">
      <t>コウコク</t>
    </rPh>
    <rPh sb="65" eb="67">
      <t>キカン</t>
    </rPh>
    <rPh sb="68" eb="70">
      <t>カクホ</t>
    </rPh>
    <rPh sb="71" eb="74">
      <t>シヨウショ</t>
    </rPh>
    <rPh sb="75" eb="77">
      <t>キサイ</t>
    </rPh>
    <rPh sb="80" eb="82">
      <t>クフウ</t>
    </rPh>
    <rPh sb="85" eb="87">
      <t>ケントウ</t>
    </rPh>
    <rPh sb="89" eb="92">
      <t>キョウソウセイ</t>
    </rPh>
    <rPh sb="93" eb="95">
      <t>カクホ</t>
    </rPh>
    <rPh sb="96" eb="97">
      <t>ツト</t>
    </rPh>
    <phoneticPr fontId="4"/>
  </si>
  <si>
    <t>0196</t>
  </si>
  <si>
    <t>地方環境事務所電子政府システム維持管理更新費</t>
  </si>
  <si>
    <t>引き続き、システムの利便性の向上を検討するとともに、効率的なシステムの維持管理に努めること。</t>
    <rPh sb="0" eb="1">
      <t>ヒ</t>
    </rPh>
    <rPh sb="2" eb="3">
      <t>ツヅ</t>
    </rPh>
    <rPh sb="10" eb="13">
      <t>リベンセイ</t>
    </rPh>
    <rPh sb="14" eb="16">
      <t>コウジョウ</t>
    </rPh>
    <rPh sb="17" eb="19">
      <t>ケントウ</t>
    </rPh>
    <phoneticPr fontId="6"/>
  </si>
  <si>
    <t>安定的なシステムの保守運用に努めたい。</t>
    <rPh sb="0" eb="3">
      <t>アンテイテキ</t>
    </rPh>
    <rPh sb="9" eb="13">
      <t>ホシュウンヨウ</t>
    </rPh>
    <rPh sb="14" eb="15">
      <t>ツト</t>
    </rPh>
    <phoneticPr fontId="4"/>
  </si>
  <si>
    <t>0197</t>
  </si>
  <si>
    <t>原生的な自然環境の危機対策事業</t>
  </si>
  <si>
    <t>対策が必要な地域の抽出・優先度の高い地域での対策の実施を着実に進めていくこと。なお、一者応札となっている契約があるため、一者応札の改善に向けた取り組みを検討すること。</t>
  </si>
  <si>
    <t>危機的な自然環境を保全する対策を適切な場所に実施できるよう、優先度の高い地域の抽出を進める。また、支出先の選定にあたっては、公告期間を長く設定するなど、競争性の確保に努める。</t>
  </si>
  <si>
    <t>0198</t>
  </si>
  <si>
    <t>生物多様性及び生態系サービスに関する科学政策プラットフォーム推進費</t>
    <rPh sb="0" eb="2">
      <t>セイブツ</t>
    </rPh>
    <rPh sb="2" eb="5">
      <t>タヨウセイ</t>
    </rPh>
    <rPh sb="5" eb="6">
      <t>オヨ</t>
    </rPh>
    <rPh sb="7" eb="10">
      <t>セイタイケイ</t>
    </rPh>
    <rPh sb="15" eb="16">
      <t>カン</t>
    </rPh>
    <rPh sb="18" eb="20">
      <t>カガク</t>
    </rPh>
    <rPh sb="20" eb="22">
      <t>セイサク</t>
    </rPh>
    <rPh sb="30" eb="33">
      <t>スイシンヒ</t>
    </rPh>
    <phoneticPr fontId="14"/>
  </si>
  <si>
    <t>本事業で得られた知見等を政策立案に活用するため、効果的・効率的な事業の実施に努めること。また、執行率が5割程度の水準で推移している状況であり、新型コロナウイルスによる影響以外にも執行率が低い要因が無いか等、十分に検証し、適切な執行管理に努めること。</t>
    <phoneticPr fontId="4"/>
  </si>
  <si>
    <t>本事業で得られた知見等を政策立案に活用するため、効果的・効率的な事業の実施に努める。また、執行率が低い要因について十分に検証し、適切な執行管理に努める。</t>
  </si>
  <si>
    <t>0199</t>
  </si>
  <si>
    <t>生物多様性保全推進支援事業</t>
    <rPh sb="7" eb="9">
      <t>スイシン</t>
    </rPh>
    <phoneticPr fontId="14"/>
  </si>
  <si>
    <t>事業の成果を把握検証し、事業の見直し等を検討した上で効率的かつ効果的に予算執行に努めること。なお、地域連携保全活動計画作成地域数が目標を下回っているため、自治体等の取組みの支援等により、成果目標の達成に努めること。</t>
  </si>
  <si>
    <t>事業の成果を把握検証し、事業の見直し等を検討した上で効率的かつ効果的に予算執行に努める。また、目標値を下回っている地域連携保全活動計画作成については、引き続き自治体への普及啓発等を通じてその促進を図り、成果目標の達成に努める。なお、令和5年度は、複数ある事業メニューを「OECMを活用した健全な生態系の回復及び連結促進事業」、「希少野生動植物種保全活動費」及び「外来生物対策管理事業費」に組替えて予算要求を行う。</t>
    <rPh sb="116" eb="118">
      <t>レイワ</t>
    </rPh>
    <rPh sb="119" eb="121">
      <t>ネンド</t>
    </rPh>
    <rPh sb="127" eb="129">
      <t>ジギョウ</t>
    </rPh>
    <rPh sb="194" eb="196">
      <t>クミカ</t>
    </rPh>
    <phoneticPr fontId="4"/>
  </si>
  <si>
    <t>0200</t>
  </si>
  <si>
    <t>自然再生活動推進費</t>
  </si>
  <si>
    <t>〇本事業の参考資料（ポンチ絵）を見ると、事業の目的と内容は4つの柱で構成されているが、行政事業レビューシートに記載されている活動目標・指標はひとつしかなく、それも協議会の設立・計画策定支援が活動目標であり、そのための指標が自然再生の推進を図るための事業数となっており、極めて限定的である。また、「自然再生の推進を図るための事業」に何が含まれるのかが不明であることに加えて、見込みと実績ともに2件と少ない。
〇成果指標には自然再生協議会の数が位置付けられており、令和7年度までに30箇所での設立が目標とされているが、この数値の妥当性が判断できない。30箇所設立されれば、日本全体をある程度カバーできることとなるなどといった、合理的な理由が欲しい。もう一つの成果指標である計画策定数についても、同様である。
〇請負事業者による業務内容にある、全国の自然再生活動団体の情報収集・整理等、自然再生の推進にかかる課題抽出、優良事例のとりまとめ、広報手法の検討が、本事業のアウトプットであると思われるが、これらがどこにどのような形でアウトプットとして存在し提供されているのかの情報を記載すべきではないか。</t>
    <phoneticPr fontId="4"/>
  </si>
  <si>
    <t>外部有識者の所見を踏まえ、活動指標、成果指標、アウトプットについて記載を検討すること。</t>
    <rPh sb="9" eb="10">
      <t>フ</t>
    </rPh>
    <rPh sb="13" eb="15">
      <t>カツドウ</t>
    </rPh>
    <rPh sb="15" eb="17">
      <t>シヒョウ</t>
    </rPh>
    <rPh sb="18" eb="20">
      <t>セイカ</t>
    </rPh>
    <rPh sb="20" eb="22">
      <t>シヒョウ</t>
    </rPh>
    <rPh sb="33" eb="35">
      <t>キサイ</t>
    </rPh>
    <rPh sb="36" eb="38">
      <t>ケントウ</t>
    </rPh>
    <phoneticPr fontId="4"/>
  </si>
  <si>
    <t>活動内容、活動指針について明確に記載した。
本事業により自然再生を進めるための技術的課題の解決等の支援や普及啓発活動を行うことで、自然再生協議会及び自然再生事業実施計画の数が増加し、より多くの地域で取組を拡げていくことができるため、全国の自然再生の推進に寄与することができる。
自然再生協議会設立等の支援に向けて、引き続き、効率的・効果的な予算の執行に努める。</t>
  </si>
  <si>
    <t>0201</t>
  </si>
  <si>
    <t>国立・国定公園新規指定等推進事業費</t>
    <rPh sb="7" eb="9">
      <t>シンキ</t>
    </rPh>
    <rPh sb="9" eb="11">
      <t>シテイ</t>
    </rPh>
    <rPh sb="11" eb="12">
      <t>トウ</t>
    </rPh>
    <rPh sb="12" eb="14">
      <t>スイシン</t>
    </rPh>
    <phoneticPr fontId="14"/>
  </si>
  <si>
    <t>引き続き、自然環境の保護と公園利用の両立を図るため、地元関係者との調整等を行いながら、成果目標の達成に向けた適切な事業実施に努めること。また、一者応札の改善に向けた取り組みを検討すること。</t>
    <rPh sb="0" eb="1">
      <t>ヒ</t>
    </rPh>
    <rPh sb="2" eb="3">
      <t>ツヅ</t>
    </rPh>
    <rPh sb="37" eb="38">
      <t>オコナ</t>
    </rPh>
    <phoneticPr fontId="6"/>
  </si>
  <si>
    <t>引き続き、自然環境の保護と公園利用の両立を図るため、地元関係者との調整等を行いながら、成果目標の達成に向けた適切な事業実施に努めることとする。また、一者応札の改善に向けた取り組みを引き続き検討することとする。</t>
  </si>
  <si>
    <t>0202</t>
    <phoneticPr fontId="4"/>
  </si>
  <si>
    <t>国立公園内生物多様性保全対策費</t>
  </si>
  <si>
    <t>引き続き、事業効率化等の検討を行いながら、成果目標の達成に向けた適切な事業実施に努めること。また、一者応札の改善に向けた取り組みを検討すること。</t>
  </si>
  <si>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7"/>
  </si>
  <si>
    <t>0203</t>
    <phoneticPr fontId="4"/>
  </si>
  <si>
    <t>日光国立公園「那須平成の森」管理運営事業</t>
    <rPh sb="18" eb="20">
      <t>ジギョウ</t>
    </rPh>
    <phoneticPr fontId="14"/>
  </si>
  <si>
    <t>引き続き、ガイドツアーや自然体験プログラムの実施等を行いながら、成果目標の達成に向けた適切な事業実施に努めること。また、一者応札の改善に向けた取り組みを検討すること。</t>
    <rPh sb="24" eb="25">
      <t>トウ</t>
    </rPh>
    <phoneticPr fontId="6"/>
  </si>
  <si>
    <t>成果目標である利用者満足度の向上に向けて、引き続き、ガイドツアーや自然体験プログラムの実施等を行い、また新規プログラムも開拓して新たなニーズも掘り起こすことで、達成に努める。また、一者応札の改善に向け、客観的に各施設の利用者サービス等がわかりやすいよう言語化し、次期入札時に活用する。</t>
  </si>
  <si>
    <t>0204</t>
  </si>
  <si>
    <t>山岳環境保全対策事業</t>
    <rPh sb="8" eb="10">
      <t>ジギョウ</t>
    </rPh>
    <phoneticPr fontId="14"/>
  </si>
  <si>
    <t>令和12年度</t>
    <rPh sb="0" eb="2">
      <t>レイワ</t>
    </rPh>
    <rPh sb="4" eb="6">
      <t>ネンド</t>
    </rPh>
    <phoneticPr fontId="14"/>
  </si>
  <si>
    <t>環境配慮型トイレ等を導入した施設数が成果目標に達していないため、整備が計画通り進まない原因の検証と今後のあり方を検討し、環境配慮型トイレの整備が着実に進むよう事業の改善を検討すること。
また、不用率が高い状況であるため、予算規模の妥当性について検討を行うこと。</t>
  </si>
  <si>
    <t>整備進展に係る課題については、関係者ヒアリングを実施して、金銭的な負担が大きいことやトイレ整備に係る関係法令に基づく手続きの煩雑性が要因であることを把握している。予算規模を縮小するとともに、整備にあたって山小屋事業者が抱える課題に対して相談・助言するなどのソフト支援を併せて行い、トイレ整備が着実に進め執行率の向上に努める。</t>
    <rPh sb="81" eb="83">
      <t>ヨサン</t>
    </rPh>
    <rPh sb="83" eb="85">
      <t>キボ</t>
    </rPh>
    <rPh sb="86" eb="88">
      <t>シュクショウ</t>
    </rPh>
    <rPh sb="149" eb="150">
      <t>スス</t>
    </rPh>
    <rPh sb="151" eb="154">
      <t>シッコウリツ</t>
    </rPh>
    <rPh sb="155" eb="157">
      <t>コウジョウ</t>
    </rPh>
    <rPh sb="158" eb="159">
      <t>ツト</t>
    </rPh>
    <phoneticPr fontId="4"/>
  </si>
  <si>
    <t>0205</t>
  </si>
  <si>
    <t>日本の国立公園と世界遺産を活かした地域活性化推進費</t>
  </si>
  <si>
    <t>引き続き、自然体験のための多様なプログラムの充実等を図る等、効率的な事業実施に努めること。また一者応札の改善に向けた取り組みを検討すること。また、例年一定の不用額が出ている状況であるため、予算規模の妥当性について検討を行うこと。</t>
    <rPh sb="73" eb="75">
      <t>レイネン</t>
    </rPh>
    <rPh sb="75" eb="77">
      <t>イッテイ</t>
    </rPh>
    <rPh sb="78" eb="81">
      <t>フヨウガク</t>
    </rPh>
    <rPh sb="82" eb="83">
      <t>デ</t>
    </rPh>
    <rPh sb="86" eb="88">
      <t>ジョウキョウ</t>
    </rPh>
    <phoneticPr fontId="4"/>
  </si>
  <si>
    <t>一者応札となったものについては、公告期間を長く設定するなど、競争性の確保に努める。また、新型コロナウィルス感染症の影響により、特に離島における事業実施に支障が生じており、一定の不用額の発生要因となっている。引き続き、新型コロナウィルス感染症に伴う社会情勢を鑑み、事業規模を検討するとともに、執行状況の改善を図る。</t>
  </si>
  <si>
    <t>0206</t>
  </si>
  <si>
    <t>国立公園満喫プロジェクト推進事業</t>
    <rPh sb="0" eb="2">
      <t>コクリツ</t>
    </rPh>
    <rPh sb="2" eb="4">
      <t>コウエン</t>
    </rPh>
    <rPh sb="4" eb="6">
      <t>マンキツ</t>
    </rPh>
    <rPh sb="12" eb="14">
      <t>スイシン</t>
    </rPh>
    <rPh sb="14" eb="16">
      <t>ジギョウ</t>
    </rPh>
    <phoneticPr fontId="14"/>
  </si>
  <si>
    <t>改定した「ステップアッププログラム2020」等に基づき、効果的な事業の実施に努めるとともに、8公園の成果等を活かし、国立公園全体の誘客力を高めるための検討を進めること。また、また、例年一定の不用額が出ている状況であるため、原因を十分に検証し、適切な執行管理に努めること。</t>
    <phoneticPr fontId="4"/>
  </si>
  <si>
    <t>改定したステップアッププログラム等に基づき、効果的な事業の実施に努めるとともに、8公園の成果等を活かし、国立公園全体の誘客力を高めるための検討を進める。また、不用額を減少させるよう、適切な執行管理に努める。</t>
  </si>
  <si>
    <t>0207</t>
  </si>
  <si>
    <t>特定民有地買上事業費</t>
  </si>
  <si>
    <t>引き続き、生物多様性保護の観点等から保護管理の強化を実施すべく、特定民有地買上事業を着実に実施すること。また、当年度への繰越額が大きいため、次年度においては、より一層の効率的・効果的な事業実施を図ること。</t>
    <rPh sb="0" eb="1">
      <t>ヒ</t>
    </rPh>
    <rPh sb="2" eb="3">
      <t>ツヅ</t>
    </rPh>
    <rPh sb="5" eb="7">
      <t>セイブツ</t>
    </rPh>
    <rPh sb="7" eb="10">
      <t>タヨウセイ</t>
    </rPh>
    <rPh sb="10" eb="12">
      <t>ホゴ</t>
    </rPh>
    <rPh sb="13" eb="15">
      <t>カンテン</t>
    </rPh>
    <rPh sb="15" eb="16">
      <t>トウ</t>
    </rPh>
    <rPh sb="18" eb="20">
      <t>ホゴ</t>
    </rPh>
    <rPh sb="20" eb="22">
      <t>カンリ</t>
    </rPh>
    <rPh sb="23" eb="25">
      <t>キョウカ</t>
    </rPh>
    <rPh sb="26" eb="28">
      <t>ジッシ</t>
    </rPh>
    <rPh sb="42" eb="44">
      <t>チャクジツ</t>
    </rPh>
    <rPh sb="45" eb="47">
      <t>ジッシ</t>
    </rPh>
    <phoneticPr fontId="6"/>
  </si>
  <si>
    <t>引き続き、自然環境保全上重要な地域に所在し、生物多様性保全の観点から保護の必要性の高い地域の保護管理強化を適切に図れるよう、所有者からの買上の申出を踏まえつつ、地元調整等も着実に進める等しながら、より一層の計画的な予算要求と執行に努めることとする。</t>
  </si>
  <si>
    <t>0208</t>
  </si>
  <si>
    <t>鳥獣保護管理強化総合対策事業</t>
  </si>
  <si>
    <t>鳥獣保護管理の担い手確保・育成を促進するとともに、引き続き、効果的・効率的な事業の実施に努めること。また、一者応札となっている契約があるため、一者応札の改善に向けた取り組みを検討すること。</t>
    <rPh sb="25" eb="26">
      <t>ヒ</t>
    </rPh>
    <rPh sb="27" eb="28">
      <t>ツヅ</t>
    </rPh>
    <rPh sb="30" eb="33">
      <t>コウカテキ</t>
    </rPh>
    <rPh sb="34" eb="37">
      <t>コウリツテキ</t>
    </rPh>
    <rPh sb="38" eb="40">
      <t>ジギョウ</t>
    </rPh>
    <rPh sb="41" eb="43">
      <t>ジッシ</t>
    </rPh>
    <rPh sb="44" eb="45">
      <t>ツト</t>
    </rPh>
    <phoneticPr fontId="6"/>
  </si>
  <si>
    <t>引き続き、実践的な鳥獣保護管理の担い手の確保・育成に向けた取組を実施するとともに、効果的・効率的な事業の実施に努める。一者応札の改善策として、複数者が入札に参加できるよう複数業務への再編及び仕様書の変更や入札方式の変更等を検討する。</t>
  </si>
  <si>
    <t>0209</t>
  </si>
  <si>
    <t>特定地域自然林保全整備</t>
  </si>
  <si>
    <t>引き続き、世界自然遺産地域等の適正な管理・モニタリングを行い、自然環境保全に努めること。また、一者応札となっている契約があるため、一者応札の改善に向けた取り組みを検討すること。</t>
  </si>
  <si>
    <t>契約においては、少額のものを除き一般競争入札をとり、競争性を確保しているが、一者応札となったものがあるため、公告期間を長く設定するなど、競争性の確保に努める。</t>
  </si>
  <si>
    <t>（項）環境保全施設整備費
　（大事項）環境保全施設整備に必要な経費</t>
  </si>
  <si>
    <t>0210</t>
  </si>
  <si>
    <t>世界遺産保全管理拠点施設等整備</t>
    <rPh sb="10" eb="12">
      <t>シセツ</t>
    </rPh>
    <rPh sb="12" eb="13">
      <t>トウ</t>
    </rPh>
    <rPh sb="13" eb="15">
      <t>セイビ</t>
    </rPh>
    <phoneticPr fontId="14"/>
  </si>
  <si>
    <t>引き続き、計画的かつ効率的な整備管理を行うとともに、地元等との相乗効果が生まれるよう連携を図りながら実施すること。また、一者応札となっている契約があるため、一者応札の改善に向けた取り組みを検討すること。</t>
    <rPh sb="0" eb="1">
      <t>ヒ</t>
    </rPh>
    <rPh sb="2" eb="3">
      <t>ツヅ</t>
    </rPh>
    <rPh sb="5" eb="7">
      <t>ケイカク</t>
    </rPh>
    <rPh sb="7" eb="8">
      <t>テキ</t>
    </rPh>
    <rPh sb="10" eb="12">
      <t>コウリツ</t>
    </rPh>
    <rPh sb="12" eb="13">
      <t>テキ</t>
    </rPh>
    <rPh sb="14" eb="16">
      <t>セイビ</t>
    </rPh>
    <rPh sb="16" eb="18">
      <t>カンリ</t>
    </rPh>
    <rPh sb="19" eb="20">
      <t>オコナ</t>
    </rPh>
    <rPh sb="26" eb="28">
      <t>ジモト</t>
    </rPh>
    <rPh sb="28" eb="29">
      <t>トウ</t>
    </rPh>
    <rPh sb="31" eb="33">
      <t>ソウジョウ</t>
    </rPh>
    <rPh sb="33" eb="35">
      <t>コウカ</t>
    </rPh>
    <rPh sb="36" eb="37">
      <t>ウ</t>
    </rPh>
    <rPh sb="42" eb="44">
      <t>レンケイ</t>
    </rPh>
    <rPh sb="45" eb="46">
      <t>ハカ</t>
    </rPh>
    <rPh sb="50" eb="52">
      <t>ジッシ</t>
    </rPh>
    <phoneticPr fontId="6"/>
  </si>
  <si>
    <t>重要政策推進枠:764</t>
  </si>
  <si>
    <t>0211</t>
  </si>
  <si>
    <t>生物多様性保全回復施設整備交付金事業</t>
  </si>
  <si>
    <t>引き続き、着実に成果を収められるよう調整を行いながら、成果目標の達成に向けた適切な事業実施に努めること。</t>
    <phoneticPr fontId="4"/>
  </si>
  <si>
    <t>廃止</t>
  </si>
  <si>
    <t>都道府県への要望調査で新規事業の要望がなかったこと、既存事業の事業予定期間が令和4年度までであったことから、本事業を廃止する。なお、本事業では、整備完了後にモニタリング調査を実施することで事業効果、影響を確認し、着実かつ適切な生態系の回復を進めた。本事業終了後も各地域では自主的に定期的なモニタリングを重ねる等により、本事業での成果の維持に努める。</t>
  </si>
  <si>
    <t>0212</t>
  </si>
  <si>
    <t>国立公園管理計画等策定調査費</t>
  </si>
  <si>
    <t>引き続き、地方環境事務所・関係自治体等との連携を密にとり、各種計画の策定を適切に行うこと。また、一者応札の改善に向けた取り組みを検討すること。</t>
    <rPh sb="0" eb="1">
      <t>ヒ</t>
    </rPh>
    <rPh sb="2" eb="3">
      <t>ツヅ</t>
    </rPh>
    <phoneticPr fontId="6"/>
  </si>
  <si>
    <t>地域の実情に応じた対応が必要であるため、現地事務所、関係自治体及び関係者と連携を密にし、計画の策定を行う。また、これまで以上に執行管理を適切に行う。</t>
  </si>
  <si>
    <t>0213</t>
  </si>
  <si>
    <t>国立公園等民間活用特定自然環境保全活動(グリーンワーカー)事業費</t>
  </si>
  <si>
    <t>引き続き、地域ニーズ等を把握した上で、効率的な事業実施に努めること。また、一者応札の改善に向けた取り組みを検討すること。</t>
    <rPh sb="0" eb="1">
      <t>ヒ</t>
    </rPh>
    <rPh sb="2" eb="3">
      <t>ツヅ</t>
    </rPh>
    <rPh sb="10" eb="11">
      <t>トウ</t>
    </rPh>
    <phoneticPr fontId="6"/>
  </si>
  <si>
    <t>地域ニーズ等を把握した上で、効率的な事業実施に努める。また、これまで以上に執行管理を適切に行う。</t>
    <rPh sb="0" eb="2">
      <t>チイキ</t>
    </rPh>
    <rPh sb="5" eb="6">
      <t>トウ</t>
    </rPh>
    <rPh sb="7" eb="9">
      <t>ハアク</t>
    </rPh>
    <rPh sb="11" eb="12">
      <t>ウエ</t>
    </rPh>
    <rPh sb="14" eb="16">
      <t>コウリツ</t>
    </rPh>
    <rPh sb="16" eb="17">
      <t>テキ</t>
    </rPh>
    <rPh sb="18" eb="20">
      <t>ジギョウ</t>
    </rPh>
    <rPh sb="20" eb="22">
      <t>ジッシ</t>
    </rPh>
    <rPh sb="23" eb="24">
      <t>ツト</t>
    </rPh>
    <phoneticPr fontId="4"/>
  </si>
  <si>
    <t>（項）地方環境対策費
　（大事項）生物多様性の保全等の推進に必要な経費</t>
    <rPh sb="3" eb="5">
      <t>チホウ</t>
    </rPh>
    <rPh sb="5" eb="7">
      <t>カンキョウ</t>
    </rPh>
    <rPh sb="7" eb="10">
      <t>タイサクヒ</t>
    </rPh>
    <phoneticPr fontId="17"/>
  </si>
  <si>
    <t>0214</t>
  </si>
  <si>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14"/>
  </si>
  <si>
    <t>引き続き、ワシントン条約及び種の保存法に対応するために必要な調査等を計画的かつ効果的に執行するよう努めること。また、一者応札となっている契約があるため、一者応札の改善に向けた取り組みを検討すること。</t>
    <rPh sb="0" eb="1">
      <t>ヒ</t>
    </rPh>
    <rPh sb="2" eb="3">
      <t>ツヅ</t>
    </rPh>
    <rPh sb="49" eb="50">
      <t>ツト</t>
    </rPh>
    <phoneticPr fontId="6"/>
  </si>
  <si>
    <t>ワシントン条約の科学当局としての責務を果たし、種の保存法を適切に運用するため、引き続き適正な予算執行に努める。また、より多くの事業者が参加できるよう、事業内容や公告期間の見直し等により引き続き調達方法の改善を図る。</t>
  </si>
  <si>
    <t>0215</t>
  </si>
  <si>
    <t>トキ生息環境保護推進協力費</t>
  </si>
  <si>
    <t>・当該事業は、世界的に絶滅のおそれの高いトキの保護活動のためには必要な事業であり、またトキの野生復帰個体群の拡大等を図るためには、今後とも日中両国が連携して取り組む必要がある事業である。
・当該事業を適切に推進するためには、現時点では（公財）日本野鳥保護連盟との随意契約は止むを得ないと考えるが、事業の実施に当たっては必要最低限の費用で執行できるよう事務の合理化などに努める必要がある。また、（公財）日本野鳥保護連盟以外の団体の育成にも努める必要がある。</t>
    <phoneticPr fontId="4"/>
  </si>
  <si>
    <t>外部有識者の所見を踏まえ、事業の実施に当たっては必要最低限の費用で執行できるよう事務の合理化などに努めるとともに、（公財）日本野鳥保護連盟以外の団体の育成についても検討すること。</t>
    <rPh sb="0" eb="5">
      <t>ガイブユウシキシャ</t>
    </rPh>
    <rPh sb="6" eb="8">
      <t>ショケン</t>
    </rPh>
    <rPh sb="9" eb="10">
      <t>フ</t>
    </rPh>
    <rPh sb="82" eb="84">
      <t>ケントウ</t>
    </rPh>
    <phoneticPr fontId="4"/>
  </si>
  <si>
    <t>日中のトキ保護協力を着実に実施していくため、事務の合理化を進めるなど効率的な予算執行に努めるとともに、事業内容や公告期間の見直しを行うなど、多くの事業者が参加できるように検討する。</t>
  </si>
  <si>
    <t>0216</t>
  </si>
  <si>
    <t>鳥獣保護基盤整備費</t>
  </si>
  <si>
    <t>鳥獣保護管理を適切に推進していくため、事業の効率性・効果を検討し、適切な予算執行に努めること。また、一者応札となっている契約があるため、一者応札の改善に向けた取り組みを検討すること。</t>
  </si>
  <si>
    <t>引き続き、鳥獣保護管理を適切に推進していくため、事業の効率性・効果を検討し、適切な予算執行に努める。一者応札の改善策として、複数の事業者が参加できるように事業内容や公告期間の見直しを行うなど、調達手法の改善を図りたい。</t>
  </si>
  <si>
    <t>0217</t>
    <phoneticPr fontId="4"/>
  </si>
  <si>
    <t>希少種保護推進費</t>
  </si>
  <si>
    <t>引き続き、希少種の保全・保護等を着実に実施するため、効率的かつ効果的な事業の実施に努めること。また、一者応札となっている契約があるため、一者応札の改善に向けた取り組みを検討すること。</t>
    <rPh sb="0" eb="1">
      <t>ヒ</t>
    </rPh>
    <rPh sb="2" eb="3">
      <t>ツヅ</t>
    </rPh>
    <rPh sb="5" eb="8">
      <t>キショウシュ</t>
    </rPh>
    <rPh sb="9" eb="11">
      <t>ホゼン</t>
    </rPh>
    <rPh sb="12" eb="14">
      <t>ホゴ</t>
    </rPh>
    <rPh sb="14" eb="15">
      <t>トウ</t>
    </rPh>
    <rPh sb="16" eb="18">
      <t>チャクジツ</t>
    </rPh>
    <rPh sb="19" eb="21">
      <t>ジッシ</t>
    </rPh>
    <rPh sb="35" eb="37">
      <t>ジギョウ</t>
    </rPh>
    <rPh sb="38" eb="40">
      <t>ジッシ</t>
    </rPh>
    <phoneticPr fontId="6"/>
  </si>
  <si>
    <t>ご指摘を踏まえ、事業の不断の見直し等を行い、効率的かつ効果的な事業の検討及び実施、予算執行に努め、希少種の保全を直実に進めていきたい。また、多くの事業者が参加できるように事業内容や公告期間の見直しを行ったところであるが、引き続き調達手法の改善を図りたい。</t>
  </si>
  <si>
    <t>0218</t>
    <phoneticPr fontId="4"/>
  </si>
  <si>
    <t>外来生物対策費</t>
  </si>
  <si>
    <t>引き続き、侵略的外来種の意図的・非意図的な導入を防止、防除を推進するため、効果的かつ効率的に着実な事業の実施を図ること。また、一者応札となっている契約があるため、一者応札の改善に向けた取り組みを検討すること。</t>
    <rPh sb="0" eb="1">
      <t>ヒ</t>
    </rPh>
    <rPh sb="2" eb="3">
      <t>ツヅ</t>
    </rPh>
    <rPh sb="49" eb="51">
      <t>ジギョウ</t>
    </rPh>
    <phoneticPr fontId="6"/>
  </si>
  <si>
    <t>引き続き、侵略的外来種の意図的・非意図的な導入を防止、防除を推進するため、事業の必要性等を検討した上で、効果的かつ効率的に着実な実施を図る。また、入札公告期間を長めに設定することで競争性の確保に努めるなど、調達手法の改善を図る。</t>
  </si>
  <si>
    <t>0219</t>
  </si>
  <si>
    <t>野生鳥獣感染症対策事業費</t>
  </si>
  <si>
    <t>引き続き、関係省庁との連携を密にし、実施体制のさらなる効率化を図る等、効率的な事業実施に努めること。また、一者応札の改善に向けた取り組みを検討すること。</t>
  </si>
  <si>
    <t>引き続き、関係省庁・機関と連携し、事業の成果等を鳥インフルエンザ等の感染症対策に活用するとともに、ホームページ等により、広く研究者等への情報発信に努める。また、入札公告期間を長めに設定したり、ウイルス保有状況検査など特殊な技術や知見が必要な業務は参加者確認公募方式を適用したりすることなどにより、調達手法の改善を図る。</t>
  </si>
  <si>
    <t>0220</t>
  </si>
  <si>
    <t>遺伝子組換え生物対策費</t>
  </si>
  <si>
    <t>〇予算施行率が7割程度で推移しており、執行状況を勘案して予算規模を見直しているとのことであり、適正規模に見直しがなされることを期待する。
〇活動指標と成果指標ともに妥当なものであると思われるが、成果指標である生物多様性影響の発生件数はどのように調査・確認をしているのかが重要である。承認後のフォローアップと影響確認に関する情報は、J-BCHのウェブサイトにも掲載されていないようであり、事後監視がどのようになされ、生物多様性影響の有無をいかに確認しているのかが不明である。</t>
    <phoneticPr fontId="4"/>
  </si>
  <si>
    <t>外部有識者の所見を踏まえ、成果指標の調査・確認方法、事後監視方法の記載について検討すること。</t>
    <rPh sb="0" eb="5">
      <t>ガイブユウシキシャ</t>
    </rPh>
    <rPh sb="6" eb="8">
      <t>ショケン</t>
    </rPh>
    <rPh sb="9" eb="10">
      <t>フ</t>
    </rPh>
    <rPh sb="13" eb="15">
      <t>セイカ</t>
    </rPh>
    <rPh sb="15" eb="17">
      <t>シヒョウ</t>
    </rPh>
    <rPh sb="18" eb="20">
      <t>チョウサ</t>
    </rPh>
    <rPh sb="21" eb="23">
      <t>カクニン</t>
    </rPh>
    <rPh sb="23" eb="25">
      <t>ホウホウ</t>
    </rPh>
    <rPh sb="26" eb="28">
      <t>ジゴ</t>
    </rPh>
    <rPh sb="28" eb="30">
      <t>カンシ</t>
    </rPh>
    <rPh sb="30" eb="32">
      <t>ホウホウ</t>
    </rPh>
    <rPh sb="33" eb="35">
      <t>キサイ</t>
    </rPh>
    <rPh sb="39" eb="41">
      <t>ケントウ</t>
    </rPh>
    <phoneticPr fontId="4"/>
  </si>
  <si>
    <t>予算執行率については、新型コロナウイルス感染症により、対面会議が一時的に減少したことが大きな要因となっている。今後通常開催となった場合には執行率が上昇することが見込まれるが、必要に応じて執行状況を勘案して事業内容及び事業規模について見直し等に努める。承認後のフォローアップと影響確認に関する情報については、輸送中にこぼれ落ちた種子から生育した個体が確認されている除草剤耐性遺伝子組換えナタネについて、継続的に調査を実施し、調査結果についてJ-BCH上で公表している。</t>
  </si>
  <si>
    <t>0221</t>
  </si>
  <si>
    <t>指定管理鳥獣捕獲等事業</t>
    <rPh sb="0" eb="2">
      <t>シテイ</t>
    </rPh>
    <rPh sb="2" eb="4">
      <t>カンリ</t>
    </rPh>
    <rPh sb="4" eb="6">
      <t>チョウジュウ</t>
    </rPh>
    <rPh sb="6" eb="8">
      <t>ホカク</t>
    </rPh>
    <rPh sb="8" eb="9">
      <t>トウ</t>
    </rPh>
    <rPh sb="9" eb="11">
      <t>ジギョウ</t>
    </rPh>
    <phoneticPr fontId="14"/>
  </si>
  <si>
    <t>引き続き、効果的な取り組み事例を横展開する体制の構築や、広域連携による捕獲体制の整備・確立を図る等、効率的な事業実施に努めること。</t>
  </si>
  <si>
    <t>都道府県による効果的な取り組み事例を取りまとめ情報発信するとともに、都道府県等による広域連携の支援を強化するなどにより、引き続き、効率的な事業の実施に努める。</t>
  </si>
  <si>
    <t>令和5年度要求額:2,200＋事項要求
重要政策推進枠：2,000</t>
  </si>
  <si>
    <t>0222</t>
    <phoneticPr fontId="4"/>
  </si>
  <si>
    <t>野生生物保護センター等整備・維持費</t>
    <rPh sb="0" eb="4">
      <t>ヤセイセイブツ</t>
    </rPh>
    <rPh sb="4" eb="6">
      <t>ホゴ</t>
    </rPh>
    <rPh sb="11" eb="13">
      <t>セイビ</t>
    </rPh>
    <phoneticPr fontId="14"/>
  </si>
  <si>
    <t>野生生物保護センター等の整備・維持管理を着実に実施していくため、事業の必要性を検討した上で、計画的かつ効率的な予算の執行に努めること。また、一者応札となっている契約があるため、一者応札の改善に向けた取り組みを検討すること。</t>
  </si>
  <si>
    <t>野生生物保護センター等の整備・維持管理を着実に実施していくため、引き続き、効率的な予算執行に努めるとともに、多くの事業者が参加できるように事業内容や公告期間の見直しを行うなど、調達手法の改善を図りたい。</t>
  </si>
  <si>
    <t>0223</t>
    <phoneticPr fontId="4"/>
  </si>
  <si>
    <t>希少野生動植物種生息地等保護区管理費</t>
  </si>
  <si>
    <t>地道な活動だが、しっかりと効率的な予算執行に努めてほしい。</t>
  </si>
  <si>
    <t>外部有識者の所見のとおり、引き続き効率的な予算執行に努めること。</t>
    <rPh sb="0" eb="2">
      <t>ガイブ</t>
    </rPh>
    <rPh sb="2" eb="5">
      <t>ユウシキシャ</t>
    </rPh>
    <rPh sb="6" eb="8">
      <t>ショケン</t>
    </rPh>
    <rPh sb="13" eb="14">
      <t>ヒ</t>
    </rPh>
    <rPh sb="15" eb="16">
      <t>ツヅ</t>
    </rPh>
    <rPh sb="17" eb="20">
      <t>コウリツテキ</t>
    </rPh>
    <rPh sb="21" eb="23">
      <t>ヨサン</t>
    </rPh>
    <rPh sb="23" eb="25">
      <t>シッコウ</t>
    </rPh>
    <rPh sb="26" eb="27">
      <t>ツト</t>
    </rPh>
    <phoneticPr fontId="4"/>
  </si>
  <si>
    <t>生息地等保護区の適切な保護管理を推進していくために、引き続き、効率的な予算執行に努める。</t>
  </si>
  <si>
    <t>0224</t>
  </si>
  <si>
    <t>国指定鳥獣保護区管理強化費</t>
  </si>
  <si>
    <t>国指定鳥獣保護区の管理やラムサール条約登録湿地の保全活用推進対策を着実に実施するため、事業の効率性等を検討した上で、効率的かつ効果的な予算執行に努めること。また、一者応札となっている契約があるため、一者応札の改善に向けた取り組みを検討すること。</t>
  </si>
  <si>
    <t>引き続き、国指定鳥獣保護区の管理やラムサール条約登録湿地の保全活用の状況を把握しながら、適切な執行に努めるとともに、一者応札の改善策として、複数の事業者が参加できるように事業内容や公告期間の見直しを行うなど、調達手法の改善を図りたい。</t>
  </si>
  <si>
    <t>0225</t>
  </si>
  <si>
    <t>外来生物対策管理事業地方事務費</t>
  </si>
  <si>
    <t>外来生物対策の必要性は理解できる。今後、民間の知見や人材の活用がもっとできないのか、民間への委託も含め、検討していくべきと思われる。</t>
    <phoneticPr fontId="4"/>
  </si>
  <si>
    <t>外部有識者の所見を踏まえて、民間の知見や人材の活用について、検討すること。</t>
    <rPh sb="0" eb="5">
      <t>ガイブユウシキシャ</t>
    </rPh>
    <rPh sb="6" eb="8">
      <t>ショケン</t>
    </rPh>
    <rPh sb="9" eb="10">
      <t>フ</t>
    </rPh>
    <rPh sb="14" eb="16">
      <t>ミンカン</t>
    </rPh>
    <rPh sb="30" eb="32">
      <t>ケントウ</t>
    </rPh>
    <phoneticPr fontId="4"/>
  </si>
  <si>
    <t>行政手続に精通した人材の雇用や引取処分について野生生物の取扱いに知見を有する事業者への委託等、いっそうの工夫を継続する。</t>
  </si>
  <si>
    <t>0226</t>
  </si>
  <si>
    <t>特定外来生物防除等推進事業</t>
  </si>
  <si>
    <t>引き続き、知見や情報の共有や、各地の地方公共団体、民間団体等との連携を図る等、効率的な事業実施に努めること。また、一者応札となっている契約があるため、一者応札の改善に向けた取り組みを検討すること。</t>
    <rPh sb="0" eb="1">
      <t>ヒ</t>
    </rPh>
    <rPh sb="2" eb="3">
      <t>ツヅ</t>
    </rPh>
    <rPh sb="29" eb="30">
      <t>トウ</t>
    </rPh>
    <rPh sb="32" eb="34">
      <t>レンケイ</t>
    </rPh>
    <phoneticPr fontId="6"/>
  </si>
  <si>
    <t>引き続き、優先度の高い特定外来生物等の防除事業を実施することにより我が国の生態系保全を図るが、事業実施に当たっては地方公共団体や民間団体等との連携を図る等、効率的な事業実施に努める。また、入札公告期間を長めに設定することで競争性の確保に努めるなど、調達手法の改善を図る。</t>
    <rPh sb="43" eb="44">
      <t>ハカ</t>
    </rPh>
    <rPh sb="47" eb="49">
      <t>ジギョウ</t>
    </rPh>
    <rPh sb="49" eb="51">
      <t>ジッシ</t>
    </rPh>
    <rPh sb="52" eb="53">
      <t>ア</t>
    </rPh>
    <phoneticPr fontId="5"/>
  </si>
  <si>
    <t>0227</t>
  </si>
  <si>
    <t>野生生物専門員活用事業費</t>
  </si>
  <si>
    <t>希少種等の保護増殖等を着実に実施するため、引き続き、専門家の知識を活かし、効率的かつ効果的に事業を実施し、成果等についても有効に活用するよう努めること。</t>
  </si>
  <si>
    <t>引き続き、専門家の知識を活かし、効率的かつ効果的に事業を実施するとともに成果等について有効に活用することにより、希少種等の保護増殖等を着実に実施する。</t>
  </si>
  <si>
    <t>0228</t>
  </si>
  <si>
    <t>里地里山及び湿地における絶滅危惧種分布重要地域抽出調査費</t>
  </si>
  <si>
    <t>国民に身近な二次的自然である里地里山や湿地において、全国的な希少種の分布情報を収集すること等により、得られた情報が適切に活用されるよう、情報基盤の整備を進め、効率的・効果的に保全対策を実施すること。また、一者応札となっている契約があるため、一者応札の改善に向けた取り組みを検討すること。</t>
    <rPh sb="45" eb="46">
      <t>トウ</t>
    </rPh>
    <rPh sb="87" eb="91">
      <t>ホエンタイサク</t>
    </rPh>
    <rPh sb="92" eb="94">
      <t>ジッシ</t>
    </rPh>
    <phoneticPr fontId="0"/>
  </si>
  <si>
    <t>重要地域の調査は廃止。
淡水魚類・両生類の調査は自然環境保全基礎調査費に統合。</t>
    <rPh sb="8" eb="10">
      <t>ハイシ</t>
    </rPh>
    <phoneticPr fontId="4"/>
  </si>
  <si>
    <t>0229</t>
    <phoneticPr fontId="4"/>
  </si>
  <si>
    <t>動物適正飼養推進・基盤強化事業</t>
  </si>
  <si>
    <t>コスト対効果が明らかではない。啓発に力を入れるだけではなく、動物の適正養育を推進する仕組みづくりの方にもっと力を入れるべきではないか。また、調査などの委託業務内容からみて、終了年度なしで継続すべきものとは思えない。目標の終了年度を設定し、それまでに何をどこまで実現するかを明らかにするべきと考える。</t>
    <phoneticPr fontId="4"/>
  </si>
  <si>
    <t>外部有識者の所見を踏まえて、費用対効果やこの事業が仕組み作りにどう生かされているか分かりやすく記載すること、目標の終了年度を設定することを検討すること。</t>
    <rPh sb="0" eb="5">
      <t>ガイブユウシキシャ</t>
    </rPh>
    <rPh sb="6" eb="8">
      <t>ショケン</t>
    </rPh>
    <rPh sb="9" eb="10">
      <t>フ</t>
    </rPh>
    <rPh sb="14" eb="16">
      <t>ヒヨウ</t>
    </rPh>
    <rPh sb="16" eb="19">
      <t>タイコウカ</t>
    </rPh>
    <rPh sb="22" eb="24">
      <t>ジギョウ</t>
    </rPh>
    <rPh sb="25" eb="27">
      <t>シク</t>
    </rPh>
    <rPh sb="28" eb="29">
      <t>ヅク</t>
    </rPh>
    <rPh sb="33" eb="34">
      <t>イ</t>
    </rPh>
    <rPh sb="41" eb="42">
      <t>ワ</t>
    </rPh>
    <rPh sb="47" eb="49">
      <t>キサイ</t>
    </rPh>
    <rPh sb="54" eb="56">
      <t>モクヒョウ</t>
    </rPh>
    <rPh sb="57" eb="59">
      <t>シュウリョウ</t>
    </rPh>
    <rPh sb="59" eb="61">
      <t>ネンド</t>
    </rPh>
    <rPh sb="62" eb="64">
      <t>セッテイ</t>
    </rPh>
    <rPh sb="69" eb="71">
      <t>ケントウ</t>
    </rPh>
    <phoneticPr fontId="4"/>
  </si>
  <si>
    <t>　令和元年改正時に様々な規制の新設や強化等がなされ、ご指摘の”動物の適正養育を推進する仕組みづくり”が推進されたことから、当面は新たな制度が社会に浸透するよう図る取組みは重要と考えられる。来年度のレビューで、活動内容について適正飼養の推進及び基盤強化との紐付けを整理し、分かりやすく記載したい。また、アウトカムにおいては関係各者の協力もあり、目標に向けて着実に取り組みは進んでおり、効果は上がっているとみられる。
　調査事業については、法改正による附則や法に基づいて策定した基本指針（令和２年改正）に定められた多数の項目について予算的・人員的条件を鑑みつつ着実に対応しているものであるが、改正頻度が高く、事業終了年度は見通すことは困難である。
　なお、本事業については、ひとつの事業に複数のテーマが包含されていることから、費用対効果がわかりにくいと考えられるが、今後は、費用対効果がより明らかになるよう、アクティビティ等の整理や目標設定の工夫を心がけて参りたい。</t>
  </si>
  <si>
    <t>0230</t>
    <phoneticPr fontId="4"/>
  </si>
  <si>
    <t>動物収容・譲渡対策施設整備費補助</t>
  </si>
  <si>
    <t>引き続き、事業効率化等の検討を行いながら、成果目標の達成に向けた適切な事業実施に努めること。</t>
  </si>
  <si>
    <t>ご指摘を踏まえて、引き続き、事業効率化等の検討を行いながら、成果目標の達成に向けた適切な事業実施に努める。</t>
  </si>
  <si>
    <t>0231</t>
  </si>
  <si>
    <t>エコツーリズム総合推進事業費</t>
  </si>
  <si>
    <t>〇活動目標である「エコツーリズムの全国的な普及・定着」に照らして、Webアクセス件数が活動指標というのは極めて限定的で、これのみで普及・定着の程度を測れるとは思えない。成果物の公表状況、表彰制度への応募状況といったことも指標となるのではないか。
〇事業の有効性として、本事業で作成された成果物は広く公表されており、地域の参考となっているとあるが、具体的にどこにどのような形で公表され、どのように参考とされているのかが重要である。
〇改善の方向性として、地域協議会への指導を徹底していくとの記載があるが、法律上は協議会（の構成員）に対して国から必要な「技術的助言」を行うものとする旨が規定されていることに照らしても、国から協議会に指導を徹底するとの行政事業レビューシートの書きぶりは適切とは思えない。
〇予算規模はさほど大きな事業ではないにもかかわらず、ここ数年の施行率は７～8割程度で推移している。予算規模を実態に併せて見直すことも必要ではないか。</t>
    <phoneticPr fontId="4"/>
  </si>
  <si>
    <t>外部有識者の所見を踏まえ、適切な活動指標、成果の公表、協議会に関する記載を検討するとともに、予算規模についても検討すること。</t>
    <rPh sb="9" eb="10">
      <t>フ</t>
    </rPh>
    <rPh sb="13" eb="15">
      <t>テキセツ</t>
    </rPh>
    <rPh sb="16" eb="18">
      <t>カツドウ</t>
    </rPh>
    <rPh sb="18" eb="20">
      <t>シヒョウ</t>
    </rPh>
    <rPh sb="21" eb="23">
      <t>セイカ</t>
    </rPh>
    <rPh sb="24" eb="26">
      <t>コウヒョウ</t>
    </rPh>
    <rPh sb="37" eb="39">
      <t>ケントウ</t>
    </rPh>
    <rPh sb="46" eb="48">
      <t>ヨサン</t>
    </rPh>
    <rPh sb="48" eb="50">
      <t>キボ</t>
    </rPh>
    <rPh sb="55" eb="57">
      <t>ケントウ</t>
    </rPh>
    <phoneticPr fontId="4"/>
  </si>
  <si>
    <t>外部有識者の所見を踏まえ、活動目標である「エコツーリズムの全国的な普及・定着」に、「「エコツーリズム大賞」応募件数」を活動指標として加えるとともに、「点検・改善結果」の「改善の方向性」について、「地域協議会への指導」という表現を削除した。
また、引き続き、効率的な予算執行に努める。</t>
  </si>
  <si>
    <t>0232</t>
  </si>
  <si>
    <t>温泉の保護及び安全・適正利用推進事業</t>
  </si>
  <si>
    <t>引き続き、調査結果をガイドライン改訂の検討に活用するなど、事業の成果を活用し、適切な事業の執行に努めること。なお、一者応札となっている契約があるため、一者応札の改善に向けた取り組みを検討すること。</t>
    <rPh sb="0" eb="1">
      <t>ヒ</t>
    </rPh>
    <rPh sb="2" eb="3">
      <t>ツヅ</t>
    </rPh>
    <rPh sb="29" eb="31">
      <t>ジギョウ</t>
    </rPh>
    <rPh sb="32" eb="34">
      <t>セイカ</t>
    </rPh>
    <rPh sb="35" eb="37">
      <t>カツヨウ</t>
    </rPh>
    <rPh sb="39" eb="41">
      <t>テキセツ</t>
    </rPh>
    <rPh sb="42" eb="44">
      <t>ジギョウ</t>
    </rPh>
    <rPh sb="45" eb="47">
      <t>シッコウ</t>
    </rPh>
    <rPh sb="48" eb="49">
      <t>ツト</t>
    </rPh>
    <phoneticPr fontId="6"/>
  </si>
  <si>
    <t>引き続き、調査結果をガイドライン改訂の検討に活用するなど得られた成果を有効に活用し、温泉行政の適切な執行に努める。調達方法の改善については、公告期間の延長等、適宜改善に向けた取り組みを続けていく。</t>
  </si>
  <si>
    <t>0233</t>
    <phoneticPr fontId="4"/>
  </si>
  <si>
    <t>自然公園等事業費等</t>
    <rPh sb="8" eb="9">
      <t>トウ</t>
    </rPh>
    <phoneticPr fontId="14"/>
  </si>
  <si>
    <t>引き続き、限られた予算で増加する整備ニーズに答えるため、優先順位を決めて効果的に事業を実施できるよう取り組むこと。また、一者応札となっている契約があるため、一者応札の改善に向けた取り組みを検討すること。</t>
    <rPh sb="0" eb="1">
      <t>ヒ</t>
    </rPh>
    <rPh sb="2" eb="3">
      <t>ツヅ</t>
    </rPh>
    <rPh sb="36" eb="39">
      <t>コウカテキ</t>
    </rPh>
    <rPh sb="40" eb="42">
      <t>ジギョウ</t>
    </rPh>
    <rPh sb="43" eb="45">
      <t>ジッシ</t>
    </rPh>
    <phoneticPr fontId="6"/>
  </si>
  <si>
    <t>事業評価及び地方事務所へのヒアリングにより適切な優先順位を決め、引き続き地域の状況等に即した効果的な予算施行に繋げていく。調達手法の改善については適宜取組を進める。</t>
  </si>
  <si>
    <t>令和5年度要求額:7,712＋事項要求
重要政策推進枠:4,165</t>
  </si>
  <si>
    <t>（項）自然公園等事業費
　（大事項）自然公園等事業に必要な経費</t>
  </si>
  <si>
    <t>令和5年度要求額:1,143
重要政策推進枠:933</t>
  </si>
  <si>
    <t>令和5年度要求額:370
重要政策推進枠:99</t>
  </si>
  <si>
    <t>0234</t>
    <phoneticPr fontId="4"/>
  </si>
  <si>
    <t>自然公園等利用ふれあい推進事業経費</t>
  </si>
  <si>
    <t>自然環境保全に関する理解の進化、自然とのふれあい体験への意欲の増進等のため、よりニーズに合った活動等を実施すること。また、執行率が6割程度の水準で推移している状況であり、新型コロナウイルスによる影響以外にも執行率が低い要因が無いか等、十分に検証し、適切な執行管理に努めること。</t>
  </si>
  <si>
    <t>新型コロナウィルス感染症の影響により、事業の実施が難しい状況が続いているが、引き続き対策を行いながら事業の実施を行い、適切な予算執行を行うよう地方事務所に呼びかけていく。また、新型コロナウィルス感染症の影響を受けない事業等の実施により、より適切な執行管理をおこなっていく。</t>
  </si>
  <si>
    <t>0235</t>
    <phoneticPr fontId="4"/>
  </si>
  <si>
    <t>国民公園等魅力向上推進事業</t>
  </si>
  <si>
    <t>終了(予定)なし</t>
    <phoneticPr fontId="4"/>
  </si>
  <si>
    <t>引き続き、国民公園等の各園地の一層の魅力向上のため、利便性やニーズに沿った取組を行うとともに、来園者が一層安心して訪れることができるよう各種安全対策等を実施すること。また、不用率が高い状況が続いているため、予算規模の妥当性について検討を行うこと。</t>
    <rPh sb="0" eb="1">
      <t>ヒ</t>
    </rPh>
    <rPh sb="2" eb="3">
      <t>ツヅ</t>
    </rPh>
    <rPh sb="74" eb="75">
      <t>トウ</t>
    </rPh>
    <phoneticPr fontId="4"/>
  </si>
  <si>
    <t>引き続き、国民公園等の各園地の一層の魅力向上のため、利便性やニーズに沿った取組を行うとともに、来園者が一層安心して訪れることができるよう各種安全対策等を実施する。また、予算額に応じた事業計画を適切に実行する。</t>
    <rPh sb="0" eb="1">
      <t>ヒ</t>
    </rPh>
    <rPh sb="2" eb="3">
      <t>ツヅ</t>
    </rPh>
    <rPh sb="74" eb="75">
      <t>トウ</t>
    </rPh>
    <rPh sb="84" eb="87">
      <t>ヨサンガク</t>
    </rPh>
    <rPh sb="88" eb="89">
      <t>オウ</t>
    </rPh>
    <rPh sb="91" eb="93">
      <t>ジギョウ</t>
    </rPh>
    <rPh sb="93" eb="95">
      <t>ケイカク</t>
    </rPh>
    <rPh sb="96" eb="98">
      <t>テキセツ</t>
    </rPh>
    <rPh sb="99" eb="101">
      <t>ジッコウ</t>
    </rPh>
    <phoneticPr fontId="4"/>
  </si>
  <si>
    <t>自然環境局</t>
    <rPh sb="0" eb="2">
      <t>シゼン</t>
    </rPh>
    <rPh sb="2" eb="5">
      <t>カンキョウキョク</t>
    </rPh>
    <phoneticPr fontId="9"/>
  </si>
  <si>
    <t>一般会計</t>
    <rPh sb="0" eb="2">
      <t>イッパン</t>
    </rPh>
    <rPh sb="2" eb="4">
      <t>カイケイ</t>
    </rPh>
    <phoneticPr fontId="9"/>
  </si>
  <si>
    <t>0236</t>
  </si>
  <si>
    <t>ポスト2020目標に向けた民間取組を活用した新たな自然環境保護のあり方検討費</t>
  </si>
  <si>
    <t>令和3年度で終了の事業。
当該事業の成果を十分に検証し、得られた知見を統合先の政策においても活用できるよう努めること。</t>
    <rPh sb="35" eb="37">
      <t>トウゴウ</t>
    </rPh>
    <rPh sb="37" eb="38">
      <t>サキ</t>
    </rPh>
    <phoneticPr fontId="4"/>
  </si>
  <si>
    <t>予定通り終了。得られた知見は統合先の政策において活用する。</t>
  </si>
  <si>
    <t>0237</t>
  </si>
  <si>
    <t>沖合海底自然環境保全地域管理事業費</t>
  </si>
  <si>
    <t>引き続き、沖合海底自然環境保全地域の適切な管理を推進するため、継続的な調査を実施すること。また、一者応札となっている契約があるため、一者応札の改善に向けた取り組みを検討すること。</t>
    <rPh sb="0" eb="1">
      <t>ヒ</t>
    </rPh>
    <rPh sb="2" eb="3">
      <t>ツヅ</t>
    </rPh>
    <phoneticPr fontId="4"/>
  </si>
  <si>
    <t>今後も継続して調査ができるよう、効果的かつ効率的な調査に努める。また、支出先の選定にあたっては、公告期間を長く設定するなど、競争性の確保に努める。</t>
  </si>
  <si>
    <t>0238</t>
  </si>
  <si>
    <t>自然生態系を基盤とする防災減災推進費</t>
  </si>
  <si>
    <t>ハザードマップとの連携は視野に入っているのか。国交省、地方自治体などとの協力はどのようになっているのか。</t>
  </si>
  <si>
    <t>外部有識者の所見のとおり、ハザードマップとの連携の見通し及び国交省、地方自治体等との協力状況を示すこと。</t>
    <rPh sb="0" eb="2">
      <t>ガイブ</t>
    </rPh>
    <rPh sb="2" eb="5">
      <t>ユウシキシャ</t>
    </rPh>
    <rPh sb="6" eb="8">
      <t>ショケン</t>
    </rPh>
    <rPh sb="22" eb="24">
      <t>レンケイ</t>
    </rPh>
    <rPh sb="25" eb="27">
      <t>ミトオ</t>
    </rPh>
    <rPh sb="28" eb="29">
      <t>オヨ</t>
    </rPh>
    <rPh sb="39" eb="40">
      <t>トウ</t>
    </rPh>
    <rPh sb="44" eb="46">
      <t>ジョウキョウ</t>
    </rPh>
    <rPh sb="47" eb="48">
      <t>シメ</t>
    </rPh>
    <phoneticPr fontId="4"/>
  </si>
  <si>
    <t>ポテンシャルマップの作成時には、生物多様性に関するGISデータのほか、ハザードマップ等の防災関連データも重ね合わせることでEco-DRRの実施上の重要性が高い場所を示すこととなる。このため、同ポテンシャルマップの作成・活用策を議論する検討会には毎回国交省や地方自治体からオブザーバー参加いただいている。また、実際のマップの作成に当たっても国交省を含む関係省庁や地方自治体の担当者にヒアリングを行いながら連携して事業を進めている。
令和４年度末に生態系機能ポテンシャルマップの作成・活用方策をまとめた自治体向け手引きを策定し公表するという成果を出す予定のため、令和５年度は調査費を一部削減するとともに、予算の一部は自治体による手引きの活用を促進するための財政支援（交付金）に振り替えることとしている。</t>
  </si>
  <si>
    <t>0239</t>
  </si>
  <si>
    <t>愛玩動物看護師制度構築検討調査費</t>
  </si>
  <si>
    <t>引き続き、愛玩動物看護師制度の円滑な運用と改善に向けた調査等を行い、愛玩動物看護師の活躍の場の拡大等を図ること。</t>
    <rPh sb="0" eb="1">
      <t>ヒ</t>
    </rPh>
    <rPh sb="2" eb="3">
      <t>ツヅ</t>
    </rPh>
    <rPh sb="5" eb="7">
      <t>アイガン</t>
    </rPh>
    <rPh sb="7" eb="9">
      <t>ドウブツ</t>
    </rPh>
    <rPh sb="9" eb="12">
      <t>カンゴシ</t>
    </rPh>
    <rPh sb="12" eb="14">
      <t>セイド</t>
    </rPh>
    <rPh sb="15" eb="17">
      <t>エンカツ</t>
    </rPh>
    <rPh sb="18" eb="20">
      <t>ウンヨウ</t>
    </rPh>
    <rPh sb="21" eb="23">
      <t>カイゼン</t>
    </rPh>
    <rPh sb="24" eb="25">
      <t>ム</t>
    </rPh>
    <rPh sb="27" eb="29">
      <t>チョウサ</t>
    </rPh>
    <rPh sb="29" eb="30">
      <t>トウ</t>
    </rPh>
    <rPh sb="31" eb="32">
      <t>オコナ</t>
    </rPh>
    <rPh sb="34" eb="36">
      <t>アイガン</t>
    </rPh>
    <rPh sb="36" eb="38">
      <t>ドウブツ</t>
    </rPh>
    <rPh sb="38" eb="41">
      <t>カンゴシ</t>
    </rPh>
    <rPh sb="42" eb="44">
      <t>カツヤク</t>
    </rPh>
    <rPh sb="45" eb="46">
      <t>バ</t>
    </rPh>
    <rPh sb="47" eb="49">
      <t>カクダイ</t>
    </rPh>
    <rPh sb="49" eb="50">
      <t>トウ</t>
    </rPh>
    <rPh sb="51" eb="52">
      <t>ハカ</t>
    </rPh>
    <phoneticPr fontId="4"/>
  </si>
  <si>
    <t>ご指摘を踏まえて、引き続き、愛玩動物看護師制度の円滑な運用と改善に向けた調査等を行い、愛玩動物看護師の活躍の場の拡大等を図る。</t>
  </si>
  <si>
    <t>0240</t>
  </si>
  <si>
    <t>犬猫のマイクロチップ情報登録システム構築費</t>
  </si>
  <si>
    <t>令和4年度よりデジタル庁に一括計上されている事業。
業務最終年度である令和4年度においても、情報登録システムの構築に向け、引き続き効率的に業務を実施すること。</t>
    <rPh sb="11" eb="12">
      <t>チョウ</t>
    </rPh>
    <rPh sb="13" eb="15">
      <t>イッカツ</t>
    </rPh>
    <rPh sb="15" eb="17">
      <t>ケイジョウ</t>
    </rPh>
    <rPh sb="26" eb="28">
      <t>ギョウム</t>
    </rPh>
    <rPh sb="28" eb="30">
      <t>サイシュウ</t>
    </rPh>
    <rPh sb="30" eb="32">
      <t>ネンド</t>
    </rPh>
    <rPh sb="35" eb="37">
      <t>レイワ</t>
    </rPh>
    <rPh sb="38" eb="40">
      <t>ネンド</t>
    </rPh>
    <rPh sb="46" eb="48">
      <t>ジョウホウ</t>
    </rPh>
    <rPh sb="48" eb="50">
      <t>トウロク</t>
    </rPh>
    <rPh sb="55" eb="57">
      <t>コウチク</t>
    </rPh>
    <rPh sb="58" eb="59">
      <t>ム</t>
    </rPh>
    <rPh sb="61" eb="62">
      <t>ヒ</t>
    </rPh>
    <rPh sb="63" eb="64">
      <t>ツヅ</t>
    </rPh>
    <rPh sb="65" eb="68">
      <t>コウリツテキ</t>
    </rPh>
    <rPh sb="69" eb="71">
      <t>ギョウム</t>
    </rPh>
    <rPh sb="72" eb="74">
      <t>ジッシ</t>
    </rPh>
    <phoneticPr fontId="4"/>
  </si>
  <si>
    <t>ご指摘を踏まえて、業務最終年度である令和4年度においても、情報登録システムの構築に向け、引き続き効率的に業務を実施する。</t>
  </si>
  <si>
    <t>0241</t>
  </si>
  <si>
    <t>国立・国定公園への誘客の推進事業
国立・国定公園、温泉地でのワーケーションの推進事業</t>
    <phoneticPr fontId="4"/>
  </si>
  <si>
    <t>令和4年度で終了の事業。
令和4年度においては、令和3年度から繰り越した予算を執行していることから、より一層の事業進捗管理に努めつつ、国立・国定公園及び国民保養温泉地における誘客やワーケーションの推進に対する支援等を行うこと。</t>
    <rPh sb="13" eb="15">
      <t>レイワ</t>
    </rPh>
    <rPh sb="16" eb="18">
      <t>ネンド</t>
    </rPh>
    <rPh sb="24" eb="26">
      <t>レイワ</t>
    </rPh>
    <rPh sb="27" eb="29">
      <t>ネンド</t>
    </rPh>
    <rPh sb="31" eb="32">
      <t>ク</t>
    </rPh>
    <rPh sb="33" eb="34">
      <t>コ</t>
    </rPh>
    <rPh sb="36" eb="38">
      <t>ヨサン</t>
    </rPh>
    <rPh sb="39" eb="41">
      <t>シッコウ</t>
    </rPh>
    <rPh sb="101" eb="102">
      <t>タイ</t>
    </rPh>
    <rPh sb="106" eb="107">
      <t>トウ</t>
    </rPh>
    <rPh sb="108" eb="109">
      <t>オコナ</t>
    </rPh>
    <phoneticPr fontId="4"/>
  </si>
  <si>
    <t>より一層の事業進捗管理に努め、国立・国定公園及び国民保養温泉地における誘客やワーケーションの推進に対する支援等を行う。</t>
  </si>
  <si>
    <t>0242</t>
  </si>
  <si>
    <t>生物多様性の主流化推進事業費</t>
  </si>
  <si>
    <t>〇J-GBFは令和3年度に設立され、始動したばかりではあるが、環境省が提供するJ-GBFのウェブサイトを見ると、初年度からフォーラムやワーキンググループを開催して、精力的に活動が展開されている状況が分かる。
〇プラットフォーム関係会議開催数という活動指標と、生物多様性保全につながる活動意向を示す人の割合という成果指標との間には大きな距離が感じられる。成果指標としては経済界における活動事例数といった、より直接的に本事業のアウトカムの把握につながるような指標の検討がなされると良いのではないか。</t>
    <phoneticPr fontId="4"/>
  </si>
  <si>
    <t>外部有識者の所見を踏まえ、適切な成果指標について検討すること。</t>
    <rPh sb="9" eb="10">
      <t>フ</t>
    </rPh>
    <rPh sb="13" eb="15">
      <t>テキセツ</t>
    </rPh>
    <rPh sb="16" eb="18">
      <t>セイカ</t>
    </rPh>
    <rPh sb="18" eb="20">
      <t>シヒョウ</t>
    </rPh>
    <rPh sb="24" eb="26">
      <t>ケントウ</t>
    </rPh>
    <phoneticPr fontId="4"/>
  </si>
  <si>
    <t>外部有識者の所見を踏まえ、「定量的な成果目標」及び「成果指標」については、本事業のアウトカムとしてより適切な目標及び指標となるよう検討し、令和５年度の行政事業レビューまでに見直すこととする。</t>
  </si>
  <si>
    <t>自然環境局</t>
    <rPh sb="0" eb="2">
      <t>シゼン</t>
    </rPh>
    <rPh sb="2" eb="5">
      <t>カンキョウキョク</t>
    </rPh>
    <phoneticPr fontId="0"/>
  </si>
  <si>
    <t>一般会計</t>
    <rPh sb="0" eb="2">
      <t>イッパン</t>
    </rPh>
    <rPh sb="2" eb="4">
      <t>カイケイ</t>
    </rPh>
    <phoneticPr fontId="0"/>
  </si>
  <si>
    <t>0243</t>
  </si>
  <si>
    <t>ロングトレイル体制強化等推進事業</t>
  </si>
  <si>
    <t>震災前の水準に回復させるには、コロナ感染の収束を見極めたうえで、訪日外国人を東北へ呼び込むことを観光庁などと連携する必要があるのではないか。</t>
  </si>
  <si>
    <t>外部有識者の所見のとおり、三陸復興国立公園の利用者数を震災前の水準に回復させるため、観光庁等と連携して、訪日外国人を東北へ呼び込む取組を検討すること。</t>
    <rPh sb="0" eb="2">
      <t>ガイブ</t>
    </rPh>
    <rPh sb="2" eb="5">
      <t>ユウシキシャ</t>
    </rPh>
    <rPh sb="6" eb="8">
      <t>ショケン</t>
    </rPh>
    <rPh sb="13" eb="15">
      <t>サンリク</t>
    </rPh>
    <rPh sb="15" eb="17">
      <t>フッコウ</t>
    </rPh>
    <rPh sb="17" eb="19">
      <t>コクリツ</t>
    </rPh>
    <rPh sb="19" eb="21">
      <t>コウエン</t>
    </rPh>
    <rPh sb="22" eb="25">
      <t>リヨウシャ</t>
    </rPh>
    <rPh sb="25" eb="26">
      <t>スウ</t>
    </rPh>
    <rPh sb="65" eb="67">
      <t>トリクミ</t>
    </rPh>
    <rPh sb="68" eb="70">
      <t>ケントウ</t>
    </rPh>
    <phoneticPr fontId="4"/>
  </si>
  <si>
    <t>ロングトレイルの利用促進として「運営のシステム」の構築にあたり、他省庁等とも連携して、訪日外国人・国内旅行者も呼び込めるシステムとなるよう努めていく。</t>
  </si>
  <si>
    <t>0244</t>
  </si>
  <si>
    <t>野生鳥獣に関する感染症対策基盤事業</t>
    <rPh sb="0" eb="2">
      <t>ヤセイ</t>
    </rPh>
    <rPh sb="2" eb="4">
      <t>チョウジュウ</t>
    </rPh>
    <rPh sb="5" eb="6">
      <t>カン</t>
    </rPh>
    <rPh sb="8" eb="11">
      <t>カンセンショウ</t>
    </rPh>
    <rPh sb="11" eb="13">
      <t>タイサク</t>
    </rPh>
    <rPh sb="13" eb="15">
      <t>キバン</t>
    </rPh>
    <rPh sb="15" eb="17">
      <t>ジギョウ</t>
    </rPh>
    <phoneticPr fontId="4"/>
  </si>
  <si>
    <t>さまざまな環境の変化で、人への感染リスクが高まっている中、必要な政策だと考える。厚労省との役割分担が重要なので、十分連携をとって進めてほしい。</t>
    <phoneticPr fontId="4"/>
  </si>
  <si>
    <t>外部有識者の所見を踏まえ、厚労省と連携を取りながら事業実施に努めること。</t>
    <rPh sb="0" eb="5">
      <t>ガイブユウシキシャ</t>
    </rPh>
    <rPh sb="6" eb="8">
      <t>ショケン</t>
    </rPh>
    <rPh sb="9" eb="10">
      <t>フ</t>
    </rPh>
    <rPh sb="13" eb="16">
      <t>コウロウショウ</t>
    </rPh>
    <rPh sb="17" eb="19">
      <t>レンケイ</t>
    </rPh>
    <rPh sb="20" eb="21">
      <t>ト</t>
    </rPh>
    <rPh sb="25" eb="27">
      <t>ジギョウ</t>
    </rPh>
    <rPh sb="27" eb="29">
      <t>ジッシ</t>
    </rPh>
    <rPh sb="30" eb="31">
      <t>ツト</t>
    </rPh>
    <phoneticPr fontId="4"/>
  </si>
  <si>
    <t>引き続き、厚生労働省と連携を密にするとともに、適切に役割分担しながら本事業を実施する。</t>
  </si>
  <si>
    <t>0245</t>
  </si>
  <si>
    <t>国立・国定公園の利用拠点の魅力創造による地域復興推進事業</t>
  </si>
  <si>
    <t>令和4年度で終了の事業。
令和3年度から繰り越した予算を執行していることから、より一層の事業進捗管理に努めつつ、国立・国定公園内の利用拠点における自然体験プログラムや滞在環境整備の支援を行い、地域経済の再活性化に向けた取組等を推進すること。</t>
    <rPh sb="93" eb="94">
      <t>オコナ</t>
    </rPh>
    <rPh sb="111" eb="112">
      <t>トウ</t>
    </rPh>
    <rPh sb="113" eb="115">
      <t>スイシン</t>
    </rPh>
    <phoneticPr fontId="4"/>
  </si>
  <si>
    <t>より一層の事業進捗管理に努め、国立・国定公園内の利用拠点における自然体験プログラムや滞在環境整備の支援を行い、地域経済の再活性化に向けた取組等を推進する。</t>
  </si>
  <si>
    <t>施策名：6.化学物質対策の推進</t>
    <rPh sb="0" eb="2">
      <t>シサク</t>
    </rPh>
    <rPh sb="2" eb="3">
      <t>メイ</t>
    </rPh>
    <rPh sb="6" eb="8">
      <t>カガク</t>
    </rPh>
    <rPh sb="8" eb="10">
      <t>ブッシツ</t>
    </rPh>
    <rPh sb="10" eb="12">
      <t>タイサク</t>
    </rPh>
    <rPh sb="13" eb="15">
      <t>スイシン</t>
    </rPh>
    <phoneticPr fontId="18"/>
  </si>
  <si>
    <t>0246</t>
    <phoneticPr fontId="4"/>
  </si>
  <si>
    <t>化学物質環境リスク初期評価推進費</t>
    <rPh sb="13" eb="15">
      <t>スイシン</t>
    </rPh>
    <rPh sb="15" eb="16">
      <t>ヒ</t>
    </rPh>
    <phoneticPr fontId="17"/>
  </si>
  <si>
    <t>単位当たりコストが増加しており、検討会等の実施方式の見直しを行うこと等により、適切な事業実施に努めること。</t>
    <rPh sb="0" eb="2">
      <t>タンイ</t>
    </rPh>
    <rPh sb="2" eb="3">
      <t>ア</t>
    </rPh>
    <rPh sb="9" eb="11">
      <t>ゾウカ</t>
    </rPh>
    <phoneticPr fontId="4"/>
  </si>
  <si>
    <t>今後も、調査の信頼性の確保を前提としつつ、調査内容・対象物質等について引き続き精査を行い、効果的な執行を図ることとする。</t>
  </si>
  <si>
    <t>環境保健部</t>
    <rPh sb="0" eb="2">
      <t>カンキョウ</t>
    </rPh>
    <rPh sb="2" eb="5">
      <t>ホケンブ</t>
    </rPh>
    <phoneticPr fontId="17"/>
  </si>
  <si>
    <t>（項）化学物質対策推進費
　（大事項）化学物質対策の推進に必要な経費</t>
  </si>
  <si>
    <t>0247</t>
  </si>
  <si>
    <t>ＰＲＴＲ制度運用・データ活用事業</t>
    <rPh sb="4" eb="6">
      <t>セイド</t>
    </rPh>
    <rPh sb="6" eb="8">
      <t>ウンヨウ</t>
    </rPh>
    <rPh sb="12" eb="14">
      <t>カツヨウ</t>
    </rPh>
    <rPh sb="14" eb="16">
      <t>ジギョウ</t>
    </rPh>
    <phoneticPr fontId="17"/>
  </si>
  <si>
    <t>非常に重要な事業なので、引き続き効率的な予算執行に努めてほしい。ページビューが落ちてきているようにみえるが、原因は何か。</t>
  </si>
  <si>
    <t>外部有識者の所見を踏まえ、ページビューが減少している原因を分析し、改善策を検討しながら、事業実施に努めること。</t>
  </si>
  <si>
    <t>本システムは活用方法の一つとして、地域におけるPRTR届出事業所の把握がある。令和元年度は甚大な災害が多く、関連した検索によるページビューが多かった可能性が考えられる。今後、地方公共団体、事業者及び国民の活用方法を把握し、これまで以上に環境や化学物質に関する啓蒙活動を行い、化学物質の適正使用、適正管理による環境影響の最小化を目指す。</t>
  </si>
  <si>
    <t>0248</t>
  </si>
  <si>
    <t>化学物質の審査及び製造等の規制に関する法律施行経費</t>
  </si>
  <si>
    <t>成果実績が目標に見合っていない状況であるため、成果目標の達成に向けた事業内容の見直し等を行うこと。
また、一者応札の改善に向けた取り組みを検討すること。</t>
    <rPh sb="34" eb="36">
      <t>ジギョウ</t>
    </rPh>
    <rPh sb="36" eb="38">
      <t>ナイヨウ</t>
    </rPh>
    <rPh sb="39" eb="41">
      <t>ミナオ</t>
    </rPh>
    <rPh sb="42" eb="43">
      <t>トウ</t>
    </rPh>
    <rPh sb="44" eb="45">
      <t>オコナ</t>
    </rPh>
    <phoneticPr fontId="4"/>
  </si>
  <si>
    <t>成果目標を達成できるよう、随時事業内容の見直しに取り組む。
また、一者応札の改善に向けて、可能な限りの公告期間の延長のほか、仕様書の業務内容の一層の明確化等、多くの事業者が参加できる発注となるよう継続して検討していく。</t>
  </si>
  <si>
    <t>0249</t>
  </si>
  <si>
    <t>化学物質の環境リスク低減対策強化費</t>
  </si>
  <si>
    <t>人の健康を損なうおそれ又は動物の生息若しくは生育に支障を及ぼすおそれのある化学物質による環境の汚染を防止するため、引き続き効果的・効率的な執行に努めること。また、一者応札の改善に向けた取り組みを検討すること。　</t>
    <phoneticPr fontId="4"/>
  </si>
  <si>
    <t>引き続き効果的・効率的な執行に努める。また、一者応札の改善に向けて、可能な限りの公告期間の延長のほか、仕様書の業務内容の一層の明確化等、多くの事業者が参加できる発注となるよう継続して検討していく。</t>
  </si>
  <si>
    <t>0250</t>
  </si>
  <si>
    <t>一定の国際分担金の必要性は理解できる。ただ、分担金拠出による成果を把握して、生きた拠出金となっているかどうかを、国民に明らかにする必要がある。また、経費を負担するだけではなく、人の派遣や国際的なルール形成でのリーダーシップ発揮などにも積極的に取り組んでほしい。</t>
    <phoneticPr fontId="4"/>
  </si>
  <si>
    <t>外部有識者の所見を踏まえ、分担金による成果を分かりやすく記載することを検討するとともに、経費負担以外のリーダーシップ発揮も留意して事業を進めること。</t>
    <rPh sb="0" eb="5">
      <t>ガイブユウシキシャ</t>
    </rPh>
    <rPh sb="6" eb="8">
      <t>ショケン</t>
    </rPh>
    <rPh sb="9" eb="10">
      <t>フ</t>
    </rPh>
    <rPh sb="13" eb="16">
      <t>ブンタンキン</t>
    </rPh>
    <rPh sb="19" eb="21">
      <t>セイカ</t>
    </rPh>
    <rPh sb="22" eb="23">
      <t>ワ</t>
    </rPh>
    <rPh sb="28" eb="30">
      <t>キサイ</t>
    </rPh>
    <rPh sb="35" eb="37">
      <t>ケントウ</t>
    </rPh>
    <rPh sb="44" eb="46">
      <t>ケイヒ</t>
    </rPh>
    <rPh sb="46" eb="48">
      <t>フタン</t>
    </rPh>
    <rPh sb="48" eb="50">
      <t>イガイ</t>
    </rPh>
    <rPh sb="58" eb="60">
      <t>ハッキ</t>
    </rPh>
    <rPh sb="61" eb="63">
      <t>リュウイ</t>
    </rPh>
    <rPh sb="65" eb="67">
      <t>ジギョウ</t>
    </rPh>
    <rPh sb="68" eb="69">
      <t>スス</t>
    </rPh>
    <phoneticPr fontId="4"/>
  </si>
  <si>
    <t>分担金等の成果についてより分かりやすい記載に努める。また、引き続き、本経費の執行や関連する行政事業との連携等により、条約事務局及び各種国際会議への邦人職員や専門家の派遣、国際的なルール作りへの貢献に努める。</t>
  </si>
  <si>
    <t>0251</t>
  </si>
  <si>
    <t>ＰＯＰs（残留性有機汚染物質）条約対応関係事業</t>
  </si>
  <si>
    <t>多額の不用が生じているとともに、活動実績等は目標に達している状況であるため、予算規模の妥当性について検討を行うこと。</t>
    <rPh sb="0" eb="2">
      <t>タガク</t>
    </rPh>
    <rPh sb="6" eb="7">
      <t>ショウ</t>
    </rPh>
    <phoneticPr fontId="4"/>
  </si>
  <si>
    <t>執行実績等を踏まえた予算規模の要求を行った。</t>
  </si>
  <si>
    <t>0252</t>
  </si>
  <si>
    <t>化学物質国際対応政策強化事業費</t>
    <rPh sb="0" eb="2">
      <t>カガク</t>
    </rPh>
    <rPh sb="2" eb="4">
      <t>ブッシツ</t>
    </rPh>
    <rPh sb="4" eb="6">
      <t>コクサイ</t>
    </rPh>
    <rPh sb="6" eb="8">
      <t>タイオウ</t>
    </rPh>
    <rPh sb="8" eb="10">
      <t>セイサク</t>
    </rPh>
    <rPh sb="10" eb="12">
      <t>キョウカ</t>
    </rPh>
    <rPh sb="12" eb="15">
      <t>ジギョウヒ</t>
    </rPh>
    <phoneticPr fontId="17"/>
  </si>
  <si>
    <t>国際的な化学物質管理は、地球環境や健康を守るうえで、極めて重要なので、コロナの収束を見極めて政策対話を再開してほしい。またオンライン会議形式では開催は難しいのか？</t>
    <phoneticPr fontId="4"/>
  </si>
  <si>
    <t>外部有識者の所見を踏まえ、効率的な事業実施に努めること。</t>
    <rPh sb="0" eb="5">
      <t>ガイブユウシキシャ</t>
    </rPh>
    <rPh sb="6" eb="8">
      <t>ショケン</t>
    </rPh>
    <rPh sb="9" eb="10">
      <t>フ</t>
    </rPh>
    <rPh sb="13" eb="16">
      <t>コウリツテキ</t>
    </rPh>
    <rPh sb="17" eb="19">
      <t>ジギョウ</t>
    </rPh>
    <rPh sb="19" eb="21">
      <t>ジッシ</t>
    </rPh>
    <rPh sb="22" eb="23">
      <t>ツト</t>
    </rPh>
    <phoneticPr fontId="4"/>
  </si>
  <si>
    <t>政策対話については平成24年以降そのあり方の見直しが行われておらず、形骸化について指摘を受けていた。このため昨年度はあり方に関する準備会合を行い、政策対話メンバーの御意見を確認した。いただいた御意見も踏まえ、今年度から対面とオンライン併用での開催を検討し、効率的に政策対話を行う。</t>
  </si>
  <si>
    <t>0253</t>
  </si>
  <si>
    <t>水銀に関する水俣条約実施推進事業</t>
    <rPh sb="0" eb="2">
      <t>スイギン</t>
    </rPh>
    <rPh sb="3" eb="4">
      <t>カン</t>
    </rPh>
    <rPh sb="6" eb="8">
      <t>ミナマタ</t>
    </rPh>
    <rPh sb="8" eb="10">
      <t>ジョウヤク</t>
    </rPh>
    <rPh sb="10" eb="12">
      <t>ジッシ</t>
    </rPh>
    <rPh sb="12" eb="14">
      <t>スイシン</t>
    </rPh>
    <rPh sb="14" eb="16">
      <t>ジギョウ</t>
    </rPh>
    <phoneticPr fontId="17"/>
  </si>
  <si>
    <t>平成20年度</t>
    <rPh sb="0" eb="2">
      <t>ヘイセイ</t>
    </rPh>
    <rPh sb="4" eb="6">
      <t>ネンド</t>
    </rPh>
    <phoneticPr fontId="17"/>
  </si>
  <si>
    <t>終了(予定)なし</t>
    <rPh sb="0" eb="2">
      <t>シュウリョウ</t>
    </rPh>
    <rPh sb="3" eb="5">
      <t>ヨテイ</t>
    </rPh>
    <phoneticPr fontId="18"/>
  </si>
  <si>
    <t>引き続き、設定した成果目標の達成に向け、適切な事業の実施に努める。また、一者応札の改善に向けて仕様書の見直しや公告期間の延長等の取り組みを検討・実施する。</t>
  </si>
  <si>
    <t>0254</t>
  </si>
  <si>
    <t>茨城県神栖市における有機ヒ素化合物汚染等への緊急対応策</t>
    <rPh sb="0" eb="3">
      <t>イバラキケン</t>
    </rPh>
    <rPh sb="3" eb="6">
      <t>カミスシ</t>
    </rPh>
    <rPh sb="10" eb="12">
      <t>ユウキ</t>
    </rPh>
    <rPh sb="13" eb="14">
      <t>ソ</t>
    </rPh>
    <rPh sb="14" eb="17">
      <t>カゴウブツ</t>
    </rPh>
    <rPh sb="17" eb="20">
      <t>オセントウ</t>
    </rPh>
    <rPh sb="22" eb="24">
      <t>キンキュウ</t>
    </rPh>
    <rPh sb="24" eb="26">
      <t>タイオウ</t>
    </rPh>
    <rPh sb="26" eb="27">
      <t>サク</t>
    </rPh>
    <phoneticPr fontId="17"/>
  </si>
  <si>
    <t>引き続き、専門家の指導の下で汚染状況を監視し、新たな健康影響の発生防止に努めるとともに、Ａ事案区域等における環境調査等においては、地権者と十分調整のうえ被害の未然防止となるよう効率的な調査を実施すること。また、一者応札の改善に向けた取り組みを検討すること。</t>
  </si>
  <si>
    <t>引き続き、専門家の指導の下で汚染状況を監視し、新たな健康影響の発生防止に努めるとともに、Ａ事案区域等における環境調査等においては、地権者と十分調整のうえ被害の未然防止となるよう効率的な調査を実施する。また、一者応札となった案件については、仕様書の見直し等により改善を図る。</t>
  </si>
  <si>
    <t>施策名：7.環境保健対策の推進</t>
    <rPh sb="0" eb="2">
      <t>セサク</t>
    </rPh>
    <rPh sb="2" eb="3">
      <t>メイ</t>
    </rPh>
    <rPh sb="6" eb="8">
      <t>カンキョウ</t>
    </rPh>
    <rPh sb="8" eb="10">
      <t>ホケン</t>
    </rPh>
    <rPh sb="10" eb="12">
      <t>タイサク</t>
    </rPh>
    <rPh sb="13" eb="15">
      <t>スイシン</t>
    </rPh>
    <phoneticPr fontId="18"/>
  </si>
  <si>
    <t>0255</t>
    <phoneticPr fontId="4"/>
  </si>
  <si>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14"/>
  </si>
  <si>
    <t>公害健康被害補償制度の確実で円滑な遂行のため、引き続き効果的・効率的な執行に努めること。</t>
  </si>
  <si>
    <t>全額デジタル庁一括計上のため減。事業自体は継続。</t>
  </si>
  <si>
    <t>環境保健部</t>
    <rPh sb="0" eb="2">
      <t>カンキョウ</t>
    </rPh>
    <rPh sb="2" eb="5">
      <t>ホケンブ</t>
    </rPh>
    <phoneticPr fontId="16"/>
  </si>
  <si>
    <t>一般会計</t>
    <rPh sb="0" eb="2">
      <t>イッパン</t>
    </rPh>
    <rPh sb="2" eb="4">
      <t>カイケイ</t>
    </rPh>
    <phoneticPr fontId="16"/>
  </si>
  <si>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16"/>
  </si>
  <si>
    <t>0256</t>
  </si>
  <si>
    <t>環境保健サーベイランス調査費（健康影響等調査）</t>
    <rPh sb="15" eb="17">
      <t>ケンコウ</t>
    </rPh>
    <phoneticPr fontId="14"/>
  </si>
  <si>
    <t>引き続き、３歳児、６歳児の健康調査を着実に実施するため、事業の効率性を検討の上、信頼性の高い調査となるよう努めること。また、一者応札の改善に向けた取り組みを検討すること。</t>
    <phoneticPr fontId="4"/>
  </si>
  <si>
    <t>３歳児、６歳児の健康調査を着実に実施するため、事業の効率性を検討の上、信頼性の高い調査となるよう努めていく。また、より一層の効率的及び効果的な予算執行に努めていく。</t>
  </si>
  <si>
    <t>0257</t>
  </si>
  <si>
    <t>公害健康被害補償給付支給事務費交付金</t>
  </si>
  <si>
    <t>引き続き、補償給付業務の円滑な実施に努めるとともに、給付実績等を踏まえた予算規模の見直しを行うこと。</t>
  </si>
  <si>
    <t>補償給付業務の円滑な実施に努めるとともに、給付実績等を踏まえた予算規模の見直しを引き続き行う。</t>
  </si>
  <si>
    <t>0258</t>
  </si>
  <si>
    <t>公害保健福祉事業助成費</t>
  </si>
  <si>
    <t>・当該事業は、大気汚染等により指定疾病により損なわれた被認定者の健康を回復させ、回復した健康を保持又は増進させるために実施する事業であり、その必要性は理解できる。今後とも被認定者のために適切に執行されることを期待している。
・高齢化が進み、被認定者のリハビリ事業や転地療養事業等への参加が困難となっているが、高齢化した被認定者が少しでも参加しやすいサポート方法等を強化・確立し、被認定者の健康回復、健康維持・増進に努められることを期待している。</t>
    <phoneticPr fontId="4"/>
  </si>
  <si>
    <t>外部有識者の所見を踏まえて、高齢化した被認定者が少しでも参加しやすいサポート方法等を強化・確立し、被認定者の健康回復、健康維持・増進に努められるよう検討すること。</t>
    <rPh sb="0" eb="5">
      <t>ガイブユウシキシャ</t>
    </rPh>
    <rPh sb="6" eb="8">
      <t>ショケン</t>
    </rPh>
    <rPh sb="9" eb="10">
      <t>フ</t>
    </rPh>
    <rPh sb="74" eb="76">
      <t>ケントウ</t>
    </rPh>
    <phoneticPr fontId="4"/>
  </si>
  <si>
    <t>令和３年度に被認定者に対して療養生活等のニーズ調査を実施しており、令和４年度も調査を実施する予定。これらの調査結果を踏まえて、高齢者を含めて参加しやすい保健福祉事業について検討する。</t>
  </si>
  <si>
    <t>0259</t>
  </si>
  <si>
    <t>公害健康被害補償基礎調査費</t>
  </si>
  <si>
    <t>昭和51年度</t>
  </si>
  <si>
    <t>公害診療報酬の不正請求の未然防止を含め、公害健康被害補償制度の円滑な実施運営を図るため、引き続き効果的・効率的な執行に努める。</t>
  </si>
  <si>
    <t>0260</t>
  </si>
  <si>
    <t>自立支援型公害健康被害予防事業推進費</t>
    <rPh sb="15" eb="18">
      <t>スイシンヒ</t>
    </rPh>
    <phoneticPr fontId="14"/>
  </si>
  <si>
    <t>引き続き、公害健康被害予防事業の充実を図るため、適切な事業の実施に努めること。また、一者応札の改善に向けた取り組みを検討すること。</t>
    <rPh sb="5" eb="11">
      <t>コウガイケンコウヒガイ</t>
    </rPh>
    <rPh sb="11" eb="13">
      <t>ヨボウ</t>
    </rPh>
    <rPh sb="13" eb="15">
      <t>ジギョウ</t>
    </rPh>
    <rPh sb="16" eb="18">
      <t>ジュウジツ</t>
    </rPh>
    <rPh sb="19" eb="20">
      <t>ハカ</t>
    </rPh>
    <phoneticPr fontId="4"/>
  </si>
  <si>
    <t>・引き続き、公害健康被害予防事業の適切な実施に努める。
・一者応札の改善については、環境再生保全機構に取り組みを検討するよう指導・監査を実施していく。なお環境再生保全機構では、電話相談等について委託先から毎月実績報告を提出させ、業務が適切に行われているか確認しているほか、全ての契約について業務完了時に検査を通じて適切な事業実施の確認を行っている。また、個人情報が適切に管理されているか、書面のほか実地検査等により確認を行っている。</t>
  </si>
  <si>
    <t>0261</t>
  </si>
  <si>
    <t>自動車重量税財源公害健康被害補償に係る納付金財源交付</t>
    <rPh sb="0" eb="3">
      <t>ジドウシャ</t>
    </rPh>
    <rPh sb="3" eb="6">
      <t>ジュウリョウゼイ</t>
    </rPh>
    <rPh sb="6" eb="8">
      <t>ザイゲン</t>
    </rPh>
    <rPh sb="8" eb="10">
      <t>コウガイ</t>
    </rPh>
    <rPh sb="10" eb="12">
      <t>ケンコウ</t>
    </rPh>
    <rPh sb="12" eb="14">
      <t>ヒガイ</t>
    </rPh>
    <rPh sb="14" eb="16">
      <t>ホショウ</t>
    </rPh>
    <rPh sb="17" eb="18">
      <t>カカ</t>
    </rPh>
    <rPh sb="19" eb="22">
      <t>ノウフキン</t>
    </rPh>
    <rPh sb="22" eb="24">
      <t>ザイゲン</t>
    </rPh>
    <rPh sb="24" eb="26">
      <t>コウフ</t>
    </rPh>
    <phoneticPr fontId="14"/>
  </si>
  <si>
    <t>引き続き、公健法に基づく補償給付に必要な額を確実に交付するため、定期的に交付状況を確認し、適正な予算執行に努めるとともに、給付実績等を踏まえた予算規模の見直しを行うこと。</t>
  </si>
  <si>
    <t>交付状況を確認し、給付実績等を踏まえた予算規模の要求を行った。</t>
  </si>
  <si>
    <t>（項）自動車重量税財源公害健康被害補償費
　（大事項）自動車重量税財源公害健康被害補償に必要な経費</t>
    <rPh sb="1" eb="2">
      <t>コウ</t>
    </rPh>
    <rPh sb="3" eb="6">
      <t>ジドウシャ</t>
    </rPh>
    <rPh sb="6" eb="9">
      <t>ジュウリョウゼイ</t>
    </rPh>
    <rPh sb="9" eb="11">
      <t>ザイゲン</t>
    </rPh>
    <rPh sb="11" eb="13">
      <t>コウガイ</t>
    </rPh>
    <rPh sb="13" eb="15">
      <t>ケンコウ</t>
    </rPh>
    <rPh sb="15" eb="17">
      <t>ヒガイ</t>
    </rPh>
    <rPh sb="17" eb="20">
      <t>ホショウヒ</t>
    </rPh>
    <rPh sb="23" eb="25">
      <t>ダイジ</t>
    </rPh>
    <rPh sb="25" eb="26">
      <t>コウ</t>
    </rPh>
    <rPh sb="27" eb="30">
      <t>ジドウシャ</t>
    </rPh>
    <rPh sb="30" eb="33">
      <t>ジュウリョウゼイ</t>
    </rPh>
    <rPh sb="33" eb="35">
      <t>ザイゲン</t>
    </rPh>
    <rPh sb="35" eb="37">
      <t>コウガイ</t>
    </rPh>
    <rPh sb="37" eb="39">
      <t>ケンコウ</t>
    </rPh>
    <rPh sb="39" eb="41">
      <t>ヒガイ</t>
    </rPh>
    <rPh sb="41" eb="43">
      <t>ホショウ</t>
    </rPh>
    <rPh sb="44" eb="46">
      <t>ヒツヨウ</t>
    </rPh>
    <rPh sb="47" eb="49">
      <t>ケイヒ</t>
    </rPh>
    <phoneticPr fontId="16"/>
  </si>
  <si>
    <t>0262</t>
  </si>
  <si>
    <t>水俣病総合対策関係経費</t>
    <rPh sb="0" eb="3">
      <t>ミナマタビョウ</t>
    </rPh>
    <rPh sb="3" eb="5">
      <t>ソウゴウ</t>
    </rPh>
    <rPh sb="5" eb="7">
      <t>タイサク</t>
    </rPh>
    <rPh sb="7" eb="9">
      <t>カンケイ</t>
    </rPh>
    <rPh sb="9" eb="11">
      <t>ケイヒ</t>
    </rPh>
    <phoneticPr fontId="14"/>
  </si>
  <si>
    <t>予算規模が極めて大きいので、効率的・効果的な予算執行に努めてほしい。また、地域社会の再生・融和・振興・雇用確保などへの取り組みについては、今の時代とこれからの社会課題を見据え、さまざまなステークホルダーの参加も得て、予算が生きた形で成果を生むように、よりよい事業となるように工夫し、充実させていってほしい。</t>
    <phoneticPr fontId="4"/>
  </si>
  <si>
    <t>外部有識者の所見を踏まえ、効率的・効果的な予算執行に努めるとともに、よりよい事業となるように工夫しながら事業実施に努めること。</t>
    <rPh sb="0" eb="5">
      <t>ガイブユウシキシャ</t>
    </rPh>
    <rPh sb="6" eb="8">
      <t>ショケン</t>
    </rPh>
    <rPh sb="9" eb="10">
      <t>フ</t>
    </rPh>
    <rPh sb="52" eb="54">
      <t>ジギョウ</t>
    </rPh>
    <rPh sb="54" eb="56">
      <t>ジッシ</t>
    </rPh>
    <rPh sb="57" eb="58">
      <t>ツト</t>
    </rPh>
    <phoneticPr fontId="4"/>
  </si>
  <si>
    <t>関係自治体を通じて地元の要望を十分に確認して実施事業を決定するとともに、事業が効率的に実施されるよう事業の実施状況を適宜確認している。また、より一層の効率的及び効果的な予算執行に努めていく。</t>
  </si>
  <si>
    <t>0263</t>
  </si>
  <si>
    <t>石綿問題への緊急対応に必要な経費</t>
    <rPh sb="0" eb="2">
      <t>イシワタ</t>
    </rPh>
    <rPh sb="2" eb="4">
      <t>モンダイ</t>
    </rPh>
    <rPh sb="6" eb="8">
      <t>キンキュウ</t>
    </rPh>
    <rPh sb="8" eb="10">
      <t>タイオウ</t>
    </rPh>
    <rPh sb="11" eb="13">
      <t>ヒツヨウ</t>
    </rPh>
    <rPh sb="14" eb="16">
      <t>ケイヒ</t>
    </rPh>
    <phoneticPr fontId="14"/>
  </si>
  <si>
    <t>引き続き、石綿健康被害救済業務の円滑な実施に努めるため、処理日数の短縮等により、石綿による健康被害の迅速な救済を図ることができるよう検討を進めること。一者応札の改善に向けた取り組みを検討すること。</t>
  </si>
  <si>
    <t>今後も現行以上の申請者数が見込まれること等を踏まえ、当面は成果目標を維持しつつ、処理日数を短縮するための取組に努め、引き続き石綿健康被害救済業務の円滑な実施を図る。また、仕様書の見直しや参加者確認公募方式など一者応札を改善するための取組に努める。</t>
  </si>
  <si>
    <t>0264</t>
  </si>
  <si>
    <t>環境中の多様な因子による健康影響に関する基礎調査費</t>
    <rPh sb="0" eb="3">
      <t>カンキョウチュウ</t>
    </rPh>
    <rPh sb="4" eb="6">
      <t>タヨウ</t>
    </rPh>
    <rPh sb="7" eb="9">
      <t>インシ</t>
    </rPh>
    <rPh sb="12" eb="14">
      <t>ケンコウ</t>
    </rPh>
    <rPh sb="14" eb="16">
      <t>エイキョウ</t>
    </rPh>
    <rPh sb="17" eb="18">
      <t>カン</t>
    </rPh>
    <rPh sb="20" eb="22">
      <t>キソ</t>
    </rPh>
    <rPh sb="22" eb="24">
      <t>チョウサ</t>
    </rPh>
    <rPh sb="24" eb="25">
      <t>ヒ</t>
    </rPh>
    <phoneticPr fontId="14"/>
  </si>
  <si>
    <t>執行率が低い要因が落札率によるか十分に検証し、適切な執行管理に努めること。また、一者応札の改善に向けた取り組みを検討すること。</t>
    <rPh sb="9" eb="11">
      <t>ラクサツ</t>
    </rPh>
    <rPh sb="11" eb="12">
      <t>リツ</t>
    </rPh>
    <phoneticPr fontId="4"/>
  </si>
  <si>
    <t>予定価格よりも低い価格で契約を行ったこと以外にも執行率が低い要因が無いか等、十分に検証し、適切な執行管理に努める。また、一者応札の改善に向けて仕様書の見直しや公告期間の延長等の取り組みを検討・実施する。</t>
  </si>
  <si>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6"/>
  </si>
  <si>
    <t>0265</t>
  </si>
  <si>
    <t>水俣病対策地方債償還費</t>
  </si>
  <si>
    <t>平成12年度</t>
    <rPh sb="0" eb="2">
      <t>ヘイセイ</t>
    </rPh>
    <rPh sb="4" eb="6">
      <t>ネンド</t>
    </rPh>
    <phoneticPr fontId="9"/>
  </si>
  <si>
    <t>チッソが将来にわたり水俣病患者に対する補償を行えるよう、チッソに対し必要な要請を行いつつ、適切な執行に努め、水俣病対策の推進を図ること。</t>
    <rPh sb="45" eb="47">
      <t>テキセツ</t>
    </rPh>
    <rPh sb="48" eb="50">
      <t>シッコウ</t>
    </rPh>
    <phoneticPr fontId="4"/>
  </si>
  <si>
    <t>チッソ株式会社への支援措置については、「平成12年度以降におけるチッソ株式会社に対する支援措置について」（平成12年2月8日閣議了解）に基づき実施しており、毎年、関係省庁及び熊本県で構成する「チッソ株式会社に対する支援措置に関する連絡会議」において、支援措置の内容を確認の上、執行している。また、令和2年5月に「チッソ株式会社の2019年度決算を踏まえた要請について」により、チッソ株式会社に対して、経営者責任の明確化と継続的な患者補償等の確実な実施等に向けた要請を行い、チッソ株式会社において令和3年3月に「2020～2024年度中期計画～業績改善のための計画～」を策定・公表し、業績改善のための取組を進めているところ。</t>
  </si>
  <si>
    <t>0266</t>
    <phoneticPr fontId="4"/>
  </si>
  <si>
    <t>国等におけるグリーン購入推進等経費</t>
  </si>
  <si>
    <t>特定調達品目の追加等は着実に実施されている。引き続き効果的な事業実施に努めるとともに、１ｔ-CO2当たりの削減コスト削減においても目標の達成に向け、効率的な事業実施を図ること。
事業者の選定に当たっては、一者応札の改善に向けた取組を検討すること。</t>
    <rPh sb="22" eb="23">
      <t>ヒ</t>
    </rPh>
    <rPh sb="24" eb="25">
      <t>ツヅ</t>
    </rPh>
    <rPh sb="26" eb="29">
      <t>コウカテキ</t>
    </rPh>
    <rPh sb="30" eb="32">
      <t>ジギョウ</t>
    </rPh>
    <rPh sb="32" eb="34">
      <t>ジッシ</t>
    </rPh>
    <rPh sb="35" eb="36">
      <t>ツト</t>
    </rPh>
    <rPh sb="58" eb="60">
      <t>サクゲン</t>
    </rPh>
    <rPh sb="65" eb="67">
      <t>モクヒョウ</t>
    </rPh>
    <rPh sb="68" eb="70">
      <t>タッセイ</t>
    </rPh>
    <rPh sb="71" eb="72">
      <t>ム</t>
    </rPh>
    <rPh sb="74" eb="77">
      <t>コウリツテキ</t>
    </rPh>
    <rPh sb="78" eb="80">
      <t>ジギョウ</t>
    </rPh>
    <rPh sb="80" eb="82">
      <t>ジッシ</t>
    </rPh>
    <rPh sb="83" eb="84">
      <t>ハカ</t>
    </rPh>
    <phoneticPr fontId="4"/>
  </si>
  <si>
    <t>行政事業レビュー推進チームの所見のとおり、本事業の取組を着実に進めるとともに、特定調達品目の判断基準等を社会情勢を踏まえた上で見直すことで、国等の機関のグリーン購入実施による１ｔ-CO2当たりの削減コスト削減を促していきたい。
また、一者応札の改善に向けては、公示期間の延長のほか、引き続き事業内容の明確化を図ることや、仕様書に過去の事業報告書を参照できる旨を記載する等により、新規事業者の参入を促す。</t>
    <rPh sb="0" eb="4">
      <t>ギョウセイジギョウ</t>
    </rPh>
    <rPh sb="8" eb="10">
      <t>スイシン</t>
    </rPh>
    <rPh sb="39" eb="41">
      <t>トクテイ</t>
    </rPh>
    <rPh sb="41" eb="43">
      <t>チョウタツ</t>
    </rPh>
    <rPh sb="43" eb="45">
      <t>ヒンモク</t>
    </rPh>
    <rPh sb="46" eb="48">
      <t>ハンダン</t>
    </rPh>
    <rPh sb="48" eb="50">
      <t>キジュン</t>
    </rPh>
    <rPh sb="50" eb="51">
      <t>トウ</t>
    </rPh>
    <rPh sb="61" eb="62">
      <t>ウエ</t>
    </rPh>
    <rPh sb="63" eb="65">
      <t>ミナオ</t>
    </rPh>
    <rPh sb="70" eb="71">
      <t>クニ</t>
    </rPh>
    <rPh sb="71" eb="72">
      <t>トウ</t>
    </rPh>
    <rPh sb="73" eb="75">
      <t>キカン</t>
    </rPh>
    <rPh sb="80" eb="82">
      <t>コウニュウ</t>
    </rPh>
    <rPh sb="82" eb="84">
      <t>ジッシ</t>
    </rPh>
    <rPh sb="102" eb="104">
      <t>サクゲン</t>
    </rPh>
    <rPh sb="105" eb="106">
      <t>ウナガ</t>
    </rPh>
    <rPh sb="117" eb="118">
      <t>イチ</t>
    </rPh>
    <rPh sb="118" eb="119">
      <t>モノ</t>
    </rPh>
    <phoneticPr fontId="5"/>
  </si>
  <si>
    <t>大臣官房環境経済課</t>
    <rPh sb="0" eb="2">
      <t>ダイジン</t>
    </rPh>
    <rPh sb="2" eb="4">
      <t>カンボウ</t>
    </rPh>
    <rPh sb="4" eb="6">
      <t>カンキョウ</t>
    </rPh>
    <rPh sb="6" eb="8">
      <t>ケイザイ</t>
    </rPh>
    <rPh sb="8" eb="9">
      <t>カ</t>
    </rPh>
    <phoneticPr fontId="16"/>
  </si>
  <si>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6"/>
  </si>
  <si>
    <t>0267</t>
  </si>
  <si>
    <t>製品対策推進経費</t>
  </si>
  <si>
    <t>海外の環境ラベルとの相互認証を通じた環境ラベルの認証活用については着実に成果を上げている。引き続き効果的な事業実施に努めるとともに、１ｔ-CO2当たりの削減コスト削減においても目標の達成に向け、効率的な事業実施を図ること。
事業者の選定に当たっては、一者応札の改善に向けた取組を検討すること。</t>
    <rPh sb="15" eb="16">
      <t>ツウ</t>
    </rPh>
    <rPh sb="18" eb="20">
      <t>カンキョウ</t>
    </rPh>
    <rPh sb="24" eb="26">
      <t>ニンショウ</t>
    </rPh>
    <rPh sb="26" eb="28">
      <t>カツヨウ</t>
    </rPh>
    <rPh sb="33" eb="35">
      <t>チャクジツ</t>
    </rPh>
    <rPh sb="36" eb="38">
      <t>セイカ</t>
    </rPh>
    <rPh sb="39" eb="40">
      <t>ア</t>
    </rPh>
    <phoneticPr fontId="4"/>
  </si>
  <si>
    <t>一者応札の改善に向けては、引き続き事業内容の明確化を図ることや、仕様書に過去の事業報告書を参照できる旨を記載する等により、新規事業者の参入を促すとともに、海外環境ラベル等の情報収集及び調査業務について、ICT技術を活用するなどにより業務の効率化を図る。</t>
  </si>
  <si>
    <t>0268</t>
  </si>
  <si>
    <t>国等における環境配慮契約等推進経費</t>
  </si>
  <si>
    <t>政府の2030年度46％削減目標に基づいた計画と考えられるが、削減コストを予定通り引き下げられる見通しはどの程度あるのか。再エネの普及促進など他の政策とも絡めた総合的な対応が不可欠ではないか。</t>
    <phoneticPr fontId="4"/>
  </si>
  <si>
    <t>外部有識者の所見を踏まえ、成果目標の達成に向けて、総合的な対応も含めて適切に事業を実施すること。</t>
    <rPh sb="0" eb="5">
      <t>ガイブユウシキシャ</t>
    </rPh>
    <rPh sb="6" eb="8">
      <t>ショケン</t>
    </rPh>
    <rPh sb="9" eb="10">
      <t>フ</t>
    </rPh>
    <rPh sb="13" eb="15">
      <t>セイカ</t>
    </rPh>
    <rPh sb="15" eb="17">
      <t>モクヒョウ</t>
    </rPh>
    <rPh sb="18" eb="20">
      <t>タッセイ</t>
    </rPh>
    <rPh sb="21" eb="22">
      <t>ム</t>
    </rPh>
    <rPh sb="25" eb="28">
      <t>ソウゴウテキ</t>
    </rPh>
    <rPh sb="29" eb="31">
      <t>タイオウ</t>
    </rPh>
    <rPh sb="32" eb="33">
      <t>フク</t>
    </rPh>
    <rPh sb="35" eb="37">
      <t>テキセツ</t>
    </rPh>
    <rPh sb="38" eb="40">
      <t>ジギョウ</t>
    </rPh>
    <rPh sb="41" eb="43">
      <t>ジッシ</t>
    </rPh>
    <phoneticPr fontId="4"/>
  </si>
  <si>
    <t>国等の環境配慮契約の実績は、横ばいではあるが、直近コストも削減されている。引き続き、環境配慮契約を推進することで、予定通り引き下げられるよう努める。
また、再エネの普及促進については、電気供給における契約の中で、二酸化炭素排出係数の裾切りの強化や再エネの調達についても、検討を進めている。</t>
  </si>
  <si>
    <t>0269</t>
  </si>
  <si>
    <t>税制全体のグリーン化推進検討経費</t>
  </si>
  <si>
    <t>本事業の成果が、税制全体のグリーン化推進に活用されるよう、引き続き事業目的を意識した事業実施に努めること。事業者の選定に当たっては、一者応札の改善に向けた取組を検討すること。</t>
    <phoneticPr fontId="4"/>
  </si>
  <si>
    <t>本事業の成果の一部である調査報告書等が十分に活用されるように努める。
公告期間の延長以外の取り組みについても検討する。</t>
  </si>
  <si>
    <t>0270</t>
  </si>
  <si>
    <t>企業行動推進経費</t>
  </si>
  <si>
    <t>≪公開プロセス対象≫
○評価結果
事業全体の抜本的な改善
○とりまとめコメント
個々の事業の効果が見えにくいため、効果を測定した上で、効果が薄いものはやめるなど精査するとともに、環境省としてやるべきことを明確にし、金融庁や経済産業省と連携して実施すべき。</t>
    <rPh sb="12" eb="14">
      <t>ヒョウカ</t>
    </rPh>
    <rPh sb="14" eb="16">
      <t>ケッカ</t>
    </rPh>
    <phoneticPr fontId="4"/>
  </si>
  <si>
    <t>外部有識者の所見のとおり、効果を測定した上で、効果が薄いものはやめるなど精査するとともに、環境省としてやるべきことを明確にし、他省庁とも連携して効率的・効果的な事業実施に努めること。</t>
    <rPh sb="0" eb="2">
      <t>ガイブ</t>
    </rPh>
    <rPh sb="2" eb="5">
      <t>ユウシキシャ</t>
    </rPh>
    <rPh sb="6" eb="8">
      <t>ショケン</t>
    </rPh>
    <rPh sb="63" eb="66">
      <t>タショウチョウ</t>
    </rPh>
    <rPh sb="68" eb="70">
      <t>レンケイ</t>
    </rPh>
    <rPh sb="72" eb="75">
      <t>コウリツテキ</t>
    </rPh>
    <rPh sb="76" eb="79">
      <t>コウカテキ</t>
    </rPh>
    <rPh sb="80" eb="82">
      <t>ジギョウ</t>
    </rPh>
    <rPh sb="82" eb="84">
      <t>ジッシ</t>
    </rPh>
    <rPh sb="85" eb="86">
      <t>ツト</t>
    </rPh>
    <phoneticPr fontId="4"/>
  </si>
  <si>
    <t>▲3</t>
  </si>
  <si>
    <t>事業の効果が薄いと指摘を受けたエコアクション２１の普及促進に関わる予算要求等を取りやめた。</t>
    <rPh sb="0" eb="2">
      <t>ジギョウ</t>
    </rPh>
    <rPh sb="3" eb="5">
      <t>コウカ</t>
    </rPh>
    <rPh sb="6" eb="7">
      <t>ウス</t>
    </rPh>
    <rPh sb="9" eb="11">
      <t>シテキ</t>
    </rPh>
    <rPh sb="12" eb="13">
      <t>ウ</t>
    </rPh>
    <rPh sb="25" eb="27">
      <t>フキュウ</t>
    </rPh>
    <rPh sb="27" eb="29">
      <t>ソクシン</t>
    </rPh>
    <rPh sb="30" eb="31">
      <t>カカ</t>
    </rPh>
    <rPh sb="33" eb="35">
      <t>ヨサン</t>
    </rPh>
    <rPh sb="35" eb="37">
      <t>ヨウキュウ</t>
    </rPh>
    <rPh sb="37" eb="38">
      <t>ナド</t>
    </rPh>
    <rPh sb="39" eb="40">
      <t>ト</t>
    </rPh>
    <phoneticPr fontId="4"/>
  </si>
  <si>
    <t>0271</t>
  </si>
  <si>
    <t>公害防止計画策定経費</t>
  </si>
  <si>
    <t>昭和45年度</t>
  </si>
  <si>
    <t>令和3年度</t>
    <rPh sb="0" eb="2">
      <t>レイワ</t>
    </rPh>
    <rPh sb="3" eb="5">
      <t>ネンド</t>
    </rPh>
    <phoneticPr fontId="5"/>
  </si>
  <si>
    <t>令和３年度で終了の事業。
当該事業の成果を十分に検証し、得られた知見を今後の関連する政策に活用できるよう努めること。</t>
    <phoneticPr fontId="4"/>
  </si>
  <si>
    <t>令和３年度で事業を終了する。本事業を実施したことで得られた環境質の改善状況等の知見を共有することで、公害防止対策事業のための他の施策に活用する。</t>
  </si>
  <si>
    <t>大臣官房地域政策課</t>
    <rPh sb="0" eb="2">
      <t>ダイジン</t>
    </rPh>
    <rPh sb="2" eb="4">
      <t>カンボウ</t>
    </rPh>
    <rPh sb="4" eb="6">
      <t>チイキ</t>
    </rPh>
    <rPh sb="6" eb="8">
      <t>セイサク</t>
    </rPh>
    <rPh sb="8" eb="9">
      <t>カ</t>
    </rPh>
    <phoneticPr fontId="16"/>
  </si>
  <si>
    <t>0272</t>
  </si>
  <si>
    <t>地球環境パートナーシッププラザ運営</t>
    <phoneticPr fontId="4"/>
  </si>
  <si>
    <t>固定費の規模に比べて，活動の内容が乏しいのではないか。</t>
    <phoneticPr fontId="4"/>
  </si>
  <si>
    <t>外部有識者の所見を踏まえ、活動内容や得られた成果が国民に分かりやすく伝わるよう記載を充実させること。</t>
    <rPh sb="0" eb="5">
      <t>ガイブユウシキシャ</t>
    </rPh>
    <rPh sb="6" eb="8">
      <t>ショケン</t>
    </rPh>
    <rPh sb="9" eb="10">
      <t>フ</t>
    </rPh>
    <rPh sb="13" eb="15">
      <t>カツドウ</t>
    </rPh>
    <rPh sb="15" eb="17">
      <t>ナイヨウ</t>
    </rPh>
    <rPh sb="18" eb="19">
      <t>エ</t>
    </rPh>
    <rPh sb="22" eb="24">
      <t>セイカ</t>
    </rPh>
    <rPh sb="25" eb="27">
      <t>コクミン</t>
    </rPh>
    <rPh sb="28" eb="29">
      <t>ワ</t>
    </rPh>
    <rPh sb="34" eb="35">
      <t>ツタ</t>
    </rPh>
    <rPh sb="39" eb="41">
      <t>キサイ</t>
    </rPh>
    <rPh sb="42" eb="44">
      <t>ジュウジツ</t>
    </rPh>
    <phoneticPr fontId="4"/>
  </si>
  <si>
    <t>行政、企業、ＮＰＯ等とのパートナーシップの構築は、脱炭素社会の実現等の環境の諸課題と地域課題の同時解決に不可欠なものである。本事業の活動により得られた成果の発信や更なるパートナシップ促進のための情報発信について強化していく。</t>
  </si>
  <si>
    <t>大臣官房総合政策課</t>
    <rPh sb="0" eb="2">
      <t>ダイジン</t>
    </rPh>
    <rPh sb="2" eb="4">
      <t>カンボウ</t>
    </rPh>
    <rPh sb="4" eb="6">
      <t>ソウゴウ</t>
    </rPh>
    <rPh sb="6" eb="8">
      <t>セイサク</t>
    </rPh>
    <rPh sb="8" eb="9">
      <t>カ</t>
    </rPh>
    <phoneticPr fontId="16"/>
  </si>
  <si>
    <t>0273</t>
  </si>
  <si>
    <t>地方環境パートナーシップ推進事業</t>
  </si>
  <si>
    <t>環境政策に関するNPOや企業との意見交換会を各地域での実施や、各地方環境パートナーシップオフィスのネットワーク化等、引き続き、当該事業を推進すること。
事業者の選定に当たっては、一者応札の改善に向けた取組を検討すること。</t>
    <rPh sb="27" eb="29">
      <t>ジッシ</t>
    </rPh>
    <rPh sb="56" eb="57">
      <t>トウ</t>
    </rPh>
    <phoneticPr fontId="0"/>
  </si>
  <si>
    <t>持続可能な社会の実現には、行政、企業、市民との」パートナーシップが重要であり、引き続き、地方環境パートナーシップオフィスを活用し、ステークホルダー間の対話を促進していく。
また、一者応札については、公告期間の延長等改善に実施した措置を実施する。</t>
  </si>
  <si>
    <t>（項）地方環境対策費
　（大事項）環境・経済・社会の統合的向上に必要な経費</t>
  </si>
  <si>
    <t>0274</t>
  </si>
  <si>
    <t>国連大学拠出金（国連大学ESDプログラム及びSDGs推進事業費）</t>
    <rPh sb="0" eb="2">
      <t>コクレン</t>
    </rPh>
    <rPh sb="2" eb="4">
      <t>ダイガク</t>
    </rPh>
    <rPh sb="4" eb="7">
      <t>キョシュツキン</t>
    </rPh>
    <rPh sb="8" eb="10">
      <t>コクレン</t>
    </rPh>
    <rPh sb="10" eb="12">
      <t>ダイガク</t>
    </rPh>
    <rPh sb="20" eb="21">
      <t>オヨ</t>
    </rPh>
    <rPh sb="26" eb="28">
      <t>スイシン</t>
    </rPh>
    <rPh sb="28" eb="31">
      <t>ジギョウヒ</t>
    </rPh>
    <phoneticPr fontId="14"/>
  </si>
  <si>
    <t>本拠出金については、支出先が決定していることから、使途等の確認を行い、必要な金額を予算要求に反映させること。</t>
  </si>
  <si>
    <t>毎年、国連大学から提出される事業実施計画書及び事業報告により使途等を確認しており、事業目的に即し真に必要な金額のみ予算要求を行っている。事業の実施状況等を確認しながら、引き続き適正な金額の計上を行っていく。</t>
  </si>
  <si>
    <t>0275</t>
  </si>
  <si>
    <t>環境教育強化総合対策事業</t>
    <rPh sb="0" eb="2">
      <t>カンキョウ</t>
    </rPh>
    <rPh sb="2" eb="4">
      <t>キョウイク</t>
    </rPh>
    <rPh sb="4" eb="6">
      <t>キョウカ</t>
    </rPh>
    <rPh sb="6" eb="8">
      <t>ソウゴウ</t>
    </rPh>
    <rPh sb="8" eb="10">
      <t>タイサク</t>
    </rPh>
    <rPh sb="10" eb="12">
      <t>ジギョウ</t>
    </rPh>
    <phoneticPr fontId="14"/>
  </si>
  <si>
    <t>引き続き、環境教育の推進のため、環境教育を行う教職員等の資質向上のための措置、体験の機会の場の認定促進等による体験活動を通じた理解と関心を深めるための措置等を効果的・効率的に実施すること。</t>
    <rPh sb="0" eb="1">
      <t>ヒ</t>
    </rPh>
    <rPh sb="2" eb="3">
      <t>ツヅ</t>
    </rPh>
    <rPh sb="5" eb="7">
      <t>カンキョウ</t>
    </rPh>
    <rPh sb="7" eb="9">
      <t>キョウイク</t>
    </rPh>
    <rPh sb="10" eb="12">
      <t>スイシン</t>
    </rPh>
    <rPh sb="79" eb="82">
      <t>コウカテキ</t>
    </rPh>
    <rPh sb="83" eb="86">
      <t>コウリツテキ</t>
    </rPh>
    <rPh sb="87" eb="89">
      <t>ジッシ</t>
    </rPh>
    <phoneticPr fontId="0"/>
  </si>
  <si>
    <t>引き続き、オンラインの活用等による効果的・効率的な実施に留意しつつ、環境教育を行う教職員等の資質向上のための措置や、体験の機会の場の認定促進等による体験活動を通じた理解と関心を深めるための措置等を講じることによって、環境教育の総合的な推進を図る。</t>
  </si>
  <si>
    <t>0276</t>
  </si>
  <si>
    <t>「国連ESDの10年」後の環境教育推進費</t>
    <rPh sb="1" eb="3">
      <t>コクレン</t>
    </rPh>
    <rPh sb="9" eb="10">
      <t>ネン</t>
    </rPh>
    <rPh sb="11" eb="12">
      <t>ゴ</t>
    </rPh>
    <rPh sb="13" eb="15">
      <t>カンキョウ</t>
    </rPh>
    <rPh sb="15" eb="17">
      <t>キョウイク</t>
    </rPh>
    <rPh sb="17" eb="20">
      <t>スイシンヒ</t>
    </rPh>
    <phoneticPr fontId="14"/>
  </si>
  <si>
    <t>平成27年度</t>
    <rPh sb="0" eb="2">
      <t>ヘイセイ</t>
    </rPh>
    <rPh sb="4" eb="6">
      <t>ネンド</t>
    </rPh>
    <phoneticPr fontId="14"/>
  </si>
  <si>
    <t>引き続き、ESD・環境教育の推進のため、効果的・効率的な事業実施に努めるとともに、事業内容に応じて調達方法を検討し適切な執行、特に一者応札の改善に努めること。</t>
    <rPh sb="9" eb="11">
      <t>カンキョウ</t>
    </rPh>
    <rPh sb="11" eb="13">
      <t>キョウイク</t>
    </rPh>
    <rPh sb="14" eb="16">
      <t>スイシン</t>
    </rPh>
    <rPh sb="20" eb="23">
      <t>コウカテキ</t>
    </rPh>
    <rPh sb="24" eb="26">
      <t>コウリツ</t>
    </rPh>
    <rPh sb="26" eb="27">
      <t>テキ</t>
    </rPh>
    <rPh sb="28" eb="30">
      <t>ジギョウ</t>
    </rPh>
    <rPh sb="30" eb="32">
      <t>ジッシ</t>
    </rPh>
    <rPh sb="33" eb="34">
      <t>ツト</t>
    </rPh>
    <rPh sb="63" eb="64">
      <t>トク</t>
    </rPh>
    <rPh sb="65" eb="66">
      <t>イッ</t>
    </rPh>
    <rPh sb="66" eb="67">
      <t>シャ</t>
    </rPh>
    <rPh sb="67" eb="69">
      <t>オウサツ</t>
    </rPh>
    <rPh sb="70" eb="72">
      <t>カイゼン</t>
    </rPh>
    <phoneticPr fontId="14"/>
  </si>
  <si>
    <t>ESD・環境教育の推進のため、引き続き、フォーラム・セミナー・研修等の対話や学び合いの場づくりにおいて、オンラインでの実施、実施方法の工夫等、オンラインを効果的に活用し効果的・効率的な事業の執行に努めるとともに、事業内容に応じた調達方法の選定と適切な執行、一者応札の改善に努めていく。</t>
  </si>
  <si>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6"/>
  </si>
  <si>
    <t>0277</t>
  </si>
  <si>
    <t>地域課題の解決に向けた地域循環共生圏パートナーシップ基盤強化事業</t>
  </si>
  <si>
    <t>令和4年度</t>
    <rPh sb="0" eb="2">
      <t>レイワ</t>
    </rPh>
    <rPh sb="3" eb="5">
      <t>ネンド</t>
    </rPh>
    <phoneticPr fontId="14"/>
  </si>
  <si>
    <t>地域の金融機関と経済団体との情報交換を環境省の施策として行う意義が伝わってこない。この程度の事業では，総花的な情報交換に終わるのでは。</t>
    <phoneticPr fontId="4"/>
  </si>
  <si>
    <t>外部有識者の所見を踏まえ、環境省がこの事業を行うことの意義、得られた成果が国民に分かりやすく伝わるよう記載を充実させること。</t>
    <rPh sb="0" eb="5">
      <t>ガイブユウシキシャ</t>
    </rPh>
    <rPh sb="6" eb="8">
      <t>ショケン</t>
    </rPh>
    <rPh sb="9" eb="10">
      <t>フ</t>
    </rPh>
    <rPh sb="13" eb="16">
      <t>カンキョウショウ</t>
    </rPh>
    <rPh sb="19" eb="21">
      <t>ジギョウ</t>
    </rPh>
    <rPh sb="22" eb="23">
      <t>オコナ</t>
    </rPh>
    <rPh sb="27" eb="29">
      <t>イギ</t>
    </rPh>
    <rPh sb="30" eb="31">
      <t>エ</t>
    </rPh>
    <rPh sb="34" eb="36">
      <t>セイカ</t>
    </rPh>
    <rPh sb="37" eb="39">
      <t>コクミン</t>
    </rPh>
    <rPh sb="40" eb="41">
      <t>ワ</t>
    </rPh>
    <rPh sb="46" eb="47">
      <t>ツタ</t>
    </rPh>
    <rPh sb="51" eb="53">
      <t>キサイ</t>
    </rPh>
    <rPh sb="54" eb="56">
      <t>ジュウジツ</t>
    </rPh>
    <phoneticPr fontId="4"/>
  </si>
  <si>
    <t>金融機関や企業と構築したパートナーシップの広がりを土台として、地域のヒト・モノ・カネ・情報を繋ぎ、地域の環境課題解決のための事業創出を目指していく。</t>
  </si>
  <si>
    <t>大臣官房総合政策課</t>
    <rPh sb="0" eb="2">
      <t>ダイジン</t>
    </rPh>
    <rPh sb="2" eb="4">
      <t>カンボウ</t>
    </rPh>
    <rPh sb="4" eb="6">
      <t>ソウゴウ</t>
    </rPh>
    <rPh sb="6" eb="9">
      <t>セイサクカ</t>
    </rPh>
    <phoneticPr fontId="16"/>
  </si>
  <si>
    <t>（項）環境政策基盤整備費
　（大事項）環境政策基盤整備等に必要な経費</t>
  </si>
  <si>
    <t>0278</t>
  </si>
  <si>
    <t>環境行政年次報告書作成等経費</t>
  </si>
  <si>
    <t>昭和43年度</t>
  </si>
  <si>
    <t>環境省ウェブサイトで公表している環境白書へのアクセス数は着実に伸びている。引き続き白書の作成ならびに利活用のため効率的かつ効果的な事業実施に努めること。
事業者の選定に当たっては、一者応札の改善に向けた取組を検討すること。</t>
    <rPh sb="50" eb="53">
      <t>リカツヨウ</t>
    </rPh>
    <rPh sb="56" eb="59">
      <t>コウリツテキ</t>
    </rPh>
    <rPh sb="61" eb="64">
      <t>コウカテキ</t>
    </rPh>
    <rPh sb="65" eb="67">
      <t>ジギョウ</t>
    </rPh>
    <rPh sb="67" eb="69">
      <t>ジッシ</t>
    </rPh>
    <rPh sb="70" eb="71">
      <t>ツト</t>
    </rPh>
    <phoneticPr fontId="14"/>
  </si>
  <si>
    <t>引き続き白書の作成ならびに利活用のため効率的かつ効果的な事業実施に努める。
また、執行において引き続き競争性を確保しつつ、効率的な執行となるよう努める。</t>
  </si>
  <si>
    <t>大臣官房総合政策課</t>
    <rPh sb="0" eb="2">
      <t>ダイジン</t>
    </rPh>
    <rPh sb="2" eb="4">
      <t>カンボウ</t>
    </rPh>
    <rPh sb="4" eb="6">
      <t>ソウゴウ</t>
    </rPh>
    <rPh sb="6" eb="8">
      <t>セイサク</t>
    </rPh>
    <rPh sb="8" eb="9">
      <t>カ</t>
    </rPh>
    <phoneticPr fontId="14"/>
  </si>
  <si>
    <t>一般会計</t>
    <rPh sb="0" eb="2">
      <t>イッパン</t>
    </rPh>
    <rPh sb="2" eb="4">
      <t>カイケイ</t>
    </rPh>
    <phoneticPr fontId="14"/>
  </si>
  <si>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4"/>
  </si>
  <si>
    <t>0279</t>
  </si>
  <si>
    <t>環境保全経費見積調整費</t>
  </si>
  <si>
    <t>引き続き適切な事業実施に努めること。</t>
    <rPh sb="0" eb="1">
      <t>ヒ</t>
    </rPh>
    <rPh sb="7" eb="11">
      <t>ジギョウジッシ</t>
    </rPh>
    <rPh sb="12" eb="13">
      <t>ツト</t>
    </rPh>
    <phoneticPr fontId="4"/>
  </si>
  <si>
    <t>引き続き、効率的、効果的な事業実施となるよう努める。</t>
  </si>
  <si>
    <t>0280</t>
  </si>
  <si>
    <t>環境統計・環境情報の総合的な整備推進費</t>
    <rPh sb="0" eb="2">
      <t>カンキョウ</t>
    </rPh>
    <rPh sb="2" eb="4">
      <t>トウケイ</t>
    </rPh>
    <rPh sb="5" eb="7">
      <t>カンキョウ</t>
    </rPh>
    <rPh sb="7" eb="9">
      <t>ジョウホウ</t>
    </rPh>
    <rPh sb="10" eb="13">
      <t>ソウゴウテキ</t>
    </rPh>
    <rPh sb="14" eb="16">
      <t>セイビ</t>
    </rPh>
    <rPh sb="16" eb="19">
      <t>スイシンヒ</t>
    </rPh>
    <phoneticPr fontId="14"/>
  </si>
  <si>
    <t>単位当たりコストが上昇しないよう留意しつつ、より社会のニーズに沿った事業実施を図っていくこと。</t>
    <rPh sb="0" eb="3">
      <t>タンイア</t>
    </rPh>
    <rPh sb="9" eb="11">
      <t>ジョウショウ</t>
    </rPh>
    <rPh sb="16" eb="18">
      <t>リュウイ</t>
    </rPh>
    <rPh sb="24" eb="26">
      <t>シャカイ</t>
    </rPh>
    <rPh sb="31" eb="32">
      <t>ソ</t>
    </rPh>
    <rPh sb="34" eb="36">
      <t>ジギョウ</t>
    </rPh>
    <rPh sb="36" eb="38">
      <t>ジッシ</t>
    </rPh>
    <rPh sb="39" eb="40">
      <t>ハカ</t>
    </rPh>
    <phoneticPr fontId="14"/>
  </si>
  <si>
    <t>事業実施にあたっては、引き続き効率的、かつ社会のニーズ等に柔軟に対応しながら効果的に実施していくよう努める。</t>
    <rPh sb="27" eb="28">
      <t>トウ</t>
    </rPh>
    <rPh sb="38" eb="41">
      <t>コウカテキ</t>
    </rPh>
    <phoneticPr fontId="5"/>
  </si>
  <si>
    <t>0281</t>
  </si>
  <si>
    <t>環境基本計画推進事業費</t>
    <rPh sb="0" eb="2">
      <t>カンキョウ</t>
    </rPh>
    <rPh sb="8" eb="11">
      <t>ジギョウヒ</t>
    </rPh>
    <phoneticPr fontId="14"/>
  </si>
  <si>
    <t>・当該事業は、環境・経済・社会の統合的向上のために戦略的な環境政策を進展させ、2030年までに「誰ひとり取り残さない」社会を実現するSDGｓ目標を達成すべく、現時点での課題整理、情報の収集・分析等を実施する事業、さらにはこれらを踏まえ第６次環境基本計画の策定に向けた検討をする事業であり、その必要性は理解できる。
・SDGｓの目標を達成するためには、一人ひとりの取組が必要である。したがって、当該事業の成果をすべての国民が理解できるよう、分かりやすく見える化する必要がある。</t>
    <rPh sb="196" eb="198">
      <t>トウガイ</t>
    </rPh>
    <rPh sb="219" eb="220">
      <t>ワ</t>
    </rPh>
    <phoneticPr fontId="4"/>
  </si>
  <si>
    <t>外部有識者の所見を踏まえ、事業の成果をすべての国民が理解できるよう、分かりやすく見える化しながら事業実施に努めること。</t>
    <rPh sb="0" eb="5">
      <t>ガイブユウシキシャ</t>
    </rPh>
    <rPh sb="6" eb="8">
      <t>ショケン</t>
    </rPh>
    <rPh sb="9" eb="10">
      <t>フ</t>
    </rPh>
    <rPh sb="34" eb="35">
      <t>ワ</t>
    </rPh>
    <rPh sb="48" eb="50">
      <t>ジギョウ</t>
    </rPh>
    <rPh sb="50" eb="52">
      <t>ジッシ</t>
    </rPh>
    <rPh sb="53" eb="54">
      <t>ツト</t>
    </rPh>
    <phoneticPr fontId="4"/>
  </si>
  <si>
    <t>事業の成果について、分かりやすく見える化しながら事業実施に努める。</t>
  </si>
  <si>
    <t>0282</t>
  </si>
  <si>
    <t>環境影響評価制度高度化経費</t>
  </si>
  <si>
    <t>昭和55年度</t>
  </si>
  <si>
    <t>〇環境影響評価情報支援ネットワークには充実した情報が収録され提供されており、データベースとしての効果的な機能の発揮が期待できる。
〇法アセスのもとでの縦覧期間終了後のアセス図書の公開については、事業者の任意の協力のもとでなされているところであるが、評価書に至るまでの図書類についても、恒久的にデータベース化して提供できるよう法的対応も含めて検討がなされる必要があるのではないか。
〇活動指標であるガイドライン等情報公開数には何が含まれているのか。毎年、ほぼ同数となっており、その中身も含めて、活動指標の妥当性が判断できない。</t>
    <phoneticPr fontId="4"/>
  </si>
  <si>
    <t>外部有識者の所見を踏まえ、評価書に至るまでの図書類のデータベース化等について検討するとともに、分かりやすい活動指標の記載について検討すること。</t>
    <rPh sb="0" eb="5">
      <t>ガイブユウシキシャ</t>
    </rPh>
    <rPh sb="6" eb="8">
      <t>ショケン</t>
    </rPh>
    <rPh sb="9" eb="10">
      <t>フ</t>
    </rPh>
    <rPh sb="33" eb="34">
      <t>トウ</t>
    </rPh>
    <rPh sb="38" eb="40">
      <t>ケントウ</t>
    </rPh>
    <rPh sb="47" eb="48">
      <t>ワ</t>
    </rPh>
    <rPh sb="58" eb="60">
      <t>キサイ</t>
    </rPh>
    <rPh sb="64" eb="66">
      <t>ケントウ</t>
    </rPh>
    <phoneticPr fontId="4"/>
  </si>
  <si>
    <t>評価書に至るまでの図書類のデータベース化等については、環境保全措置等に係る知見の蓄積につながり、類似した事業特性や地域特性を有する事業の環境影響評価において環境影響評価技術自体の向上が期待される。引き続き、事業者に法の趣旨の理解と協力を求める等、データベースがさらに充実するよう努める。
活動指標については、ご指摘を踏まえ、分かりやすい指標について検討を行う。</t>
  </si>
  <si>
    <t>大臣官房環境影響評価課</t>
    <rPh sb="0" eb="2">
      <t>ダイジン</t>
    </rPh>
    <rPh sb="2" eb="4">
      <t>カンボウ</t>
    </rPh>
    <rPh sb="4" eb="6">
      <t>カンキョウ</t>
    </rPh>
    <rPh sb="6" eb="11">
      <t>エイキョウヒョウカカ</t>
    </rPh>
    <phoneticPr fontId="14"/>
  </si>
  <si>
    <t>0283</t>
  </si>
  <si>
    <t>環境アセスメント技術調査費</t>
  </si>
  <si>
    <t>引き続き、環境影響評価の技術的手法の検討等を行いながら、成果目標の達成に向けた適切な事業実施に努めること。
事業者の選定に当たっては、一者応札の改善に向けた取組を検討すること。</t>
    <rPh sb="5" eb="7">
      <t>カンキョウ</t>
    </rPh>
    <rPh sb="7" eb="9">
      <t>エイキョウ</t>
    </rPh>
    <rPh sb="9" eb="11">
      <t>ヒョウカ</t>
    </rPh>
    <rPh sb="12" eb="15">
      <t>ギジュツテキ</t>
    </rPh>
    <rPh sb="15" eb="17">
      <t>シュホウ</t>
    </rPh>
    <rPh sb="18" eb="20">
      <t>ケントウ</t>
    </rPh>
    <rPh sb="20" eb="21">
      <t>トウ</t>
    </rPh>
    <phoneticPr fontId="14"/>
  </si>
  <si>
    <t>引き続き、環境影響評価の技術的手法の検討等を行いながら、成果目標の達成に向けた適切な事業実施に努める。
事業者の選定に当たっては、一者応札の改善に向けた取組（関係団体への周知等）を検討する。</t>
  </si>
  <si>
    <t>大臣官房環境影響評価課</t>
  </si>
  <si>
    <t>0284</t>
  </si>
  <si>
    <t>環境影響評価制度合理化・最適化経費</t>
  </si>
  <si>
    <t>アセスの迅速化は、再生可能エネルギーの普及には欠かせない要素の一つ。ガイドラインの作成、専門家の育成は不可欠。経済発展と環境保護のバランスを効率的に図るためにも、新たな案件が出てきたら臨機応変に対応してほしい。</t>
    <phoneticPr fontId="4"/>
  </si>
  <si>
    <t>新たな課題にも臨機応変に対応し、引き続き適切な事業実施に努める。</t>
  </si>
  <si>
    <t>0285</t>
  </si>
  <si>
    <t>地方環境事務所における環境影響評価審査体制強化費</t>
  </si>
  <si>
    <t>不用額が大きいが、活動目標・成果目標は着実に達成し、事業者の選定にあたっても競争性を確保する等、事業を効率的且つ効果的に実施できている状況にあるため、予算規模の妥当性について検討を行うこと。</t>
    <rPh sb="0" eb="3">
      <t>フヨウガク</t>
    </rPh>
    <rPh sb="4" eb="5">
      <t>オオ</t>
    </rPh>
    <rPh sb="9" eb="11">
      <t>カツドウ</t>
    </rPh>
    <rPh sb="11" eb="13">
      <t>モクヒョウ</t>
    </rPh>
    <rPh sb="14" eb="16">
      <t>セイカ</t>
    </rPh>
    <rPh sb="16" eb="18">
      <t>モクヒョウ</t>
    </rPh>
    <rPh sb="19" eb="21">
      <t>チャクジツ</t>
    </rPh>
    <rPh sb="22" eb="24">
      <t>タッセイ</t>
    </rPh>
    <rPh sb="26" eb="29">
      <t>ジギョウシャ</t>
    </rPh>
    <rPh sb="30" eb="32">
      <t>センテイ</t>
    </rPh>
    <rPh sb="38" eb="41">
      <t>キョウソウセイ</t>
    </rPh>
    <rPh sb="42" eb="44">
      <t>カクホ</t>
    </rPh>
    <rPh sb="46" eb="47">
      <t>トウ</t>
    </rPh>
    <rPh sb="48" eb="50">
      <t>ジギョウ</t>
    </rPh>
    <rPh sb="67" eb="69">
      <t>ジョウキョウ</t>
    </rPh>
    <phoneticPr fontId="4"/>
  </si>
  <si>
    <t>審査の実施件数により不用率が変動しているところ、効果的な事業が実現できるよう引き続き検討していく。</t>
  </si>
  <si>
    <t>大臣官房環境影響評価課</t>
    <rPh sb="0" eb="2">
      <t>ダイジン</t>
    </rPh>
    <rPh sb="2" eb="4">
      <t>カンボウ</t>
    </rPh>
    <rPh sb="4" eb="6">
      <t>カンキョウ</t>
    </rPh>
    <rPh sb="6" eb="8">
      <t>エイキョウ</t>
    </rPh>
    <rPh sb="8" eb="10">
      <t>ヒョウカ</t>
    </rPh>
    <rPh sb="10" eb="11">
      <t>カ</t>
    </rPh>
    <phoneticPr fontId="14"/>
  </si>
  <si>
    <t>（項）地方環境対策費
　（大事項）環境政策基盤整備等に必要な経費</t>
  </si>
  <si>
    <t>0286</t>
  </si>
  <si>
    <t>環境影響評価審査体制強化費</t>
  </si>
  <si>
    <t>個人6名への委託となっているが、このまま特定の個人の知見に頼る体制でよいのか、もっと組織的な対応とすべきではないかなど、検討していく必要があると考える。</t>
    <phoneticPr fontId="4"/>
  </si>
  <si>
    <t>外部有識者の所見を踏まえ、事業のあり方について検討すること。</t>
    <phoneticPr fontId="4"/>
  </si>
  <si>
    <t>　個人６名については期間業務職員として雇用し組織的な対応は実施しているところ、外部有識者の所見を踏まえつつ、事業のあり方については検討していく。</t>
  </si>
  <si>
    <t>0287</t>
  </si>
  <si>
    <t>大気汚染物質による曝露影響研究費</t>
  </si>
  <si>
    <t>引き続き、PM2.5等大気汚染物質の大気環境基準の再評価のため、健康に与える影響の調査等を実施し、成果目標の達成に努めていく。一者応札の改善に向けた取組として、仕様書の見直し、公告期間の延長等を図り、引き続き適正な競争の実施に努めていく。</t>
  </si>
  <si>
    <t>水・大気環境局</t>
    <rPh sb="0" eb="1">
      <t>ミズ</t>
    </rPh>
    <rPh sb="2" eb="4">
      <t>タイキ</t>
    </rPh>
    <rPh sb="4" eb="6">
      <t>カンキョウ</t>
    </rPh>
    <rPh sb="6" eb="7">
      <t>キョク</t>
    </rPh>
    <phoneticPr fontId="9"/>
  </si>
  <si>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9"/>
  </si>
  <si>
    <t>0288</t>
  </si>
  <si>
    <t>農薬影響対策費</t>
  </si>
  <si>
    <t>活動実績等は目標に達しており、不用率が高いため、予算規模の妥当性について検討を行うこと。
また、一者応札の改善に向けた取り組みを検討すること。</t>
    <phoneticPr fontId="4"/>
  </si>
  <si>
    <t>更なる研究・技術開発の推進を図るため、成果目標の見直しを検討し、効果的な事業実施に努める。</t>
  </si>
  <si>
    <t>0289</t>
  </si>
  <si>
    <t>環境研究・技術開発推進事業</t>
  </si>
  <si>
    <t>成果実績は達成状況を維持できているため、更なる研究・技術開発の推進を図るため、成果目標の見直しを検討し、効果的な事業実施に努めること。</t>
    <rPh sb="0" eb="2">
      <t>セイカ</t>
    </rPh>
    <rPh sb="5" eb="7">
      <t>タッセイ</t>
    </rPh>
    <rPh sb="7" eb="9">
      <t>ジョウキョウ</t>
    </rPh>
    <rPh sb="10" eb="12">
      <t>イジ</t>
    </rPh>
    <rPh sb="20" eb="21">
      <t>サラ</t>
    </rPh>
    <rPh sb="23" eb="25">
      <t>ケンキュウ</t>
    </rPh>
    <rPh sb="26" eb="28">
      <t>ギジュツ</t>
    </rPh>
    <rPh sb="28" eb="30">
      <t>カイハツ</t>
    </rPh>
    <rPh sb="52" eb="55">
      <t>コウカテキ</t>
    </rPh>
    <phoneticPr fontId="14"/>
  </si>
  <si>
    <t>成果目標の達成に向けた適切な事業実施に努める。</t>
  </si>
  <si>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4"/>
  </si>
  <si>
    <t>0290</t>
  </si>
  <si>
    <t>グリーン経済の実現に向けた政策研究と環境ビジネス情報整備・発信事業</t>
    <rPh sb="4" eb="6">
      <t>ケイザイ</t>
    </rPh>
    <rPh sb="7" eb="9">
      <t>ジツゲン</t>
    </rPh>
    <rPh sb="10" eb="11">
      <t>ム</t>
    </rPh>
    <rPh sb="13" eb="15">
      <t>セイサク</t>
    </rPh>
    <rPh sb="15" eb="17">
      <t>ケンキュウ</t>
    </rPh>
    <rPh sb="18" eb="20">
      <t>カンキョウ</t>
    </rPh>
    <rPh sb="24" eb="26">
      <t>ジョウホウ</t>
    </rPh>
    <rPh sb="26" eb="28">
      <t>セイビ</t>
    </rPh>
    <rPh sb="29" eb="31">
      <t>ハッシン</t>
    </rPh>
    <rPh sb="31" eb="33">
      <t>ジギョウ</t>
    </rPh>
    <phoneticPr fontId="14"/>
  </si>
  <si>
    <t>引き続き、 環境産業の市場規模・雇用規模調査および企業の成功要因等の調査・分析等を行いながら、成果目標の達成に向けた適切な事業実施に努めること。</t>
    <phoneticPr fontId="4"/>
  </si>
  <si>
    <t>0291</t>
  </si>
  <si>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14"/>
  </si>
  <si>
    <t>令和14年度</t>
    <rPh sb="0" eb="2">
      <t>レイワ</t>
    </rPh>
    <phoneticPr fontId="14"/>
  </si>
  <si>
    <t>調査自体は継続していくことが必要。なお、調査の成果はどの政策にどのように反映され生かされているかを示すことも必要。また、調査に参加した人々だけではなく、広く国民一般に、アクセスが容易な形で調査結果が共有されることも必要と考える。</t>
    <phoneticPr fontId="4"/>
  </si>
  <si>
    <t>外部有識者の所見を踏まえ、調査結果が政策に生かされているかの記載を検討するとともに、国民が容易に調査結果へアクセスできるよう留意して事業を進めること。</t>
    <rPh sb="0" eb="5">
      <t>ガイブユウシキシャ</t>
    </rPh>
    <rPh sb="6" eb="8">
      <t>ショケン</t>
    </rPh>
    <rPh sb="9" eb="10">
      <t>フ</t>
    </rPh>
    <rPh sb="13" eb="15">
      <t>チョウサ</t>
    </rPh>
    <rPh sb="15" eb="17">
      <t>ケッカ</t>
    </rPh>
    <rPh sb="18" eb="20">
      <t>セイサク</t>
    </rPh>
    <rPh sb="21" eb="22">
      <t>イ</t>
    </rPh>
    <rPh sb="30" eb="32">
      <t>キサイ</t>
    </rPh>
    <rPh sb="33" eb="35">
      <t>ケントウ</t>
    </rPh>
    <rPh sb="42" eb="44">
      <t>コクミン</t>
    </rPh>
    <rPh sb="62" eb="64">
      <t>リュウイ</t>
    </rPh>
    <rPh sb="66" eb="68">
      <t>ジギョウ</t>
    </rPh>
    <rPh sb="69" eb="70">
      <t>スス</t>
    </rPh>
    <phoneticPr fontId="4"/>
  </si>
  <si>
    <t>これまでに、関連省庁の評価書及びガイドライン等に調査の成果やデータが活用されており（例：内閣府食品安全委員会の「鉛の評価書」や「アレルゲンを含む食品（卵）」の評価書）、エコチル調査の年次評価書（調査の実施内容及び進捗等について専門家による評価をとりまとめたもの）に記載され、公表しているところである。調査の成果が政策に活かされているかについて今後の見込みを具体的に立てることは困難であるが、調査の進捗に応じて行政事業レビューへの実際の反映事例の記載を検討してまいりたい。また、調査を着実に進めるとともに、広く一般の方々が容易に調査成果にアクセスできるよう、ホームページへの掲載やシンポジウムの開催及び動画配信の実施などによる情報発信に取り組んでまいりたい。このため、引き続き、外部の専門家による調査の実施状況についての企画評価の実施や、国民等との連携・コミュニケーションに係る予算の確保に努めてまいりたい。</t>
  </si>
  <si>
    <t>環境保健部</t>
    <rPh sb="0" eb="2">
      <t>カンキョウ</t>
    </rPh>
    <rPh sb="2" eb="5">
      <t>ホケンブ</t>
    </rPh>
    <phoneticPr fontId="14"/>
  </si>
  <si>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4"/>
  </si>
  <si>
    <t>0292</t>
  </si>
  <si>
    <t>環境汚染等健康影響基礎調査費</t>
  </si>
  <si>
    <t>化学物質の内分泌かく乱作用について、確実にリスク評価・情報提供ができるよう、引き続き、効率性等を検討のうえ研究・試験等を実施すること。
また、一者応札の改善に向けた取り組みを検討すること。</t>
  </si>
  <si>
    <t>化学物質の内分泌かく乱作用について、確実にリスク評価・情報提供ができるよう、引き続き、効率性等を検討のうえ研究・試験等を実施する。また、一者応札の改善に向けて、今後とも公示期間の延長や、仕様書などの明確化、請負条件の見直し等の取り組みを検討・実施する。</t>
  </si>
  <si>
    <t>0293</t>
  </si>
  <si>
    <t>化学物質環境実態調査費</t>
    <rPh sb="6" eb="8">
      <t>ジッタイ</t>
    </rPh>
    <phoneticPr fontId="14"/>
  </si>
  <si>
    <t>執行実績等を踏まえた予算規模の要求を行った。
また、一者応札の抑制の取組として、入札条件の緩和や公告期間の延長などの取組を行い、適切な予算執行に努める。</t>
  </si>
  <si>
    <t>0294</t>
  </si>
  <si>
    <t>化学物質の人へのばく露総合調査事業費</t>
    <rPh sb="0" eb="2">
      <t>カガク</t>
    </rPh>
    <rPh sb="2" eb="4">
      <t>ブッシツ</t>
    </rPh>
    <rPh sb="5" eb="6">
      <t>ヒト</t>
    </rPh>
    <rPh sb="10" eb="11">
      <t>ロ</t>
    </rPh>
    <rPh sb="11" eb="13">
      <t>ソウゴウ</t>
    </rPh>
    <rPh sb="13" eb="15">
      <t>チョウサ</t>
    </rPh>
    <rPh sb="15" eb="18">
      <t>ジギョウヒ</t>
    </rPh>
    <phoneticPr fontId="14"/>
  </si>
  <si>
    <t>引き続き、生体試料（血液・尿）を調査協力者から採取し、得られた生体試料について化学物質の分析を行うとともに、その結果について統計解析を行いながら、成果目標の達成に向けた適切な事業実施に努めること。</t>
  </si>
  <si>
    <t>引き続き、生体試料を調査協力者から採取し、得られた生体試料の化学物質の分析及びその結果の統計解析を行いながら、成果目標の達成に向けた適切な事業実施に努める。</t>
  </si>
  <si>
    <t>0295</t>
  </si>
  <si>
    <t>水俣病に関する総合的研究</t>
  </si>
  <si>
    <t>昭和48年度</t>
  </si>
  <si>
    <t>予算規模の妥当性については、新型コロナウィルスの影響により執行率が低い状況が数年続いているが、メチル水銀による健康影響といった国が取り組むべき課題について、引き続き研究を進めるとともに、各研究内容については外部委員による評価結果を適切に反映し、効率的に研究を行う。
また、一者応札の改善に向けて、可能な限りの公告期間の延長のほか、仕様書の業務内容の一層の明確化等、多くの事業者が参加できる発注となるよう継続して検討していく。</t>
  </si>
  <si>
    <t>0296</t>
  </si>
  <si>
    <t>国立水俣病総合研究センター</t>
  </si>
  <si>
    <t>・当該事業は、水俣病の慢性期患者の治療薬の開発や、メチル水銀による機能障害の未然防止につなげる手法の開発・診断に有用な評価法の確立、水銀汚染を防止するための水銀の存在状況調査・分析技術の開発、更には水銀汚染の由来等を調査する事業であり、すべて水俣病問題を解決するために必要な事業であると評価できる。
・水俣病問題を少しでも早く解決するためには、専門の外部委員から当該事業の調査結果・成果について常に評価を受け、必要に応じ調査方法・研究方法を見直す体制を構築する必要がある。
・専門性の高い事業・研究であるため、一者応札は理解できるが、研究方法・成果等を見える化し、多くの事業者が入札に参加できるよう改善する必要がある。</t>
    <phoneticPr fontId="4"/>
  </si>
  <si>
    <t>外部有識者の所見を踏まえ、専門の外部委員から当該事業の調査結果・成果について常に評価を受け、必要に応じ調査方法・研究方法を見直す体制を検討するとともに、一者応札解消に向けて、研究方法・成果等を見える化し、多くの事業者が入札に参加できるよう努めること。</t>
    <rPh sb="0" eb="5">
      <t>ガイブユウシキシャ</t>
    </rPh>
    <rPh sb="6" eb="8">
      <t>ショケン</t>
    </rPh>
    <rPh sb="9" eb="10">
      <t>フ</t>
    </rPh>
    <rPh sb="67" eb="69">
      <t>ケントウ</t>
    </rPh>
    <rPh sb="80" eb="82">
      <t>カイショウ</t>
    </rPh>
    <rPh sb="83" eb="84">
      <t>ム</t>
    </rPh>
    <rPh sb="119" eb="120">
      <t>ツト</t>
    </rPh>
    <phoneticPr fontId="4"/>
  </si>
  <si>
    <t>　国立水俣病総合研究センター（以下、国水研という。）においては、外部評価委員により構成される研究評価委員会を毎年度設置し、国水研において実施される調査研究活動について評価を受け、調査研究活動に反映することとしている。
　所見を踏まえ、引き続き研究評価委員会による評価を受け、調査研究活動に反映するよう努めていく。
　また、国水研HPにおいて事業概要や研究成果等を公開しているところであるが、現行の国水研HPは必ずしもアクセスビリティを意識した構成とはなっていない。そのため、より効果的に国水研の事業概要や研究成果等を対外的に広報するため、現在、国水研HPのリニューアル作業を行っておりアクセスビリティ向上に向けて取り組んでいるところ。
　所見を踏まえ、引き続きこうした取組を通して研究方法・成果等の見える化を図り、一者応札解消に寄与するよう努める。</t>
  </si>
  <si>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14"/>
  </si>
  <si>
    <t>0297</t>
  </si>
  <si>
    <t>イタイイタイ病及び慢性カドミウム中毒に関する総合的研究</t>
    <rPh sb="6" eb="7">
      <t>ビョウ</t>
    </rPh>
    <rPh sb="7" eb="8">
      <t>オヨ</t>
    </rPh>
    <rPh sb="9" eb="11">
      <t>マンセイ</t>
    </rPh>
    <rPh sb="16" eb="18">
      <t>チュウドク</t>
    </rPh>
    <rPh sb="19" eb="20">
      <t>カン</t>
    </rPh>
    <rPh sb="22" eb="25">
      <t>ソウゴウテキ</t>
    </rPh>
    <rPh sb="25" eb="27">
      <t>ケンキュウ</t>
    </rPh>
    <phoneticPr fontId="14"/>
  </si>
  <si>
    <t>イタイイタイ病及び慢性カドミウム中毒等に関する総合的な研究を通して、カドミウム曝露との因果関係等を解明していくため、引き続き、外部評価委員会で事業の必要性及び効率性を検討した上で、効果的な事業の実施に努めること。</t>
    <phoneticPr fontId="4"/>
  </si>
  <si>
    <t>イタイイタイ病及び慢性カドミウム中毒等に関する総合的な研究を通して、カドミウム曝露との因果関係等を解明していくため、引き続き、外部評価委員会で事業の必要性及び効率性を検討した上で、効果的な事業の実施に努めていく。</t>
  </si>
  <si>
    <t>0298</t>
  </si>
  <si>
    <t>イタイイタイ病及び慢性砒素中毒発生地域住民健康影響実態調査費</t>
    <rPh sb="6" eb="7">
      <t>ビョウ</t>
    </rPh>
    <rPh sb="7" eb="8">
      <t>オヨ</t>
    </rPh>
    <rPh sb="9" eb="11">
      <t>マンセイ</t>
    </rPh>
    <rPh sb="11" eb="13">
      <t>ヒソ</t>
    </rPh>
    <rPh sb="13" eb="15">
      <t>チュウドク</t>
    </rPh>
    <rPh sb="15" eb="17">
      <t>ハッセイ</t>
    </rPh>
    <rPh sb="17" eb="19">
      <t>チイキ</t>
    </rPh>
    <rPh sb="19" eb="21">
      <t>ジュウミン</t>
    </rPh>
    <rPh sb="21" eb="23">
      <t>ケンコウ</t>
    </rPh>
    <rPh sb="23" eb="25">
      <t>エイキョウ</t>
    </rPh>
    <rPh sb="25" eb="27">
      <t>ジッタイ</t>
    </rPh>
    <rPh sb="27" eb="29">
      <t>チョウサ</t>
    </rPh>
    <rPh sb="29" eb="30">
      <t>ヒ</t>
    </rPh>
    <phoneticPr fontId="14"/>
  </si>
  <si>
    <t>関係自治体と協力し、引き続き、必要な受診が行われるよう適切な予算措置を行うとともに、より効率的・効果的に事業を実施すること。
また、一者応札の改善に向けた取り組みを検討すること。</t>
  </si>
  <si>
    <t>関係自治体と協力し、引き続き、必要な受診が行われるよう適切な予算措置を行うとともに、より効率的・効果的な事業の実施に努める。
また、一者応札の改善に向けた取り組みを検討する。</t>
  </si>
  <si>
    <t>0299</t>
  </si>
  <si>
    <t>熱中症対策推進事業</t>
    <rPh sb="0" eb="3">
      <t>ネッチュウショウ</t>
    </rPh>
    <rPh sb="3" eb="5">
      <t>タイサク</t>
    </rPh>
    <rPh sb="5" eb="7">
      <t>スイシン</t>
    </rPh>
    <rPh sb="7" eb="9">
      <t>ジギョウ</t>
    </rPh>
    <phoneticPr fontId="14"/>
  </si>
  <si>
    <t>引き続き、熱中症予防策の普及啓発等を行うため、自治体等と連携をとりつつ効率的に事業を実施すること。また、一者応札の改善に向けた取り組みを検討すること。</t>
  </si>
  <si>
    <t>引き続き、熱中症予防策の普及啓発等を行うため、自治体等と連携をとりつつ効率的に事業を実施する。また、一者応札の改善に向けて仕様書の見直しや公告期間の延長等の取り組みを検討・実施する。</t>
  </si>
  <si>
    <t>0300</t>
  </si>
  <si>
    <t>気候変動に関する政府間パネル（IPCC）評価報告書作成支援事業</t>
    <rPh sb="0" eb="2">
      <t>キコウ</t>
    </rPh>
    <rPh sb="2" eb="4">
      <t>ヘンドウ</t>
    </rPh>
    <rPh sb="5" eb="6">
      <t>カン</t>
    </rPh>
    <rPh sb="8" eb="11">
      <t>セイフカン</t>
    </rPh>
    <rPh sb="20" eb="22">
      <t>ヒョウカ</t>
    </rPh>
    <rPh sb="22" eb="25">
      <t>ホウコクショ</t>
    </rPh>
    <rPh sb="25" eb="27">
      <t>サクセイ</t>
    </rPh>
    <rPh sb="27" eb="29">
      <t>シエン</t>
    </rPh>
    <rPh sb="29" eb="31">
      <t>ジギョウ</t>
    </rPh>
    <phoneticPr fontId="14"/>
  </si>
  <si>
    <t>〇IPCC評価報告書作成において日本の科学者による必要かつ十分な貢献を可能にするとともに、科学的知見・情報を広く提供していくうえで、必要な事業であると思われる。
〇評価報告書の翻訳・提供は外務省のホームページにおいても、これまで行われており、他省との重複はないのか確認が必要ではないか。
〇業務委託先として総合評価方式により（一財）地球・人間環境フォーラムが選定されているが、一者応札であり、総合評価方式が効果的に機能し得ていない懸念がある。また、十分な応札数を確保するため、公告期間を15日としたとの記載が行政事業レビューシートにはあるが、15日間をもって十分な期間といえるのか疑問である。競争性を確保するための改善策を検討すべきであると考える。
〇（一財）地球・人間環境フォーラムが業務委託先として選定されてはいるものの、専門家派遣業務の一部や資料・報告書の作成といった業務は他の2事業者に外注されている。業務を切り分けて発注するなど、質を担保しつつ競争性を確保する方策が検討できるのではないか。</t>
    <phoneticPr fontId="17"/>
  </si>
  <si>
    <t>外部有識者の所見を踏まえ、他省との役割分担、一者応札の改善について検討すること。</t>
    <rPh sb="0" eb="5">
      <t>ガイブユウシキシャ</t>
    </rPh>
    <rPh sb="6" eb="8">
      <t>ショケン</t>
    </rPh>
    <rPh sb="9" eb="10">
      <t>フ</t>
    </rPh>
    <rPh sb="13" eb="15">
      <t>タショウ</t>
    </rPh>
    <rPh sb="17" eb="19">
      <t>ヤクワリ</t>
    </rPh>
    <rPh sb="19" eb="21">
      <t>ブンタン</t>
    </rPh>
    <rPh sb="22" eb="23">
      <t>イッ</t>
    </rPh>
    <rPh sb="23" eb="24">
      <t>シャ</t>
    </rPh>
    <rPh sb="24" eb="26">
      <t>オウサツ</t>
    </rPh>
    <rPh sb="27" eb="29">
      <t>カイゼン</t>
    </rPh>
    <rPh sb="33" eb="35">
      <t>ケントウ</t>
    </rPh>
    <phoneticPr fontId="0"/>
  </si>
  <si>
    <t>所見をふまえ、引き続き、IPCCの各種報告書に我が国の科学的知見を十分に反映させ、広く活用・普及啓発するとともに、一者応札の改善について検討する。
報告書の翻訳作業については、IPCCの作業部会ごとに主幹省庁を定めており、環境省は第1作業部会と第3作業部会報告書以外の報告書の翻訳作業を担当している。ＨＰへの掲載は広く普及啓発を行う観点からIPCCに関係する省庁において行っているところ、引き続き、重複がないかを含めて他省との連携・分担のあり方について、検討していく。</t>
  </si>
  <si>
    <t>地球環境局</t>
    <rPh sb="0" eb="2">
      <t>チキュウ</t>
    </rPh>
    <rPh sb="2" eb="4">
      <t>カンキョウ</t>
    </rPh>
    <rPh sb="4" eb="5">
      <t>キョク</t>
    </rPh>
    <phoneticPr fontId="14"/>
  </si>
  <si>
    <t>（項）環境政策基盤整備費
　（大事項）環境問題に対する調査・研究・技術開発に必要な経費</t>
  </si>
  <si>
    <t>0301</t>
  </si>
  <si>
    <t>GOSATシリーズによる地球環境観測事業</t>
    <phoneticPr fontId="4"/>
  </si>
  <si>
    <t>引き続き観測データを有効に活用し排出量削減に繋げる等目標達成に向け、効率的・効果的な事業実施に努めること。また、一者応札についても改善の取組を行うこと。</t>
    <rPh sb="0" eb="1">
      <t>ヒ</t>
    </rPh>
    <rPh sb="2" eb="3">
      <t>ツヅ</t>
    </rPh>
    <rPh sb="4" eb="6">
      <t>カンソク</t>
    </rPh>
    <rPh sb="10" eb="12">
      <t>ユウコウ</t>
    </rPh>
    <rPh sb="13" eb="15">
      <t>カツヨウ</t>
    </rPh>
    <rPh sb="22" eb="23">
      <t>ツナ</t>
    </rPh>
    <rPh sb="25" eb="26">
      <t>トウ</t>
    </rPh>
    <rPh sb="26" eb="28">
      <t>モクヒョウ</t>
    </rPh>
    <rPh sb="28" eb="30">
      <t>タッセイ</t>
    </rPh>
    <rPh sb="31" eb="32">
      <t>ム</t>
    </rPh>
    <rPh sb="34" eb="37">
      <t>コウリツテキ</t>
    </rPh>
    <rPh sb="38" eb="41">
      <t>コウカテキ</t>
    </rPh>
    <rPh sb="42" eb="44">
      <t>ジギョウ</t>
    </rPh>
    <rPh sb="44" eb="46">
      <t>ジッシ</t>
    </rPh>
    <rPh sb="47" eb="48">
      <t>ツト</t>
    </rPh>
    <rPh sb="56" eb="57">
      <t>イチ</t>
    </rPh>
    <rPh sb="57" eb="58">
      <t>シャ</t>
    </rPh>
    <rPh sb="58" eb="60">
      <t>オウサツ</t>
    </rPh>
    <rPh sb="65" eb="67">
      <t>カイゼン</t>
    </rPh>
    <rPh sb="68" eb="70">
      <t>トリクミ</t>
    </rPh>
    <rPh sb="71" eb="72">
      <t>オコナ</t>
    </rPh>
    <phoneticPr fontId="6"/>
  </si>
  <si>
    <t>所見をふまえ、引き続き観測データを有効に活用し排出量削減に繋げる等目標達成に向け、効率的・効果的な事業実施に努める。また、一者応札についても改善の取組を行う。</t>
  </si>
  <si>
    <t>地球環境局</t>
    <rPh sb="0" eb="2">
      <t>チキュウ</t>
    </rPh>
    <rPh sb="2" eb="5">
      <t>カンキョウキョク</t>
    </rPh>
    <phoneticPr fontId="14"/>
  </si>
  <si>
    <t>0302</t>
  </si>
  <si>
    <t>情報基盤の強化対策費</t>
  </si>
  <si>
    <t>一者応札の改善に向けた取組を検討し、本事業の目的を達成する上で効率的な事業実施に努めること。また、現状の成果目標値を大きく達成していることから新たな成果目標値を設定し、適切な事業内容となるよう検討すること。</t>
    <rPh sb="0" eb="4">
      <t>イッシャオウサツ</t>
    </rPh>
    <rPh sb="5" eb="7">
      <t>カイゼン</t>
    </rPh>
    <rPh sb="8" eb="9">
      <t>ム</t>
    </rPh>
    <rPh sb="11" eb="12">
      <t>ト</t>
    </rPh>
    <rPh sb="12" eb="13">
      <t>ク</t>
    </rPh>
    <rPh sb="14" eb="16">
      <t>ケントウ</t>
    </rPh>
    <rPh sb="18" eb="19">
      <t>ホン</t>
    </rPh>
    <rPh sb="19" eb="21">
      <t>ジギョウ</t>
    </rPh>
    <rPh sb="22" eb="24">
      <t>モクテキ</t>
    </rPh>
    <rPh sb="25" eb="27">
      <t>タッセイ</t>
    </rPh>
    <rPh sb="29" eb="30">
      <t>ウエ</t>
    </rPh>
    <rPh sb="31" eb="34">
      <t>コウリツテキ</t>
    </rPh>
    <rPh sb="35" eb="39">
      <t>ジギョウジッシ</t>
    </rPh>
    <rPh sb="40" eb="41">
      <t>ツト</t>
    </rPh>
    <rPh sb="49" eb="51">
      <t>ゲンジョウ</t>
    </rPh>
    <rPh sb="52" eb="54">
      <t>セイカ</t>
    </rPh>
    <rPh sb="54" eb="57">
      <t>モクヒョウチ</t>
    </rPh>
    <rPh sb="58" eb="59">
      <t>オオ</t>
    </rPh>
    <rPh sb="61" eb="63">
      <t>タッセイ</t>
    </rPh>
    <rPh sb="71" eb="72">
      <t>アラ</t>
    </rPh>
    <rPh sb="96" eb="98">
      <t>ケントウ</t>
    </rPh>
    <phoneticPr fontId="6"/>
  </si>
  <si>
    <t>一者応札の改善に向けた取組として、仕様書をよりわかりやすく記載することにより、複数者が安心して応札できる環境を整えることに努めた。また、アクセス数上昇の要因はHP更改に伴う調査等の影響を受けていることから、作業の落ち着いた次年度以降に新たな成果目標値の設定を検討する。</t>
  </si>
  <si>
    <t>大臣官房総務課</t>
    <rPh sb="0" eb="2">
      <t>ダイジン</t>
    </rPh>
    <rPh sb="2" eb="4">
      <t>カンボウ</t>
    </rPh>
    <rPh sb="4" eb="7">
      <t>ソウムカ</t>
    </rPh>
    <phoneticPr fontId="14"/>
  </si>
  <si>
    <t>0303</t>
  </si>
  <si>
    <t>環境保全普及推進費</t>
    <rPh sb="0" eb="2">
      <t>カンキョウ</t>
    </rPh>
    <rPh sb="2" eb="4">
      <t>ホゼン</t>
    </rPh>
    <rPh sb="4" eb="6">
      <t>フキュウ</t>
    </rPh>
    <rPh sb="6" eb="9">
      <t>スイシンヒ</t>
    </rPh>
    <phoneticPr fontId="14"/>
  </si>
  <si>
    <t>引き続き、新型コロナウイルスを始めとした社会情勢に応じた事業内容を検討し、効率的かつ効果的な事業となるよう、常に見直しを図ること。</t>
    <rPh sb="0" eb="1">
      <t>ヒ</t>
    </rPh>
    <rPh sb="2" eb="3">
      <t>ツヅ</t>
    </rPh>
    <rPh sb="5" eb="7">
      <t>シンガタ</t>
    </rPh>
    <rPh sb="15" eb="16">
      <t>ハジ</t>
    </rPh>
    <rPh sb="20" eb="22">
      <t>シャカイ</t>
    </rPh>
    <rPh sb="22" eb="24">
      <t>ジョウセイ</t>
    </rPh>
    <rPh sb="25" eb="26">
      <t>オウ</t>
    </rPh>
    <rPh sb="28" eb="30">
      <t>ジギョウ</t>
    </rPh>
    <rPh sb="30" eb="32">
      <t>ナイヨウ</t>
    </rPh>
    <rPh sb="33" eb="35">
      <t>ケントウ</t>
    </rPh>
    <rPh sb="37" eb="40">
      <t>コウリツテキ</t>
    </rPh>
    <rPh sb="42" eb="45">
      <t>コウカテキ</t>
    </rPh>
    <rPh sb="46" eb="48">
      <t>ジギョウ</t>
    </rPh>
    <rPh sb="54" eb="55">
      <t>ツネ</t>
    </rPh>
    <rPh sb="56" eb="58">
      <t>ミナオ</t>
    </rPh>
    <rPh sb="60" eb="61">
      <t>ハカ</t>
    </rPh>
    <phoneticPr fontId="6"/>
  </si>
  <si>
    <t>引き続き、新型コロナウイルスを始めとした社会情勢に応じた事業内容を検討し、効率的かつ効果的な事業となるよう、常に見直しを図る。</t>
  </si>
  <si>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14"/>
  </si>
  <si>
    <t>0304</t>
  </si>
  <si>
    <t>環境調査研修所</t>
  </si>
  <si>
    <t>引き続き、研修目的を達成するため随時研修内容の見直しを行い、ウィズコロナ・アフターコロナの観点から、適切な実施方法を検討するとともに、一者応札の改善についても引き続き取り組むこと。</t>
    <rPh sb="5" eb="7">
      <t>ケンシュウ</t>
    </rPh>
    <rPh sb="10" eb="12">
      <t>タッセイ</t>
    </rPh>
    <rPh sb="16" eb="18">
      <t>ズイジ</t>
    </rPh>
    <rPh sb="18" eb="20">
      <t>ケンシュウ</t>
    </rPh>
    <rPh sb="20" eb="22">
      <t>ナイヨウ</t>
    </rPh>
    <rPh sb="23" eb="25">
      <t>ミナオ</t>
    </rPh>
    <rPh sb="27" eb="28">
      <t>オコナ</t>
    </rPh>
    <rPh sb="50" eb="52">
      <t>テキセツ</t>
    </rPh>
    <rPh sb="58" eb="60">
      <t>ケントウ</t>
    </rPh>
    <phoneticPr fontId="0"/>
  </si>
  <si>
    <t>・ウィズコロナ・アフターコロナの観点から、通常の集合研修に加え、Web経由含め、遠隔参加型の研修代替措置の実施について検討・試行を進めるとともに、安心して研修が受講できるよう感染防止対策の具体化を進めている。
・自己点検のとおり、環境行政の重要課題を随時反映した研修を今後も検討するとともに、執行面における課題の一層の解決に向け必要な取組みを行う。</t>
  </si>
  <si>
    <t>環境調査研修所</t>
    <rPh sb="0" eb="2">
      <t>カンキョウ</t>
    </rPh>
    <rPh sb="2" eb="4">
      <t>チョウサ</t>
    </rPh>
    <rPh sb="4" eb="7">
      <t>ケンシュウジョ</t>
    </rPh>
    <phoneticPr fontId="14"/>
  </si>
  <si>
    <t>（項）環境調査研修所
　（大事項）環境保全に関する調査、研修等に必要な経費
（項）環境調査研修所施設費
　（大事項）環境調査研修所施設整備に必要な経費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14"/>
  </si>
  <si>
    <t>0305</t>
  </si>
  <si>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14"/>
  </si>
  <si>
    <t>引き続き、テーマ選定方法や選定数を見直し事業目的達成のために適切な事業実施に努めること。</t>
    <phoneticPr fontId="4"/>
  </si>
  <si>
    <t>引き続き優先順位の高いテーマを選定するとともに効率的な業務執行に努めていく。</t>
  </si>
  <si>
    <t>大臣官房総務課
総合政策課企画評価・政策プロモーション室</t>
    <rPh sb="0" eb="2">
      <t>ダイジン</t>
    </rPh>
    <rPh sb="2" eb="4">
      <t>カンボウ</t>
    </rPh>
    <rPh sb="4" eb="7">
      <t>ソウムカ</t>
    </rPh>
    <phoneticPr fontId="14"/>
  </si>
  <si>
    <t>0306</t>
  </si>
  <si>
    <t>災害対応強化費</t>
  </si>
  <si>
    <t>平成30年度</t>
    <phoneticPr fontId="4"/>
  </si>
  <si>
    <t>引き続き、災害からの復旧・復興等、環境省にとっての重要課題に取り組むため、事業内容を充実させるよう努めること。</t>
    <rPh sb="0" eb="1">
      <t>ヒ</t>
    </rPh>
    <rPh sb="2" eb="3">
      <t>ツヅ</t>
    </rPh>
    <rPh sb="5" eb="7">
      <t>サイガイ</t>
    </rPh>
    <rPh sb="10" eb="12">
      <t>フッキュウ</t>
    </rPh>
    <rPh sb="13" eb="15">
      <t>フッコウ</t>
    </rPh>
    <rPh sb="15" eb="16">
      <t>トウ</t>
    </rPh>
    <rPh sb="17" eb="20">
      <t>カンキョウショウ</t>
    </rPh>
    <rPh sb="25" eb="27">
      <t>ジュウヨウ</t>
    </rPh>
    <rPh sb="27" eb="29">
      <t>カダイ</t>
    </rPh>
    <rPh sb="30" eb="31">
      <t>ト</t>
    </rPh>
    <rPh sb="32" eb="33">
      <t>ク</t>
    </rPh>
    <rPh sb="37" eb="39">
      <t>ジギョウ</t>
    </rPh>
    <rPh sb="39" eb="41">
      <t>ナイヨウ</t>
    </rPh>
    <rPh sb="42" eb="44">
      <t>ジュウジツ</t>
    </rPh>
    <rPh sb="49" eb="50">
      <t>ツト</t>
    </rPh>
    <phoneticPr fontId="6"/>
  </si>
  <si>
    <t>災害からの復旧・復興等、環境省にとっての重要課題に取り組むため、引き続き、防災の新たな知見や専門性、及び大規模自然災害の中でも南海トラフ地震等の広域な被害を及ぼすような特化した災害への対応も含め、事業内容の充実を図っていく。</t>
  </si>
  <si>
    <t>（項）環境政策基盤整備費
　（大事項）環境政策基盤整備等に必要な経費</t>
    <rPh sb="1" eb="2">
      <t>コウ</t>
    </rPh>
    <rPh sb="3" eb="5">
      <t>カンキョウ</t>
    </rPh>
    <rPh sb="5" eb="7">
      <t>セイサク</t>
    </rPh>
    <rPh sb="7" eb="9">
      <t>キバン</t>
    </rPh>
    <rPh sb="9" eb="12">
      <t>セイビヒ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4"/>
  </si>
  <si>
    <t>0307</t>
  </si>
  <si>
    <t>意識変革及び行動変容につなげるナッジの横断的活用推進事業</t>
  </si>
  <si>
    <t>目的に具体性がなく，内容も不明確であり，アウトカムが見えてこない。環境省が行うべき事業との説得力があるようには思われない。</t>
    <phoneticPr fontId="4"/>
  </si>
  <si>
    <t>外部有識者の所見を踏まえ、本事業を環境省が行う意義、得られる成果が国民に分かりやすく伝わるよう事業目的の記載を工夫すること。</t>
    <rPh sb="0" eb="5">
      <t>ガイブユウシキシャ</t>
    </rPh>
    <rPh sb="6" eb="8">
      <t>ショケン</t>
    </rPh>
    <rPh sb="9" eb="10">
      <t>フ</t>
    </rPh>
    <rPh sb="13" eb="14">
      <t>ホン</t>
    </rPh>
    <rPh sb="14" eb="16">
      <t>ジギョウ</t>
    </rPh>
    <rPh sb="17" eb="20">
      <t>カンキョウショウ</t>
    </rPh>
    <rPh sb="21" eb="22">
      <t>オコナ</t>
    </rPh>
    <rPh sb="23" eb="25">
      <t>イギ</t>
    </rPh>
    <rPh sb="26" eb="27">
      <t>エ</t>
    </rPh>
    <rPh sb="30" eb="32">
      <t>セイカ</t>
    </rPh>
    <rPh sb="33" eb="35">
      <t>コクミン</t>
    </rPh>
    <rPh sb="36" eb="37">
      <t>ワ</t>
    </rPh>
    <rPh sb="42" eb="43">
      <t>ツタ</t>
    </rPh>
    <rPh sb="47" eb="49">
      <t>ジギョウ</t>
    </rPh>
    <rPh sb="49" eb="51">
      <t>モクテキ</t>
    </rPh>
    <rPh sb="52" eb="54">
      <t>キサイ</t>
    </rPh>
    <rPh sb="55" eb="57">
      <t>クフウ</t>
    </rPh>
    <phoneticPr fontId="4"/>
  </si>
  <si>
    <t>事業目的及び事業概要を修正した。</t>
  </si>
  <si>
    <t>大臣官房総合政策課</t>
    <rPh sb="0" eb="2">
      <t>ダイジン</t>
    </rPh>
    <rPh sb="2" eb="4">
      <t>カンボウ</t>
    </rPh>
    <rPh sb="4" eb="6">
      <t>ソウゴウ</t>
    </rPh>
    <rPh sb="6" eb="9">
      <t>セイサクカ</t>
    </rPh>
    <phoneticPr fontId="17"/>
  </si>
  <si>
    <t>0308</t>
  </si>
  <si>
    <t>イノベーション創出のための環境スタートアップ研究開発支援事業</t>
  </si>
  <si>
    <t>事業内容が環境技術イノベーションにつながっているとは思われない。単なる技術開発支援に止まっており，それは事業者の通常の業務ではないのか。</t>
    <phoneticPr fontId="4"/>
  </si>
  <si>
    <t>外部有識者の所見を踏まえ、本事業の必要性、得られる成果が国民に分かりやすく伝わるよう事業目的の記載を工夫すること。</t>
    <rPh sb="0" eb="5">
      <t>ガイブユウシキシャ</t>
    </rPh>
    <rPh sb="6" eb="8">
      <t>ショケン</t>
    </rPh>
    <rPh sb="9" eb="10">
      <t>フ</t>
    </rPh>
    <rPh sb="13" eb="14">
      <t>ホン</t>
    </rPh>
    <rPh sb="14" eb="16">
      <t>ジギョウ</t>
    </rPh>
    <rPh sb="17" eb="20">
      <t>ヒツヨウセイ</t>
    </rPh>
    <rPh sb="21" eb="22">
      <t>エ</t>
    </rPh>
    <rPh sb="25" eb="27">
      <t>セイカ</t>
    </rPh>
    <rPh sb="28" eb="30">
      <t>コクミン</t>
    </rPh>
    <rPh sb="31" eb="32">
      <t>ワ</t>
    </rPh>
    <rPh sb="37" eb="38">
      <t>ツタ</t>
    </rPh>
    <rPh sb="42" eb="44">
      <t>ジギョウ</t>
    </rPh>
    <rPh sb="44" eb="46">
      <t>モクテキ</t>
    </rPh>
    <rPh sb="47" eb="49">
      <t>キサイ</t>
    </rPh>
    <rPh sb="50" eb="52">
      <t>クフウ</t>
    </rPh>
    <phoneticPr fontId="4"/>
  </si>
  <si>
    <t>外部有識者及び行政事業レビュー推進チームの所見を踏まえ、事業目的を修正。</t>
  </si>
  <si>
    <t>施策名：9.地域脱炭素の推進</t>
    <rPh sb="0" eb="2">
      <t>セサク</t>
    </rPh>
    <rPh sb="2" eb="3">
      <t>メイ</t>
    </rPh>
    <rPh sb="6" eb="8">
      <t>チイキ</t>
    </rPh>
    <rPh sb="8" eb="9">
      <t>ダツ</t>
    </rPh>
    <rPh sb="9" eb="11">
      <t>タンソ</t>
    </rPh>
    <rPh sb="12" eb="14">
      <t>スイシン</t>
    </rPh>
    <phoneticPr fontId="18"/>
  </si>
  <si>
    <t>0309</t>
    <phoneticPr fontId="4"/>
  </si>
  <si>
    <t>環境で地方を元気にする地域循環共生圏づくりプラットフォーム事業費</t>
    <rPh sb="0" eb="2">
      <t>カンキョウ</t>
    </rPh>
    <rPh sb="3" eb="5">
      <t>チホウ</t>
    </rPh>
    <rPh sb="6" eb="8">
      <t>ゲンキ</t>
    </rPh>
    <rPh sb="11" eb="13">
      <t>チイキ</t>
    </rPh>
    <rPh sb="13" eb="15">
      <t>ジュンカン</t>
    </rPh>
    <rPh sb="15" eb="18">
      <t>キョウセイケン</t>
    </rPh>
    <rPh sb="29" eb="32">
      <t>ジギョウヒ</t>
    </rPh>
    <phoneticPr fontId="14"/>
  </si>
  <si>
    <t>不用額が出ているため、地域循環共生圏づくりプラットフォームを構築等の業務にあたり、必要な業務の精査、執行方法の見直し等による効率化を図ること。また、一者応札の改善に向けた取り組みを検討すること。</t>
    <rPh sb="32" eb="33">
      <t>トウ</t>
    </rPh>
    <rPh sb="34" eb="36">
      <t>ギョウム</t>
    </rPh>
    <rPh sb="50" eb="52">
      <t>シッコウ</t>
    </rPh>
    <rPh sb="52" eb="54">
      <t>ホウホウ</t>
    </rPh>
    <rPh sb="55" eb="57">
      <t>ミナオ</t>
    </rPh>
    <rPh sb="58" eb="59">
      <t>トウ</t>
    </rPh>
    <rPh sb="62" eb="65">
      <t>コウリツカ</t>
    </rPh>
    <rPh sb="66" eb="67">
      <t>ハカ</t>
    </rPh>
    <phoneticPr fontId="0"/>
  </si>
  <si>
    <t>必要な業務の精査、執行方法の見直し等による効率化を図る。また、一者応札の改善に向けた取り組みを検討する。</t>
  </si>
  <si>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6"/>
  </si>
  <si>
    <t>施策名：10.放射性物質による環境の汚染への対処</t>
  </si>
  <si>
    <t>0310</t>
    <phoneticPr fontId="4"/>
  </si>
  <si>
    <t>原子力被災者に対する健康管理・健康調査</t>
  </si>
  <si>
    <t>福島県民の健康を確保するために、放射線の健康影響に係る調査研究、安心・リスクコミュニケーション等を引き続き実施すること。また、一者応札の改善に向けた取り組みを検討すること。</t>
    <phoneticPr fontId="4"/>
  </si>
  <si>
    <t>安心・リスクコミュニケーションに係る予算等を増額要求としたが、一方で行政需要を踏まえ減額要求を行うなど、スクラップ・アンド・ビルトを行うことによりメリハリのある予算要求を行った。執行においては、公告時期の早期化や公告期間の延長等、一者応札の改善に向けた対応を行っていく。</t>
  </si>
  <si>
    <t>ｴﾈﾙｷﾞｰ対策特別会計電源開発促進勘定</t>
    <rPh sb="6" eb="8">
      <t>タイサク</t>
    </rPh>
    <rPh sb="8" eb="10">
      <t>トクベツ</t>
    </rPh>
    <rPh sb="10" eb="12">
      <t>カイケイ</t>
    </rPh>
    <rPh sb="12" eb="14">
      <t>デンゲン</t>
    </rPh>
    <rPh sb="14" eb="16">
      <t>カイハツ</t>
    </rPh>
    <rPh sb="16" eb="18">
      <t>ソクシン</t>
    </rPh>
    <rPh sb="18" eb="20">
      <t>カンジョウ</t>
    </rPh>
    <phoneticPr fontId="16"/>
  </si>
  <si>
    <t>（項）原子力安全規制対策費
　（大事項）原子力の安全規制対策に必要な経費</t>
  </si>
  <si>
    <t>いずれの施策にも関連しないもの</t>
    <rPh sb="4" eb="6">
      <t>シサク</t>
    </rPh>
    <rPh sb="8" eb="10">
      <t>カンレン</t>
    </rPh>
    <phoneticPr fontId="7"/>
  </si>
  <si>
    <t>0311</t>
    <phoneticPr fontId="4"/>
  </si>
  <si>
    <t>環境本省施設整備費</t>
    <rPh sb="6" eb="8">
      <t>セイビ</t>
    </rPh>
    <rPh sb="8" eb="9">
      <t>ヒ</t>
    </rPh>
    <phoneticPr fontId="4"/>
  </si>
  <si>
    <t>引き続き、適切な計画を策定したうえで、それに沿った事業実施となるよう管理するとともに、コスト削減を検討しながら事業を遂行するように努めること。</t>
    <phoneticPr fontId="4"/>
  </si>
  <si>
    <t>引き続き、環境省新庁舎改修工事に必要な工事や手続き等をしっかりと確認した上で、計画に沿って適切な進捗管理を行う。</t>
  </si>
  <si>
    <t>大臣官房会計課</t>
    <rPh sb="0" eb="2">
      <t>ダイジン</t>
    </rPh>
    <rPh sb="2" eb="4">
      <t>カンボウ</t>
    </rPh>
    <rPh sb="4" eb="7">
      <t>カイケイカ</t>
    </rPh>
    <phoneticPr fontId="15"/>
  </si>
  <si>
    <t>一般会計</t>
    <rPh sb="0" eb="2">
      <t>イッパン</t>
    </rPh>
    <rPh sb="2" eb="4">
      <t>カイケイ</t>
    </rPh>
    <phoneticPr fontId="15"/>
  </si>
  <si>
    <t>（項）環境本省施設費
　（大事項）環境本省施設整備に必要な経費</t>
    <rPh sb="5" eb="7">
      <t>ホンショウ</t>
    </rPh>
    <rPh sb="7" eb="9">
      <t>シセツ</t>
    </rPh>
    <rPh sb="19" eb="21">
      <t>ホンショウ</t>
    </rPh>
    <phoneticPr fontId="5"/>
  </si>
  <si>
    <t>0312</t>
    <phoneticPr fontId="4"/>
  </si>
  <si>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14"/>
  </si>
  <si>
    <t>引き続き、他の代替手段等との比較も行った上で、計画的、効率的な整備を図ること。</t>
  </si>
  <si>
    <t>地方環境事務所における庁舎・宿舎等の整備等は、他の代替手段等との比較を行った上で、老朽や立地条件等の不良の解消を図るため予算要求を行うとともに、庁舎の移転は、移転後の経費縮減や利便性の向上が見込まれる場合に限り予算要求を行う。また、一者応札の改善について検討を行う。</t>
  </si>
  <si>
    <t>大臣官房秘書課</t>
    <rPh sb="0" eb="2">
      <t>ダイジン</t>
    </rPh>
    <rPh sb="2" eb="4">
      <t>カンボウ</t>
    </rPh>
    <rPh sb="4" eb="7">
      <t>ヒショカ</t>
    </rPh>
    <phoneticPr fontId="16"/>
  </si>
  <si>
    <t>（項）地方環境事務所施設費
（大事項）地方環境事務所施設整備に必要な経費</t>
    <rPh sb="3" eb="5">
      <t>チホウ</t>
    </rPh>
    <rPh sb="5" eb="7">
      <t>カンキョウ</t>
    </rPh>
    <rPh sb="7" eb="10">
      <t>ジムショ</t>
    </rPh>
    <rPh sb="10" eb="12">
      <t>シセツ</t>
    </rPh>
    <rPh sb="12" eb="13">
      <t>ヒ</t>
    </rPh>
    <rPh sb="19" eb="21">
      <t>チホウ</t>
    </rPh>
    <rPh sb="21" eb="23">
      <t>カンキョウ</t>
    </rPh>
    <rPh sb="23" eb="26">
      <t>ジムショ</t>
    </rPh>
    <rPh sb="26" eb="28">
      <t>シセツ</t>
    </rPh>
    <rPh sb="28" eb="30">
      <t>セイビ</t>
    </rPh>
    <rPh sb="31" eb="33">
      <t>ヒツヨウ</t>
    </rPh>
    <rPh sb="34" eb="36">
      <t>ケイヒ</t>
    </rPh>
    <phoneticPr fontId="16"/>
  </si>
  <si>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6"/>
  </si>
  <si>
    <t>0313</t>
    <phoneticPr fontId="4"/>
  </si>
  <si>
    <t>独立行政法人環境再生保全機構運営費交付金</t>
    <rPh sb="17" eb="20">
      <t>コウフキン</t>
    </rPh>
    <phoneticPr fontId="14"/>
  </si>
  <si>
    <t>引き続き、契約手続審査委員会による事前審査等のチェック機能を働かせるとともに、一者応札の改善に向けた取り組みを行うこと。</t>
  </si>
  <si>
    <t>中期目標、中期計画に定めた経費の削減・効率化目標を達成するよう業務運営の効率化を図る。また、調達については、契約手続審査委員会、外部有識者等からなる契約監視委員会、監事も加えた３者によるチェック機能等を引き続き十分に働かせていく。</t>
  </si>
  <si>
    <t>重要政策推進枠:1,600</t>
  </si>
  <si>
    <t>大臣官房総合政策課</t>
    <rPh sb="4" eb="6">
      <t>ソウゴウ</t>
    </rPh>
    <rPh sb="6" eb="8">
      <t>セイサク</t>
    </rPh>
    <rPh sb="8" eb="9">
      <t>カ</t>
    </rPh>
    <phoneticPr fontId="16"/>
  </si>
  <si>
    <t>（項）独立行政法人環境再生保全機構運営費
　（大事項）独立行政法人環境再生保全機構運営費交付金に必要な経費
　（大事項）独立行政法人環境再生保全機構環境保全研究・技術開発運営費交付金に必要な経費</t>
    <rPh sb="3" eb="5">
      <t>ドクリツ</t>
    </rPh>
    <rPh sb="5" eb="7">
      <t>ギョウセイ</t>
    </rPh>
    <rPh sb="7" eb="9">
      <t>ホウジン</t>
    </rPh>
    <rPh sb="9" eb="11">
      <t>カンキョウ</t>
    </rPh>
    <rPh sb="27" eb="29">
      <t>ドクリツ</t>
    </rPh>
    <rPh sb="29" eb="31">
      <t>ギョウセイ</t>
    </rPh>
    <rPh sb="31" eb="33">
      <t>ホウジン</t>
    </rPh>
    <rPh sb="56" eb="59">
      <t>ダイジコウ</t>
    </rPh>
    <rPh sb="60" eb="62">
      <t>ドクリツ</t>
    </rPh>
    <rPh sb="62" eb="64">
      <t>ギョウセイ</t>
    </rPh>
    <rPh sb="64" eb="66">
      <t>ホウジン</t>
    </rPh>
    <rPh sb="66" eb="68">
      <t>カンキョウ</t>
    </rPh>
    <rPh sb="68" eb="70">
      <t>サイセイ</t>
    </rPh>
    <rPh sb="70" eb="72">
      <t>ホゼン</t>
    </rPh>
    <rPh sb="72" eb="74">
      <t>キコウ</t>
    </rPh>
    <rPh sb="74" eb="76">
      <t>カンキョウ</t>
    </rPh>
    <rPh sb="76" eb="78">
      <t>ホゼン</t>
    </rPh>
    <rPh sb="78" eb="80">
      <t>ケンキュウ</t>
    </rPh>
    <rPh sb="81" eb="83">
      <t>ギジュツ</t>
    </rPh>
    <rPh sb="83" eb="85">
      <t>カイハツ</t>
    </rPh>
    <rPh sb="85" eb="88">
      <t>ウンエイヒ</t>
    </rPh>
    <rPh sb="88" eb="91">
      <t>コウフキン</t>
    </rPh>
    <rPh sb="92" eb="94">
      <t>ヒツヨウ</t>
    </rPh>
    <rPh sb="95" eb="97">
      <t>ケイヒ</t>
    </rPh>
    <phoneticPr fontId="16"/>
  </si>
  <si>
    <t>0314</t>
    <phoneticPr fontId="4"/>
  </si>
  <si>
    <t>国立研究開発法人国立環境研究所運営費交付金</t>
    <rPh sb="0" eb="2">
      <t>コクリツ</t>
    </rPh>
    <rPh sb="2" eb="4">
      <t>ケンキュウ</t>
    </rPh>
    <rPh sb="4" eb="6">
      <t>カイハツ</t>
    </rPh>
    <rPh sb="6" eb="8">
      <t>ホウジン</t>
    </rPh>
    <phoneticPr fontId="14"/>
  </si>
  <si>
    <t>契約審査委員会における事前審査や外部有識者等による契約監視委員会における点検・見直しにより、引き続き契約の適正化を着実に実施していく。また、一者応札の改善に向けては、調達等合理化計画に基づき、公告期間の十分な確保や調達情報サイトの関係団体との相互リンク等により応札機会の拡大に努めるとともに、履行が見込まれる者の事前把握等に努めていく。</t>
  </si>
  <si>
    <t>重要政策推進枠:6,074</t>
  </si>
  <si>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16"/>
  </si>
  <si>
    <t>0315</t>
    <phoneticPr fontId="4"/>
  </si>
  <si>
    <t>国立研究開発法人国立環境研究所施設費補助</t>
    <rPh sb="0" eb="2">
      <t>コクリツ</t>
    </rPh>
    <rPh sb="2" eb="4">
      <t>ケンキュウ</t>
    </rPh>
    <rPh sb="4" eb="6">
      <t>カイハツ</t>
    </rPh>
    <rPh sb="6" eb="8">
      <t>ホウジン</t>
    </rPh>
    <phoneticPr fontId="14"/>
  </si>
  <si>
    <t>事業のコスト等は常に点検しつつ、引き続き、着実に研究環境整備に努めること。また、一者応札の解消等、競争性を確保した調達となるように努めること。</t>
  </si>
  <si>
    <t>つくば本構キャンパスマスタープランの理念を元に、引き続き施設及び設備の老朽化対策等を効率的に実施する。また、一者応札の改善に向けては、調達等合理化計画に基づき、公告期間の十分な確保や調達情報サイトの関係団体との相互リンク等により応札機会の拡大に努めるとともに、履行が見込まれる者の事前把握等に努めていく。</t>
  </si>
  <si>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16"/>
  </si>
  <si>
    <t>行政事業レビュー対象　計</t>
    <rPh sb="11" eb="12">
      <t>ケイ</t>
    </rPh>
    <phoneticPr fontId="4"/>
  </si>
  <si>
    <t>一般会計</t>
    <rPh sb="0" eb="2">
      <t>イッパン</t>
    </rPh>
    <rPh sb="2" eb="4">
      <t>カイケイ</t>
    </rPh>
    <phoneticPr fontId="4"/>
  </si>
  <si>
    <t>ｴﾈﾙｷﾞｰ対策特別会計ｴﾈﾙｷﾞｰ需給勘定</t>
    <rPh sb="5" eb="7">
      <t>タイサク</t>
    </rPh>
    <rPh sb="7" eb="9">
      <t>トクベツ</t>
    </rPh>
    <rPh sb="9" eb="11">
      <t>カイケイ</t>
    </rPh>
    <rPh sb="11" eb="16">
      <t>エネルギー</t>
    </rPh>
    <rPh sb="18" eb="20">
      <t>カンジョウ</t>
    </rPh>
    <phoneticPr fontId="6"/>
  </si>
  <si>
    <t>ｴﾈﾙｷﾞｰ対策特別会計電源開発促進勘定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6"/>
  </si>
  <si>
    <t>行政事業レビュー対象外　計</t>
    <rPh sb="12" eb="13">
      <t>ケイ</t>
    </rPh>
    <phoneticPr fontId="4"/>
  </si>
  <si>
    <t>合　　　　　計</t>
    <rPh sb="0" eb="1">
      <t>ゴウ</t>
    </rPh>
    <rPh sb="6" eb="7">
      <t>ケイ</t>
    </rPh>
    <phoneticPr fontId="4"/>
  </si>
  <si>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</si>
  <si>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</si>
  <si>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4"/>
  </si>
  <si>
    <t>　　　　「廃止」：令和４年度の点検の結果、事業を廃止し令和５年度予算概算要求において予算要求を行わないもの（前年度終了事業等は含まない。）</t>
    <rPh sb="9" eb="11">
      <t>レイワ</t>
    </rPh>
    <rPh sb="27" eb="29">
      <t>レイワ</t>
    </rPh>
    <phoneticPr fontId="4"/>
  </si>
  <si>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4"/>
  </si>
  <si>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4"/>
  </si>
  <si>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4"/>
  </si>
  <si>
    <t>　　　　「予定通り終了」：前年度終了事業等であって、予定通り事業を終了し令和５年度予算概算要求において予算要求しないもの。</t>
    <rPh sb="36" eb="38">
      <t>レイワ</t>
    </rPh>
    <phoneticPr fontId="4"/>
  </si>
  <si>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4"/>
  </si>
  <si>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4"/>
  </si>
  <si>
    <t>令和４年度新規事業</t>
    <rPh sb="0" eb="2">
      <t>レイワ</t>
    </rPh>
    <rPh sb="5" eb="7">
      <t>シンキ</t>
    </rPh>
    <rPh sb="7" eb="9">
      <t>ジギョウ</t>
    </rPh>
    <phoneticPr fontId="4"/>
  </si>
  <si>
    <t>（単位：百万円）</t>
    <phoneticPr fontId="4"/>
  </si>
  <si>
    <t>令和４年度
当初予算額</t>
    <rPh sb="0" eb="2">
      <t>レイワ</t>
    </rPh>
    <rPh sb="3" eb="5">
      <t>ネンド</t>
    </rPh>
    <rPh sb="4" eb="5">
      <t>ド</t>
    </rPh>
    <phoneticPr fontId="4"/>
  </si>
  <si>
    <t>行政事業レビュー推進チームの所見
（概要）</t>
    <rPh sb="0" eb="2">
      <t>ギョウセイ</t>
    </rPh>
    <rPh sb="2" eb="4">
      <t>ジギョウ</t>
    </rPh>
    <rPh sb="8" eb="10">
      <t>スイシン</t>
    </rPh>
    <rPh sb="18" eb="20">
      <t>ガイヨウ</t>
    </rPh>
    <phoneticPr fontId="4"/>
  </si>
  <si>
    <t>令和５年度
要求額</t>
    <rPh sb="0" eb="2">
      <t>レイワ</t>
    </rPh>
    <phoneticPr fontId="4"/>
  </si>
  <si>
    <t>備　　考</t>
    <rPh sb="0" eb="1">
      <t>ソナエ</t>
    </rPh>
    <rPh sb="3" eb="4">
      <t>コウ</t>
    </rPh>
    <phoneticPr fontId="4"/>
  </si>
  <si>
    <t>令和３年度レビューシート番号</t>
    <rPh sb="0" eb="2">
      <t>レイワ</t>
    </rPh>
    <rPh sb="3" eb="5">
      <t>ネンド</t>
    </rPh>
    <rPh sb="12" eb="14">
      <t>バンゴウ</t>
    </rPh>
    <phoneticPr fontId="4"/>
  </si>
  <si>
    <t>施策名：1.地球温暖化対策の推進</t>
    <rPh sb="0" eb="2">
      <t>シサク</t>
    </rPh>
    <rPh sb="2" eb="3">
      <t>メイ</t>
    </rPh>
    <phoneticPr fontId="17"/>
  </si>
  <si>
    <t>地域脱炭素移行・再エネ推進交付金</t>
  </si>
  <si>
    <t>重要政策推進枠:20,000</t>
  </si>
  <si>
    <t>地域共生型地熱利活用に向けた方策等検討事業</t>
  </si>
  <si>
    <t>自然環境局
地球環境局</t>
  </si>
  <si>
    <t>洋上風力発電の導入促進に向けた環境保全手法の最適化実証等事業</t>
  </si>
  <si>
    <t>浄化槽システムの脱炭素化推進事業</t>
  </si>
  <si>
    <t>地域共創・セクター横断型カーボンニュートラル技術開発・実証事業（一部　国土交通省、農林水産省連携事業）</t>
  </si>
  <si>
    <t>ナッジ×デジタルによる脱炭素型ライフスタイル転換促進事業</t>
  </si>
  <si>
    <t>地域資源循環を通じた脱炭素化に向けた革新的触媒技術の開発・実証事業(文科省連携事業)</t>
  </si>
  <si>
    <t>潮流発電による地域の脱炭素化モデル構築事業</t>
  </si>
  <si>
    <t>ESG金融実践促進事業</t>
  </si>
  <si>
    <t>大臣官房環境経済課</t>
  </si>
  <si>
    <t>施策名：5.生物多様性の保全と自然との共生の推進</t>
    <rPh sb="0" eb="2">
      <t>シサク</t>
    </rPh>
    <rPh sb="2" eb="3">
      <t>メイ</t>
    </rPh>
    <rPh sb="6" eb="8">
      <t>セイブツ</t>
    </rPh>
    <rPh sb="8" eb="11">
      <t>タヨウセイ</t>
    </rPh>
    <rPh sb="12" eb="14">
      <t>ホゼン</t>
    </rPh>
    <rPh sb="15" eb="17">
      <t>シゼン</t>
    </rPh>
    <rPh sb="19" eb="21">
      <t>キョウセイ</t>
    </rPh>
    <rPh sb="22" eb="24">
      <t>スイシン</t>
    </rPh>
    <phoneticPr fontId="17"/>
  </si>
  <si>
    <t>OECMを活用した健全な生態系の回復及び連結促進事業</t>
    <rPh sb="5" eb="7">
      <t>カツヨウ</t>
    </rPh>
    <rPh sb="9" eb="11">
      <t>ケンゼン</t>
    </rPh>
    <rPh sb="12" eb="15">
      <t>セイタイケイ</t>
    </rPh>
    <rPh sb="16" eb="18">
      <t>カイフク</t>
    </rPh>
    <rPh sb="18" eb="19">
      <t>オヨ</t>
    </rPh>
    <rPh sb="20" eb="22">
      <t>レンケツ</t>
    </rPh>
    <rPh sb="22" eb="24">
      <t>ソクシン</t>
    </rPh>
    <rPh sb="24" eb="26">
      <t>ジギョウ</t>
    </rPh>
    <phoneticPr fontId="5"/>
  </si>
  <si>
    <t>自然環境局</t>
    <rPh sb="0" eb="2">
      <t>シゼン</t>
    </rPh>
    <rPh sb="2" eb="5">
      <t>カンキョウキョク</t>
    </rPh>
    <phoneticPr fontId="5"/>
  </si>
  <si>
    <t>一般会計</t>
    <rPh sb="0" eb="2">
      <t>イッパン</t>
    </rPh>
    <rPh sb="2" eb="4">
      <t>カイケイ</t>
    </rPh>
    <phoneticPr fontId="5"/>
  </si>
  <si>
    <t>ｴﾈﾙｷﾞｰ対策特別会計電源開発促進勘定</t>
  </si>
  <si>
    <t>令和５年度新規要求事業</t>
    <rPh sb="0" eb="2">
      <t>レイワ</t>
    </rPh>
    <rPh sb="5" eb="7">
      <t>シンキ</t>
    </rPh>
    <rPh sb="7" eb="9">
      <t>ヨウキュウ</t>
    </rPh>
    <rPh sb="9" eb="11">
      <t>ジギョウ</t>
    </rPh>
    <phoneticPr fontId="4"/>
  </si>
  <si>
    <t>環境省</t>
    <rPh sb="0" eb="3">
      <t>カンキョウショウショウ</t>
    </rPh>
    <phoneticPr fontId="4"/>
  </si>
  <si>
    <t>（単位：百万円）</t>
  </si>
  <si>
    <t>科学技術関係予算の集計に
向けた分類番号案</t>
  </si>
  <si>
    <t>サプライチェーン全体での企業の脱炭素経営普及・高度化事業</t>
    <phoneticPr fontId="4"/>
  </si>
  <si>
    <t>グリーンファイナンス拡大に向けた市場基盤整備支援事業</t>
    <phoneticPr fontId="4"/>
  </si>
  <si>
    <t>プラスチック資源・金属資源等のバリューチェーン脱炭素化のための高度化設備導入等促進事業</t>
    <phoneticPr fontId="4"/>
  </si>
  <si>
    <t>脱炭素型循環経済システム構築促進事業</t>
  </si>
  <si>
    <t>コールドチェーンを支える冷凍冷蔵機器の脱フロン・脱炭素化推進事業</t>
    <phoneticPr fontId="4"/>
  </si>
  <si>
    <t>施策名：2.地球環境の保全</t>
    <rPh sb="0" eb="2">
      <t>シサク</t>
    </rPh>
    <rPh sb="2" eb="3">
      <t>メイ</t>
    </rPh>
    <rPh sb="6" eb="8">
      <t>チキュウ</t>
    </rPh>
    <rPh sb="8" eb="10">
      <t>カンキョウ</t>
    </rPh>
    <rPh sb="11" eb="13">
      <t>ホゼン</t>
    </rPh>
    <phoneticPr fontId="7"/>
  </si>
  <si>
    <t>国際メタン排出削減拠出金</t>
    <phoneticPr fontId="4"/>
  </si>
  <si>
    <t>施策名：3.大気・水・土壌環境等の保全</t>
    <rPh sb="0" eb="2">
      <t>シサク</t>
    </rPh>
    <rPh sb="2" eb="3">
      <t>メイ</t>
    </rPh>
    <rPh sb="6" eb="8">
      <t>タイキ</t>
    </rPh>
    <rPh sb="9" eb="10">
      <t>ミズ</t>
    </rPh>
    <rPh sb="11" eb="13">
      <t>ドジョウ</t>
    </rPh>
    <rPh sb="13" eb="15">
      <t>カンキョウ</t>
    </rPh>
    <rPh sb="15" eb="16">
      <t>トウ</t>
    </rPh>
    <rPh sb="17" eb="19">
      <t>ホゼン</t>
    </rPh>
    <phoneticPr fontId="18"/>
  </si>
  <si>
    <t>持続可能な窒素管理等推進費</t>
    <phoneticPr fontId="4"/>
  </si>
  <si>
    <t>（項）大気・水・土壌環境等保全費
（大事項）大気・水・土壌環境等の保全に必要な経費</t>
  </si>
  <si>
    <t>水環境・土壌環境に係る有害物質リスク検討調査費</t>
    <phoneticPr fontId="4"/>
  </si>
  <si>
    <t>良好な水循環・水環境創出活動推進事業</t>
    <phoneticPr fontId="4"/>
  </si>
  <si>
    <t>施策名：4.資源循環政策の推進</t>
    <rPh sb="0" eb="2">
      <t>シサク</t>
    </rPh>
    <rPh sb="2" eb="3">
      <t>メイ</t>
    </rPh>
    <rPh sb="6" eb="8">
      <t>シゲン</t>
    </rPh>
    <rPh sb="8" eb="10">
      <t>ジュンカン</t>
    </rPh>
    <rPh sb="10" eb="12">
      <t>セイサク</t>
    </rPh>
    <rPh sb="13" eb="15">
      <t>スイシン</t>
    </rPh>
    <phoneticPr fontId="18"/>
  </si>
  <si>
    <t>施策名：5.生物多様性の保全と自然との共生の推進</t>
    <rPh sb="0" eb="2">
      <t>シサク</t>
    </rPh>
    <rPh sb="2" eb="3">
      <t>メイ</t>
    </rPh>
    <rPh sb="6" eb="8">
      <t>セイブツ</t>
    </rPh>
    <rPh sb="8" eb="11">
      <t>タヨウセイ</t>
    </rPh>
    <rPh sb="12" eb="14">
      <t>ホゼン</t>
    </rPh>
    <rPh sb="15" eb="17">
      <t>シゼン</t>
    </rPh>
    <rPh sb="19" eb="21">
      <t>キョウセイ</t>
    </rPh>
    <rPh sb="22" eb="24">
      <t>スイシン</t>
    </rPh>
    <phoneticPr fontId="18"/>
  </si>
  <si>
    <t>国立・国定公園における利用拠点等再生促進事業</t>
    <phoneticPr fontId="4"/>
  </si>
  <si>
    <t>重要政策推進枠:500</t>
  </si>
  <si>
    <t>自然環境局</t>
    <rPh sb="0" eb="2">
      <t>シゼン</t>
    </rPh>
    <rPh sb="2" eb="5">
      <t>カンキョウキョク</t>
    </rPh>
    <phoneticPr fontId="4"/>
  </si>
  <si>
    <t>（項）生物多様性保全等推進費
（大事項）生物多様性の保全等の推進に必要な経費</t>
  </si>
  <si>
    <t>施策名：8.環境・経済・社会の統合的向上環境及び政策の基盤整備</t>
    <rPh sb="0" eb="2">
      <t>セサク</t>
    </rPh>
    <rPh sb="2" eb="3">
      <t>メイ</t>
    </rPh>
    <rPh sb="6" eb="8">
      <t>カンキョウ</t>
    </rPh>
    <rPh sb="9" eb="11">
      <t>ケイザイ</t>
    </rPh>
    <rPh sb="12" eb="14">
      <t>シャカイ</t>
    </rPh>
    <rPh sb="15" eb="18">
      <t>トウゴウテキ</t>
    </rPh>
    <rPh sb="18" eb="20">
      <t>コウジョウ</t>
    </rPh>
    <rPh sb="20" eb="22">
      <t>カンキョウ</t>
    </rPh>
    <rPh sb="22" eb="23">
      <t>オヨ</t>
    </rPh>
    <rPh sb="24" eb="26">
      <t>セイサク</t>
    </rPh>
    <phoneticPr fontId="18"/>
  </si>
  <si>
    <t>施策名：9.地域脱炭素の推進</t>
    <rPh sb="0" eb="2">
      <t>セサク</t>
    </rPh>
    <rPh sb="2" eb="3">
      <t>メイ</t>
    </rPh>
    <phoneticPr fontId="18"/>
  </si>
  <si>
    <t>株式会社脱炭素化支援機構と連携した地域脱炭素投融資促進事業</t>
    <phoneticPr fontId="4"/>
  </si>
  <si>
    <t>大臣官房地域脱炭素政策調整担当参事官室</t>
    <rPh sb="0" eb="2">
      <t>ダイジン</t>
    </rPh>
    <rPh sb="2" eb="4">
      <t>カンボウ</t>
    </rPh>
    <rPh sb="4" eb="6">
      <t>チイキ</t>
    </rPh>
    <rPh sb="6" eb="9">
      <t>ダツタンソ</t>
    </rPh>
    <rPh sb="9" eb="11">
      <t>セイサク</t>
    </rPh>
    <rPh sb="11" eb="13">
      <t>チョウセイ</t>
    </rPh>
    <rPh sb="13" eb="15">
      <t>タントウ</t>
    </rPh>
    <rPh sb="15" eb="19">
      <t>サンジカンシツ</t>
    </rPh>
    <phoneticPr fontId="4"/>
  </si>
  <si>
    <t>（項）地域脱炭素推進費
　（大事項）地域脱炭素の推進に必要な経費</t>
    <rPh sb="3" eb="5">
      <t>チイキ</t>
    </rPh>
    <rPh sb="5" eb="6">
      <t>ダツ</t>
    </rPh>
    <rPh sb="6" eb="8">
      <t>タンソ</t>
    </rPh>
    <rPh sb="18" eb="20">
      <t>チイキ</t>
    </rPh>
    <rPh sb="20" eb="23">
      <t>ダツタンソ</t>
    </rPh>
    <phoneticPr fontId="4"/>
  </si>
  <si>
    <t>施策名：10.放射性物質による環境の汚染への対処</t>
    <rPh sb="7" eb="10">
      <t>ホウシャセイ</t>
    </rPh>
    <rPh sb="10" eb="12">
      <t>ブッシツ</t>
    </rPh>
    <rPh sb="15" eb="17">
      <t>カンキョウ</t>
    </rPh>
    <rPh sb="18" eb="20">
      <t>オセン</t>
    </rPh>
    <rPh sb="22" eb="24">
      <t>タイショ</t>
    </rPh>
    <phoneticPr fontId="17"/>
  </si>
  <si>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4"/>
  </si>
  <si>
    <t>令和３年度
補正後予算額</t>
    <rPh sb="0" eb="2">
      <t>レイワ</t>
    </rPh>
    <rPh sb="3" eb="5">
      <t>ネンド</t>
    </rPh>
    <rPh sb="5" eb="7">
      <t>ヘイネンド</t>
    </rPh>
    <rPh sb="6" eb="8">
      <t>ホセイ</t>
    </rPh>
    <rPh sb="8" eb="9">
      <t>ゴ</t>
    </rPh>
    <rPh sb="9" eb="12">
      <t>ヨサンガク</t>
    </rPh>
    <phoneticPr fontId="4"/>
  </si>
  <si>
    <t>公開プロセス</t>
    <rPh sb="0" eb="2">
      <t>コウカイ</t>
    </rPh>
    <phoneticPr fontId="4"/>
  </si>
  <si>
    <t>執行可能額</t>
    <rPh sb="0" eb="2">
      <t>シッコウ</t>
    </rPh>
    <rPh sb="2" eb="4">
      <t>カノウ</t>
    </rPh>
    <rPh sb="4" eb="5">
      <t>ガク</t>
    </rPh>
    <phoneticPr fontId="4"/>
  </si>
  <si>
    <t>取りまとめコメント（概要）</t>
    <rPh sb="0" eb="1">
      <t>ト</t>
    </rPh>
    <phoneticPr fontId="4"/>
  </si>
  <si>
    <t>事業全体の抜本的な改善</t>
    <rPh sb="0" eb="2">
      <t>ジギョウ</t>
    </rPh>
    <rPh sb="2" eb="4">
      <t>ゼンタイ</t>
    </rPh>
    <rPh sb="5" eb="8">
      <t>バッポンテキ</t>
    </rPh>
    <rPh sb="9" eb="11">
      <t>カイゼン</t>
    </rPh>
    <phoneticPr fontId="4"/>
  </si>
  <si>
    <t>市町村への支援数が少ないため、より効果のある支援方法に見直すとともに、市町村による回収だけではなく他の回収方法への支援についても検討すべき。</t>
    <phoneticPr fontId="4"/>
  </si>
  <si>
    <t xml:space="preserve">事業全体の抜本的な改善
</t>
  </si>
  <si>
    <t>個々の事業の効果が見えにくいため、効果を測定した上で、効果が薄いものはやめるなど精査するとともに、環境省としてやるべきことを明確にし、金融庁や経済産業省と連携して実施すべき。</t>
  </si>
  <si>
    <t>事業の効果が薄いと指摘を受けたエコアクション２１の普及促進に関わる予算要求等を取りやめた。</t>
  </si>
  <si>
    <t>合　　　　　計</t>
    <phoneticPr fontId="4"/>
  </si>
  <si>
    <t>注１．　該当がない場合は「－」を記載し、負の数値を記載する場合は「▲」を使用する。</t>
    <rPh sb="0" eb="1">
      <t>チュウ</t>
    </rPh>
    <rPh sb="4" eb="6">
      <t>ガイトウ</t>
    </rPh>
    <rPh sb="9" eb="11">
      <t>バアイ</t>
    </rPh>
    <rPh sb="16" eb="18">
      <t>キサイ</t>
    </rPh>
    <phoneticPr fontId="4"/>
  </si>
  <si>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4"/>
  </si>
  <si>
    <t>　　　　「予定通り終了」：前年度終了事業等であって、予定通り事業を終了し令和４年度予算概算要求において予算要求しないもの。</t>
    <rPh sb="36" eb="38">
      <t>レイワ</t>
    </rPh>
    <phoneticPr fontId="4"/>
  </si>
  <si>
    <t>行政事業レビュー点検結果の令和５年度予算概算要求への反映状況（集計表）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4"/>
  </si>
  <si>
    <t>(単位：事業、百万円）</t>
    <rPh sb="1" eb="3">
      <t>タンイ</t>
    </rPh>
    <rPh sb="4" eb="6">
      <t>ジギョウ</t>
    </rPh>
    <rPh sb="7" eb="10">
      <t>ヒャクマンエン</t>
    </rPh>
    <phoneticPr fontId="4"/>
  </si>
  <si>
    <t>所　管</t>
    <rPh sb="0" eb="1">
      <t>トコロ</t>
    </rPh>
    <rPh sb="2" eb="3">
      <t>カン</t>
    </rPh>
    <phoneticPr fontId="4"/>
  </si>
  <si>
    <t>一般会計　＋　特別会計</t>
    <phoneticPr fontId="4"/>
  </si>
  <si>
    <t>一　　　般　　　会　　　計</t>
    <phoneticPr fontId="4"/>
  </si>
  <si>
    <t>特　　　別　　　会　　　計</t>
    <rPh sb="0" eb="1">
      <t>トク</t>
    </rPh>
    <rPh sb="4" eb="5">
      <t>ベツ</t>
    </rPh>
    <phoneticPr fontId="4"/>
  </si>
  <si>
    <t>令和３年度
実施事業数</t>
    <rPh sb="0" eb="2">
      <t>レイワ</t>
    </rPh>
    <rPh sb="3" eb="5">
      <t>ネンド</t>
    </rPh>
    <rPh sb="4" eb="5">
      <t>ド</t>
    </rPh>
    <rPh sb="6" eb="8">
      <t>ジッシ</t>
    </rPh>
    <phoneticPr fontId="4"/>
  </si>
  <si>
    <t>｢廃止｣</t>
    <rPh sb="1" eb="3">
      <t>ハイシ</t>
    </rPh>
    <phoneticPr fontId="4"/>
  </si>
  <si>
    <t>「縮減」</t>
    <rPh sb="1" eb="3">
      <t>シュクゲン</t>
    </rPh>
    <phoneticPr fontId="4"/>
  </si>
  <si>
    <t>「執行等
改善」
事業数</t>
    <rPh sb="1" eb="3">
      <t>シッコウ</t>
    </rPh>
    <rPh sb="3" eb="4">
      <t>トウ</t>
    </rPh>
    <rPh sb="5" eb="7">
      <t>カイゼン</t>
    </rPh>
    <rPh sb="9" eb="11">
      <t>ジギョウ</t>
    </rPh>
    <rPh sb="11" eb="12">
      <t>スウ</t>
    </rPh>
    <phoneticPr fontId="4"/>
  </si>
  <si>
    <t>令和３年度
実施事業数</t>
    <rPh sb="0" eb="2">
      <t>レイワ</t>
    </rPh>
    <rPh sb="3" eb="5">
      <t>ネンド</t>
    </rPh>
    <rPh sb="4" eb="5">
      <t>ド</t>
    </rPh>
    <rPh sb="6" eb="8">
      <t>ジッシ</t>
    </rPh>
    <rPh sb="8" eb="10">
      <t>ジギョウ</t>
    </rPh>
    <rPh sb="10" eb="11">
      <t>スウ</t>
    </rPh>
    <phoneticPr fontId="4"/>
  </si>
  <si>
    <t>「廃止」</t>
    <rPh sb="1" eb="3">
      <t>ハイシ</t>
    </rPh>
    <phoneticPr fontId="4"/>
  </si>
  <si>
    <t>｢廃止｣「縮減｣計</t>
    <rPh sb="1" eb="3">
      <t>ハイシ</t>
    </rPh>
    <rPh sb="5" eb="7">
      <t>シュクゲン</t>
    </rPh>
    <rPh sb="8" eb="9">
      <t>ギョウケイ</t>
    </rPh>
    <phoneticPr fontId="4"/>
  </si>
  <si>
    <t>「執行等
改善」
事業数</t>
    <phoneticPr fontId="4"/>
  </si>
  <si>
    <t>（参考）
令和５年度
要求額</t>
    <rPh sb="1" eb="3">
      <t>サンコウ</t>
    </rPh>
    <rPh sb="5" eb="7">
      <t>レイワ</t>
    </rPh>
    <phoneticPr fontId="4"/>
  </si>
  <si>
    <t>｢廃止｣｢縮減｣計</t>
    <rPh sb="1" eb="3">
      <t>ハイシ</t>
    </rPh>
    <rPh sb="5" eb="7">
      <t>シュクゲン</t>
    </rPh>
    <rPh sb="8" eb="9">
      <t>ギョウケイ</t>
    </rPh>
    <phoneticPr fontId="4"/>
  </si>
  <si>
    <t>事業数</t>
    <phoneticPr fontId="4"/>
  </si>
  <si>
    <t>反映額</t>
    <phoneticPr fontId="4"/>
  </si>
  <si>
    <t>事業数</t>
    <rPh sb="0" eb="2">
      <t>ジギョウ</t>
    </rPh>
    <rPh sb="2" eb="3">
      <t>スウ</t>
    </rPh>
    <phoneticPr fontId="4"/>
  </si>
  <si>
    <t>環境省</t>
    <rPh sb="0" eb="3">
      <t>カンキョウショウ</t>
    </rPh>
    <phoneticPr fontId="4"/>
  </si>
  <si>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4"/>
  </si>
  <si>
    <t>注２．「行政事業レビュー対象事業数」は、令和３年度に実施した事業数であり、令和４年度から開始された事業（令和４年度新規事業）及び令和５年度予算概算要求において新規に要求する事業（令和５年度新規要求事業）は含まれない。</t>
    <rPh sb="20" eb="22">
      <t>レイワ</t>
    </rPh>
    <rPh sb="37" eb="39">
      <t>レイワ</t>
    </rPh>
    <rPh sb="52" eb="54">
      <t>レイワ</t>
    </rPh>
    <rPh sb="64" eb="66">
      <t>レイワ</t>
    </rPh>
    <rPh sb="89" eb="91">
      <t>レイワ</t>
    </rPh>
    <phoneticPr fontId="4"/>
  </si>
  <si>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4"/>
  </si>
  <si>
    <t>　　　　「執行等改善」：令和４年度の点検の結果、令和５年度予算概算要求の金額に反映は行わないものの、明確な廃止年限の設定や執行等の改善を行うもの</t>
    <rPh sb="12" eb="14">
      <t>レイワ</t>
    </rPh>
    <rPh sb="24" eb="26">
      <t>レイワ</t>
    </rPh>
    <phoneticPr fontId="4"/>
  </si>
  <si>
    <t>　　　　　　　　　　　（概算要求時点で「改善事項を実施済み」又は「具体的な改善事項を意思決定済み」となるものに限る。）</t>
    <phoneticPr fontId="4"/>
  </si>
  <si>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4"/>
  </si>
  <si>
    <t>　　　　一般会計と特別会計のそれぞれの事業数を合計した数が「一般会計＋特別会計」欄の事業数と合わない場合がある。</t>
    <phoneticPr fontId="4"/>
  </si>
  <si>
    <t>注５．「(参考)令和５年度要求額」は、行政事業レビューシートの作成・公表の対象となる事業（令和３年度実施事業、令和４年度新規事業、令和５年度新規要求事業）の要求合計額である。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4"/>
  </si>
  <si>
    <t>環境省</t>
    <rPh sb="0" eb="2">
      <t>カンキョウ</t>
    </rPh>
    <phoneticPr fontId="4"/>
  </si>
  <si>
    <t>令和４年度行政事業レビュー対象外リスト</t>
    <rPh sb="0" eb="2">
      <t>レイワ</t>
    </rPh>
    <rPh sb="3" eb="5">
      <t>ネンド</t>
    </rPh>
    <rPh sb="5" eb="7">
      <t>ギョウセイ</t>
    </rPh>
    <rPh sb="7" eb="9">
      <t>ジギョウ</t>
    </rPh>
    <phoneticPr fontId="4"/>
  </si>
  <si>
    <t>（単位：百万円）</t>
    <rPh sb="1" eb="3">
      <t>タンイ</t>
    </rPh>
    <rPh sb="4" eb="7">
      <t>ヒャクマンエン</t>
    </rPh>
    <phoneticPr fontId="4"/>
  </si>
  <si>
    <t>会計・組織区分</t>
    <rPh sb="0" eb="2">
      <t>カイケイ</t>
    </rPh>
    <rPh sb="3" eb="5">
      <t>ソシキ</t>
    </rPh>
    <rPh sb="5" eb="7">
      <t>クブン</t>
    </rPh>
    <phoneticPr fontId="4"/>
  </si>
  <si>
    <t>項・事項</t>
    <rPh sb="0" eb="1">
      <t>コウ</t>
    </rPh>
    <rPh sb="2" eb="4">
      <t>ジコウ</t>
    </rPh>
    <phoneticPr fontId="4"/>
  </si>
  <si>
    <t>令和３年度
補正後予算額</t>
    <rPh sb="0" eb="2">
      <t>レイワ</t>
    </rPh>
    <rPh sb="3" eb="5">
      <t>ネンド</t>
    </rPh>
    <phoneticPr fontId="4"/>
  </si>
  <si>
    <t>令和３年度</t>
    <rPh sb="0" eb="2">
      <t>レイワ</t>
    </rPh>
    <rPh sb="3" eb="5">
      <t>ネンド</t>
    </rPh>
    <rPh sb="4" eb="5">
      <t>ド</t>
    </rPh>
    <phoneticPr fontId="4"/>
  </si>
  <si>
    <t>令和４年度
当初予算額</t>
    <rPh sb="0" eb="2">
      <t>レイワ</t>
    </rPh>
    <rPh sb="3" eb="5">
      <t>ネンド</t>
    </rPh>
    <rPh sb="6" eb="8">
      <t>トウショ</t>
    </rPh>
    <rPh sb="8" eb="10">
      <t>ヨサン</t>
    </rPh>
    <rPh sb="10" eb="11">
      <t>ガク</t>
    </rPh>
    <phoneticPr fontId="4"/>
  </si>
  <si>
    <t>令和５年度
概算要求額</t>
  </si>
  <si>
    <t>除外理由</t>
    <rPh sb="0" eb="2">
      <t>ジョガイ</t>
    </rPh>
    <rPh sb="2" eb="4">
      <t>リユウ</t>
    </rPh>
    <phoneticPr fontId="4"/>
  </si>
  <si>
    <t>備　考</t>
    <phoneticPr fontId="4"/>
  </si>
  <si>
    <t>政策評価の体系</t>
    <rPh sb="0" eb="2">
      <t>セイサク</t>
    </rPh>
    <rPh sb="2" eb="4">
      <t>ヒョウカ</t>
    </rPh>
    <rPh sb="5" eb="7">
      <t>タイケイ</t>
    </rPh>
    <phoneticPr fontId="4"/>
  </si>
  <si>
    <t>執行可能額</t>
    <rPh sb="0" eb="2">
      <t>シッコウ</t>
    </rPh>
    <rPh sb="2" eb="5">
      <t>カノウガク</t>
    </rPh>
    <phoneticPr fontId="4"/>
  </si>
  <si>
    <t>番号</t>
    <rPh sb="0" eb="2">
      <t>バンゴウ</t>
    </rPh>
    <phoneticPr fontId="4"/>
  </si>
  <si>
    <t>施策名</t>
    <rPh sb="0" eb="2">
      <t>シサク</t>
    </rPh>
    <rPh sb="2" eb="3">
      <t>メイ</t>
    </rPh>
    <phoneticPr fontId="4"/>
  </si>
  <si>
    <t>一般会計
環境本省</t>
  </si>
  <si>
    <t>（項）環境本省共通費
（大事項）環境本省一般行政に必要な経費</t>
  </si>
  <si>
    <t>対象外指定経費</t>
  </si>
  <si>
    <t>大臣官房秘書課、総務課、会計課、総合政策課</t>
    <rPh sb="16" eb="18">
      <t>ソウゴウ</t>
    </rPh>
    <rPh sb="18" eb="21">
      <t>セイサクカ</t>
    </rPh>
    <phoneticPr fontId="16"/>
  </si>
  <si>
    <t>いずれの施策にも関連しないもの</t>
  </si>
  <si>
    <t>（項）環境本省共通費
（大事項）審議会等に必要な経費</t>
  </si>
  <si>
    <t>類似経費（４）</t>
  </si>
  <si>
    <t>大臣官房総務課</t>
  </si>
  <si>
    <t>（項）環境政策基盤整備費
（大事項）環境政策基盤整備等に必要な経費</t>
  </si>
  <si>
    <t>環境政策基盤整備等に必要な共通経費</t>
  </si>
  <si>
    <t>大臣官房秘書課、総務課、会計課</t>
  </si>
  <si>
    <t>独立行政法人評価検討会経費</t>
  </si>
  <si>
    <t>類似経費（５）</t>
  </si>
  <si>
    <t>大気・水・土壌環境等保全対策共通経費</t>
  </si>
  <si>
    <t>類似経費（１）</t>
  </si>
  <si>
    <t>大気・水・土壌等の保全</t>
  </si>
  <si>
    <t>（項）資源循環政策推進費
　（大事項）資源循環政策の推進に必要な経費</t>
    <phoneticPr fontId="4"/>
  </si>
  <si>
    <t>廃棄物対策等共通経費</t>
  </si>
  <si>
    <t>資源循環政策の推進</t>
    <phoneticPr fontId="4"/>
  </si>
  <si>
    <t>（項）廃棄物処理施設整備事業調査諸費
（大事項）廃棄物処理施設整備事業調査諸費に必要な経費</t>
  </si>
  <si>
    <t>資源循環政策の推進</t>
  </si>
  <si>
    <t>（項）環境・経済・社会の統合的向上費
（大事項）環境・経済・社会の統合的向上に必要な経費</t>
  </si>
  <si>
    <t>環境・経済・社会の統合的向上共通経費</t>
  </si>
  <si>
    <t>類似経費（５）
正規職員が直接消費する（目）職員旅費や備品、消耗品等のための（目）庁費を計上。</t>
  </si>
  <si>
    <t>（項）環境調査研修所
（大事項）環境調査研修所に必要な経費</t>
  </si>
  <si>
    <t>人件費</t>
    <phoneticPr fontId="4"/>
  </si>
  <si>
    <t>環境調査研修所共通経費</t>
  </si>
  <si>
    <t>類似経費（２）</t>
  </si>
  <si>
    <t>（項）化学物質対策推進費
（大事項）化学物質対策の推進に必要な経費</t>
  </si>
  <si>
    <t>化学物質対策推進共通経費</t>
  </si>
  <si>
    <t>環境保健部</t>
  </si>
  <si>
    <t>化学物質対策の推進</t>
  </si>
  <si>
    <t>（項）環境保健対策推進費
（大事項）環境保健対策の推進に必要な経費</t>
  </si>
  <si>
    <t>環境保健対策推進共通経費</t>
  </si>
  <si>
    <t>環境保健対策の推進</t>
  </si>
  <si>
    <t>公害健康被害補償不服審査会等経費</t>
  </si>
  <si>
    <t>類似経費（５）
環境省設置法第7条に基づき設置された公害健康被害補償不服審査会の委員手当、委員の旅費、委員が直接消費する備品、消耗品等の事務経費であるため。</t>
  </si>
  <si>
    <t>認定業務等促進関係経費</t>
    <rPh sb="0" eb="2">
      <t>ニンテイ</t>
    </rPh>
    <rPh sb="2" eb="5">
      <t>ギョウムトウ</t>
    </rPh>
    <rPh sb="5" eb="7">
      <t>ソクシン</t>
    </rPh>
    <rPh sb="7" eb="9">
      <t>カンケイ</t>
    </rPh>
    <rPh sb="9" eb="11">
      <t>ケイヒ</t>
    </rPh>
    <phoneticPr fontId="16"/>
  </si>
  <si>
    <t>類似経費（５）
環境省組織令第41条に基づき設置された臨時水俣病認定審査会の委員手当、委員の旅費、委員が直接消費する備品、消耗品等の事務経費や水俣病訴訟関係の事務経費であるため。</t>
  </si>
  <si>
    <t>放射線の健康管理・健康不安対策に必要な経費</t>
  </si>
  <si>
    <t>類似経費（５）
正規職員が直接消費する（目）職員旅費や備品、消耗品等のための（目）環境保全調査費を計上。</t>
    <phoneticPr fontId="4"/>
  </si>
  <si>
    <t>放射性物質による環境への汚染への対処</t>
    <rPh sb="0" eb="3">
      <t>ホウシャセイ</t>
    </rPh>
    <rPh sb="3" eb="5">
      <t>ブッシツ</t>
    </rPh>
    <rPh sb="8" eb="10">
      <t>カンキョウ</t>
    </rPh>
    <rPh sb="12" eb="14">
      <t>オセン</t>
    </rPh>
    <rPh sb="16" eb="18">
      <t>タイショ</t>
    </rPh>
    <phoneticPr fontId="16"/>
  </si>
  <si>
    <t>（項）石綿健康被害救済事務費労働保険特別会計へ繰入
（大事項）石綿健康被害救済事務の労働保険特別会計への繰入経費</t>
  </si>
  <si>
    <t>石綿健康被害救済事務の財源の労働保険特別会計への繰入経費</t>
  </si>
  <si>
    <t>対象目整理表対象外</t>
  </si>
  <si>
    <t>（項）環境政策基盤整備費
（大事項）環境問題に対する調査・研究・技術開発に必要な経費</t>
  </si>
  <si>
    <t>環境問題に対する調査・研究・技術開発共通経費</t>
  </si>
  <si>
    <t>類似経費（５）
正規職員が直接消費する（目）環境保全研究職員旅費を計上。</t>
  </si>
  <si>
    <t>エネルギー対策特別会計電源開発促進勘定</t>
  </si>
  <si>
    <t>（項）事務取扱費
（大事項）原子力の安全規制対策に必要な経費</t>
  </si>
  <si>
    <t>類似経費（３）</t>
  </si>
  <si>
    <t>（項）環境調査研修所
（大事項）環境保全に関する調査、研修等に必要な経費</t>
  </si>
  <si>
    <t>環境保全調査・研修等共通経費
（国立水俣病総合研究センターの調査・研究に必要な共通経費）</t>
  </si>
  <si>
    <t>類似経費（５）
正規職員が研究のために直接消費する（目）職員旅費や施設の維持管理等のための（目）試験研究費のみ計上しているため。</t>
  </si>
  <si>
    <t>国立水俣病総合
研究センター</t>
  </si>
  <si>
    <t>（項）石油石炭税財源エネルギー需給構造高度化対策費エネルギー対策特別会計へ繰入
（大事項）石油石炭税財源のエネルギー需給構造高度化対策に係るエネルギー対策特別会計エネルギー需給勘定へ繰入れに必要な経費</t>
    <rPh sb="79" eb="81">
      <t>カイケイ</t>
    </rPh>
    <phoneticPr fontId="4"/>
  </si>
  <si>
    <t>特別会計繰入経費</t>
  </si>
  <si>
    <t>対象目整理票対象外</t>
  </si>
  <si>
    <t>地球温暖化対策の推進</t>
  </si>
  <si>
    <t>（項）地球環境保全費
（大事項）地球環境の保全に必要な経費</t>
  </si>
  <si>
    <t>地球環境保全対策共通経費</t>
  </si>
  <si>
    <t>類似経費（５）
正規職員が直接消費する（目）職員旅費及びコピー用紙代や外国でのインターネット使用料等のための(目)庁費</t>
  </si>
  <si>
    <t>地球環境の保全</t>
  </si>
  <si>
    <t>国際会議等派遣等経費</t>
  </si>
  <si>
    <t>類似経費（５）
正規職員が直接消費する(目)外国旅費や携帯電話使用料等のための(目)庁費</t>
  </si>
  <si>
    <t>エネルギー対策特別会計エネルギー需給勘定</t>
  </si>
  <si>
    <t>（項）事務取扱費
（大事項）事務取扱いに必要な経費</t>
  </si>
  <si>
    <t>（項）事務取扱費
（大事項）温暖化対策に必要な経費</t>
  </si>
  <si>
    <t>（項）諸支出金
（大事項）返納金等の払戻しに必要な経費</t>
  </si>
  <si>
    <t>類似経費（５）
過誤納に係る返納金等の諸払戻しに備えたいわゆる立目予算としての事務的経費であるため。</t>
  </si>
  <si>
    <t>（項）予備費
（大事項）予備費</t>
  </si>
  <si>
    <t>（項）生物多様性保全等推進費
（大事項）生物多様性保全等共通経費</t>
  </si>
  <si>
    <t>生物多様性保全等共通経費</t>
  </si>
  <si>
    <t>類似経費（５）
正規職員が直接消費する職員旅費及び備品、消耗品、印刷製本、借料、会議費、賃金等のため</t>
  </si>
  <si>
    <t>生物多様性の保全と自然との共生の推進</t>
  </si>
  <si>
    <t>（項）自然公園等事業工事諸費
（大事項）自然公園等事業工事諸費に必要な経費</t>
  </si>
  <si>
    <t>自然公園等事業費（うち既定定員に伴う経費等）</t>
  </si>
  <si>
    <t>対象外指定経費、類似経費（５）
自然公園等事業に直接必要な人件費及び事務費であるため。</t>
  </si>
  <si>
    <t>2023年G7サミット気候・環境関連大臣会合開催経費</t>
  </si>
  <si>
    <t>類似経費（５）
正規職員が直接消費する（目）主要国首脳会議開催職員旅費費及びサミット会場借り上げ料等のための(目)主要国首脳会議開催庁費</t>
  </si>
  <si>
    <t>（項）地域脱炭素推進費
（大事項）地域脱炭素の推進に必要な経費</t>
  </si>
  <si>
    <t>地域脱炭素推進共通経費</t>
  </si>
  <si>
    <t>大臣官房地域政策課</t>
  </si>
  <si>
    <t>地域脱炭素の推進</t>
  </si>
  <si>
    <t>一般会計
地方環境事務所</t>
  </si>
  <si>
    <t>（項）地方環境対策費
（大事項）地域脱炭素の推進に必要な経費</t>
  </si>
  <si>
    <t>類似経費（５）
正規職員が直接消費する賃金等を計上。</t>
  </si>
  <si>
    <t>（項）地方環境事務所共通費
（大事項）地方環境事務所一般行政に必要な経費</t>
  </si>
  <si>
    <t>地方環境室</t>
  </si>
  <si>
    <t>（項）地方環境対策費
（大事項）生物多様性の保全等の推進に必要な経費</t>
  </si>
  <si>
    <t>類似経費（５）
正規職員が直接消費する旅費や備品、消耗品等のための事務費を計上。</t>
  </si>
  <si>
    <t>合　計</t>
    <rPh sb="0" eb="1">
      <t>ア</t>
    </rPh>
    <rPh sb="2" eb="3">
      <t>ケイ</t>
    </rPh>
    <phoneticPr fontId="4"/>
  </si>
  <si>
    <t>エネルギー対策特別会計</t>
  </si>
  <si>
    <t>　エネルギー需給勘定</t>
    <rPh sb="6" eb="8">
      <t>ジュキュウ</t>
    </rPh>
    <rPh sb="8" eb="10">
      <t>カンジョウ</t>
    </rPh>
    <phoneticPr fontId="6"/>
  </si>
  <si>
    <t>　電源開発促進勘定</t>
    <rPh sb="1" eb="3">
      <t>デンゲン</t>
    </rPh>
    <rPh sb="3" eb="5">
      <t>カイハツ</t>
    </rPh>
    <rPh sb="5" eb="7">
      <t>ソクシン</t>
    </rPh>
    <rPh sb="7" eb="9">
      <t>カンジョウ</t>
    </rPh>
    <phoneticPr fontId="6"/>
  </si>
  <si>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</si>
  <si>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注２． 予備費を使用した場合は「備考」欄にその旨を記載するとともに、金額を記載すること。</t>
    <rPh sb="0" eb="1">
      <t>チュウ</t>
    </rPh>
    <phoneticPr fontId="4"/>
  </si>
  <si>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4"/>
  </si>
  <si>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4"/>
  </si>
  <si>
    <t>合計</t>
    <rPh sb="0" eb="2">
      <t>ゴウケイ</t>
    </rPh>
    <phoneticPr fontId="4"/>
  </si>
  <si>
    <t>科学技術関係予算の集計に向けた分類番号案</t>
    <phoneticPr fontId="4"/>
  </si>
  <si>
    <t>1_a_1</t>
    <phoneticPr fontId="20"/>
  </si>
  <si>
    <t>1_a_2</t>
    <phoneticPr fontId="20"/>
  </si>
  <si>
    <t>1_a_3</t>
    <phoneticPr fontId="20"/>
  </si>
  <si>
    <t>1_b_1</t>
    <phoneticPr fontId="20"/>
  </si>
  <si>
    <t>1_b_2_1</t>
    <phoneticPr fontId="20"/>
  </si>
  <si>
    <t>1_b_2_2</t>
    <phoneticPr fontId="20"/>
  </si>
  <si>
    <t>1_b_2_3</t>
    <phoneticPr fontId="20"/>
  </si>
  <si>
    <t>1_b_2_4</t>
    <phoneticPr fontId="20"/>
  </si>
  <si>
    <t>1_b_2_5</t>
    <phoneticPr fontId="20"/>
  </si>
  <si>
    <t>1_b_2_6</t>
    <phoneticPr fontId="20"/>
  </si>
  <si>
    <t>1_b_3_1</t>
    <phoneticPr fontId="20"/>
  </si>
  <si>
    <t>1_b_3_2</t>
    <phoneticPr fontId="20"/>
  </si>
  <si>
    <t>1_b_3_3</t>
    <phoneticPr fontId="20"/>
  </si>
  <si>
    <t>1_b_3_4</t>
    <phoneticPr fontId="20"/>
  </si>
  <si>
    <t>1_b_3_5</t>
    <phoneticPr fontId="20"/>
  </si>
  <si>
    <t>1_b_3_6</t>
    <phoneticPr fontId="20"/>
  </si>
  <si>
    <t>1_b_4_1</t>
    <phoneticPr fontId="20"/>
  </si>
  <si>
    <t>1_b_4_2</t>
    <phoneticPr fontId="20"/>
  </si>
  <si>
    <t>1_b_4_3</t>
    <phoneticPr fontId="20"/>
  </si>
  <si>
    <t>1_b_4_4</t>
    <phoneticPr fontId="20"/>
  </si>
  <si>
    <t>1_b_4_5</t>
    <phoneticPr fontId="20"/>
  </si>
  <si>
    <t>1_b_4_6</t>
    <phoneticPr fontId="20"/>
  </si>
  <si>
    <t>1_c_1</t>
    <phoneticPr fontId="20"/>
  </si>
  <si>
    <t>1_c_2_1</t>
    <phoneticPr fontId="20"/>
  </si>
  <si>
    <t>1_c_2_2</t>
    <phoneticPr fontId="20"/>
  </si>
  <si>
    <t>1_c_2_3</t>
    <phoneticPr fontId="20"/>
  </si>
  <si>
    <t>1_c_2_4</t>
    <phoneticPr fontId="20"/>
  </si>
  <si>
    <t>1_c_2_5</t>
    <phoneticPr fontId="20"/>
  </si>
  <si>
    <t>1_c_2_6</t>
    <phoneticPr fontId="20"/>
  </si>
  <si>
    <t>1_c_2_7</t>
    <phoneticPr fontId="20"/>
  </si>
  <si>
    <t>1_c_2_8</t>
    <phoneticPr fontId="20"/>
  </si>
  <si>
    <t>1_c_2_9</t>
    <phoneticPr fontId="20"/>
  </si>
  <si>
    <t>1_c_3_1</t>
    <phoneticPr fontId="20"/>
  </si>
  <si>
    <t>1_c_3_2</t>
    <phoneticPr fontId="20"/>
  </si>
  <si>
    <t>1_c_3_3</t>
    <phoneticPr fontId="20"/>
  </si>
  <si>
    <t>1_c_3_4</t>
    <phoneticPr fontId="20"/>
  </si>
  <si>
    <t>1_c_3_5</t>
    <phoneticPr fontId="20"/>
  </si>
  <si>
    <t>1_c_3_6</t>
    <phoneticPr fontId="20"/>
  </si>
  <si>
    <t>1_c_3_7</t>
    <phoneticPr fontId="20"/>
  </si>
  <si>
    <t>1_c_3_8</t>
    <phoneticPr fontId="20"/>
  </si>
  <si>
    <t>1_c_3_9</t>
    <phoneticPr fontId="20"/>
  </si>
  <si>
    <t>2_a_1</t>
    <phoneticPr fontId="20"/>
  </si>
  <si>
    <t>2_b_1_1</t>
    <phoneticPr fontId="20"/>
  </si>
  <si>
    <t>2_b_1_2</t>
    <phoneticPr fontId="20"/>
  </si>
  <si>
    <t>2_b_1_3</t>
    <phoneticPr fontId="20"/>
  </si>
  <si>
    <t>2_b_1_4</t>
    <phoneticPr fontId="20"/>
  </si>
  <si>
    <t>2_b_1_5</t>
    <phoneticPr fontId="20"/>
  </si>
  <si>
    <t>2_b_1_6</t>
    <phoneticPr fontId="20"/>
  </si>
  <si>
    <t>2_b_2_1</t>
    <phoneticPr fontId="20"/>
  </si>
  <si>
    <t>2_b_2_2</t>
    <phoneticPr fontId="20"/>
  </si>
  <si>
    <t>2_b_2_3</t>
    <phoneticPr fontId="20"/>
  </si>
  <si>
    <t>2_b_2_4</t>
    <phoneticPr fontId="20"/>
  </si>
  <si>
    <t>2_b_2_5</t>
    <phoneticPr fontId="20"/>
  </si>
  <si>
    <t>2_b_2_6</t>
    <phoneticPr fontId="20"/>
  </si>
  <si>
    <t>2_b_3</t>
    <phoneticPr fontId="20"/>
  </si>
  <si>
    <t>2_c_1</t>
    <phoneticPr fontId="20"/>
  </si>
  <si>
    <t>2_c_2</t>
    <phoneticPr fontId="20"/>
  </si>
  <si>
    <t>2_c_3</t>
    <phoneticPr fontId="20"/>
  </si>
  <si>
    <t>2_c_4</t>
    <phoneticPr fontId="20"/>
  </si>
  <si>
    <t>2_c_5</t>
    <phoneticPr fontId="20"/>
  </si>
  <si>
    <t>2_c_6</t>
    <phoneticPr fontId="20"/>
  </si>
  <si>
    <t>2_c_7</t>
    <phoneticPr fontId="20"/>
  </si>
  <si>
    <t>3_a_1</t>
    <phoneticPr fontId="20"/>
  </si>
  <si>
    <t>3_a_2</t>
    <phoneticPr fontId="20"/>
  </si>
  <si>
    <t>3_b_1_1</t>
    <phoneticPr fontId="20"/>
  </si>
  <si>
    <t>3_b_1_2</t>
    <phoneticPr fontId="20"/>
  </si>
  <si>
    <t>3_b_1_3</t>
    <phoneticPr fontId="20"/>
  </si>
  <si>
    <t>3_b_1_4</t>
    <phoneticPr fontId="20"/>
  </si>
  <si>
    <t>3_b_1_5</t>
    <phoneticPr fontId="20"/>
  </si>
  <si>
    <t>3_b_1_6</t>
    <phoneticPr fontId="20"/>
  </si>
  <si>
    <t>3_b_1_7</t>
    <phoneticPr fontId="20"/>
  </si>
  <si>
    <t>3_b_2</t>
    <phoneticPr fontId="20"/>
  </si>
  <si>
    <t>3_b_3</t>
    <phoneticPr fontId="20"/>
  </si>
  <si>
    <t>3_b_4</t>
    <phoneticPr fontId="20"/>
  </si>
  <si>
    <t>3_c1_1</t>
    <phoneticPr fontId="20"/>
  </si>
  <si>
    <t>3_c2_1</t>
    <phoneticPr fontId="20"/>
  </si>
  <si>
    <t>3_c2_2</t>
    <phoneticPr fontId="20"/>
  </si>
  <si>
    <t>3_c2_3</t>
    <phoneticPr fontId="20"/>
  </si>
  <si>
    <t>3_c3_1</t>
    <phoneticPr fontId="20"/>
  </si>
  <si>
    <t>3_c3_2</t>
    <phoneticPr fontId="20"/>
  </si>
  <si>
    <t>3_c3_3</t>
    <phoneticPr fontId="20"/>
  </si>
  <si>
    <t>3_c3_4</t>
    <phoneticPr fontId="20"/>
  </si>
  <si>
    <t>3_c4_1</t>
    <phoneticPr fontId="20"/>
  </si>
  <si>
    <t>3_c4_2</t>
    <phoneticPr fontId="20"/>
  </si>
  <si>
    <t>3_c4_3</t>
    <phoneticPr fontId="20"/>
  </si>
  <si>
    <t>3_c4_4</t>
    <phoneticPr fontId="20"/>
  </si>
  <si>
    <t>3_c4_5</t>
    <phoneticPr fontId="20"/>
  </si>
  <si>
    <t>4_a1_1</t>
    <phoneticPr fontId="20"/>
  </si>
  <si>
    <t>4_a1_2</t>
    <phoneticPr fontId="20"/>
  </si>
  <si>
    <t>4_a1_3</t>
    <phoneticPr fontId="20"/>
  </si>
  <si>
    <t>4_a1_4</t>
    <phoneticPr fontId="20"/>
  </si>
  <si>
    <t>4_a1_5</t>
    <phoneticPr fontId="20"/>
  </si>
  <si>
    <t>4_a1_6</t>
    <phoneticPr fontId="20"/>
  </si>
  <si>
    <t>4_a12_1</t>
    <phoneticPr fontId="20"/>
  </si>
  <si>
    <t>4_a12_2</t>
    <phoneticPr fontId="20"/>
  </si>
  <si>
    <t>4_a12_3</t>
    <phoneticPr fontId="20"/>
  </si>
  <si>
    <t>4_a2_1</t>
    <phoneticPr fontId="20"/>
  </si>
  <si>
    <t>4_a2_2</t>
    <phoneticPr fontId="20"/>
  </si>
  <si>
    <t>4_a2_3</t>
    <phoneticPr fontId="20"/>
  </si>
  <si>
    <t>4_a2_4</t>
    <phoneticPr fontId="20"/>
  </si>
  <si>
    <t>4_a2_5</t>
    <phoneticPr fontId="20"/>
  </si>
  <si>
    <t>4_a2_6</t>
    <phoneticPr fontId="20"/>
  </si>
  <si>
    <t>4_a3_1</t>
    <phoneticPr fontId="20"/>
  </si>
  <si>
    <t>4_a3_2</t>
    <phoneticPr fontId="20"/>
  </si>
  <si>
    <t>4_a3_3</t>
    <phoneticPr fontId="20"/>
  </si>
  <si>
    <t>4_a3_4</t>
    <phoneticPr fontId="20"/>
  </si>
  <si>
    <t>4_a3_5</t>
    <phoneticPr fontId="20"/>
  </si>
  <si>
    <t>4_a3_6</t>
    <phoneticPr fontId="20"/>
  </si>
  <si>
    <t>4_a3_7</t>
    <phoneticPr fontId="20"/>
  </si>
  <si>
    <t>4_a3_8</t>
    <phoneticPr fontId="20"/>
  </si>
  <si>
    <t>4_a4_1_1</t>
    <phoneticPr fontId="20"/>
  </si>
  <si>
    <t>4_a4_1_2</t>
    <phoneticPr fontId="20"/>
  </si>
  <si>
    <t>4_a4_1_3</t>
    <phoneticPr fontId="20"/>
  </si>
  <si>
    <t>4_a4_1_4</t>
    <phoneticPr fontId="20"/>
  </si>
  <si>
    <t>4_a4_1_5</t>
    <phoneticPr fontId="20"/>
  </si>
  <si>
    <t>4_a4_1_6</t>
    <phoneticPr fontId="20"/>
  </si>
  <si>
    <t>4_a4_1_7</t>
    <phoneticPr fontId="20"/>
  </si>
  <si>
    <t>4_a4_2</t>
    <phoneticPr fontId="20"/>
  </si>
  <si>
    <t>4_b1_1</t>
    <phoneticPr fontId="20"/>
  </si>
  <si>
    <t>4_b1_2</t>
    <phoneticPr fontId="20"/>
  </si>
  <si>
    <t>4_b1_3</t>
    <phoneticPr fontId="20"/>
  </si>
  <si>
    <t>4_b12_1</t>
    <phoneticPr fontId="20"/>
  </si>
  <si>
    <t>4_b12_2</t>
    <phoneticPr fontId="20"/>
  </si>
  <si>
    <t>4_b12_3</t>
    <phoneticPr fontId="20"/>
  </si>
  <si>
    <t>4_b2_1</t>
    <phoneticPr fontId="20"/>
  </si>
  <si>
    <t>4_b2_2</t>
    <phoneticPr fontId="20"/>
  </si>
  <si>
    <t>4_b2_3</t>
    <phoneticPr fontId="20"/>
  </si>
  <si>
    <t>4_b3_1</t>
    <phoneticPr fontId="20"/>
  </si>
  <si>
    <t>4_b3_2</t>
    <phoneticPr fontId="20"/>
  </si>
  <si>
    <t>4_b3_3</t>
    <phoneticPr fontId="20"/>
  </si>
  <si>
    <t>4_b3_4</t>
    <phoneticPr fontId="20"/>
  </si>
  <si>
    <t>4_b3_5</t>
    <phoneticPr fontId="20"/>
  </si>
  <si>
    <t>4_b3_6</t>
    <phoneticPr fontId="20"/>
  </si>
  <si>
    <t>4_b3_7</t>
    <phoneticPr fontId="20"/>
  </si>
  <si>
    <t>4_b3_8</t>
    <phoneticPr fontId="20"/>
  </si>
  <si>
    <t>4_b4_1_1</t>
    <phoneticPr fontId="20"/>
  </si>
  <si>
    <t>4_b4_1_2</t>
    <phoneticPr fontId="20"/>
  </si>
  <si>
    <t>4_b4_1_3</t>
    <phoneticPr fontId="20"/>
  </si>
  <si>
    <t>4_b4_1_4</t>
    <phoneticPr fontId="20"/>
  </si>
  <si>
    <t>4_b4_1_5</t>
    <phoneticPr fontId="20"/>
  </si>
  <si>
    <t>4_b4_1_6</t>
    <phoneticPr fontId="20"/>
  </si>
  <si>
    <t>4_b4_1_7</t>
    <phoneticPr fontId="20"/>
  </si>
  <si>
    <t>4_b4_2</t>
    <phoneticPr fontId="20"/>
  </si>
  <si>
    <t>4_c_1_1</t>
    <phoneticPr fontId="20"/>
  </si>
  <si>
    <t>4_c_1_2</t>
    <phoneticPr fontId="20"/>
  </si>
  <si>
    <t>4_c_1_3</t>
    <phoneticPr fontId="20"/>
  </si>
  <si>
    <t>4_c_1_4</t>
    <phoneticPr fontId="20"/>
  </si>
  <si>
    <t>4_c_1_5</t>
    <phoneticPr fontId="20"/>
  </si>
  <si>
    <t>4_c_1_6</t>
    <phoneticPr fontId="20"/>
  </si>
  <si>
    <t>4_c_1_7</t>
    <phoneticPr fontId="20"/>
  </si>
  <si>
    <t>4_c_1_8</t>
    <phoneticPr fontId="20"/>
  </si>
  <si>
    <t>4_c_1_9</t>
    <phoneticPr fontId="20"/>
  </si>
  <si>
    <t>4_c_2_1</t>
    <phoneticPr fontId="20"/>
  </si>
  <si>
    <t>4_c_2_2</t>
    <phoneticPr fontId="20"/>
  </si>
  <si>
    <t>4_c_2_3</t>
    <phoneticPr fontId="20"/>
  </si>
  <si>
    <t>4_c_2_4</t>
    <phoneticPr fontId="20"/>
  </si>
  <si>
    <t>4_c_2_5</t>
    <phoneticPr fontId="20"/>
  </si>
  <si>
    <t>4_c_2_6</t>
    <phoneticPr fontId="20"/>
  </si>
  <si>
    <t>4_c_2_7</t>
    <phoneticPr fontId="20"/>
  </si>
  <si>
    <t>4_c_2_8</t>
    <phoneticPr fontId="20"/>
  </si>
  <si>
    <t>4_c_2_9</t>
    <phoneticPr fontId="20"/>
  </si>
  <si>
    <t>4_d1_1</t>
    <phoneticPr fontId="20"/>
  </si>
  <si>
    <t>4_d12_1</t>
    <phoneticPr fontId="20"/>
  </si>
  <si>
    <t>4_d2_1</t>
    <phoneticPr fontId="20"/>
  </si>
  <si>
    <t>4_d3_1</t>
    <phoneticPr fontId="20"/>
  </si>
  <si>
    <t>4_d3_2</t>
    <phoneticPr fontId="20"/>
  </si>
  <si>
    <t>4_d3_3</t>
    <phoneticPr fontId="20"/>
  </si>
  <si>
    <t>4_d3_4</t>
    <phoneticPr fontId="20"/>
  </si>
  <si>
    <t>4_d4_1_1</t>
    <phoneticPr fontId="20"/>
  </si>
  <si>
    <t>4_d4_1_2</t>
    <phoneticPr fontId="20"/>
  </si>
  <si>
    <t>4_d4_1_3</t>
    <phoneticPr fontId="20"/>
  </si>
  <si>
    <t>4_d4_1_4</t>
    <phoneticPr fontId="20"/>
  </si>
  <si>
    <t>4_d4_1_5</t>
    <phoneticPr fontId="20"/>
  </si>
  <si>
    <t>4_d4_1_6</t>
    <phoneticPr fontId="20"/>
  </si>
  <si>
    <t>4_d4_1_7</t>
    <phoneticPr fontId="20"/>
  </si>
  <si>
    <t>4_d4_2</t>
    <phoneticPr fontId="20"/>
  </si>
  <si>
    <t>5_a1_1</t>
    <phoneticPr fontId="20"/>
  </si>
  <si>
    <t>5_a1_2</t>
    <phoneticPr fontId="20"/>
  </si>
  <si>
    <t>5_a12_1</t>
    <phoneticPr fontId="20"/>
  </si>
  <si>
    <t>5_a2_1</t>
    <phoneticPr fontId="20"/>
  </si>
  <si>
    <t>5_a2_2</t>
    <phoneticPr fontId="20"/>
  </si>
  <si>
    <t>5_a3_1</t>
    <phoneticPr fontId="20"/>
  </si>
  <si>
    <t>5_a3_2</t>
    <phoneticPr fontId="20"/>
  </si>
  <si>
    <t>5_a4_1_1</t>
    <phoneticPr fontId="20"/>
  </si>
  <si>
    <t>5_a4_1_2</t>
    <phoneticPr fontId="20"/>
  </si>
  <si>
    <t>5_a4_1_3</t>
    <phoneticPr fontId="20"/>
  </si>
  <si>
    <t>5_a4_1_4</t>
    <phoneticPr fontId="20"/>
  </si>
  <si>
    <t>5_a4_1_5</t>
    <phoneticPr fontId="20"/>
  </si>
  <si>
    <t>5_a4_1_6</t>
    <phoneticPr fontId="20"/>
  </si>
  <si>
    <t>5_a4_1_7</t>
    <phoneticPr fontId="20"/>
  </si>
  <si>
    <t>5_a4_2</t>
    <phoneticPr fontId="20"/>
  </si>
  <si>
    <t>5_b1_1</t>
    <phoneticPr fontId="20"/>
  </si>
  <si>
    <t>5_b1_2</t>
    <phoneticPr fontId="20"/>
  </si>
  <si>
    <t>5_b12_1</t>
    <phoneticPr fontId="20"/>
  </si>
  <si>
    <t>5_b2_1</t>
    <phoneticPr fontId="20"/>
  </si>
  <si>
    <t>5_b2_2</t>
    <phoneticPr fontId="20"/>
  </si>
  <si>
    <t>5_b3_1</t>
    <phoneticPr fontId="20"/>
  </si>
  <si>
    <t>5_b3_2</t>
    <phoneticPr fontId="20"/>
  </si>
  <si>
    <t>5_b4_1_1</t>
    <phoneticPr fontId="20"/>
  </si>
  <si>
    <t>5_b4_1_2</t>
    <phoneticPr fontId="20"/>
  </si>
  <si>
    <t>5_b4_1_3</t>
    <phoneticPr fontId="20"/>
  </si>
  <si>
    <t>5_b4_1_4</t>
    <phoneticPr fontId="20"/>
  </si>
  <si>
    <t>5_b4_1_5</t>
    <phoneticPr fontId="20"/>
  </si>
  <si>
    <t>5_b4_1_6</t>
    <phoneticPr fontId="20"/>
  </si>
  <si>
    <t>5_b4_1_7</t>
    <phoneticPr fontId="20"/>
  </si>
  <si>
    <t>5_b4_2</t>
    <phoneticPr fontId="20"/>
  </si>
  <si>
    <t>5_c1_1</t>
    <phoneticPr fontId="20"/>
  </si>
  <si>
    <t>5_c1_2</t>
    <phoneticPr fontId="20"/>
  </si>
  <si>
    <t>5_c12_1</t>
    <phoneticPr fontId="20"/>
  </si>
  <si>
    <t>5_c2_1</t>
    <phoneticPr fontId="20"/>
  </si>
  <si>
    <t>5_c2_2</t>
    <phoneticPr fontId="20"/>
  </si>
  <si>
    <t>5_c3_1</t>
    <phoneticPr fontId="20"/>
  </si>
  <si>
    <t>5_c3_2</t>
    <phoneticPr fontId="20"/>
  </si>
  <si>
    <t>5_c4_1_1</t>
    <phoneticPr fontId="20"/>
  </si>
  <si>
    <t>5_c4_1_2</t>
    <phoneticPr fontId="20"/>
  </si>
  <si>
    <t>5_c4_1_3</t>
    <phoneticPr fontId="20"/>
  </si>
  <si>
    <t>5_c4_1_4</t>
    <phoneticPr fontId="20"/>
  </si>
  <si>
    <t>5_c4_1_5</t>
    <phoneticPr fontId="20"/>
  </si>
  <si>
    <t>5_c4_1_6</t>
    <phoneticPr fontId="20"/>
  </si>
  <si>
    <t>5_c4_1_7</t>
    <phoneticPr fontId="20"/>
  </si>
  <si>
    <t>5_c4_2</t>
    <phoneticPr fontId="20"/>
  </si>
  <si>
    <t>5_d1_1</t>
    <phoneticPr fontId="20"/>
  </si>
  <si>
    <t>5_d1_2</t>
    <phoneticPr fontId="20"/>
  </si>
  <si>
    <t>5_d12_1</t>
    <phoneticPr fontId="20"/>
  </si>
  <si>
    <t>5_d2_1</t>
    <phoneticPr fontId="20"/>
  </si>
  <si>
    <t>5_d2_2</t>
    <phoneticPr fontId="20"/>
  </si>
  <si>
    <t>5_d3_1</t>
    <phoneticPr fontId="20"/>
  </si>
  <si>
    <t>5_d3_2</t>
    <phoneticPr fontId="20"/>
  </si>
  <si>
    <t>5_d4_1_1</t>
    <phoneticPr fontId="20"/>
  </si>
  <si>
    <t>5_d4_1_2</t>
    <phoneticPr fontId="20"/>
  </si>
  <si>
    <t>5_d4_1_3</t>
    <phoneticPr fontId="20"/>
  </si>
  <si>
    <t>5_d4_1_4</t>
    <phoneticPr fontId="20"/>
  </si>
  <si>
    <t>5_d4_1_5</t>
    <phoneticPr fontId="20"/>
  </si>
  <si>
    <t>5_d4_1_6</t>
    <phoneticPr fontId="20"/>
  </si>
  <si>
    <t>5_d4_1_7</t>
    <phoneticPr fontId="20"/>
  </si>
  <si>
    <t>5_d4_2</t>
    <phoneticPr fontId="20"/>
  </si>
  <si>
    <t>6_1</t>
    <phoneticPr fontId="20"/>
  </si>
  <si>
    <t>6_2</t>
    <phoneticPr fontId="20"/>
  </si>
  <si>
    <t>6_3</t>
    <phoneticPr fontId="20"/>
  </si>
  <si>
    <t>6_4</t>
    <phoneticPr fontId="20"/>
  </si>
  <si>
    <t>6_5_1</t>
    <phoneticPr fontId="20"/>
  </si>
  <si>
    <t>6_5_2</t>
    <phoneticPr fontId="20"/>
  </si>
  <si>
    <t>6_5_3</t>
    <phoneticPr fontId="20"/>
  </si>
  <si>
    <t>6_5_4</t>
    <phoneticPr fontId="20"/>
  </si>
  <si>
    <t>6_5_5</t>
    <phoneticPr fontId="20"/>
  </si>
  <si>
    <t>6_5_6</t>
    <phoneticPr fontId="20"/>
  </si>
  <si>
    <t>6_5_7</t>
    <phoneticPr fontId="20"/>
  </si>
  <si>
    <t>6_6</t>
    <phoneticPr fontId="20"/>
  </si>
  <si>
    <t>7_a_1</t>
    <phoneticPr fontId="20"/>
  </si>
  <si>
    <t>7_a_2</t>
    <phoneticPr fontId="20"/>
  </si>
  <si>
    <t>7_a_3</t>
    <phoneticPr fontId="20"/>
  </si>
  <si>
    <t>7_b_1</t>
    <phoneticPr fontId="20"/>
  </si>
  <si>
    <t>7_b_2</t>
    <phoneticPr fontId="20"/>
  </si>
  <si>
    <t>7_b_3</t>
    <phoneticPr fontId="20"/>
  </si>
  <si>
    <t>7_b_4</t>
    <phoneticPr fontId="20"/>
  </si>
  <si>
    <t>7_b_5</t>
    <phoneticPr fontId="20"/>
  </si>
  <si>
    <t>7_b_6</t>
    <phoneticPr fontId="20"/>
  </si>
  <si>
    <t>7_b_7</t>
    <phoneticPr fontId="20"/>
  </si>
  <si>
    <t>8_1_1</t>
    <phoneticPr fontId="20"/>
  </si>
  <si>
    <t>8_1_2</t>
    <phoneticPr fontId="20"/>
  </si>
  <si>
    <t>8_1_3</t>
    <phoneticPr fontId="20"/>
  </si>
  <si>
    <t>8_1_4</t>
    <phoneticPr fontId="20"/>
  </si>
  <si>
    <t>8_1_5</t>
    <phoneticPr fontId="20"/>
  </si>
  <si>
    <t>8_1_6</t>
    <phoneticPr fontId="20"/>
  </si>
  <si>
    <t>8_2_1</t>
    <phoneticPr fontId="20"/>
  </si>
  <si>
    <t>8_2_2</t>
    <phoneticPr fontId="20"/>
  </si>
  <si>
    <t>8_2_3</t>
    <phoneticPr fontId="20"/>
  </si>
  <si>
    <t>8_2_4</t>
    <phoneticPr fontId="20"/>
  </si>
  <si>
    <t>8_2_5</t>
    <phoneticPr fontId="20"/>
  </si>
  <si>
    <t>8_2_6</t>
    <phoneticPr fontId="20"/>
  </si>
  <si>
    <t>8_3</t>
    <phoneticPr fontId="20"/>
  </si>
  <si>
    <t>8_4</t>
    <phoneticPr fontId="20"/>
  </si>
  <si>
    <t>8_5_1</t>
    <phoneticPr fontId="20"/>
  </si>
  <si>
    <t>8_5_2</t>
    <phoneticPr fontId="20"/>
  </si>
  <si>
    <t>8_5_3</t>
    <phoneticPr fontId="20"/>
  </si>
  <si>
    <t>8_5_4</t>
    <phoneticPr fontId="20"/>
  </si>
  <si>
    <t>8_5_5</t>
    <phoneticPr fontId="20"/>
  </si>
  <si>
    <t>8_5_6</t>
    <phoneticPr fontId="20"/>
  </si>
  <si>
    <t>8_5_7</t>
    <phoneticPr fontId="20"/>
  </si>
  <si>
    <t>8_6</t>
    <phoneticPr fontId="20"/>
  </si>
  <si>
    <t>引き続き、高効率エネルギー回収を可能とする一般廃棄物処理施設の改良・更新等を進めるとともに本事業の周知等を行い、効果的かつ効率的な事業実施に努める。</t>
    <phoneticPr fontId="4"/>
  </si>
  <si>
    <t>引き続き、成果目標の達成に向けて適切に事業を運営するとともに、事業終了に向けた手続きを円滑に進める。</t>
  </si>
  <si>
    <t>案件の件数、執行率、CO2排出抑制量を増加させるため、より多くの金融機関にとって更に利用し易い制度となるよう制度を改善する。</t>
  </si>
  <si>
    <t>令和４年度ですべての採択事業が完了見込である。
本事業を実施したことで得られた優良な導入事例等の知見を共有することで、再生可能エネルギーの大幅な導入拡大や地域のレジリエンス強化のための施策等に活用していく。</t>
    <phoneticPr fontId="4"/>
  </si>
  <si>
    <t>大臣官房地域脱炭素事業推進課</t>
    <rPh sb="0" eb="2">
      <t>ダイジン</t>
    </rPh>
    <rPh sb="2" eb="4">
      <t>カンボウ</t>
    </rPh>
    <rPh sb="4" eb="6">
      <t>チイキ</t>
    </rPh>
    <rPh sb="6" eb="7">
      <t>ダツ</t>
    </rPh>
    <rPh sb="7" eb="9">
      <t>タンソ</t>
    </rPh>
    <rPh sb="9" eb="11">
      <t>ジギョウ</t>
    </rPh>
    <rPh sb="11" eb="14">
      <t>スイシンカ</t>
    </rPh>
    <phoneticPr fontId="17"/>
  </si>
  <si>
    <t>家庭部門のCO2排出実態やエネルギー消費実態等を把握するため、適切な事業実施に努めてまいりたい。また、一者応札の改善に向けた取組を検討する。</t>
    <phoneticPr fontId="4"/>
  </si>
  <si>
    <t>引き続き、関係団体と連携しつつ適切な事業実施に努めていく。</t>
    <phoneticPr fontId="4"/>
  </si>
  <si>
    <t>引き続き効率的な執行に努めるとともに、業務内容の見直し等、一者応札（応募）の改善に向けた取組を検討していく。</t>
    <phoneticPr fontId="4"/>
  </si>
  <si>
    <t>本事業で得られた知見を今後の政策に有効に活用していく。</t>
    <phoneticPr fontId="4"/>
  </si>
  <si>
    <t>現状通り</t>
    <phoneticPr fontId="4"/>
  </si>
  <si>
    <t>外部有識者の所見を踏まえ、工夫することでより成果を表すことができないか、引き続き検討を行う。</t>
    <phoneticPr fontId="4"/>
  </si>
  <si>
    <t>本事業は予定どおり令和４年度で終了とするが、本事業で得られた知見や成果も踏まえ、令和５年度以降も企業の脱炭素経営を促進する事業を行っていく。</t>
    <phoneticPr fontId="4"/>
  </si>
  <si>
    <t>本事業で得られた知見を今後実施する関連政策に有効に活用する。</t>
    <phoneticPr fontId="4"/>
  </si>
  <si>
    <t>IRENAの活動が我が国の再生エネルギー政策にとってどのような意義を有するのか，又，我が国がIRENAの活動にどのように関わっているのかが明らかでない。単に分担金を負担しているだけではないのか。さらに，いえば，IRENA全体の予算規模も明らかにされておらず，我が国の分担金が我が国にとって妥当なのかどうかも検証が困難である。分担金拠出の必要性も含めて，抜本的な見直しが必要である。</t>
  </si>
  <si>
    <t>IRENAは、毎年、世界の再生可能エネルギーの開発状況、コストトレンド、プロジェクトファイナンス、政策シナリオ等に関する数多くの調査分析・レポートを発行し、温暖化対策の戦略・検討に活用されている。特に、「Planning for renewable future（再生可能な未来のための計画）」は邦訳され、「長期低炭素ビジョン」の検討にも活用された。日本政府として、国内では、エネルギー供給構造の変革だけでなく、産業構造、国民の暮らし、そして地域の在り方全般にわたる、経済社会全体の大変革に取り組んでいるところであり、国際的にもアジアをはじめとする開発途上国の脱炭素移行を支援している所。このため、再生可能エネルギーの普及促進に向けてIRENAの果たす役割は大きく、2022年のコア予算総額22,389,297米ドルのうち、日本は分担金1,984,966米ドル（9.158％。米国、中国に次ぐ３位。）を拠出し、貢献している。　今後、必要性や妥当性が国民にわかりやすく伝わるようシートの記載の工夫を検討していく。</t>
    <phoneticPr fontId="4"/>
  </si>
  <si>
    <t>アウト/カムについての評価が困難である。令和元年度までに終了した課題の7割が実用化フェーズにあるとされるが，その実例，又は証拠が示されていないのではないか。加えて，実用化フェーズに至っているとの評価ができるならば，どのような手法をもって実用化を図るのかも示されるべきではないか。</t>
  </si>
  <si>
    <t>所見を踏まえて、実用化フェーズであることの確認はフォローアップ調査によるものであることを追記しました。また、終了課題に対しては、外部有識者による事後評価等を通じて実用化に向けた助言等をすることとしています。</t>
  </si>
  <si>
    <t>令和４年度はより効率的な執行に向け、一層事業の進捗管理等に努める。また、一者応札の改善に向け、公告期間の延長等の取組を引き続き検討する。</t>
    <phoneticPr fontId="4"/>
  </si>
  <si>
    <t>年度内に改善を検討</t>
    <phoneticPr fontId="4"/>
  </si>
  <si>
    <t>新型コロナウィルスの影響による実施が困難となった事業が多く存在したため、繰越が発生した。令和４年度は、次年度への繰り越しが発生しないよう、事業の進捗管理に努める。</t>
    <phoneticPr fontId="4"/>
  </si>
  <si>
    <t>予定通り終了</t>
    <phoneticPr fontId="4"/>
  </si>
  <si>
    <t>本事業は予定通り令和３年度で終了したが、本事業で得られた知見を生かし、地域の未利用エネルギーを活用した発電技術の社会実装を促進し、CO2排出量の大幅な削減と地域の脱炭素化の実現に貢献する。</t>
    <phoneticPr fontId="4"/>
  </si>
  <si>
    <t>事業終了後は、事業の成果をもとに各事業者が引き続き開発に取り組むとともに、特に2030年までのGaN技術の実用化・普及拡大への貢献が期待される成果については、外部有識者による公募審査のうえ、環境省「革新的な省CO2実現のための部材（GaN）や素材（CNF）の社会実装・普及展開加速化事業」等において技術の実装・高度化及び低コスト化・量産化等の事業化に向けた取組を行う計画である。</t>
    <phoneticPr fontId="4"/>
  </si>
  <si>
    <t>所見を踏まえ、引き続き、本事業の効果検証や拠出金の活用状況について把握し、効率的な事業実施に努める。また、一者応札の改善に向けた取組を検討する。</t>
    <phoneticPr fontId="4"/>
  </si>
  <si>
    <t>外部有識者の所見を踏まえ、事業概要の記載を見直しました。後継事業の実施においては、本事業で得られた成果を整理し、リサイクル率の向上による循環経済の実現と、これによる脱炭素の実現を目指してまいります。</t>
    <phoneticPr fontId="4"/>
  </si>
  <si>
    <t>推進チームの所見を踏まえ、事業の進捗管理、適切な事業設計を行い、予算の効率的な執行に努める。</t>
    <phoneticPr fontId="4"/>
  </si>
  <si>
    <t>令和３年度にすべての補助事業が完了した。本事業を実施したことで得られた優良な導入事例等の知見を共有することで、再生可能エネルギーの大幅な導入拡大のための他の施策に活用する。</t>
    <phoneticPr fontId="4"/>
  </si>
  <si>
    <t>市況の影響を受けた繰越しと不用を最小化するため、早期の進捗管理および対応実施するためにも、執行団体との連携をより密にする。また、執行団体を通じた事業者の状況把握を強化するよう、執行団体にも協力を要請するとともに、関係各省庁、民間企業との意見交換による想定と実態の比較を一層に行う。一方、令和４年度においては現状高い応募率・執行率となっており、この状況に鑑み、継続して適切な予算規模の要求を行うとともに、事業スケジュール等の見直しなど事業執行管理への対応性が増す検討は図る。</t>
    <phoneticPr fontId="4"/>
  </si>
  <si>
    <t>本事業は費用対効果の変動幅が事業者ごとに大きいことが課題であったが、令和３年度では費用対効果等の審査内容を見直した結果、採択事業は過年度平均を上回るCO2削減効果が見込まれ、目標をクリアしたと推測する。本事業は令和4年度で終了予定だが、「PPA 活用等による地域の再エネ主力化・レジリエンス強化促進事業」にて地域の廃熱や未利用熱等の有効活用に向けた設備導入を継続して支援する。各事業および申請事業者によって補助率は異なるが、補助率は1/2もしくは2/3のいずれかであるため、事業費ベースの削減コストを推計すると、少なくとも5割増しとなる。後継事業においては、地域に賦存する廃熱・未利用熱の活用拡大に向けて、支援先を精査しつつ、事業費ベースでのCO2削減コストを意識して、設備の価格低減の促進に努める。</t>
    <phoneticPr fontId="4"/>
  </si>
  <si>
    <t>本事業で得られた知見を今後の関連する政策に活用するため、引き続き検討を行う。</t>
    <phoneticPr fontId="4"/>
  </si>
  <si>
    <t>外部有識者等の所見を踏まえ、代替フロンの2030年度排出削減目標の達成に向けたアウトカム目標を設定するとともに、大企業に対しては再エネ活用や高水準の省エネ化等に先導的に取り組むことを追加的な補助条件とし、中小事業者の取組に予算を重点化等する。</t>
    <phoneticPr fontId="4"/>
  </si>
  <si>
    <t>本事業で得られた知見を有効に活用し、今後の政策に役立てていく。</t>
    <phoneticPr fontId="4"/>
  </si>
  <si>
    <t>事業の実施に当たっては、過去の業務成果等も踏まえて、各業務内容の見直しを行うなど、効果的・効率的な事業実施に努めるとともに、一者応札については、引き続き、公示期間の延長等により、競争性の確保に努める。</t>
  </si>
  <si>
    <t>実施体制の効率化のため、R5年度概算要求では「2050年カーボンニュートラルの実現に向けた中長期的温室効果ガス排出削減対策検討調査費」に統合する。</t>
    <phoneticPr fontId="4"/>
  </si>
  <si>
    <t>浄化槽は，大規模システムである下水道と相互補完しながら，汚水処理をすすめるべき不可欠の技術であり，その省エネ化への期待は高い。本事業の具体的なアウト/カムが示されていないのは残念である。</t>
  </si>
  <si>
    <t>外部有識者の所見を踏まえ、レビューシートに記載したアウトカムが本事業によるものであることを明示するとともに、今後とも分かりやすい記載とするよう努める。</t>
    <phoneticPr fontId="4"/>
  </si>
  <si>
    <t>令和４年度内に予定通り終了予定。グリーンファイナンスは環境省において先駆けて取り組んできた分野であり、例えば、2017年には国内初の実務指針となるグリーンボンドガイドラインを策定し、以後継続的に環境省においてグリーン関連の金融商品のガイドラインを策定してきたところ。そのため、グリーンボンド等の追加的コストの支援等を行う本事業については環境省で実施することが適切かつ効率的だったものである。また、金融庁は特別会計に関する法律に基づくエネルギー対策特別会計に係る補助金等の法令上の所管省庁ではない。なお、本事業は今年度で終了するものの、得られた知見を他事業の執行に生かしていく。</t>
    <phoneticPr fontId="4"/>
  </si>
  <si>
    <t>本事業は予定どおり終了。本事業で得られた知見を、今後の住宅関連政策に有効活用する。</t>
    <phoneticPr fontId="4"/>
  </si>
  <si>
    <t>当該事業の成果を十分に検証し、得られた知見を今後の関連する政策に活用できるよう努めることとする。</t>
    <phoneticPr fontId="4"/>
  </si>
  <si>
    <t>令和２年度から繰り越しとなっていた業務が完了し、本事業はすべて終了となった。
空港・港湾・海事分野における脱炭素化促進事業のうち、海事分野における脱炭素化促進事業が実質的な後継事業に当たるため、本事業の知見を活用し、効率的、効果的に事業を実施する。</t>
    <phoneticPr fontId="4"/>
  </si>
  <si>
    <t>引き続き、成果目標の達成に向けて効果的かつ効率的な事業実施に努めるとともに、一者応札の改善に向けた取組を検討する。</t>
    <rPh sb="38" eb="39">
      <t>イッ</t>
    </rPh>
    <rPh sb="39" eb="40">
      <t>シャ</t>
    </rPh>
    <rPh sb="40" eb="42">
      <t>オウサツ</t>
    </rPh>
    <rPh sb="43" eb="45">
      <t>カイゼン</t>
    </rPh>
    <rPh sb="46" eb="47">
      <t>ム</t>
    </rPh>
    <rPh sb="49" eb="51">
      <t>トリクミ</t>
    </rPh>
    <rPh sb="52" eb="54">
      <t>ケントウ</t>
    </rPh>
    <phoneticPr fontId="4"/>
  </si>
  <si>
    <t>引き続き、効果的かつ効率的な事業実施に努めるとともに、一者応札の改善に向けた取組を検討する。</t>
    <phoneticPr fontId="4"/>
  </si>
  <si>
    <t>当事業は予定通り終了。本事業で得られた知見を今後の関連する政策に有効に活用していきたい。</t>
    <phoneticPr fontId="4"/>
  </si>
  <si>
    <t>本事業で得られた知見を今後の関連する政策に有効に活用するよう努める。</t>
  </si>
  <si>
    <t>推進チームの所見を踏まえ、引き続き事業の有効性・効率性・成果について適切かつ的確に検証し、予算の効率的執行に努める。</t>
    <phoneticPr fontId="4"/>
  </si>
  <si>
    <t>令和4年5月～8月24日までの口座開設数は165あり、目標を達成できる見込み。9月から実証が始まるカーボンクレジット市場にてJ-クレジットが売買の対象となっており、口座開設が増えている。</t>
    <phoneticPr fontId="4"/>
  </si>
  <si>
    <t>推進チームの所見を踏まえ、一層の事業の進捗管理により、効果的かつ効率的な予算執行に努める。また、一者応札の改善に向けては、公告期間や企画書・提案書の提出日までの延長、仕様書の業務内容をより詳細に記載し明確化すること等を検討し、改善に努める。なお、アウトカムについては当該事業の効果検証により適した目標の設定を今後検討していく。</t>
  </si>
  <si>
    <t>令和４年度は、前年度からの多額の繰り越しを踏まえ、一層の進捗管理に努めるとともに、令和５年度からは、新規事業において所見を踏まえた事業実施に努める。</t>
    <phoneticPr fontId="4"/>
  </si>
  <si>
    <t>主な不用や繰り越しの原因である途上国等のパートナー国における情勢の変化や新型コロナウィルス感染症の影響等を踏まえた事業実施の確実性の確認を審査段階においても一層強化し、適切な予算執行に努める。</t>
    <phoneticPr fontId="4"/>
  </si>
  <si>
    <t>所見を踏まえて、成果の分かりやすい記載や目標終了年度の設定等を検討する。</t>
    <phoneticPr fontId="4"/>
  </si>
  <si>
    <t>所見を踏まえ、引き続き効果的な拠出となるよう、事業成果の把握、必要額の精査に努める。</t>
    <phoneticPr fontId="4"/>
  </si>
  <si>
    <t>事業の進捗管理を適切に把握するとともに、予算の妥当性を踏まえて予算要求を行う。</t>
    <phoneticPr fontId="4"/>
  </si>
  <si>
    <t>外部有識者の所見を踏まえ、本事業における成果の評価の仕方についても最終年度に向けて検討すること。</t>
    <rPh sb="0" eb="2">
      <t>ガイブ</t>
    </rPh>
    <rPh sb="2" eb="5">
      <t>ユウシキシャ</t>
    </rPh>
    <rPh sb="6" eb="8">
      <t>ショケン</t>
    </rPh>
    <rPh sb="9" eb="10">
      <t>フ</t>
    </rPh>
    <rPh sb="13" eb="14">
      <t>ホン</t>
    </rPh>
    <rPh sb="14" eb="16">
      <t>ジギョウ</t>
    </rPh>
    <rPh sb="20" eb="22">
      <t>セイカ</t>
    </rPh>
    <rPh sb="23" eb="25">
      <t>ヒョウカ</t>
    </rPh>
    <rPh sb="26" eb="28">
      <t>シカタ</t>
    </rPh>
    <rPh sb="33" eb="35">
      <t>サイシュウ</t>
    </rPh>
    <rPh sb="35" eb="37">
      <t>ネンド</t>
    </rPh>
    <rPh sb="38" eb="39">
      <t>ム</t>
    </rPh>
    <rPh sb="41" eb="43">
      <t>ケントウ</t>
    </rPh>
    <phoneticPr fontId="4"/>
  </si>
  <si>
    <t>所見を踏まえ、本事業における成果の評価の仕方についても最終年度に向けて検討する。</t>
    <phoneticPr fontId="4"/>
  </si>
  <si>
    <t>不用額や目標未達成の項目の要因としては当該事業に申請を行った間接補助事業者の数が少なかったことが理由として見込まれる。そのため、今年度においては情報サイトにおける案内をより把握しやすいレイアウトにしたり、自治体等を通じて積極的な周知を行っているところ。</t>
    <phoneticPr fontId="4"/>
  </si>
  <si>
    <t>令和4年度は事業の進捗管理に努めることにより、高い執行率となっている。この状況を鑑み自律的な再エネ普及を促進し、かつ適切な予算規模の要求を行う。</t>
    <phoneticPr fontId="4"/>
  </si>
  <si>
    <t>重点政策推進枠9,904</t>
    <phoneticPr fontId="4"/>
  </si>
  <si>
    <t>行政事業レビュー推進チームの所見を踏まえて、事業の進捗管理に一層努めるとともに、事業の執行見込み等について調査を行い、予算規模の妥当性について検討してまいりたい。</t>
    <phoneticPr fontId="4"/>
  </si>
  <si>
    <t>引き続き、効果的かつ効率的な事業実施に努める。
また、アウトカムについては当該事業の効果検証により適した目標の設定を今後検討していく。</t>
  </si>
  <si>
    <t>引き続き、事業目的に対する進捗等を踏まえた適切な事業実施に努める。</t>
    <phoneticPr fontId="4"/>
  </si>
  <si>
    <t>令和２年度の秋のレビュー（秋の年次公開検証）にて「抜本的な見直し」を指摘され、当初２億円を見込んでいた補助事業の予算を使用せず、令和２年度の不要額が大きくなった。また、新型コロナウイルスの影響による実施が困難となった事業が多く存在したため、令和２年度及び令和３年度に繰越が発生している。令和４年度はより詳細に事業の進捗管理を行うことにより、効率的・効果的に執行する。</t>
    <phoneticPr fontId="4"/>
  </si>
  <si>
    <t>〇令和２年度の活動実績(件数)を６件に修正。また、継続案件の期間を活動指標を追記し、定量的な成果目標、成果指標を修正した。
〇外部有識者の所見を踏まえ、補助対象の事業終了後における社会実装化の状況確認及び、事業化に至らなかった補助対象については、その理由を確認する。</t>
    <phoneticPr fontId="4"/>
  </si>
  <si>
    <t>行政事業レビュー推進チームの所見を踏まえ、今年度執行に当たっては、一層事業の進捗管理に努める。また、一者応札の改善に向け、入札公告期間を延長する等の取組を検討する。</t>
    <phoneticPr fontId="4"/>
  </si>
  <si>
    <t>所見を踏まえ、本事業の成果を今後の関連する政策に有効に活用していく。</t>
    <phoneticPr fontId="4"/>
  </si>
  <si>
    <t>令和３年度は応募事業の取下げ等により繰越が発生したことから、令和４年度は、執行団体とより緊密な連携をした上で、各事業の進捗状況や執行状況を把握し、着実な執行に努める。令和５年度からは、組替後の予算事業において所見を踏まえた事業実施に努める。</t>
    <phoneticPr fontId="4"/>
  </si>
  <si>
    <t>外部有識者の所見を踏まえ、、成果目標達成に向けた分かりやすい表現や、評価・役割分担に関する記載について検討する。</t>
    <rPh sb="51" eb="53">
      <t>ケントウ</t>
    </rPh>
    <phoneticPr fontId="4"/>
  </si>
  <si>
    <t>引き続き、成果目標の達成に向けて効果的かつ効率的な事業実施に努めるとともに、一者応札の改善に向けた取組を検討する。</t>
    <phoneticPr fontId="4"/>
  </si>
  <si>
    <t>昨年度から繰り越した事業、今年度採択事業ともに定期的な進捗管理を実施し、遅れがある場合は執行団体からフォローするよう指導する。</t>
    <phoneticPr fontId="4"/>
  </si>
  <si>
    <t>令和４年度は、採択事業の進捗管理を適切に行い、多額の繰り越しと不用を抑えるように努める。
また、地方公共団体に対して、本事業の要望額の調査を実施し、実態に即した適切な予算額を検討する。</t>
    <phoneticPr fontId="4"/>
  </si>
  <si>
    <t>令和３年度の地球温暖化対策推進法の改正、政府実行計画の改定及び地域脱炭素ロードマップの策定等により、全国的に脱炭素の機運が高まり、ゼロカーボンシティ宣言自治体数が大幅に増加し、本事業の３次公募において申請が大幅に増加し、一定の事業期間を要することから、多額の繰り越しと不用が発生した。令和４年度においては、一層事業の進捗管理に努め、脱炭素の取組の第一歩である計画策定について、環境省として支援ニーズの増大を踏まえ、より多くの自治体に支援するため、令和５年度概算要求では増額要求をしているところ。</t>
    <phoneticPr fontId="4"/>
  </si>
  <si>
    <t>大臣官房地域脱炭素政策調整担当参事官室</t>
    <rPh sb="4" eb="6">
      <t>チイキ</t>
    </rPh>
    <rPh sb="6" eb="7">
      <t>ダツ</t>
    </rPh>
    <rPh sb="7" eb="9">
      <t>タンソ</t>
    </rPh>
    <rPh sb="9" eb="11">
      <t>セイサク</t>
    </rPh>
    <rPh sb="11" eb="13">
      <t>チョウセイ</t>
    </rPh>
    <rPh sb="13" eb="15">
      <t>タントウ</t>
    </rPh>
    <rPh sb="15" eb="18">
      <t>サンジカン</t>
    </rPh>
    <rPh sb="18" eb="19">
      <t>シツ</t>
    </rPh>
    <phoneticPr fontId="4"/>
  </si>
  <si>
    <t>計画策定・導入等補助事業について、活動指標に計画策定件数の取り扱いが明瞭となる記載を検討する。
また、成果指標である1ｔあたりのCO2削減コストについては、令和3年度実績について、新型コロナウイルス等々の社会情勢の変化により予算の2/3ほどが繰越しとなり簡易な事業のみが年度内完成となり、見かけ上の実績値が非常に良好となっている。次年度以降は完了実績も鑑みて目標設定を検討する。</t>
    <phoneticPr fontId="4"/>
  </si>
  <si>
    <t>外部有識者及び行政事業レビュー推進チームの所見を踏まえ、本事業の成果について分かりやすい記載を検討する。
また、自治体等に対するより効果的な計画策定及び合意形成支援策については、引続き本事業において検討していく。</t>
    <phoneticPr fontId="4"/>
  </si>
  <si>
    <t>自力でCO2削減に取り組むべき体力のある事業者にも補助をしているのではないか。補助対象の選定がどのようになされたのかを明らかにする必要があるように思われる。SDG'sは，本来，各主体が自己の活動の中で実現すべきであり，補助はそれが難しい主体に対してなされるべきである。今回，列挙される補助対象者は補助に相応しいのであろうか。また，補助を受けた事業者は，その成果をどのようにして社会に還元するのかについても，示される必要があろう。</t>
  </si>
  <si>
    <t>本事業のうち、脱炭素化促進計画策定支援事業は中小企業等のみを対象に、専門の支援機関が工場・事業場のCO2排出状況の診断、効果的なCO2削減の施策提案等を行い、脱炭素化の促進に向けた計画策定にあたって、事業者のノウハウ不足の解消や作業工数の負担軽減を目的にした事業としている。また、設備導入事業についても、中小企業等からの申請については、審査時に加点項目に入れる等の対応を行い、自力でCO2削減に取り組むことが難しい事業者を支援する工夫を行っている。なお、補助事業の成果については、事例集を公開して脱炭素に資する取組の横展開を図る等の活動を実施している。今後は、外部有識者の所見を踏まえ、本事業の補助対象の選定方法や社会への還元がよりわかりやすく伝わるようさらに努めていく。</t>
    <phoneticPr fontId="4"/>
  </si>
  <si>
    <t>所見を踏まえ、外部有識者の所見を踏まえ、拠出している経費が適切に執行されているかを常に確認し、必要に応じ公表するなど見える化する体制の整備を検討する。</t>
    <phoneticPr fontId="4"/>
  </si>
  <si>
    <t>・外部有識者の所見を踏まえ、成果目標及び成果実績等を記載しました。
・外部有識者の所見を踏まえ、目標値の52%にとどまっている理由を点検結果に記載しました。</t>
    <phoneticPr fontId="4"/>
  </si>
  <si>
    <t>外部有識者の所見を踏まえ、分かりやすい繰越理由の記載に努めるとともに、引き続き成果目標を達成するよう効果的かつ効率的に事業を実施すること。</t>
    <rPh sb="13" eb="14">
      <t>ワ</t>
    </rPh>
    <rPh sb="19" eb="21">
      <t>クリコシ</t>
    </rPh>
    <rPh sb="21" eb="23">
      <t>リユウ</t>
    </rPh>
    <rPh sb="24" eb="26">
      <t>キサイ</t>
    </rPh>
    <rPh sb="27" eb="28">
      <t>ツト</t>
    </rPh>
    <rPh sb="35" eb="36">
      <t>ヒ</t>
    </rPh>
    <rPh sb="37" eb="38">
      <t>ツヅ</t>
    </rPh>
    <rPh sb="39" eb="43">
      <t>セイカモクヒョウ</t>
    </rPh>
    <rPh sb="44" eb="46">
      <t>タッセイ</t>
    </rPh>
    <rPh sb="50" eb="53">
      <t>コウカテキ</t>
    </rPh>
    <rPh sb="55" eb="58">
      <t>コウリツテキ</t>
    </rPh>
    <rPh sb="59" eb="61">
      <t>ジギョウ</t>
    </rPh>
    <rPh sb="62" eb="64">
      <t>ジッシ</t>
    </rPh>
    <phoneticPr fontId="4"/>
  </si>
  <si>
    <t>コロナ禍において設備意欲減退と緊急の政策対応が、一時的に執行率に影響した要因と捉えている。削減効果については、引き続き本事業と親和性が高くCO2削減効果の大きい設備導入を継続して後押しすることで成果につなげる。</t>
  </si>
  <si>
    <t>ー</t>
  </si>
  <si>
    <t>本事業において、他地域へ展開できるように実証成果をとりまとめる予定。外部有識者の所見を踏まえ今後の事業展開に努めてまいりたい。</t>
    <phoneticPr fontId="4"/>
  </si>
  <si>
    <t>令和４年度は、事業の早期執行に取り組む等、進捗管理に努める。</t>
    <phoneticPr fontId="4"/>
  </si>
  <si>
    <t>引き続き事業の進捗管理に努める。</t>
    <rPh sb="0" eb="1">
      <t>ヒ</t>
    </rPh>
    <rPh sb="2" eb="3">
      <t>ツヅ</t>
    </rPh>
    <phoneticPr fontId="0"/>
  </si>
  <si>
    <t>引き続き、成果目標の達成に向けて、効果的かつ効率的な事業実施に努める。</t>
    <phoneticPr fontId="4"/>
  </si>
  <si>
    <t>チームの所見を踏まえ、令和４年度の執行に当たっては、より一層事業の進捗に努め、効率的な予算執行に努めるとともに、予算規模の妥当性について引き続き検討する。</t>
    <phoneticPr fontId="4"/>
  </si>
  <si>
    <t>大臣官房地域脱炭素事業推進課
地球環境局</t>
    <phoneticPr fontId="4"/>
  </si>
  <si>
    <t>地球環境局</t>
    <rPh sb="0" eb="5">
      <t>チキュウカンキョウキョク</t>
    </rPh>
    <phoneticPr fontId="7"/>
  </si>
  <si>
    <t>環境再生・資源循環局</t>
    <phoneticPr fontId="4"/>
  </si>
  <si>
    <t>環境再生・資源循環局
水・大気環境局</t>
    <phoneticPr fontId="4"/>
  </si>
  <si>
    <t>ｴﾈﾙｷﾞｰ対策特別会計ｴﾈﾙｷﾞｰ需給勘定</t>
    <phoneticPr fontId="4"/>
  </si>
  <si>
    <t>施策名：8.環境・経済・社会の統合的向上及び環境政策の基盤整備</t>
    <phoneticPr fontId="4"/>
  </si>
  <si>
    <t>環境・経済・社会の統合的向上及び環境政策の基盤整備</t>
    <phoneticPr fontId="4"/>
  </si>
  <si>
    <t>環境保健対策の推進
環境・経済・社会の統合的向上及び環境政策の基盤整備</t>
    <phoneticPr fontId="4"/>
  </si>
  <si>
    <t>7
8</t>
    <phoneticPr fontId="4"/>
  </si>
  <si>
    <t>小型家電リサイクル推進事業費</t>
  </si>
  <si>
    <t>・市町村コンサルティングを廃止するとともに、回収量の増加や横展開等をより実効的に促す支援策を見出すため、市町村等が過年度の知見等を活用する際の課題等を調査することとした。
・併せて、市町村の支援に限らず、関係主体間のコミュニケーションと連携を促進し、関係主体の協働による創意工夫（効果的・効率的な回収や普及啓発等）への政策誘導を図る事業に見直した。
・これらの改善を通して、予算要求額を50百万円削減。</t>
  </si>
  <si>
    <t>0270</t>
    <phoneticPr fontId="4"/>
  </si>
  <si>
    <t>省エネ型自然冷媒機器への転換支援について、明確なアウトカムの目標を定めるとともに、補助対象を中小事業者に重点化していくなど、補助や規制等あらゆる政策手法を組み合わせて取り組むべき。</t>
    <phoneticPr fontId="4"/>
  </si>
  <si>
    <t>外部有識者等の所見を踏まえ、代替フロンの2030年度排出削減目標の達成に向けたアウトカム目標を設定するとともに、大企業に対しては再エネ活用や高水準の省エネ化等に先導的に取り組むことを追加的な補助条件とし、中小事業者の取組に予算を重点化等する。</t>
  </si>
  <si>
    <t>執行等改善</t>
    <phoneticPr fontId="4"/>
  </si>
  <si>
    <t>公害診療報酬の不正請求の未然防止を含め、公害健康被害補償制度の円滑な実施運営を図るため、引き続き効果的・効率的な執行に努めること。また、一者応札の改善に向けた取り組みを検討すること。</t>
    <phoneticPr fontId="4"/>
  </si>
  <si>
    <t>（項）環境政策基盤整備費
　（大事項）環境問題に対する調査・研究・技術開発に必要な経費
（項）環境保健対策推進費
　（大事項）環境保健対策の推進に必要な経費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</si>
</sst>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00"/>
    <numFmt numFmtId="177" formatCode="0000"/>
    <numFmt numFmtId="178" formatCode="_ * #,##0_ ;_ * &quot;▲&quot;#,##0_ ;_ * &quot;-&quot;_ ;_ @_ "/>
    <numFmt numFmtId="179" formatCode="000"/>
    <numFmt numFmtId="180" formatCode="#,##0;&quot;▲ &quot;#,##0"/>
    <numFmt numFmtId="181" formatCode="00"/>
    <numFmt numFmtId="182" formatCode="#,##0.000;&quot;▲ &quot;#,##0.000"/>
    <numFmt numFmtId="183" formatCode="_ * #,##0.0000_ ;_ * &quot;▲&quot;#,##0.0000_ ;_ * &quot;-&quot;_ ;_ @_ "/>
    <numFmt numFmtId="184" formatCode="#,##0.000000;&quot;▲ &quot;#,##0.000000"/>
    <numFmt numFmtId="185" formatCode="#,##0.000"/>
    <numFmt numFmtId="186" formatCode="_ * #,##0.000_ ;_ * \-#,##0.000_ ;_ * &quot;-&quot;_ ;_ @_ "/>
    <numFmt numFmtId="187" formatCode="_ * #,##0.000_ ;_ * \-#,##0.000_ ;_ * &quot;-&quot;???_ ;_ @_ "/>
    <numFmt numFmtId="188" formatCode="_ * #,##0.000000_ ;_ * \-#,##0.000000_ ;_ * &quot;-&quot;_ ;_ @_ "/>
    <numFmt numFmtId="189" formatCode="_ * #,##0.000000_ ;_ * \-#,##0.000000_ ;_ * &quot;-&quot;??????_ ;_ @_ "/>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sz val="10"/>
      <name val="ＭＳ ゴシック"/>
      <family val="3"/>
      <charset val="128"/>
    </font>
    <font>
      <sz val="6"/>
      <name val="ＭＳ Ｐゴシック"/>
      <family val="2"/>
      <charset val="128"/>
      <scheme val="minor"/>
    </font>
    <font>
      <sz val="9"/>
      <color rgb="FFFF0000"/>
      <name val="ＭＳ ゴシック"/>
      <family val="3"/>
      <charset val="128"/>
    </font>
    <font>
      <sz val="14"/>
      <color indexed="81"/>
      <name val="MS P ゴシック"/>
      <family val="3"/>
      <charset val="128"/>
    </font>
    <font>
      <sz val="18"/>
      <color rgb="FFFF0000"/>
      <name val="ＭＳ ゴシック"/>
      <family val="3"/>
      <charset val="128"/>
    </font>
    <font>
      <b/>
      <sz val="18"/>
      <color rgb="FF000000"/>
      <name val="ＭＳ ゴシック"/>
      <family val="3"/>
      <charset val="128"/>
    </font>
    <font>
      <sz val="11"/>
      <color rgb="FF000000"/>
      <name val="ＭＳ ゴシック"/>
      <family val="3"/>
      <charset val="128"/>
    </font>
    <font>
      <b/>
      <sz val="16"/>
      <color rgb="FF000000"/>
      <name val="ＭＳ ゴシック"/>
      <family val="3"/>
      <charset val="128"/>
    </font>
    <font>
      <b/>
      <sz val="11"/>
      <color rgb="FF000000"/>
      <name val="ＭＳ ゴシック"/>
      <family val="3"/>
      <charset val="128"/>
    </font>
    <font>
      <sz val="11"/>
      <color rgb="FF000000"/>
      <name val="ＭＳ Ｐゴシック"/>
      <family val="3"/>
      <charset val="128"/>
    </font>
    <font>
      <sz val="9"/>
      <color rgb="FF000000"/>
      <name val="ＭＳ ゴシック"/>
      <family val="3"/>
      <charset val="128"/>
    </font>
    <font>
      <sz val="9"/>
      <color rgb="FF000000"/>
      <name val="ＭＳ Ｐゴシック"/>
      <family val="3"/>
      <charset val="128"/>
    </font>
    <font>
      <sz val="11"/>
      <color rgb="FF000000"/>
      <name val="ＭＳ ゴシック"/>
      <family val="3"/>
      <charset val="128"/>
    </font>
    <font>
      <sz val="11"/>
      <name val="ＭＳ ゴシック"/>
      <family val="3"/>
      <charset val="128"/>
    </font>
    <font>
      <sz val="11"/>
      <name val="ＭＳ Ｐゴシック"/>
      <family val="3"/>
      <charset val="128"/>
      <scheme val="minor"/>
    </font>
    <font>
      <sz val="16"/>
      <name val="ＭＳ ゴシック"/>
      <family val="3"/>
      <charset val="128"/>
    </font>
    <font>
      <sz val="10.5"/>
      <name val="ＭＳ Ｐゴシック"/>
      <family val="3"/>
      <charset val="128"/>
    </font>
    <font>
      <sz val="9"/>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FF"/>
        <bgColor rgb="FF000000"/>
      </patternFill>
    </fill>
  </fills>
  <borders count="143">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3" fillId="0" borderId="0">
      <alignment vertical="center"/>
    </xf>
    <xf numFmtId="0" fontId="1" fillId="0" borderId="0">
      <alignment vertical="center"/>
    </xf>
  </cellStyleXfs>
  <cellXfs count="784">
    <xf numFmtId="0" fontId="0" fillId="0" borderId="0" xfId="0"/>
    <xf numFmtId="0" fontId="5" fillId="0" borderId="0" xfId="0" applyFont="1"/>
    <xf numFmtId="0" fontId="5" fillId="0" borderId="1" xfId="0" applyFont="1" applyBorder="1"/>
    <xf numFmtId="0" fontId="5" fillId="0" borderId="0" xfId="0" applyFont="1" applyAlignment="1">
      <alignment vertical="center"/>
    </xf>
    <xf numFmtId="3" fontId="5" fillId="0" borderId="0" xfId="0" applyNumberFormat="1" applyFont="1" applyAlignment="1">
      <alignment vertical="center" shrinkToFit="1"/>
    </xf>
    <xf numFmtId="0" fontId="5" fillId="0" borderId="1" xfId="0" applyFont="1" applyBorder="1" applyAlignment="1">
      <alignment horizontal="right"/>
    </xf>
    <xf numFmtId="0" fontId="7" fillId="0" borderId="1" xfId="0" applyFont="1" applyBorder="1"/>
    <xf numFmtId="0" fontId="8" fillId="0" borderId="0" xfId="0" applyFont="1"/>
    <xf numFmtId="176" fontId="5" fillId="0" borderId="0" xfId="0" applyNumberFormat="1" applyFont="1"/>
    <xf numFmtId="177" fontId="5" fillId="0" borderId="0" xfId="0" applyNumberFormat="1" applyFont="1"/>
    <xf numFmtId="0" fontId="9" fillId="0" borderId="0" xfId="0" applyFont="1"/>
    <xf numFmtId="0" fontId="7" fillId="0" borderId="0" xfId="0" applyFont="1"/>
    <xf numFmtId="0" fontId="5" fillId="0" borderId="0" xfId="0" applyFont="1" applyAlignment="1">
      <alignment horizontal="right"/>
    </xf>
    <xf numFmtId="0" fontId="10" fillId="0" borderId="0" xfId="0" applyFont="1"/>
    <xf numFmtId="0" fontId="12" fillId="0" borderId="0" xfId="0" applyFont="1"/>
    <xf numFmtId="179" fontId="14" fillId="0" borderId="21" xfId="0" applyNumberFormat="1" applyFont="1" applyBorder="1" applyAlignment="1">
      <alignment horizontal="center" vertical="center"/>
    </xf>
    <xf numFmtId="178" fontId="14" fillId="0" borderId="5" xfId="0" applyNumberFormat="1" applyFont="1" applyBorder="1" applyAlignment="1">
      <alignment vertical="center" shrinkToFit="1"/>
    </xf>
    <xf numFmtId="178" fontId="14" fillId="2" borderId="0" xfId="0" applyNumberFormat="1" applyFont="1" applyFill="1" applyAlignment="1">
      <alignment vertical="center" shrinkToFit="1"/>
    </xf>
    <xf numFmtId="178" fontId="14" fillId="2" borderId="5" xfId="0" applyNumberFormat="1" applyFont="1" applyFill="1" applyBorder="1" applyAlignment="1">
      <alignment vertical="center" shrinkToFit="1"/>
    </xf>
    <xf numFmtId="3" fontId="14" fillId="2" borderId="5" xfId="0" applyNumberFormat="1" applyFont="1" applyFill="1" applyBorder="1" applyAlignment="1">
      <alignment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vertical="center" wrapText="1"/>
    </xf>
    <xf numFmtId="179" fontId="14" fillId="0" borderId="2" xfId="0" applyNumberFormat="1" applyFont="1" applyBorder="1" applyAlignment="1">
      <alignment horizontal="center" vertical="center"/>
    </xf>
    <xf numFmtId="178" fontId="14" fillId="0" borderId="6" xfId="0" applyNumberFormat="1" applyFont="1" applyBorder="1" applyAlignment="1">
      <alignment vertical="center" shrinkToFit="1"/>
    </xf>
    <xf numFmtId="178" fontId="14" fillId="2" borderId="3" xfId="0" applyNumberFormat="1" applyFont="1" applyFill="1" applyBorder="1" applyAlignment="1">
      <alignment vertical="center" shrinkToFit="1"/>
    </xf>
    <xf numFmtId="178" fontId="14" fillId="2" borderId="6" xfId="0" applyNumberFormat="1" applyFont="1" applyFill="1" applyBorder="1" applyAlignment="1">
      <alignment vertical="center" shrinkToFit="1"/>
    </xf>
    <xf numFmtId="3" fontId="14" fillId="2" borderId="6" xfId="0" applyNumberFormat="1" applyFont="1" applyFill="1" applyBorder="1" applyAlignment="1">
      <alignment vertical="center" wrapText="1"/>
    </xf>
    <xf numFmtId="0" fontId="14" fillId="2" borderId="6" xfId="0" applyFont="1" applyFill="1" applyBorder="1" applyAlignment="1">
      <alignment horizontal="center" vertical="center" wrapText="1"/>
    </xf>
    <xf numFmtId="0" fontId="14" fillId="2" borderId="6" xfId="0" applyFont="1" applyFill="1" applyBorder="1" applyAlignment="1">
      <alignment vertical="center" wrapText="1"/>
    </xf>
    <xf numFmtId="178" fontId="14" fillId="0" borderId="24" xfId="0" applyNumberFormat="1" applyFont="1" applyBorder="1" applyAlignment="1">
      <alignment vertical="center" shrinkToFit="1"/>
    </xf>
    <xf numFmtId="178" fontId="14" fillId="2" borderId="25" xfId="0" applyNumberFormat="1" applyFont="1" applyFill="1" applyBorder="1" applyAlignment="1">
      <alignment vertical="center" shrinkToFit="1"/>
    </xf>
    <xf numFmtId="178" fontId="14" fillId="2" borderId="24" xfId="0" applyNumberFormat="1" applyFont="1" applyFill="1" applyBorder="1" applyAlignment="1">
      <alignment vertical="center" shrinkToFit="1"/>
    </xf>
    <xf numFmtId="179" fontId="14" fillId="0" borderId="26" xfId="0" applyNumberFormat="1" applyFont="1" applyBorder="1" applyAlignment="1">
      <alignment horizontal="center" vertical="center"/>
    </xf>
    <xf numFmtId="0" fontId="14" fillId="2" borderId="24" xfId="0" applyFont="1" applyFill="1" applyBorder="1" applyAlignment="1">
      <alignment horizontal="center" vertical="center" wrapText="1"/>
    </xf>
    <xf numFmtId="0" fontId="14" fillId="2" borderId="24" xfId="0" applyFont="1" applyFill="1" applyBorder="1" applyAlignment="1">
      <alignment vertical="center" wrapText="1"/>
    </xf>
    <xf numFmtId="3" fontId="5" fillId="2" borderId="30" xfId="0" applyNumberFormat="1" applyFont="1" applyFill="1" applyBorder="1" applyAlignment="1">
      <alignment horizontal="center" vertical="center" wrapText="1"/>
    </xf>
    <xf numFmtId="3" fontId="14" fillId="2" borderId="24" xfId="0" applyNumberFormat="1" applyFont="1" applyFill="1" applyBorder="1" applyAlignment="1">
      <alignment vertical="center" wrapText="1"/>
    </xf>
    <xf numFmtId="0" fontId="14" fillId="0" borderId="31" xfId="0" applyFont="1" applyBorder="1" applyAlignment="1">
      <alignment vertical="center" wrapText="1"/>
    </xf>
    <xf numFmtId="0" fontId="14" fillId="0" borderId="32" xfId="0" applyFont="1" applyBorder="1" applyAlignment="1">
      <alignment vertical="center" wrapText="1"/>
    </xf>
    <xf numFmtId="0" fontId="14" fillId="0" borderId="33" xfId="0" applyFont="1" applyBorder="1" applyAlignment="1">
      <alignment vertical="center" wrapText="1"/>
    </xf>
    <xf numFmtId="3" fontId="5" fillId="0" borderId="34" xfId="0" applyNumberFormat="1" applyFont="1" applyBorder="1" applyAlignment="1">
      <alignment horizontal="center" vertical="center" shrinkToFit="1"/>
    </xf>
    <xf numFmtId="0" fontId="14" fillId="3" borderId="3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right" vertical="center" wrapText="1"/>
    </xf>
    <xf numFmtId="0" fontId="14" fillId="3" borderId="1" xfId="0" applyFont="1" applyFill="1" applyBorder="1" applyAlignment="1">
      <alignment horizontal="right" vertical="center" wrapText="1"/>
    </xf>
    <xf numFmtId="0" fontId="14" fillId="2" borderId="36" xfId="0" applyFont="1" applyFill="1" applyBorder="1" applyAlignment="1">
      <alignment horizontal="center" vertical="center"/>
    </xf>
    <xf numFmtId="0" fontId="5" fillId="0" borderId="0" xfId="0" applyFont="1" applyAlignment="1">
      <alignment horizontal="center" vertical="center"/>
    </xf>
    <xf numFmtId="0" fontId="16" fillId="4" borderId="38"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5" fillId="4" borderId="42" xfId="0" applyFont="1" applyFill="1" applyBorder="1" applyAlignment="1">
      <alignment horizontal="center" vertical="center"/>
    </xf>
    <xf numFmtId="177" fontId="5" fillId="0" borderId="0" xfId="0" applyNumberFormat="1" applyFont="1" applyAlignment="1">
      <alignment horizontal="left" vertical="center"/>
    </xf>
    <xf numFmtId="0" fontId="11" fillId="4" borderId="37" xfId="0" applyFont="1" applyFill="1" applyBorder="1" applyAlignment="1">
      <alignment horizontal="center" vertical="center"/>
    </xf>
    <xf numFmtId="0" fontId="11" fillId="4" borderId="38" xfId="0" applyFont="1" applyFill="1" applyBorder="1" applyAlignment="1">
      <alignment horizontal="left" vertical="center"/>
    </xf>
    <xf numFmtId="0" fontId="11" fillId="4" borderId="38" xfId="0" applyFont="1" applyFill="1" applyBorder="1" applyAlignment="1">
      <alignment horizontal="center" vertical="center"/>
    </xf>
    <xf numFmtId="0" fontId="11" fillId="4" borderId="38" xfId="0" applyFont="1" applyFill="1" applyBorder="1" applyAlignment="1">
      <alignment horizontal="center" vertical="center" wrapText="1"/>
    </xf>
    <xf numFmtId="0" fontId="16" fillId="4" borderId="38" xfId="0" applyFont="1" applyFill="1" applyBorder="1" applyAlignment="1">
      <alignment horizontal="center" vertical="center"/>
    </xf>
    <xf numFmtId="0" fontId="11" fillId="4" borderId="43" xfId="0" applyFont="1" applyFill="1" applyBorder="1" applyAlignment="1">
      <alignment horizontal="center" vertical="center"/>
    </xf>
    <xf numFmtId="0" fontId="11" fillId="0" borderId="6" xfId="0" applyFont="1" applyBorder="1" applyAlignment="1">
      <alignment horizontal="center" vertical="center"/>
    </xf>
    <xf numFmtId="0" fontId="11" fillId="0" borderId="32" xfId="0" applyFont="1" applyBorder="1" applyAlignment="1">
      <alignment horizontal="center" vertical="center"/>
    </xf>
    <xf numFmtId="0" fontId="11" fillId="0" borderId="6" xfId="0" applyFont="1" applyBorder="1" applyAlignment="1">
      <alignment vertical="center" wrapText="1"/>
    </xf>
    <xf numFmtId="0" fontId="11" fillId="2" borderId="6" xfId="0" applyFont="1" applyFill="1" applyBorder="1" applyAlignment="1">
      <alignment horizontal="center" vertical="center" wrapText="1"/>
    </xf>
    <xf numFmtId="0" fontId="11" fillId="0" borderId="9" xfId="0" applyFont="1" applyBorder="1" applyAlignment="1">
      <alignment vertical="center" wrapText="1"/>
    </xf>
    <xf numFmtId="0" fontId="11" fillId="4" borderId="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44" xfId="0" applyFont="1" applyFill="1" applyBorder="1" applyAlignment="1">
      <alignment horizontal="center" vertical="center"/>
    </xf>
    <xf numFmtId="177" fontId="11" fillId="0" borderId="2" xfId="0" applyNumberFormat="1" applyFont="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left" vertical="center"/>
    </xf>
    <xf numFmtId="0" fontId="16" fillId="4" borderId="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177" fontId="14" fillId="0" borderId="0" xfId="0" applyNumberFormat="1" applyFont="1" applyAlignment="1">
      <alignment horizontal="center" vertical="center"/>
    </xf>
    <xf numFmtId="178" fontId="5" fillId="0" borderId="0" xfId="0" applyNumberFormat="1" applyFont="1" applyAlignment="1">
      <alignment vertical="center" shrinkToFit="1"/>
    </xf>
    <xf numFmtId="0" fontId="14" fillId="0" borderId="0" xfId="0" applyFont="1" applyAlignment="1">
      <alignment horizontal="center" vertical="center"/>
    </xf>
    <xf numFmtId="178" fontId="5" fillId="0" borderId="0" xfId="0" applyNumberFormat="1" applyFont="1" applyAlignment="1">
      <alignment horizontal="center" vertical="center" shrinkToFit="1"/>
    </xf>
    <xf numFmtId="3" fontId="5" fillId="0" borderId="0" xfId="0" applyNumberFormat="1" applyFont="1" applyAlignment="1">
      <alignment horizontal="center" vertical="center" wrapText="1"/>
    </xf>
    <xf numFmtId="3" fontId="5" fillId="0" borderId="0" xfId="0" applyNumberFormat="1" applyFont="1" applyAlignment="1">
      <alignment horizontal="center" vertical="center" shrinkToFit="1"/>
    </xf>
    <xf numFmtId="177" fontId="5" fillId="0" borderId="0" xfId="0" applyNumberFormat="1" applyFont="1" applyAlignment="1">
      <alignment horizontal="left"/>
    </xf>
    <xf numFmtId="0" fontId="16" fillId="5" borderId="74" xfId="0" applyFont="1" applyFill="1" applyBorder="1" applyAlignment="1">
      <alignment horizontal="center" vertical="center" wrapText="1"/>
    </xf>
    <xf numFmtId="0" fontId="11" fillId="0" borderId="9" xfId="0" applyFont="1" applyBorder="1" applyAlignment="1">
      <alignment horizontal="center" vertical="center" wrapText="1"/>
    </xf>
    <xf numFmtId="0" fontId="3" fillId="0" borderId="0" xfId="1">
      <alignment vertical="center"/>
    </xf>
    <xf numFmtId="0" fontId="3" fillId="0" borderId="0" xfId="1" applyAlignment="1">
      <alignment horizontal="center" vertical="center"/>
    </xf>
    <xf numFmtId="0" fontId="3" fillId="0" borderId="6" xfId="1" applyBorder="1" applyAlignment="1">
      <alignment horizontal="center" vertical="center"/>
    </xf>
    <xf numFmtId="49" fontId="3" fillId="0" borderId="6" xfId="1" applyNumberFormat="1" applyBorder="1" applyAlignment="1">
      <alignment horizontal="center" vertical="center"/>
    </xf>
    <xf numFmtId="0" fontId="5" fillId="0" borderId="9" xfId="0" applyFont="1" applyBorder="1" applyAlignment="1">
      <alignment vertical="center" wrapText="1"/>
    </xf>
    <xf numFmtId="0" fontId="5" fillId="0" borderId="25" xfId="0" applyFont="1" applyBorder="1" applyAlignment="1">
      <alignment vertical="center" wrapText="1"/>
    </xf>
    <xf numFmtId="0" fontId="5" fillId="0" borderId="25" xfId="0" applyFont="1" applyBorder="1" applyAlignment="1">
      <alignment horizontal="center" vertical="center" wrapText="1"/>
    </xf>
    <xf numFmtId="177" fontId="0" fillId="0" borderId="3" xfId="0" applyNumberFormat="1" applyBorder="1" applyAlignment="1" applyProtection="1">
      <alignment vertical="center" wrapText="1"/>
      <protection locked="0"/>
    </xf>
    <xf numFmtId="181" fontId="0" fillId="0" borderId="10" xfId="0" applyNumberFormat="1" applyBorder="1" applyAlignment="1" applyProtection="1">
      <alignment vertical="center" wrapText="1"/>
      <protection locked="0"/>
    </xf>
    <xf numFmtId="0" fontId="11" fillId="0" borderId="24" xfId="0" applyFont="1" applyBorder="1" applyAlignment="1">
      <alignment vertical="center" wrapText="1"/>
    </xf>
    <xf numFmtId="0" fontId="7" fillId="0" borderId="1" xfId="0" applyFont="1" applyBorder="1" applyAlignment="1">
      <alignment vertical="center"/>
    </xf>
    <xf numFmtId="0" fontId="11" fillId="0" borderId="16" xfId="0" applyFont="1" applyBorder="1" applyAlignment="1">
      <alignment vertical="center" wrapText="1"/>
    </xf>
    <xf numFmtId="0" fontId="11" fillId="0" borderId="6" xfId="0" applyFont="1" applyBorder="1" applyAlignment="1">
      <alignment horizontal="center" vertical="center" wrapText="1"/>
    </xf>
    <xf numFmtId="180" fontId="11" fillId="0" borderId="6" xfId="0" applyNumberFormat="1" applyFont="1" applyBorder="1" applyAlignment="1">
      <alignment vertical="center" shrinkToFit="1"/>
    </xf>
    <xf numFmtId="0" fontId="11" fillId="0" borderId="16" xfId="0" applyFont="1" applyBorder="1" applyAlignment="1">
      <alignment horizontal="center" vertical="center" wrapText="1"/>
    </xf>
    <xf numFmtId="0" fontId="11" fillId="0" borderId="51" xfId="0" applyFont="1" applyBorder="1" applyAlignment="1">
      <alignment vertical="center" wrapText="1"/>
    </xf>
    <xf numFmtId="180" fontId="11" fillId="4" borderId="38" xfId="0" applyNumberFormat="1" applyFont="1" applyFill="1" applyBorder="1" applyAlignment="1">
      <alignment horizontal="center" vertical="center" wrapText="1"/>
    </xf>
    <xf numFmtId="180" fontId="11" fillId="0" borderId="22" xfId="0" applyNumberFormat="1" applyFont="1" applyBorder="1" applyAlignment="1">
      <alignment vertical="center" shrinkToFit="1"/>
    </xf>
    <xf numFmtId="0" fontId="11" fillId="4" borderId="3" xfId="0" applyFont="1" applyFill="1" applyBorder="1" applyAlignment="1">
      <alignment horizontal="left" vertical="top" wrapText="1"/>
    </xf>
    <xf numFmtId="180" fontId="11" fillId="4" borderId="3" xfId="0" applyNumberFormat="1" applyFont="1" applyFill="1" applyBorder="1" applyAlignment="1">
      <alignment vertical="center" wrapText="1"/>
    </xf>
    <xf numFmtId="177" fontId="0" fillId="0" borderId="3" xfId="0" applyNumberFormat="1" applyBorder="1" applyAlignment="1" applyProtection="1">
      <alignment vertical="center" shrinkToFit="1"/>
      <protection locked="0"/>
    </xf>
    <xf numFmtId="0" fontId="16" fillId="4" borderId="3" xfId="0" applyFont="1" applyFill="1" applyBorder="1" applyAlignment="1">
      <alignment horizontal="center" vertical="center" shrinkToFit="1"/>
    </xf>
    <xf numFmtId="0" fontId="11" fillId="0" borderId="22" xfId="0" applyFont="1" applyBorder="1" applyAlignment="1">
      <alignment vertical="center" wrapText="1"/>
    </xf>
    <xf numFmtId="180" fontId="11" fillId="2" borderId="19" xfId="0" applyNumberFormat="1" applyFont="1" applyFill="1" applyBorder="1" applyAlignment="1">
      <alignment vertical="center"/>
    </xf>
    <xf numFmtId="180" fontId="11" fillId="2" borderId="6" xfId="0" applyNumberFormat="1" applyFont="1" applyFill="1" applyBorder="1" applyAlignment="1">
      <alignment vertical="center"/>
    </xf>
    <xf numFmtId="180" fontId="11" fillId="2" borderId="20" xfId="0" applyNumberFormat="1" applyFont="1" applyFill="1" applyBorder="1" applyAlignment="1">
      <alignment vertical="center"/>
    </xf>
    <xf numFmtId="182" fontId="11" fillId="4" borderId="3" xfId="0" applyNumberFormat="1" applyFont="1" applyFill="1" applyBorder="1" applyAlignment="1">
      <alignment vertical="center" wrapText="1"/>
    </xf>
    <xf numFmtId="0" fontId="11" fillId="0" borderId="9" xfId="0" applyFont="1" applyBorder="1" applyAlignment="1">
      <alignment horizontal="left" vertical="center" wrapText="1"/>
    </xf>
    <xf numFmtId="0" fontId="23" fillId="0" borderId="32" xfId="0" applyFont="1" applyBorder="1" applyAlignment="1">
      <alignment vertical="center" wrapText="1"/>
    </xf>
    <xf numFmtId="185" fontId="5" fillId="0" borderId="0" xfId="0" applyNumberFormat="1" applyFont="1" applyAlignment="1">
      <alignment vertical="center" shrinkToFit="1"/>
    </xf>
    <xf numFmtId="0" fontId="24" fillId="0" borderId="0" xfId="0" applyFont="1"/>
    <xf numFmtId="0" fontId="25" fillId="0" borderId="0" xfId="0" applyFont="1"/>
    <xf numFmtId="0" fontId="26" fillId="0" borderId="0" xfId="0" applyFont="1"/>
    <xf numFmtId="0" fontId="27" fillId="0" borderId="1" xfId="0" applyFont="1" applyBorder="1" applyAlignment="1">
      <alignment vertical="center"/>
    </xf>
    <xf numFmtId="0" fontId="25" fillId="0" borderId="1" xfId="0" applyFont="1" applyBorder="1"/>
    <xf numFmtId="0" fontId="25" fillId="0" borderId="1" xfId="0" applyFont="1" applyBorder="1" applyAlignment="1">
      <alignment horizontal="right"/>
    </xf>
    <xf numFmtId="0" fontId="25" fillId="0" borderId="0" xfId="0" applyFont="1" applyAlignment="1">
      <alignment horizontal="right"/>
    </xf>
    <xf numFmtId="0" fontId="28" fillId="0" borderId="0" xfId="0" applyFont="1"/>
    <xf numFmtId="0" fontId="25" fillId="4" borderId="37" xfId="0" applyFont="1" applyFill="1" applyBorder="1" applyAlignment="1">
      <alignment horizontal="center" vertical="center"/>
    </xf>
    <xf numFmtId="0" fontId="25" fillId="4" borderId="38" xfId="0" applyFont="1" applyFill="1" applyBorder="1" applyAlignment="1">
      <alignment horizontal="left" vertical="center"/>
    </xf>
    <xf numFmtId="0" fontId="25" fillId="4" borderId="38" xfId="0" applyFont="1" applyFill="1" applyBorder="1" applyAlignment="1">
      <alignment horizontal="center" vertical="center" wrapText="1"/>
    </xf>
    <xf numFmtId="180" fontId="25" fillId="4" borderId="38" xfId="0" applyNumberFormat="1" applyFont="1" applyFill="1" applyBorder="1" applyAlignment="1">
      <alignment horizontal="center" vertical="center" wrapText="1"/>
    </xf>
    <xf numFmtId="0" fontId="25" fillId="4" borderId="38" xfId="0" applyFont="1" applyFill="1" applyBorder="1" applyAlignment="1">
      <alignment horizontal="center" vertical="center"/>
    </xf>
    <xf numFmtId="0" fontId="28" fillId="4" borderId="38" xfId="0" applyFont="1" applyFill="1" applyBorder="1" applyAlignment="1">
      <alignment horizontal="center" vertical="center"/>
    </xf>
    <xf numFmtId="0" fontId="25" fillId="4" borderId="43" xfId="0" applyFont="1" applyFill="1" applyBorder="1" applyAlignment="1">
      <alignment horizontal="center" vertical="center"/>
    </xf>
    <xf numFmtId="177" fontId="29" fillId="0" borderId="2" xfId="0" applyNumberFormat="1" applyFont="1" applyBorder="1" applyAlignment="1">
      <alignment horizontal="center" vertical="center"/>
    </xf>
    <xf numFmtId="0" fontId="25" fillId="2" borderId="6" xfId="0" applyFont="1" applyFill="1" applyBorder="1" applyAlignment="1">
      <alignment vertical="center" wrapText="1"/>
    </xf>
    <xf numFmtId="3" fontId="25" fillId="2" borderId="6" xfId="0" applyNumberFormat="1" applyFont="1" applyFill="1" applyBorder="1" applyAlignment="1">
      <alignment horizontal="left" vertical="top" wrapText="1"/>
    </xf>
    <xf numFmtId="180" fontId="25" fillId="2" borderId="6" xfId="0" applyNumberFormat="1" applyFont="1" applyFill="1" applyBorder="1" applyAlignment="1">
      <alignment vertical="center" shrinkToFit="1"/>
    </xf>
    <xf numFmtId="0" fontId="25" fillId="2" borderId="9" xfId="0" applyFont="1" applyFill="1" applyBorder="1" applyAlignment="1">
      <alignment vertical="center" wrapText="1"/>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32" xfId="0" applyFont="1" applyBorder="1" applyAlignment="1">
      <alignment horizontal="center" vertical="center"/>
    </xf>
    <xf numFmtId="0" fontId="25" fillId="2" borderId="9" xfId="0" applyFont="1" applyFill="1" applyBorder="1" applyAlignment="1">
      <alignment horizontal="center" vertical="center" wrapText="1"/>
    </xf>
    <xf numFmtId="177" fontId="25" fillId="2" borderId="2" xfId="0" applyNumberFormat="1" applyFont="1" applyFill="1" applyBorder="1" applyAlignment="1">
      <alignment horizontal="center" vertical="center"/>
    </xf>
    <xf numFmtId="177" fontId="25" fillId="2" borderId="26" xfId="0" applyNumberFormat="1" applyFont="1" applyFill="1" applyBorder="1" applyAlignment="1">
      <alignment horizontal="center" vertical="center"/>
    </xf>
    <xf numFmtId="0" fontId="25" fillId="2" borderId="24" xfId="0" applyFont="1" applyFill="1" applyBorder="1" applyAlignment="1">
      <alignment vertical="center" wrapText="1"/>
    </xf>
    <xf numFmtId="3" fontId="25" fillId="2" borderId="24" xfId="0" applyNumberFormat="1" applyFont="1" applyFill="1" applyBorder="1" applyAlignment="1">
      <alignment horizontal="left" vertical="top" wrapText="1"/>
    </xf>
    <xf numFmtId="180" fontId="25" fillId="2" borderId="24" xfId="0" applyNumberFormat="1" applyFont="1" applyFill="1" applyBorder="1" applyAlignment="1">
      <alignment vertical="center" shrinkToFit="1"/>
    </xf>
    <xf numFmtId="0" fontId="25" fillId="2" borderId="40" xfId="0" applyFont="1" applyFill="1" applyBorder="1" applyAlignment="1">
      <alignment vertical="center" wrapText="1"/>
    </xf>
    <xf numFmtId="0" fontId="25" fillId="2" borderId="40"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3" xfId="0" applyFont="1" applyFill="1" applyBorder="1" applyAlignment="1">
      <alignment horizontal="left" vertical="center"/>
    </xf>
    <xf numFmtId="0" fontId="25" fillId="4" borderId="3" xfId="0" applyFont="1" applyFill="1" applyBorder="1" applyAlignment="1">
      <alignment horizontal="left" vertical="top" wrapText="1"/>
    </xf>
    <xf numFmtId="180" fontId="25" fillId="4" borderId="3" xfId="0" applyNumberFormat="1" applyFont="1" applyFill="1" applyBorder="1" applyAlignment="1">
      <alignment horizontal="center" vertical="center" wrapText="1"/>
    </xf>
    <xf numFmtId="0" fontId="25" fillId="4" borderId="3" xfId="0" applyFont="1" applyFill="1" applyBorder="1" applyAlignment="1">
      <alignment horizontal="center" vertical="center"/>
    </xf>
    <xf numFmtId="0" fontId="28" fillId="4" borderId="3" xfId="0" applyFont="1" applyFill="1" applyBorder="1" applyAlignment="1">
      <alignment horizontal="center" vertical="center"/>
    </xf>
    <xf numFmtId="0" fontId="25" fillId="4" borderId="12" xfId="0" applyFont="1" applyFill="1" applyBorder="1" applyAlignment="1">
      <alignment horizontal="center" vertical="center"/>
    </xf>
    <xf numFmtId="177" fontId="25" fillId="2" borderId="17" xfId="0" applyNumberFormat="1" applyFont="1" applyFill="1" applyBorder="1" applyAlignment="1">
      <alignment horizontal="center" vertical="center"/>
    </xf>
    <xf numFmtId="0" fontId="25" fillId="2" borderId="13" xfId="0" applyFont="1" applyFill="1" applyBorder="1" applyAlignment="1">
      <alignment vertical="center" wrapText="1"/>
    </xf>
    <xf numFmtId="3" fontId="25" fillId="2" borderId="13" xfId="0" applyNumberFormat="1" applyFont="1" applyFill="1" applyBorder="1" applyAlignment="1">
      <alignment horizontal="left" vertical="top" wrapText="1"/>
    </xf>
    <xf numFmtId="180" fontId="25" fillId="2" borderId="13" xfId="0" applyNumberFormat="1" applyFont="1" applyFill="1" applyBorder="1" applyAlignment="1">
      <alignment vertical="center" shrinkToFit="1"/>
    </xf>
    <xf numFmtId="0" fontId="25" fillId="2" borderId="18" xfId="0" applyFont="1" applyFill="1" applyBorder="1" applyAlignment="1">
      <alignment vertical="center" wrapText="1"/>
    </xf>
    <xf numFmtId="0" fontId="25" fillId="0" borderId="13" xfId="0" applyFont="1" applyBorder="1" applyAlignment="1">
      <alignment horizontal="center" vertical="center"/>
    </xf>
    <xf numFmtId="0" fontId="25" fillId="0" borderId="18" xfId="0" applyFont="1" applyBorder="1" applyAlignment="1">
      <alignment horizontal="center" vertical="center"/>
    </xf>
    <xf numFmtId="0" fontId="25" fillId="0" borderId="17" xfId="0" applyFont="1" applyBorder="1" applyAlignment="1">
      <alignment horizontal="center" vertical="center"/>
    </xf>
    <xf numFmtId="0" fontId="25" fillId="0" borderId="41" xfId="0" applyFont="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180" fontId="25" fillId="2" borderId="20" xfId="0" applyNumberFormat="1" applyFont="1" applyFill="1" applyBorder="1" applyAlignment="1">
      <alignment vertical="center"/>
    </xf>
    <xf numFmtId="176" fontId="25" fillId="0" borderId="0" xfId="0" applyNumberFormat="1" applyFont="1"/>
    <xf numFmtId="177" fontId="25" fillId="0" borderId="0" xfId="0" applyNumberFormat="1" applyFont="1"/>
    <xf numFmtId="0" fontId="25" fillId="0" borderId="0" xfId="0" applyFont="1" applyAlignment="1">
      <alignment vertical="center"/>
    </xf>
    <xf numFmtId="185" fontId="25" fillId="0" borderId="0" xfId="0" applyNumberFormat="1" applyFont="1" applyAlignment="1">
      <alignment vertical="center" shrinkToFit="1"/>
    </xf>
    <xf numFmtId="3" fontId="25" fillId="0" borderId="0" xfId="0" applyNumberFormat="1" applyFont="1" applyAlignment="1">
      <alignment vertical="center" shrinkToFit="1"/>
    </xf>
    <xf numFmtId="3" fontId="25" fillId="2" borderId="6" xfId="0" applyNumberFormat="1" applyFont="1" applyFill="1" applyBorder="1" applyAlignment="1">
      <alignment horizontal="center" vertical="center" wrapText="1"/>
    </xf>
    <xf numFmtId="3" fontId="31" fillId="2" borderId="6" xfId="0" applyNumberFormat="1" applyFont="1" applyFill="1" applyBorder="1" applyAlignment="1">
      <alignment horizontal="center"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180" fontId="11" fillId="2" borderId="6" xfId="0" applyNumberFormat="1" applyFont="1" applyFill="1" applyBorder="1" applyAlignment="1">
      <alignment vertical="center" shrinkToFit="1"/>
    </xf>
    <xf numFmtId="180" fontId="5" fillId="2" borderId="6" xfId="0" applyNumberFormat="1" applyFont="1" applyFill="1" applyBorder="1" applyAlignment="1">
      <alignment vertical="center" shrinkToFit="1"/>
    </xf>
    <xf numFmtId="0" fontId="5" fillId="0" borderId="9" xfId="0" applyFont="1" applyBorder="1" applyAlignment="1">
      <alignment horizontal="center" vertical="center"/>
    </xf>
    <xf numFmtId="0" fontId="5" fillId="2" borderId="9" xfId="0" applyFont="1" applyFill="1" applyBorder="1" applyAlignment="1">
      <alignment vertical="center" wrapText="1"/>
    </xf>
    <xf numFmtId="0" fontId="5" fillId="0" borderId="6" xfId="0" applyFont="1" applyBorder="1" applyAlignment="1">
      <alignment horizontal="center" vertical="center"/>
    </xf>
    <xf numFmtId="0" fontId="5" fillId="2" borderId="9"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180" fontId="11" fillId="0" borderId="6" xfId="0" applyNumberFormat="1" applyFont="1" applyFill="1" applyBorder="1" applyAlignment="1">
      <alignment vertical="center" shrinkToFit="1"/>
    </xf>
    <xf numFmtId="180" fontId="11" fillId="0" borderId="22" xfId="0" applyNumberFormat="1" applyFont="1" applyFill="1" applyBorder="1" applyAlignment="1">
      <alignment vertical="center" shrinkToFit="1"/>
    </xf>
    <xf numFmtId="0" fontId="10"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horizontal="right" vertical="center"/>
    </xf>
    <xf numFmtId="177" fontId="5" fillId="0" borderId="2" xfId="0" applyNumberFormat="1" applyFont="1" applyFill="1" applyBorder="1" applyAlignment="1">
      <alignment horizontal="center" vertical="center"/>
    </xf>
    <xf numFmtId="0" fontId="5" fillId="0" borderId="6" xfId="0" applyFont="1" applyFill="1" applyBorder="1" applyAlignment="1">
      <alignment horizontal="left" vertical="center" wrapText="1" shrinkToFit="1"/>
    </xf>
    <xf numFmtId="0" fontId="5" fillId="0" borderId="6" xfId="0" applyFont="1" applyFill="1" applyBorder="1" applyAlignment="1">
      <alignment horizontal="left" vertical="center" wrapText="1"/>
    </xf>
    <xf numFmtId="182" fontId="19" fillId="0" borderId="6" xfId="0" applyNumberFormat="1" applyFont="1" applyFill="1" applyBorder="1" applyAlignment="1">
      <alignment vertical="center" shrinkToFit="1"/>
    </xf>
    <xf numFmtId="182" fontId="19" fillId="0" borderId="3" xfId="0" applyNumberFormat="1" applyFont="1" applyFill="1" applyBorder="1" applyAlignment="1">
      <alignment vertical="center" shrinkToFit="1"/>
    </xf>
    <xf numFmtId="0" fontId="5" fillId="0" borderId="3"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5" xfId="0" applyFont="1" applyFill="1" applyBorder="1" applyAlignment="1">
      <alignment horizontal="left" vertical="center"/>
    </xf>
    <xf numFmtId="182" fontId="6" fillId="0" borderId="5" xfId="0" applyNumberFormat="1" applyFont="1" applyFill="1" applyBorder="1" applyAlignment="1">
      <alignment vertical="center" shrinkToFit="1"/>
    </xf>
    <xf numFmtId="182" fontId="6" fillId="0" borderId="6" xfId="0" applyNumberFormat="1" applyFont="1" applyFill="1" applyBorder="1" applyAlignment="1">
      <alignment vertical="center" shrinkToFit="1"/>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182" fontId="6" fillId="0" borderId="7" xfId="0" applyNumberFormat="1" applyFont="1" applyFill="1" applyBorder="1" applyAlignment="1">
      <alignment vertical="center" shrinkToFit="1"/>
    </xf>
    <xf numFmtId="177" fontId="5" fillId="0" borderId="0" xfId="0" applyNumberFormat="1" applyFont="1" applyFill="1" applyAlignment="1">
      <alignment horizontal="left" vertical="center"/>
    </xf>
    <xf numFmtId="180" fontId="6" fillId="0" borderId="0" xfId="0" applyNumberFormat="1" applyFont="1" applyFill="1" applyAlignment="1">
      <alignment vertical="center" shrinkToFit="1"/>
    </xf>
    <xf numFmtId="0" fontId="5" fillId="0" borderId="0" xfId="0" applyFont="1" applyFill="1" applyAlignment="1">
      <alignment horizontal="center" vertical="center"/>
    </xf>
    <xf numFmtId="176" fontId="5" fillId="0" borderId="0" xfId="0" applyNumberFormat="1" applyFont="1" applyFill="1"/>
    <xf numFmtId="180" fontId="5" fillId="0" borderId="0" xfId="0" applyNumberFormat="1" applyFont="1" applyFill="1" applyAlignment="1">
      <alignment vertical="center" shrinkToFit="1"/>
    </xf>
    <xf numFmtId="0" fontId="5" fillId="0" borderId="0" xfId="0" applyFont="1" applyFill="1"/>
    <xf numFmtId="177" fontId="5" fillId="0" borderId="0" xfId="0" applyNumberFormat="1" applyFont="1" applyFill="1"/>
    <xf numFmtId="177" fontId="5" fillId="0" borderId="0" xfId="0" applyNumberFormat="1" applyFont="1" applyFill="1" applyAlignment="1">
      <alignment vertical="center"/>
    </xf>
    <xf numFmtId="182" fontId="5" fillId="0" borderId="0" xfId="0" applyNumberFormat="1" applyFont="1" applyFill="1" applyAlignment="1">
      <alignment vertical="center" shrinkToFit="1"/>
    </xf>
    <xf numFmtId="0" fontId="5" fillId="0" borderId="0" xfId="0" applyFont="1" applyFill="1" applyAlignment="1">
      <alignment vertical="center" shrinkToFit="1"/>
    </xf>
    <xf numFmtId="182" fontId="5" fillId="0" borderId="0" xfId="0" applyNumberFormat="1" applyFont="1" applyFill="1" applyAlignment="1">
      <alignment vertical="center"/>
    </xf>
    <xf numFmtId="188" fontId="5" fillId="0" borderId="0" xfId="0" applyNumberFormat="1" applyFont="1" applyFill="1" applyAlignment="1">
      <alignment vertical="center"/>
    </xf>
    <xf numFmtId="3" fontId="5" fillId="0" borderId="0" xfId="0" quotePrefix="1" applyNumberFormat="1" applyFont="1" applyFill="1" applyAlignment="1">
      <alignment horizontal="right" vertical="center"/>
    </xf>
    <xf numFmtId="0" fontId="5" fillId="0" borderId="0" xfId="0" quotePrefix="1" applyFont="1" applyFill="1" applyAlignment="1">
      <alignment horizontal="right" vertical="center"/>
    </xf>
    <xf numFmtId="189" fontId="5" fillId="0" borderId="0" xfId="0" applyNumberFormat="1" applyFont="1" applyFill="1" applyAlignment="1">
      <alignment vertical="center"/>
    </xf>
    <xf numFmtId="0" fontId="5" fillId="0" borderId="22" xfId="0" applyFont="1" applyFill="1" applyBorder="1" applyAlignment="1">
      <alignment horizontal="left" vertical="center" wrapText="1" shrinkToFit="1"/>
    </xf>
    <xf numFmtId="0" fontId="5" fillId="0" borderId="22" xfId="0" applyFont="1" applyFill="1" applyBorder="1" applyAlignment="1">
      <alignment horizontal="left" vertical="center" wrapText="1"/>
    </xf>
    <xf numFmtId="182" fontId="19" fillId="0" borderId="22" xfId="0" applyNumberFormat="1" applyFont="1" applyFill="1" applyBorder="1" applyAlignment="1">
      <alignment vertical="center" shrinkToFit="1"/>
    </xf>
    <xf numFmtId="182" fontId="19" fillId="0" borderId="50" xfId="0" applyNumberFormat="1" applyFont="1" applyFill="1" applyBorder="1" applyAlignment="1">
      <alignment vertical="center" shrinkToFit="1"/>
    </xf>
    <xf numFmtId="0" fontId="5" fillId="0" borderId="50" xfId="0" applyFont="1" applyFill="1" applyBorder="1" applyAlignment="1">
      <alignment vertical="center" wrapText="1"/>
    </xf>
    <xf numFmtId="0" fontId="5" fillId="0" borderId="51" xfId="0" applyFont="1" applyFill="1" applyBorder="1" applyAlignment="1">
      <alignment horizontal="center" vertical="center" wrapText="1"/>
    </xf>
    <xf numFmtId="0" fontId="5" fillId="0" borderId="22" xfId="0" applyFont="1" applyFill="1" applyBorder="1" applyAlignment="1">
      <alignment vertical="center" wrapText="1"/>
    </xf>
    <xf numFmtId="0" fontId="5" fillId="0" borderId="130" xfId="0" applyFont="1" applyFill="1" applyBorder="1" applyAlignment="1">
      <alignment horizontal="center" vertical="center" wrapText="1"/>
    </xf>
    <xf numFmtId="0" fontId="5" fillId="0" borderId="138" xfId="0" applyFont="1" applyFill="1" applyBorder="1" applyAlignment="1">
      <alignment vertical="center" wrapText="1"/>
    </xf>
    <xf numFmtId="178" fontId="14" fillId="2" borderId="5" xfId="0" applyNumberFormat="1" applyFont="1" applyFill="1" applyBorder="1" applyAlignment="1">
      <alignment horizontal="right" vertical="center" shrinkToFit="1"/>
    </xf>
    <xf numFmtId="0" fontId="14" fillId="0" borderId="6" xfId="0" applyFont="1" applyBorder="1" applyAlignment="1">
      <alignment horizontal="center" vertical="center" wrapText="1"/>
    </xf>
    <xf numFmtId="179" fontId="14" fillId="0" borderId="6" xfId="0" quotePrefix="1" applyNumberFormat="1" applyFont="1" applyBorder="1" applyAlignment="1">
      <alignment horizontal="center" vertical="center"/>
    </xf>
    <xf numFmtId="178" fontId="14" fillId="0" borderId="27" xfId="0" applyNumberFormat="1" applyFont="1" applyBorder="1" applyAlignment="1">
      <alignment vertical="center" shrinkToFit="1"/>
    </xf>
    <xf numFmtId="178" fontId="14" fillId="2" borderId="28" xfId="0" applyNumberFormat="1" applyFont="1" applyFill="1" applyBorder="1" applyAlignment="1">
      <alignment vertical="center" shrinkToFit="1"/>
    </xf>
    <xf numFmtId="178" fontId="14" fillId="2" borderId="27" xfId="0" applyNumberFormat="1" applyFont="1" applyFill="1" applyBorder="1" applyAlignment="1">
      <alignment vertical="center" shrinkToFit="1"/>
    </xf>
    <xf numFmtId="178" fontId="14" fillId="2" borderId="30" xfId="0" applyNumberFormat="1" applyFont="1" applyFill="1" applyBorder="1" applyAlignment="1">
      <alignment vertical="center" shrinkToFit="1"/>
    </xf>
    <xf numFmtId="178" fontId="14" fillId="2" borderId="29" xfId="0" applyNumberFormat="1" applyFont="1" applyFill="1" applyBorder="1" applyAlignment="1">
      <alignment vertical="center" shrinkToFit="1"/>
    </xf>
    <xf numFmtId="178" fontId="14" fillId="2" borderId="27" xfId="0" applyNumberFormat="1" applyFont="1" applyFill="1" applyBorder="1" applyAlignment="1">
      <alignment horizontal="center" vertical="center" shrinkToFit="1"/>
    </xf>
    <xf numFmtId="180" fontId="25" fillId="7" borderId="6" xfId="0" applyNumberFormat="1" applyFont="1" applyFill="1" applyBorder="1"/>
    <xf numFmtId="180" fontId="25" fillId="7" borderId="22" xfId="0" applyNumberFormat="1" applyFont="1" applyFill="1" applyBorder="1"/>
    <xf numFmtId="180" fontId="25" fillId="2" borderId="19" xfId="0" applyNumberFormat="1" applyFont="1" applyFill="1" applyBorder="1" applyAlignment="1">
      <alignment vertical="center"/>
    </xf>
    <xf numFmtId="180" fontId="11" fillId="0" borderId="19" xfId="0" applyNumberFormat="1" applyFont="1" applyBorder="1" applyAlignment="1">
      <alignment vertical="center"/>
    </xf>
    <xf numFmtId="180" fontId="11" fillId="0" borderId="6" xfId="0" applyNumberFormat="1" applyFont="1" applyBorder="1" applyAlignment="1">
      <alignment vertical="center"/>
    </xf>
    <xf numFmtId="180" fontId="11" fillId="0" borderId="20" xfId="0" applyNumberFormat="1" applyFont="1" applyBorder="1" applyAlignment="1">
      <alignment vertical="center"/>
    </xf>
    <xf numFmtId="182" fontId="11" fillId="0" borderId="6" xfId="0" applyNumberFormat="1" applyFont="1" applyFill="1" applyBorder="1" applyAlignment="1">
      <alignment vertical="center" wrapText="1" shrinkToFit="1"/>
    </xf>
    <xf numFmtId="182" fontId="11" fillId="0" borderId="6" xfId="0" applyNumberFormat="1" applyFont="1" applyFill="1" applyBorder="1" applyAlignment="1">
      <alignment horizontal="center" vertical="center" wrapText="1"/>
    </xf>
    <xf numFmtId="182" fontId="11" fillId="0" borderId="6" xfId="0" applyNumberFormat="1" applyFont="1" applyFill="1" applyBorder="1" applyAlignment="1">
      <alignment vertical="center" wrapText="1"/>
    </xf>
    <xf numFmtId="180" fontId="11" fillId="0" borderId="3" xfId="0" applyNumberFormat="1" applyFont="1" applyFill="1" applyBorder="1" applyAlignment="1">
      <alignment vertical="center" shrinkToFit="1"/>
    </xf>
    <xf numFmtId="0" fontId="11" fillId="0" borderId="6"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9" xfId="0" applyFont="1" applyFill="1" applyBorder="1" applyAlignment="1">
      <alignment vertical="center" wrapText="1"/>
    </xf>
    <xf numFmtId="0" fontId="11" fillId="0" borderId="9" xfId="0" applyFont="1" applyFill="1" applyBorder="1" applyAlignment="1">
      <alignment horizontal="left" vertical="center" wrapText="1"/>
    </xf>
    <xf numFmtId="182" fontId="11" fillId="0" borderId="5" xfId="0" applyNumberFormat="1" applyFont="1" applyFill="1" applyBorder="1" applyAlignment="1">
      <alignment horizontal="center" vertical="center" wrapText="1"/>
    </xf>
    <xf numFmtId="182" fontId="11" fillId="0" borderId="5" xfId="0" applyNumberFormat="1" applyFont="1" applyFill="1" applyBorder="1" applyAlignment="1">
      <alignment vertical="center" wrapText="1"/>
    </xf>
    <xf numFmtId="180" fontId="11" fillId="0" borderId="0" xfId="0" applyNumberFormat="1" applyFont="1" applyFill="1" applyAlignment="1">
      <alignment vertical="center" shrinkToFit="1"/>
    </xf>
    <xf numFmtId="180" fontId="11" fillId="0" borderId="16" xfId="0" applyNumberFormat="1" applyFont="1" applyFill="1" applyBorder="1" applyAlignment="1">
      <alignment vertical="center" shrinkToFit="1"/>
    </xf>
    <xf numFmtId="0" fontId="11" fillId="0" borderId="22" xfId="0" applyFont="1" applyFill="1" applyBorder="1" applyAlignment="1">
      <alignment horizontal="center" vertical="center" wrapText="1"/>
    </xf>
    <xf numFmtId="0" fontId="11" fillId="0" borderId="23" xfId="0" applyFont="1" applyFill="1" applyBorder="1" applyAlignment="1">
      <alignment vertical="center" wrapText="1"/>
    </xf>
    <xf numFmtId="0" fontId="11" fillId="0" borderId="16" xfId="0" applyFont="1" applyFill="1" applyBorder="1" applyAlignment="1">
      <alignment vertical="center" wrapText="1"/>
    </xf>
    <xf numFmtId="3" fontId="11" fillId="0" borderId="6" xfId="0" applyNumberFormat="1" applyFont="1" applyFill="1" applyBorder="1" applyAlignment="1">
      <alignment vertical="center" wrapText="1"/>
    </xf>
    <xf numFmtId="180" fontId="11" fillId="0" borderId="9" xfId="0" applyNumberFormat="1" applyFont="1" applyFill="1" applyBorder="1" applyAlignment="1">
      <alignment vertical="center" shrinkToFit="1"/>
    </xf>
    <xf numFmtId="0" fontId="11" fillId="0" borderId="16" xfId="0" applyFont="1" applyFill="1" applyBorder="1" applyAlignment="1">
      <alignment horizontal="left" vertical="center" wrapText="1"/>
    </xf>
    <xf numFmtId="182" fontId="11" fillId="0" borderId="24" xfId="0" applyNumberFormat="1" applyFont="1" applyFill="1" applyBorder="1" applyAlignment="1">
      <alignment vertical="center" wrapText="1" shrinkToFit="1"/>
    </xf>
    <xf numFmtId="0" fontId="11" fillId="0" borderId="5" xfId="0" applyFont="1" applyFill="1" applyBorder="1" applyAlignment="1">
      <alignment horizontal="center" vertical="center" wrapText="1"/>
    </xf>
    <xf numFmtId="0" fontId="11" fillId="0" borderId="10" xfId="0" applyFont="1" applyFill="1" applyBorder="1" applyAlignment="1">
      <alignment vertical="center" wrapText="1"/>
    </xf>
    <xf numFmtId="177" fontId="35" fillId="0" borderId="0" xfId="0" applyNumberFormat="1" applyFont="1" applyFill="1" applyAlignment="1" applyProtection="1">
      <alignment vertical="center" wrapText="1"/>
      <protection locked="0"/>
    </xf>
    <xf numFmtId="0" fontId="5" fillId="0" borderId="1" xfId="0" applyFont="1" applyFill="1" applyBorder="1"/>
    <xf numFmtId="0" fontId="5" fillId="0" borderId="1" xfId="0" applyFont="1" applyFill="1" applyBorder="1" applyAlignment="1">
      <alignment horizontal="right"/>
    </xf>
    <xf numFmtId="0" fontId="5" fillId="0" borderId="0" xfId="0" applyFont="1" applyFill="1" applyAlignment="1">
      <alignment horizontal="right"/>
    </xf>
    <xf numFmtId="0" fontId="11" fillId="0" borderId="35" xfId="0" applyFont="1" applyFill="1" applyBorder="1" applyAlignment="1">
      <alignment horizontal="center" vertical="center" wrapText="1"/>
    </xf>
    <xf numFmtId="0" fontId="11" fillId="0" borderId="7"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1" fillId="0" borderId="74" xfId="0" applyFont="1" applyFill="1" applyBorder="1" applyAlignment="1">
      <alignment horizontal="center" vertical="center" wrapText="1"/>
    </xf>
    <xf numFmtId="49" fontId="11" fillId="0" borderId="37" xfId="0" applyNumberFormat="1" applyFont="1" applyFill="1" applyBorder="1" applyAlignment="1">
      <alignment horizontal="center" vertical="center" shrinkToFit="1"/>
    </xf>
    <xf numFmtId="0" fontId="11" fillId="0" borderId="38" xfId="0" applyFont="1" applyFill="1" applyBorder="1" applyAlignment="1">
      <alignment horizontal="left" vertical="center"/>
    </xf>
    <xf numFmtId="180" fontId="11" fillId="0" borderId="38" xfId="0" applyNumberFormat="1" applyFont="1" applyFill="1" applyBorder="1" applyAlignment="1">
      <alignment vertical="center"/>
    </xf>
    <xf numFmtId="180" fontId="11" fillId="0" borderId="38" xfId="0" applyNumberFormat="1" applyFont="1" applyFill="1" applyBorder="1" applyAlignment="1">
      <alignment vertical="center" wrapText="1"/>
    </xf>
    <xf numFmtId="0" fontId="11" fillId="0" borderId="38" xfId="0" applyFont="1" applyFill="1" applyBorder="1" applyAlignment="1">
      <alignment horizontal="center" vertical="center" wrapText="1"/>
    </xf>
    <xf numFmtId="0" fontId="11" fillId="0" borderId="38" xfId="0" applyFont="1" applyFill="1" applyBorder="1" applyAlignment="1">
      <alignment horizontal="right" vertical="center" wrapText="1"/>
    </xf>
    <xf numFmtId="0" fontId="11" fillId="0" borderId="44" xfId="0" applyFont="1" applyFill="1" applyBorder="1" applyAlignment="1">
      <alignment horizontal="center" vertical="center" wrapText="1"/>
    </xf>
    <xf numFmtId="0" fontId="11" fillId="0" borderId="38" xfId="0" applyFont="1" applyFill="1" applyBorder="1" applyAlignment="1">
      <alignment horizontal="center" vertical="center"/>
    </xf>
    <xf numFmtId="0" fontId="11" fillId="0" borderId="43" xfId="0" applyFont="1" applyFill="1" applyBorder="1" applyAlignment="1">
      <alignment horizontal="center" vertical="center"/>
    </xf>
    <xf numFmtId="49" fontId="11" fillId="0" borderId="137" xfId="0" applyNumberFormat="1" applyFont="1" applyFill="1" applyBorder="1" applyAlignment="1">
      <alignment horizontal="center" vertical="center" shrinkToFit="1"/>
    </xf>
    <xf numFmtId="180" fontId="11" fillId="0" borderId="16" xfId="0" applyNumberFormat="1" applyFont="1" applyFill="1" applyBorder="1" applyAlignment="1">
      <alignment horizontal="right" vertical="center" shrinkToFit="1"/>
    </xf>
    <xf numFmtId="0" fontId="11" fillId="0" borderId="5" xfId="0" applyFont="1" applyFill="1" applyBorder="1" applyAlignment="1">
      <alignment horizontal="left" vertical="center" wrapText="1"/>
    </xf>
    <xf numFmtId="0" fontId="11" fillId="0" borderId="9" xfId="0" applyFont="1" applyFill="1" applyBorder="1" applyAlignment="1">
      <alignment vertical="center" shrinkToFit="1"/>
    </xf>
    <xf numFmtId="0" fontId="11" fillId="0" borderId="25" xfId="0" applyFont="1" applyFill="1" applyBorder="1" applyAlignment="1">
      <alignment vertical="center" shrinkToFit="1"/>
    </xf>
    <xf numFmtId="0" fontId="11" fillId="0" borderId="25" xfId="0" applyFont="1" applyFill="1" applyBorder="1" applyAlignment="1">
      <alignment horizontal="center" vertical="center" shrinkToFit="1"/>
    </xf>
    <xf numFmtId="177" fontId="11" fillId="0" borderId="3" xfId="0" applyNumberFormat="1" applyFont="1" applyFill="1" applyBorder="1" applyAlignment="1" applyProtection="1">
      <alignment vertical="center" shrinkToFit="1"/>
      <protection locked="0"/>
    </xf>
    <xf numFmtId="181" fontId="11" fillId="0" borderId="10" xfId="0" applyNumberFormat="1" applyFont="1" applyFill="1" applyBorder="1" applyAlignment="1" applyProtection="1">
      <alignment vertical="center" shrinkToFit="1"/>
      <protection locked="0"/>
    </xf>
    <xf numFmtId="0" fontId="11" fillId="0" borderId="24" xfId="0" applyFont="1" applyFill="1" applyBorder="1" applyAlignment="1">
      <alignment vertical="center" shrinkToFit="1"/>
    </xf>
    <xf numFmtId="0" fontId="11" fillId="0" borderId="24" xfId="0" applyFont="1" applyFill="1" applyBorder="1" applyAlignment="1">
      <alignment vertical="center" wrapText="1"/>
    </xf>
    <xf numFmtId="0" fontId="11" fillId="0" borderId="6" xfId="0" applyFont="1" applyFill="1" applyBorder="1" applyAlignment="1">
      <alignment horizontal="center" vertical="center"/>
    </xf>
    <xf numFmtId="0" fontId="11" fillId="0" borderId="32" xfId="0" applyFont="1" applyFill="1" applyBorder="1" applyAlignment="1">
      <alignment horizontal="center" vertical="center"/>
    </xf>
    <xf numFmtId="180" fontId="11" fillId="0" borderId="6" xfId="0" applyNumberFormat="1" applyFont="1" applyFill="1" applyBorder="1" applyAlignment="1">
      <alignment horizontal="right" vertical="center" shrinkToFit="1"/>
    </xf>
    <xf numFmtId="0" fontId="11" fillId="0" borderId="6" xfId="0" applyFont="1" applyFill="1" applyBorder="1" applyAlignment="1">
      <alignment horizontal="left" vertical="center" wrapText="1"/>
    </xf>
    <xf numFmtId="49" fontId="11" fillId="0" borderId="2" xfId="0" applyNumberFormat="1" applyFont="1" applyFill="1" applyBorder="1" applyAlignment="1">
      <alignment horizontal="center" vertical="center" shrinkToFit="1"/>
    </xf>
    <xf numFmtId="0" fontId="11" fillId="0" borderId="40" xfId="0" applyFont="1" applyFill="1" applyBorder="1" applyAlignment="1">
      <alignment vertical="center" shrinkToFit="1"/>
    </xf>
    <xf numFmtId="177" fontId="11" fillId="0" borderId="25" xfId="0" applyNumberFormat="1" applyFont="1" applyFill="1" applyBorder="1" applyAlignment="1" applyProtection="1">
      <alignment vertical="center" shrinkToFit="1"/>
      <protection locked="0"/>
    </xf>
    <xf numFmtId="181" fontId="11" fillId="0" borderId="62" xfId="0" applyNumberFormat="1" applyFont="1" applyFill="1" applyBorder="1" applyAlignment="1" applyProtection="1">
      <alignment vertical="center" shrinkToFit="1"/>
      <protection locked="0"/>
    </xf>
    <xf numFmtId="0" fontId="11" fillId="0" borderId="24"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 xfId="0" applyFont="1" applyFill="1" applyBorder="1" applyAlignment="1">
      <alignment vertical="center" shrinkToFit="1"/>
    </xf>
    <xf numFmtId="0" fontId="11" fillId="0" borderId="3" xfId="0" applyFont="1" applyFill="1" applyBorder="1" applyAlignment="1">
      <alignment horizontal="center" vertical="center" shrinkToFit="1"/>
    </xf>
    <xf numFmtId="0" fontId="11" fillId="0" borderId="6" xfId="0" applyFont="1" applyFill="1" applyBorder="1" applyAlignment="1">
      <alignment vertical="center" shrinkToFit="1"/>
    </xf>
    <xf numFmtId="0" fontId="11" fillId="0" borderId="3" xfId="0" applyFont="1" applyFill="1" applyBorder="1" applyAlignment="1">
      <alignment vertical="center" wrapText="1"/>
    </xf>
    <xf numFmtId="182" fontId="11" fillId="0" borderId="3" xfId="0" applyNumberFormat="1" applyFont="1" applyFill="1" applyBorder="1" applyAlignment="1">
      <alignment vertical="center" wrapText="1" shrinkToFit="1"/>
    </xf>
    <xf numFmtId="182" fontId="11" fillId="0" borderId="3" xfId="0" applyNumberFormat="1" applyFont="1" applyFill="1" applyBorder="1" applyAlignment="1">
      <alignment horizontal="center" vertical="center" wrapText="1"/>
    </xf>
    <xf numFmtId="182" fontId="11" fillId="0" borderId="3" xfId="0" applyNumberFormat="1"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3" xfId="0" applyFont="1" applyFill="1" applyBorder="1" applyAlignment="1">
      <alignment horizontal="right" vertical="center" wrapText="1"/>
    </xf>
    <xf numFmtId="0" fontId="11" fillId="0" borderId="9" xfId="0" applyFont="1" applyFill="1" applyBorder="1" applyAlignment="1">
      <alignment horizontal="center" vertical="center" wrapText="1"/>
    </xf>
    <xf numFmtId="0" fontId="11" fillId="0" borderId="24" xfId="0" applyFont="1" applyFill="1" applyBorder="1" applyAlignment="1">
      <alignment horizontal="center" vertical="center" wrapText="1"/>
    </xf>
    <xf numFmtId="180" fontId="11" fillId="0" borderId="9" xfId="0" applyNumberFormat="1" applyFont="1" applyFill="1" applyBorder="1" applyAlignment="1">
      <alignment horizontal="right" vertical="center" shrinkToFit="1"/>
    </xf>
    <xf numFmtId="0" fontId="11" fillId="0" borderId="22" xfId="0" applyFont="1" applyFill="1" applyBorder="1" applyAlignment="1">
      <alignment vertical="center" wrapText="1"/>
    </xf>
    <xf numFmtId="0" fontId="11" fillId="0" borderId="6" xfId="0" quotePrefix="1" applyFont="1" applyFill="1" applyBorder="1" applyAlignment="1" applyProtection="1">
      <alignment horizontal="left" vertical="center" wrapText="1"/>
      <protection locked="0"/>
    </xf>
    <xf numFmtId="49" fontId="11" fillId="0" borderId="58" xfId="0" applyNumberFormat="1" applyFont="1" applyFill="1" applyBorder="1" applyAlignment="1">
      <alignment horizontal="center" vertical="center" shrinkToFit="1"/>
    </xf>
    <xf numFmtId="0" fontId="11" fillId="0" borderId="50" xfId="0" applyFont="1" applyFill="1" applyBorder="1" applyAlignment="1">
      <alignment horizontal="left" vertical="center"/>
    </xf>
    <xf numFmtId="182" fontId="11" fillId="0" borderId="50" xfId="0" applyNumberFormat="1" applyFont="1" applyFill="1" applyBorder="1" applyAlignment="1">
      <alignment horizontal="center" vertical="center" wrapText="1"/>
    </xf>
    <xf numFmtId="0" fontId="11" fillId="0" borderId="50" xfId="0" applyFont="1" applyFill="1" applyBorder="1" applyAlignment="1">
      <alignment horizontal="right" vertical="center" wrapText="1"/>
    </xf>
    <xf numFmtId="0" fontId="11" fillId="0" borderId="51"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50" xfId="0" applyFont="1" applyFill="1" applyBorder="1" applyAlignment="1">
      <alignment horizontal="center" vertical="center"/>
    </xf>
    <xf numFmtId="183" fontId="36" fillId="0" borderId="6" xfId="0" applyNumberFormat="1" applyFont="1" applyFill="1" applyBorder="1" applyAlignment="1">
      <alignment horizontal="center" vertical="center" wrapText="1"/>
    </xf>
    <xf numFmtId="49" fontId="11" fillId="0" borderId="136" xfId="0" applyNumberFormat="1" applyFont="1" applyFill="1" applyBorder="1" applyAlignment="1">
      <alignment horizontal="center" vertical="center" shrinkToFit="1"/>
    </xf>
    <xf numFmtId="0" fontId="11" fillId="0" borderId="13" xfId="0" applyFont="1" applyFill="1" applyBorder="1" applyAlignment="1">
      <alignment vertical="center" wrapText="1"/>
    </xf>
    <xf numFmtId="182" fontId="11" fillId="0" borderId="13" xfId="0" applyNumberFormat="1" applyFont="1" applyFill="1" applyBorder="1" applyAlignment="1">
      <alignment horizontal="center" vertical="center" wrapText="1"/>
    </xf>
    <xf numFmtId="182" fontId="11" fillId="0" borderId="13" xfId="0" applyNumberFormat="1" applyFont="1" applyFill="1" applyBorder="1" applyAlignment="1">
      <alignment vertical="center" wrapText="1"/>
    </xf>
    <xf numFmtId="180" fontId="11" fillId="0" borderId="45" xfId="0" applyNumberFormat="1" applyFont="1" applyFill="1" applyBorder="1" applyAlignment="1">
      <alignment vertical="center" shrinkToFit="1"/>
    </xf>
    <xf numFmtId="180" fontId="11" fillId="0" borderId="13" xfId="0" applyNumberFormat="1" applyFont="1" applyFill="1" applyBorder="1" applyAlignment="1">
      <alignment horizontal="right" vertical="center" shrinkToFit="1"/>
    </xf>
    <xf numFmtId="0" fontId="11" fillId="0" borderId="13" xfId="0" applyFont="1" applyFill="1" applyBorder="1" applyAlignment="1">
      <alignment horizontal="center" vertical="center" wrapText="1"/>
    </xf>
    <xf numFmtId="0" fontId="11" fillId="0" borderId="18" xfId="0" applyFont="1" applyFill="1" applyBorder="1" applyAlignment="1">
      <alignment vertical="center" wrapText="1"/>
    </xf>
    <xf numFmtId="0" fontId="11" fillId="0" borderId="18"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8" xfId="0" applyFont="1" applyFill="1" applyBorder="1" applyAlignment="1">
      <alignment vertical="center" shrinkToFit="1"/>
    </xf>
    <xf numFmtId="0" fontId="11" fillId="0" borderId="45" xfId="0" applyFont="1" applyFill="1" applyBorder="1" applyAlignment="1">
      <alignment vertical="center" shrinkToFit="1"/>
    </xf>
    <xf numFmtId="0" fontId="11" fillId="0" borderId="45" xfId="0" applyFont="1" applyFill="1" applyBorder="1" applyAlignment="1">
      <alignment horizontal="center" vertical="center" shrinkToFit="1"/>
    </xf>
    <xf numFmtId="177" fontId="11" fillId="0" borderId="45" xfId="0" applyNumberFormat="1" applyFont="1" applyFill="1" applyBorder="1" applyAlignment="1" applyProtection="1">
      <alignment vertical="center" shrinkToFit="1"/>
      <protection locked="0"/>
    </xf>
    <xf numFmtId="181" fontId="11" fillId="0" borderId="84" xfId="0" applyNumberFormat="1" applyFont="1" applyFill="1" applyBorder="1" applyAlignment="1" applyProtection="1">
      <alignment vertical="center" shrinkToFit="1"/>
      <protection locked="0"/>
    </xf>
    <xf numFmtId="0" fontId="11" fillId="0" borderId="13" xfId="0" applyFont="1" applyFill="1" applyBorder="1" applyAlignment="1">
      <alignment vertical="center" shrinkToFit="1"/>
    </xf>
    <xf numFmtId="0" fontId="11" fillId="0" borderId="13" xfId="0" applyFont="1" applyFill="1" applyBorder="1" applyAlignment="1">
      <alignment horizontal="center" vertical="center"/>
    </xf>
    <xf numFmtId="0" fontId="11" fillId="0" borderId="41" xfId="0" applyFont="1" applyFill="1" applyBorder="1" applyAlignment="1">
      <alignment horizontal="center" vertical="center"/>
    </xf>
    <xf numFmtId="177" fontId="11" fillId="0" borderId="46" xfId="0" applyNumberFormat="1" applyFont="1" applyFill="1" applyBorder="1" applyAlignment="1">
      <alignment horizontal="center" vertical="center"/>
    </xf>
    <xf numFmtId="182" fontId="11" fillId="0" borderId="14" xfId="0" applyNumberFormat="1" applyFont="1" applyFill="1" applyBorder="1" applyAlignment="1">
      <alignment vertical="center" shrinkToFit="1"/>
    </xf>
    <xf numFmtId="180" fontId="11" fillId="0" borderId="19" xfId="0" applyNumberFormat="1" applyFont="1" applyFill="1" applyBorder="1" applyAlignment="1">
      <alignment vertical="center" shrinkToFit="1"/>
    </xf>
    <xf numFmtId="0" fontId="11" fillId="0" borderId="69" xfId="0" applyFont="1" applyFill="1" applyBorder="1" applyAlignment="1">
      <alignment horizontal="center" vertical="center"/>
    </xf>
    <xf numFmtId="177" fontId="11" fillId="0" borderId="23" xfId="0" applyNumberFormat="1" applyFont="1" applyFill="1" applyBorder="1" applyAlignment="1">
      <alignment horizontal="center" vertical="center"/>
    </xf>
    <xf numFmtId="182" fontId="11" fillId="0" borderId="9" xfId="0" applyNumberFormat="1" applyFont="1" applyFill="1" applyBorder="1" applyAlignment="1">
      <alignment vertical="center" shrinkToFit="1"/>
    </xf>
    <xf numFmtId="0" fontId="11" fillId="0" borderId="64" xfId="0" applyFont="1" applyFill="1" applyBorder="1" applyAlignment="1">
      <alignment horizontal="center" vertical="center"/>
    </xf>
    <xf numFmtId="177" fontId="11" fillId="0" borderId="48" xfId="0" applyNumberFormat="1" applyFont="1" applyFill="1" applyBorder="1" applyAlignment="1">
      <alignment horizontal="center" vertical="center"/>
    </xf>
    <xf numFmtId="182" fontId="11" fillId="0" borderId="15" xfId="0" applyNumberFormat="1" applyFont="1" applyFill="1" applyBorder="1" applyAlignment="1">
      <alignment vertical="center" shrinkToFit="1"/>
    </xf>
    <xf numFmtId="180" fontId="11" fillId="0" borderId="20" xfId="0" applyNumberFormat="1" applyFont="1" applyFill="1" applyBorder="1" applyAlignment="1">
      <alignment vertical="center" shrinkToFit="1"/>
    </xf>
    <xf numFmtId="0" fontId="11" fillId="0" borderId="70" xfId="0" applyFont="1" applyFill="1" applyBorder="1" applyAlignment="1">
      <alignment horizontal="center" vertical="center"/>
    </xf>
    <xf numFmtId="182" fontId="11" fillId="0" borderId="51" xfId="0" applyNumberFormat="1" applyFont="1" applyFill="1" applyBorder="1" applyAlignment="1">
      <alignment vertical="center" shrinkToFit="1"/>
    </xf>
    <xf numFmtId="180" fontId="11" fillId="0" borderId="35" xfId="0" applyNumberFormat="1" applyFont="1" applyFill="1" applyBorder="1" applyAlignment="1">
      <alignment vertical="center" shrinkToFit="1"/>
    </xf>
    <xf numFmtId="0" fontId="11" fillId="0" borderId="63" xfId="0" applyFont="1" applyFill="1" applyBorder="1" applyAlignment="1">
      <alignment horizontal="center" vertical="center"/>
    </xf>
    <xf numFmtId="177" fontId="11" fillId="0" borderId="11" xfId="0" applyNumberFormat="1" applyFont="1" applyFill="1" applyBorder="1" applyAlignment="1">
      <alignment horizontal="center" vertical="center"/>
    </xf>
    <xf numFmtId="182" fontId="11" fillId="0" borderId="18" xfId="0" applyNumberFormat="1" applyFont="1" applyFill="1" applyBorder="1" applyAlignment="1">
      <alignment vertical="center" shrinkToFit="1"/>
    </xf>
    <xf numFmtId="180" fontId="11" fillId="0" borderId="8" xfId="0" applyNumberFormat="1" applyFont="1" applyFill="1" applyBorder="1" applyAlignment="1">
      <alignment vertical="center" shrinkToFit="1"/>
    </xf>
    <xf numFmtId="0" fontId="11" fillId="0" borderId="65" xfId="0" applyFont="1" applyFill="1" applyBorder="1" applyAlignment="1">
      <alignment horizontal="center" vertical="center"/>
    </xf>
    <xf numFmtId="180" fontId="11" fillId="0" borderId="50" xfId="0" applyNumberFormat="1" applyFont="1" applyFill="1" applyBorder="1" applyAlignment="1">
      <alignment vertical="center" shrinkToFit="1"/>
    </xf>
    <xf numFmtId="182" fontId="11" fillId="0" borderId="52" xfId="0" applyNumberFormat="1" applyFont="1" applyFill="1" applyBorder="1" applyAlignment="1">
      <alignment vertical="center" shrinkToFit="1"/>
    </xf>
    <xf numFmtId="180" fontId="11" fillId="0" borderId="1" xfId="0" applyNumberFormat="1" applyFont="1" applyFill="1" applyBorder="1" applyAlignment="1">
      <alignment vertical="center" shrinkToFit="1"/>
    </xf>
    <xf numFmtId="177" fontId="5" fillId="0" borderId="0" xfId="0" applyNumberFormat="1" applyFont="1" applyFill="1" applyAlignment="1">
      <alignment horizontal="center" vertical="center"/>
    </xf>
    <xf numFmtId="178" fontId="5" fillId="0" borderId="0" xfId="0" applyNumberFormat="1" applyFont="1" applyFill="1" applyAlignment="1">
      <alignment vertical="center" shrinkToFit="1"/>
    </xf>
    <xf numFmtId="178" fontId="5" fillId="0" borderId="0" xfId="0" applyNumberFormat="1" applyFont="1" applyFill="1" applyAlignment="1">
      <alignment horizontal="center" vertical="center" shrinkToFit="1"/>
    </xf>
    <xf numFmtId="3" fontId="5" fillId="0" borderId="0" xfId="0" applyNumberFormat="1" applyFont="1" applyFill="1" applyAlignment="1">
      <alignment horizontal="center" vertical="center" wrapText="1"/>
    </xf>
    <xf numFmtId="3" fontId="5" fillId="0" borderId="0" xfId="0" applyNumberFormat="1" applyFont="1" applyFill="1" applyAlignment="1">
      <alignment horizontal="center" vertical="center" shrinkToFit="1"/>
    </xf>
    <xf numFmtId="0" fontId="0" fillId="0" borderId="0" xfId="0" applyFont="1" applyFill="1"/>
    <xf numFmtId="182" fontId="5" fillId="0" borderId="0" xfId="0" applyNumberFormat="1" applyFont="1" applyFill="1"/>
    <xf numFmtId="177" fontId="5" fillId="0" borderId="0" xfId="0" applyNumberFormat="1" applyFont="1" applyFill="1" applyAlignment="1">
      <alignment horizontal="left"/>
    </xf>
    <xf numFmtId="3" fontId="5" fillId="0" borderId="0" xfId="0" applyNumberFormat="1" applyFont="1" applyFill="1" applyAlignment="1">
      <alignment vertical="center" shrinkToFit="1"/>
    </xf>
    <xf numFmtId="185" fontId="5" fillId="0" borderId="0" xfId="0" applyNumberFormat="1" applyFont="1" applyFill="1" applyAlignment="1">
      <alignment vertical="center" shrinkToFit="1"/>
    </xf>
    <xf numFmtId="187" fontId="5" fillId="0" borderId="0" xfId="0" applyNumberFormat="1" applyFont="1" applyFill="1"/>
    <xf numFmtId="184" fontId="5" fillId="0" borderId="0" xfId="0" applyNumberFormat="1" applyFont="1" applyFill="1"/>
    <xf numFmtId="1" fontId="5" fillId="0" borderId="0" xfId="0" applyNumberFormat="1" applyFont="1" applyFill="1"/>
    <xf numFmtId="0" fontId="34" fillId="0" borderId="0" xfId="0" applyFont="1" applyFill="1"/>
    <xf numFmtId="0" fontId="14" fillId="0" borderId="0" xfId="0" applyFont="1" applyFill="1" applyAlignment="1">
      <alignment horizontal="center"/>
    </xf>
    <xf numFmtId="0" fontId="5" fillId="0" borderId="1" xfId="0" applyFont="1" applyFill="1" applyBorder="1" applyAlignment="1">
      <alignment vertical="center"/>
    </xf>
    <xf numFmtId="186" fontId="5" fillId="0" borderId="0" xfId="0" applyNumberFormat="1" applyFont="1" applyFill="1"/>
    <xf numFmtId="180" fontId="33" fillId="0" borderId="0" xfId="2" applyNumberFormat="1" applyFont="1" applyFill="1">
      <alignment vertical="center"/>
    </xf>
    <xf numFmtId="180" fontId="11" fillId="0" borderId="24" xfId="0" applyNumberFormat="1" applyFont="1" applyFill="1" applyBorder="1" applyAlignment="1">
      <alignment vertical="center" shrinkToFit="1"/>
    </xf>
    <xf numFmtId="180" fontId="11" fillId="0" borderId="3" xfId="0" applyNumberFormat="1" applyFont="1" applyFill="1" applyBorder="1" applyAlignment="1">
      <alignment vertical="center"/>
    </xf>
    <xf numFmtId="180" fontId="11" fillId="0" borderId="3" xfId="0" applyNumberFormat="1" applyFont="1" applyFill="1" applyBorder="1" applyAlignment="1">
      <alignment vertical="center" wrapText="1"/>
    </xf>
    <xf numFmtId="180" fontId="11" fillId="0" borderId="6" xfId="0" applyNumberFormat="1" applyFont="1" applyFill="1" applyBorder="1" applyAlignment="1">
      <alignment vertical="center" wrapText="1" shrinkToFit="1"/>
    </xf>
    <xf numFmtId="180" fontId="11" fillId="0" borderId="50" xfId="0" applyNumberFormat="1" applyFont="1" applyFill="1" applyBorder="1" applyAlignment="1">
      <alignment vertical="center"/>
    </xf>
    <xf numFmtId="180" fontId="11" fillId="0" borderId="50" xfId="0" applyNumberFormat="1" applyFont="1" applyFill="1" applyBorder="1" applyAlignment="1">
      <alignment vertical="center" wrapText="1"/>
    </xf>
    <xf numFmtId="180" fontId="11" fillId="0" borderId="13" xfId="0" applyNumberFormat="1" applyFont="1" applyFill="1" applyBorder="1" applyAlignment="1">
      <alignment vertical="center" shrinkToFit="1"/>
    </xf>
    <xf numFmtId="180" fontId="11" fillId="0" borderId="47" xfId="0" applyNumberFormat="1" applyFont="1" applyFill="1" applyBorder="1" applyAlignment="1">
      <alignment vertical="center" shrinkToFit="1"/>
    </xf>
    <xf numFmtId="180" fontId="11" fillId="0" borderId="49" xfId="0" applyNumberFormat="1" applyFont="1" applyFill="1" applyBorder="1" applyAlignment="1">
      <alignment vertical="center" shrinkToFit="1"/>
    </xf>
    <xf numFmtId="180" fontId="11" fillId="0" borderId="7" xfId="0" applyNumberFormat="1" applyFont="1" applyFill="1" applyBorder="1" applyAlignment="1">
      <alignment vertical="center" shrinkToFit="1"/>
    </xf>
    <xf numFmtId="180" fontId="11" fillId="0" borderId="5" xfId="0" applyNumberFormat="1" applyFont="1" applyFill="1" applyBorder="1" applyAlignment="1">
      <alignment vertical="center" shrinkToFit="1"/>
    </xf>
    <xf numFmtId="180" fontId="11" fillId="0" borderId="3" xfId="0" applyNumberFormat="1" applyFont="1" applyFill="1" applyBorder="1" applyAlignment="1">
      <alignment horizontal="right" vertical="center" wrapText="1"/>
    </xf>
    <xf numFmtId="180" fontId="11" fillId="0" borderId="50" xfId="0" applyNumberFormat="1" applyFont="1" applyFill="1" applyBorder="1" applyAlignment="1">
      <alignment horizontal="right" vertical="center" wrapText="1"/>
    </xf>
    <xf numFmtId="0" fontId="16" fillId="0" borderId="71" xfId="0" applyFont="1" applyFill="1" applyBorder="1" applyAlignment="1"/>
    <xf numFmtId="0" fontId="16" fillId="0" borderId="72" xfId="0" applyFont="1" applyFill="1" applyBorder="1" applyAlignment="1"/>
    <xf numFmtId="0" fontId="16" fillId="0" borderId="73" xfId="0" applyFont="1" applyFill="1" applyBorder="1" applyAlignment="1"/>
    <xf numFmtId="0" fontId="11" fillId="0" borderId="69"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70" xfId="0" applyFont="1" applyFill="1" applyBorder="1" applyAlignment="1">
      <alignment horizontal="center" vertical="center"/>
    </xf>
    <xf numFmtId="3" fontId="11" fillId="0" borderId="78" xfId="0" applyNumberFormat="1" applyFont="1" applyFill="1" applyBorder="1" applyAlignment="1">
      <alignment horizontal="center" vertical="center" shrinkToFit="1"/>
    </xf>
    <xf numFmtId="3" fontId="11" fillId="0" borderId="67" xfId="0" applyNumberFormat="1" applyFont="1" applyFill="1" applyBorder="1" applyAlignment="1">
      <alignment horizontal="center" vertical="center" shrinkToFit="1"/>
    </xf>
    <xf numFmtId="3" fontId="11" fillId="0" borderId="79" xfId="0" applyNumberFormat="1" applyFont="1" applyFill="1" applyBorder="1" applyAlignment="1">
      <alignment horizontal="center" vertical="center" shrinkToFit="1"/>
    </xf>
    <xf numFmtId="3" fontId="11" fillId="0" borderId="66" xfId="0" applyNumberFormat="1" applyFont="1" applyFill="1" applyBorder="1" applyAlignment="1">
      <alignment horizontal="center" vertical="center" wrapText="1"/>
    </xf>
    <xf numFmtId="3" fontId="11" fillId="0" borderId="67" xfId="0" applyNumberFormat="1" applyFont="1" applyFill="1" applyBorder="1" applyAlignment="1">
      <alignment horizontal="center" vertical="center" wrapText="1"/>
    </xf>
    <xf numFmtId="3" fontId="11" fillId="0" borderId="68" xfId="0" applyNumberFormat="1" applyFont="1" applyFill="1" applyBorder="1" applyAlignment="1">
      <alignment horizontal="center" vertical="center" wrapText="1"/>
    </xf>
    <xf numFmtId="0" fontId="11" fillId="0" borderId="66"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3" fontId="11" fillId="0" borderId="66" xfId="0" applyNumberFormat="1" applyFont="1" applyFill="1" applyBorder="1" applyAlignment="1">
      <alignment horizontal="center" vertical="center" shrinkToFit="1"/>
    </xf>
    <xf numFmtId="3" fontId="11" fillId="0" borderId="68" xfId="0" applyNumberFormat="1" applyFont="1" applyFill="1" applyBorder="1" applyAlignment="1">
      <alignment horizontal="center" vertical="center" shrinkToFit="1"/>
    </xf>
    <xf numFmtId="0" fontId="11" fillId="0" borderId="78" xfId="0" applyFont="1" applyFill="1" applyBorder="1" applyAlignment="1">
      <alignment horizontal="center" vertical="center"/>
    </xf>
    <xf numFmtId="0" fontId="11" fillId="0" borderId="79"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126" xfId="0" applyFont="1" applyFill="1" applyBorder="1" applyAlignment="1">
      <alignment horizontal="center" vertical="center"/>
    </xf>
    <xf numFmtId="0" fontId="11" fillId="0" borderId="128" xfId="0" applyFont="1" applyFill="1" applyBorder="1" applyAlignment="1">
      <alignment horizontal="center" vertical="center"/>
    </xf>
    <xf numFmtId="0" fontId="11" fillId="0" borderId="124" xfId="0" applyFont="1" applyFill="1" applyBorder="1" applyAlignment="1">
      <alignment horizontal="center" vertical="center"/>
    </xf>
    <xf numFmtId="0" fontId="11" fillId="0" borderId="121"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127" xfId="0" applyFont="1" applyFill="1" applyBorder="1" applyAlignment="1">
      <alignment horizontal="center" vertical="center"/>
    </xf>
    <xf numFmtId="0" fontId="11" fillId="0" borderId="129" xfId="0" applyFont="1" applyFill="1" applyBorder="1" applyAlignment="1">
      <alignment horizontal="center" vertical="center"/>
    </xf>
    <xf numFmtId="3" fontId="11" fillId="0" borderId="78" xfId="0" applyNumberFormat="1" applyFont="1" applyFill="1" applyBorder="1" applyAlignment="1">
      <alignment horizontal="center" vertical="center" wrapText="1"/>
    </xf>
    <xf numFmtId="3" fontId="11" fillId="0" borderId="79" xfId="0" applyNumberFormat="1" applyFont="1" applyFill="1" applyBorder="1" applyAlignment="1">
      <alignment horizontal="center" vertical="center" wrapText="1"/>
    </xf>
    <xf numFmtId="0" fontId="11" fillId="0" borderId="123" xfId="0" applyFont="1" applyFill="1" applyBorder="1" applyAlignment="1">
      <alignment horizontal="center" vertical="center"/>
    </xf>
    <xf numFmtId="0" fontId="11" fillId="0" borderId="120" xfId="0" applyFont="1" applyFill="1" applyBorder="1" applyAlignment="1">
      <alignment horizontal="center" vertical="center"/>
    </xf>
    <xf numFmtId="0" fontId="11" fillId="0" borderId="125" xfId="0" applyFont="1" applyFill="1" applyBorder="1" applyAlignment="1">
      <alignment horizontal="center" vertical="center"/>
    </xf>
    <xf numFmtId="0" fontId="11" fillId="0" borderId="122" xfId="0" applyFont="1" applyFill="1" applyBorder="1" applyAlignment="1">
      <alignment horizontal="center" vertical="center"/>
    </xf>
    <xf numFmtId="0" fontId="5" fillId="0" borderId="1" xfId="0" applyFont="1" applyFill="1" applyBorder="1" applyAlignment="1">
      <alignment horizontal="right"/>
    </xf>
    <xf numFmtId="0" fontId="0" fillId="0" borderId="1" xfId="0" applyFont="1" applyFill="1" applyBorder="1" applyAlignment="1">
      <alignment horizontal="right"/>
    </xf>
    <xf numFmtId="177" fontId="11" fillId="0" borderId="21" xfId="0" applyNumberFormat="1" applyFont="1" applyFill="1" applyBorder="1" applyAlignment="1">
      <alignment horizontal="center" vertical="center"/>
    </xf>
    <xf numFmtId="177" fontId="11" fillId="0" borderId="23" xfId="0" applyNumberFormat="1" applyFont="1" applyFill="1" applyBorder="1" applyAlignment="1">
      <alignment horizontal="center" vertical="center"/>
    </xf>
    <xf numFmtId="177" fontId="11" fillId="0" borderId="4" xfId="0" applyNumberFormat="1" applyFont="1" applyFill="1" applyBorder="1" applyAlignment="1">
      <alignment horizontal="center" vertical="center"/>
    </xf>
    <xf numFmtId="177" fontId="11" fillId="0" borderId="11" xfId="0" applyNumberFormat="1" applyFont="1" applyFill="1" applyBorder="1" applyAlignment="1">
      <alignment horizontal="center" vertical="center"/>
    </xf>
    <xf numFmtId="182" fontId="11" fillId="0" borderId="14" xfId="0" applyNumberFormat="1" applyFont="1" applyFill="1" applyBorder="1" applyAlignment="1">
      <alignment horizontal="center" vertical="center"/>
    </xf>
    <xf numFmtId="182" fontId="11" fillId="0" borderId="81" xfId="0" applyNumberFormat="1" applyFont="1" applyFill="1" applyBorder="1" applyAlignment="1">
      <alignment horizontal="center" vertical="center"/>
    </xf>
    <xf numFmtId="0" fontId="16" fillId="0" borderId="82" xfId="0" applyFont="1" applyFill="1" applyBorder="1" applyAlignment="1"/>
    <xf numFmtId="0" fontId="16" fillId="0" borderId="83" xfId="0" applyFont="1" applyFill="1" applyBorder="1" applyAlignment="1"/>
    <xf numFmtId="182" fontId="11" fillId="0" borderId="18" xfId="0" applyNumberFormat="1" applyFont="1" applyFill="1" applyBorder="1" applyAlignment="1">
      <alignment horizontal="center" vertical="center"/>
    </xf>
    <xf numFmtId="182" fontId="11" fillId="0" borderId="84" xfId="0" applyNumberFormat="1" applyFont="1" applyFill="1" applyBorder="1" applyAlignment="1">
      <alignment horizontal="center" vertical="center"/>
    </xf>
    <xf numFmtId="182" fontId="11" fillId="0" borderId="44" xfId="0" applyNumberFormat="1" applyFont="1" applyFill="1" applyBorder="1" applyAlignment="1">
      <alignment horizontal="center" vertical="center"/>
    </xf>
    <xf numFmtId="182" fontId="11" fillId="0" borderId="59"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182" fontId="11" fillId="0" borderId="10" xfId="0" applyNumberFormat="1" applyFont="1" applyFill="1" applyBorder="1" applyAlignment="1">
      <alignment horizontal="center" vertical="center"/>
    </xf>
    <xf numFmtId="177" fontId="11" fillId="0" borderId="80" xfId="0" applyNumberFormat="1" applyFont="1" applyFill="1" applyBorder="1" applyAlignment="1">
      <alignment horizontal="center" vertical="center"/>
    </xf>
    <xf numFmtId="177" fontId="11" fillId="0" borderId="46" xfId="0" applyNumberFormat="1" applyFont="1" applyFill="1" applyBorder="1" applyAlignment="1">
      <alignment horizontal="center" vertical="center"/>
    </xf>
    <xf numFmtId="177" fontId="11" fillId="0" borderId="76" xfId="0" applyNumberFormat="1" applyFont="1" applyFill="1" applyBorder="1" applyAlignment="1">
      <alignment horizontal="center" vertical="center"/>
    </xf>
    <xf numFmtId="177" fontId="11" fillId="0" borderId="48" xfId="0" applyNumberFormat="1" applyFont="1" applyFill="1" applyBorder="1" applyAlignment="1">
      <alignment horizontal="center" vertical="center"/>
    </xf>
    <xf numFmtId="182" fontId="11" fillId="0" borderId="15" xfId="0" applyNumberFormat="1" applyFont="1" applyFill="1" applyBorder="1" applyAlignment="1">
      <alignment horizontal="center" vertical="center"/>
    </xf>
    <xf numFmtId="182" fontId="11" fillId="0" borderId="74" xfId="0" applyNumberFormat="1" applyFont="1" applyFill="1" applyBorder="1" applyAlignment="1">
      <alignment horizontal="center" vertical="center"/>
    </xf>
    <xf numFmtId="0" fontId="11" fillId="0" borderId="24" xfId="0" applyFont="1" applyFill="1" applyBorder="1" applyAlignment="1">
      <alignment vertical="center" wrapText="1"/>
    </xf>
    <xf numFmtId="0" fontId="11" fillId="0" borderId="22" xfId="0" applyFont="1" applyFill="1" applyBorder="1" applyAlignment="1">
      <alignment vertical="center" wrapText="1"/>
    </xf>
    <xf numFmtId="0" fontId="14" fillId="0" borderId="0" xfId="0" applyFont="1" applyFill="1" applyAlignment="1">
      <alignment horizontal="center"/>
    </xf>
    <xf numFmtId="0" fontId="11" fillId="0" borderId="75" xfId="0" applyFont="1" applyFill="1" applyBorder="1" applyAlignment="1">
      <alignment horizontal="center" vertical="center" wrapText="1"/>
    </xf>
    <xf numFmtId="0" fontId="11" fillId="0" borderId="21"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5"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5" xfId="0" applyFont="1" applyFill="1" applyBorder="1" applyAlignment="1">
      <alignment vertical="center"/>
    </xf>
    <xf numFmtId="0" fontId="11" fillId="0" borderId="7" xfId="0" applyFont="1" applyFill="1" applyBorder="1" applyAlignment="1">
      <alignment vertical="center"/>
    </xf>
    <xf numFmtId="0" fontId="11" fillId="0" borderId="62"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62" xfId="0" applyFont="1" applyFill="1" applyBorder="1" applyAlignment="1">
      <alignment vertical="center" wrapText="1"/>
    </xf>
    <xf numFmtId="0" fontId="11" fillId="0" borderId="130" xfId="0" applyFont="1" applyFill="1" applyBorder="1" applyAlignment="1">
      <alignment vertical="center" wrapText="1"/>
    </xf>
    <xf numFmtId="0" fontId="11" fillId="0" borderId="8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61" xfId="0" applyFont="1" applyFill="1" applyBorder="1" applyAlignment="1">
      <alignment horizontal="center" vertical="center" wrapText="1"/>
    </xf>
    <xf numFmtId="182" fontId="11" fillId="0" borderId="24" xfId="0" applyNumberFormat="1" applyFont="1" applyFill="1" applyBorder="1" applyAlignment="1">
      <alignment horizontal="center" vertical="center" wrapText="1"/>
    </xf>
    <xf numFmtId="182" fontId="11" fillId="0" borderId="22" xfId="0" applyNumberFormat="1" applyFont="1" applyFill="1" applyBorder="1" applyAlignment="1">
      <alignment horizontal="center" vertical="center" wrapText="1"/>
    </xf>
    <xf numFmtId="182" fontId="11" fillId="0" borderId="24" xfId="0" applyNumberFormat="1" applyFont="1" applyFill="1" applyBorder="1" applyAlignment="1">
      <alignment vertical="center" wrapText="1"/>
    </xf>
    <xf numFmtId="182" fontId="11" fillId="0" borderId="22" xfId="0" applyNumberFormat="1" applyFont="1" applyFill="1" applyBorder="1" applyAlignment="1">
      <alignment vertical="center" wrapText="1"/>
    </xf>
    <xf numFmtId="182" fontId="11" fillId="0" borderId="24" xfId="0" applyNumberFormat="1" applyFont="1" applyFill="1" applyBorder="1" applyAlignment="1">
      <alignment vertical="center" wrapText="1" shrinkToFit="1"/>
    </xf>
    <xf numFmtId="182" fontId="11" fillId="0" borderId="22" xfId="0" applyNumberFormat="1" applyFont="1" applyFill="1" applyBorder="1" applyAlignment="1">
      <alignment vertical="center" wrapText="1" shrinkToFit="1"/>
    </xf>
    <xf numFmtId="49" fontId="11" fillId="0" borderId="135" xfId="0" applyNumberFormat="1" applyFont="1" applyFill="1" applyBorder="1" applyAlignment="1">
      <alignment horizontal="center" vertical="center" shrinkToFit="1"/>
    </xf>
    <xf numFmtId="49" fontId="11" fillId="0" borderId="136" xfId="0" applyNumberFormat="1" applyFont="1" applyFill="1" applyBorder="1" applyAlignment="1">
      <alignment horizontal="center" vertical="center" shrinkToFit="1"/>
    </xf>
    <xf numFmtId="178" fontId="11" fillId="0" borderId="66" xfId="0" applyNumberFormat="1" applyFont="1" applyFill="1" applyBorder="1" applyAlignment="1">
      <alignment horizontal="center" vertical="center" shrinkToFit="1"/>
    </xf>
    <xf numFmtId="178" fontId="11" fillId="0" borderId="67" xfId="0" applyNumberFormat="1" applyFont="1" applyFill="1" applyBorder="1" applyAlignment="1">
      <alignment horizontal="center" vertical="center" shrinkToFit="1"/>
    </xf>
    <xf numFmtId="178" fontId="11" fillId="0" borderId="68" xfId="0" applyNumberFormat="1" applyFont="1" applyFill="1" applyBorder="1" applyAlignment="1">
      <alignment horizontal="center" vertical="center" shrinkToFit="1"/>
    </xf>
    <xf numFmtId="178" fontId="11" fillId="0" borderId="78" xfId="0" applyNumberFormat="1" applyFont="1" applyFill="1" applyBorder="1" applyAlignment="1">
      <alignment horizontal="center" vertical="center" shrinkToFit="1"/>
    </xf>
    <xf numFmtId="178" fontId="11" fillId="0" borderId="79" xfId="0" applyNumberFormat="1" applyFont="1" applyFill="1" applyBorder="1" applyAlignment="1">
      <alignment horizontal="center" vertical="center" shrinkToFit="1"/>
    </xf>
    <xf numFmtId="180" fontId="11" fillId="0" borderId="24" xfId="0" applyNumberFormat="1" applyFont="1" applyFill="1" applyBorder="1" applyAlignment="1">
      <alignment horizontal="right" vertical="center" shrinkToFit="1"/>
    </xf>
    <xf numFmtId="180" fontId="11" fillId="0" borderId="22" xfId="0" applyNumberFormat="1" applyFont="1" applyFill="1" applyBorder="1" applyAlignment="1">
      <alignment horizontal="right" vertical="center" shrinkToFit="1"/>
    </xf>
    <xf numFmtId="49" fontId="11" fillId="0" borderId="92" xfId="0" applyNumberFormat="1" applyFont="1" applyFill="1" applyBorder="1" applyAlignment="1">
      <alignment horizontal="center" vertical="center" shrinkToFit="1"/>
    </xf>
    <xf numFmtId="0" fontId="11" fillId="0" borderId="5" xfId="0" applyFont="1" applyFill="1" applyBorder="1" applyAlignment="1">
      <alignment vertical="center" wrapText="1"/>
    </xf>
    <xf numFmtId="0" fontId="11" fillId="0" borderId="22" xfId="0" applyFont="1" applyFill="1" applyBorder="1" applyAlignment="1">
      <alignment horizontal="center" vertical="center" wrapText="1"/>
    </xf>
    <xf numFmtId="182" fontId="11" fillId="0" borderId="24" xfId="0" applyNumberFormat="1" applyFont="1" applyFill="1" applyBorder="1" applyAlignment="1">
      <alignment horizontal="center" vertical="center" wrapText="1" shrinkToFit="1"/>
    </xf>
    <xf numFmtId="0" fontId="0" fillId="0" borderId="22" xfId="0" applyBorder="1" applyAlignment="1">
      <alignment horizontal="center" vertical="center" wrapText="1" shrinkToFit="1"/>
    </xf>
    <xf numFmtId="180" fontId="11" fillId="0" borderId="139" xfId="0" applyNumberFormat="1" applyFont="1" applyFill="1" applyBorder="1" applyAlignment="1">
      <alignment horizontal="right" vertical="center" shrinkToFit="1"/>
    </xf>
    <xf numFmtId="180" fontId="11" fillId="0" borderId="140" xfId="0" applyNumberFormat="1" applyFont="1" applyFill="1" applyBorder="1" applyAlignment="1">
      <alignment horizontal="right" vertical="center" shrinkToFit="1"/>
    </xf>
    <xf numFmtId="0" fontId="11" fillId="0" borderId="141" xfId="0" applyFont="1" applyFill="1" applyBorder="1" applyAlignment="1">
      <alignment horizontal="center" vertical="center" wrapText="1"/>
    </xf>
    <xf numFmtId="0" fontId="11" fillId="0" borderId="142" xfId="0" applyFont="1" applyFill="1" applyBorder="1" applyAlignment="1">
      <alignment horizontal="center" vertical="center" wrapText="1"/>
    </xf>
    <xf numFmtId="0" fontId="11" fillId="0" borderId="141" xfId="0" applyFont="1" applyFill="1" applyBorder="1" applyAlignment="1">
      <alignment vertical="center" wrapText="1"/>
    </xf>
    <xf numFmtId="0" fontId="11" fillId="0" borderId="142" xfId="0" applyFont="1" applyFill="1" applyBorder="1" applyAlignment="1">
      <alignment vertical="center" wrapText="1"/>
    </xf>
    <xf numFmtId="182" fontId="11" fillId="0" borderId="5" xfId="0" applyNumberFormat="1" applyFont="1" applyFill="1" applyBorder="1" applyAlignment="1">
      <alignment vertical="center" wrapText="1" shrinkToFit="1"/>
    </xf>
    <xf numFmtId="182" fontId="11" fillId="0" borderId="5" xfId="0" applyNumberFormat="1" applyFont="1" applyFill="1" applyBorder="1" applyAlignment="1">
      <alignment horizontal="center" vertical="center" wrapText="1"/>
    </xf>
    <xf numFmtId="182" fontId="11" fillId="0" borderId="5" xfId="0" applyNumberFormat="1" applyFont="1" applyFill="1" applyBorder="1" applyAlignment="1">
      <alignment vertical="center" wrapText="1"/>
    </xf>
    <xf numFmtId="180" fontId="11" fillId="0" borderId="5" xfId="0" applyNumberFormat="1" applyFont="1" applyFill="1" applyBorder="1" applyAlignment="1">
      <alignment horizontal="right" vertical="center" shrinkToFit="1"/>
    </xf>
    <xf numFmtId="0" fontId="11" fillId="0" borderId="69" xfId="0" applyFont="1" applyBorder="1" applyAlignment="1">
      <alignment horizontal="center" vertical="center"/>
    </xf>
    <xf numFmtId="0" fontId="11" fillId="0" borderId="64" xfId="0" applyFont="1" applyBorder="1" applyAlignment="1">
      <alignment horizontal="center" vertical="center"/>
    </xf>
    <xf numFmtId="0" fontId="11" fillId="0" borderId="70" xfId="0" applyFont="1" applyBorder="1" applyAlignment="1">
      <alignment horizontal="center" vertical="center"/>
    </xf>
    <xf numFmtId="0" fontId="11" fillId="5" borderId="35" xfId="0" applyFont="1" applyFill="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177" fontId="11" fillId="0" borderId="80" xfId="0" applyNumberFormat="1" applyFont="1" applyBorder="1" applyAlignment="1">
      <alignment horizontal="center" vertical="center"/>
    </xf>
    <xf numFmtId="177" fontId="11" fillId="0" borderId="46" xfId="0" applyNumberFormat="1" applyFont="1" applyBorder="1" applyAlignment="1">
      <alignment horizontal="center" vertical="center"/>
    </xf>
    <xf numFmtId="177" fontId="11" fillId="0" borderId="21" xfId="0" applyNumberFormat="1" applyFont="1" applyBorder="1" applyAlignment="1">
      <alignment horizontal="center" vertical="center"/>
    </xf>
    <xf numFmtId="177" fontId="11" fillId="0" borderId="23" xfId="0" applyNumberFormat="1" applyFont="1" applyBorder="1" applyAlignment="1">
      <alignment horizontal="center" vertical="center"/>
    </xf>
    <xf numFmtId="177" fontId="11" fillId="0" borderId="76" xfId="0" applyNumberFormat="1" applyFont="1" applyBorder="1" applyAlignment="1">
      <alignment horizontal="center" vertical="center"/>
    </xf>
    <xf numFmtId="177" fontId="11" fillId="0" borderId="48" xfId="0" applyNumberFormat="1" applyFont="1" applyBorder="1" applyAlignment="1">
      <alignment horizontal="center" vertical="center"/>
    </xf>
    <xf numFmtId="3" fontId="11" fillId="0" borderId="66" xfId="0" applyNumberFormat="1" applyFont="1" applyBorder="1" applyAlignment="1">
      <alignment horizontal="center" vertical="center" shrinkToFit="1"/>
    </xf>
    <xf numFmtId="3" fontId="11" fillId="0" borderId="67" xfId="0" applyNumberFormat="1" applyFont="1" applyBorder="1" applyAlignment="1">
      <alignment horizontal="center" vertical="center" shrinkToFit="1"/>
    </xf>
    <xf numFmtId="3" fontId="11" fillId="0" borderId="68" xfId="0" applyNumberFormat="1" applyFont="1" applyBorder="1" applyAlignment="1">
      <alignment horizontal="center" vertical="center" shrinkToFit="1"/>
    </xf>
    <xf numFmtId="0" fontId="11" fillId="5" borderId="75" xfId="0" applyFont="1" applyFill="1" applyBorder="1" applyAlignment="1">
      <alignment horizontal="center" vertical="center" wrapText="1"/>
    </xf>
    <xf numFmtId="0" fontId="11" fillId="5" borderId="21" xfId="0" applyFont="1" applyFill="1" applyBorder="1" applyAlignment="1">
      <alignment horizontal="center" vertical="center"/>
    </xf>
    <xf numFmtId="0" fontId="11" fillId="5" borderId="76"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3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6" fillId="0" borderId="5" xfId="0" applyFont="1" applyBorder="1" applyAlignment="1">
      <alignment vertical="center"/>
    </xf>
    <xf numFmtId="0" fontId="16" fillId="0" borderId="7" xfId="0" applyFont="1" applyBorder="1" applyAlignment="1">
      <alignment vertical="center"/>
    </xf>
    <xf numFmtId="0" fontId="16" fillId="5" borderId="35" xfId="0" applyFont="1" applyFill="1" applyBorder="1" applyAlignment="1">
      <alignment horizontal="center" vertical="center"/>
    </xf>
    <xf numFmtId="0" fontId="0" fillId="0" borderId="123" xfId="0" applyBorder="1" applyAlignment="1">
      <alignment horizontal="center" vertical="center"/>
    </xf>
    <xf numFmtId="0" fontId="0" fillId="0" borderId="120" xfId="0" applyBorder="1" applyAlignment="1">
      <alignment horizontal="center" vertical="center"/>
    </xf>
    <xf numFmtId="0" fontId="0" fillId="0" borderId="124" xfId="0" applyBorder="1" applyAlignment="1">
      <alignment horizontal="center" vertical="center"/>
    </xf>
    <xf numFmtId="0" fontId="0" fillId="0" borderId="121" xfId="0" applyBorder="1" applyAlignment="1">
      <alignment horizontal="center" vertical="center"/>
    </xf>
    <xf numFmtId="0" fontId="0" fillId="0" borderId="125" xfId="0" applyBorder="1" applyAlignment="1">
      <alignment horizontal="center" vertical="center"/>
    </xf>
    <xf numFmtId="0" fontId="0" fillId="0" borderId="122" xfId="0" applyBorder="1" applyAlignment="1">
      <alignment horizontal="center" vertical="center"/>
    </xf>
    <xf numFmtId="0" fontId="11" fillId="0" borderId="66"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5" fillId="0" borderId="1" xfId="0" applyFont="1" applyBorder="1" applyAlignment="1">
      <alignment horizontal="right"/>
    </xf>
    <xf numFmtId="0" fontId="0" fillId="0" borderId="1" xfId="0" applyBorder="1" applyAlignment="1">
      <alignment horizontal="right"/>
    </xf>
    <xf numFmtId="0" fontId="11" fillId="5" borderId="60" xfId="0" applyFont="1" applyFill="1" applyBorder="1" applyAlignment="1">
      <alignment horizontal="center" vertical="center" wrapText="1"/>
    </xf>
    <xf numFmtId="0" fontId="16" fillId="0" borderId="31"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5" borderId="77"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86" xfId="0" applyFont="1" applyFill="1" applyBorder="1" applyAlignment="1">
      <alignment horizontal="center" vertical="center" wrapText="1"/>
    </xf>
    <xf numFmtId="0" fontId="16" fillId="5" borderId="51" xfId="0" applyFont="1" applyFill="1" applyBorder="1" applyAlignment="1">
      <alignment horizontal="center" vertical="center" wrapText="1"/>
    </xf>
    <xf numFmtId="0" fontId="16" fillId="5" borderId="50" xfId="0" applyFont="1" applyFill="1" applyBorder="1" applyAlignment="1">
      <alignment horizontal="center" vertical="center" wrapText="1"/>
    </xf>
    <xf numFmtId="0" fontId="16" fillId="5" borderId="130"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74" xfId="0" applyFont="1" applyFill="1" applyBorder="1" applyAlignment="1">
      <alignment horizontal="center" vertical="center" wrapText="1"/>
    </xf>
    <xf numFmtId="0" fontId="0" fillId="0" borderId="0" xfId="0" applyAlignment="1"/>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6" fillId="0" borderId="85"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25" fillId="5" borderId="77" xfId="0" applyFont="1" applyFill="1" applyBorder="1" applyAlignment="1">
      <alignment horizontal="center" vertical="center"/>
    </xf>
    <xf numFmtId="0" fontId="28" fillId="0" borderId="16" xfId="0" applyFont="1" applyBorder="1" applyAlignment="1">
      <alignment vertical="center"/>
    </xf>
    <xf numFmtId="0" fontId="28" fillId="0" borderId="52" xfId="0" applyFont="1" applyBorder="1" applyAlignment="1">
      <alignment vertical="center"/>
    </xf>
    <xf numFmtId="0" fontId="28" fillId="0" borderId="0" xfId="0" applyFont="1" applyAlignment="1"/>
    <xf numFmtId="177" fontId="25" fillId="2" borderId="80" xfId="0" applyNumberFormat="1" applyFont="1" applyFill="1" applyBorder="1" applyAlignment="1">
      <alignment horizontal="center" vertical="center"/>
    </xf>
    <xf numFmtId="177" fontId="25" fillId="2" borderId="46" xfId="0" applyNumberFormat="1" applyFont="1" applyFill="1" applyBorder="1" applyAlignment="1">
      <alignment horizontal="center" vertical="center"/>
    </xf>
    <xf numFmtId="177" fontId="25" fillId="2" borderId="76" xfId="0" applyNumberFormat="1" applyFont="1" applyFill="1" applyBorder="1" applyAlignment="1">
      <alignment horizontal="center" vertical="center"/>
    </xf>
    <xf numFmtId="177" fontId="25" fillId="2" borderId="48" xfId="0" applyNumberFormat="1" applyFont="1" applyFill="1" applyBorder="1" applyAlignment="1">
      <alignment horizontal="center" vertical="center"/>
    </xf>
    <xf numFmtId="3" fontId="25" fillId="2" borderId="66" xfId="0" applyNumberFormat="1" applyFont="1" applyFill="1" applyBorder="1" applyAlignment="1">
      <alignment horizontal="center" vertical="center" shrinkToFit="1"/>
    </xf>
    <xf numFmtId="3" fontId="25" fillId="2" borderId="68" xfId="0" applyNumberFormat="1" applyFont="1" applyFill="1" applyBorder="1" applyAlignment="1">
      <alignment horizontal="center" vertical="center" shrinkToFit="1"/>
    </xf>
    <xf numFmtId="0" fontId="25" fillId="5" borderId="75" xfId="0" applyFont="1" applyFill="1" applyBorder="1" applyAlignment="1">
      <alignment horizontal="center" vertical="center" wrapText="1"/>
    </xf>
    <xf numFmtId="0" fontId="25" fillId="5" borderId="21" xfId="0" applyFont="1" applyFill="1" applyBorder="1" applyAlignment="1">
      <alignment horizontal="center" vertical="center"/>
    </xf>
    <xf numFmtId="0" fontId="25" fillId="5" borderId="76" xfId="0" applyFont="1" applyFill="1" applyBorder="1" applyAlignment="1">
      <alignment horizontal="center" vertical="center"/>
    </xf>
    <xf numFmtId="0" fontId="25" fillId="5" borderId="35" xfId="0" applyFont="1" applyFill="1" applyBorder="1" applyAlignment="1">
      <alignment horizontal="center" vertical="center"/>
    </xf>
    <xf numFmtId="0" fontId="25" fillId="5" borderId="5" xfId="0" applyFont="1" applyFill="1" applyBorder="1" applyAlignment="1">
      <alignment horizontal="center" vertical="center"/>
    </xf>
    <xf numFmtId="0" fontId="25" fillId="5" borderId="7" xfId="0" applyFont="1" applyFill="1" applyBorder="1" applyAlignment="1">
      <alignment horizontal="center" vertical="center"/>
    </xf>
    <xf numFmtId="0" fontId="25" fillId="2" borderId="69" xfId="0" applyFont="1" applyFill="1" applyBorder="1" applyAlignment="1">
      <alignment horizontal="center" vertical="center"/>
    </xf>
    <xf numFmtId="0" fontId="25" fillId="2" borderId="70" xfId="0" applyFont="1" applyFill="1" applyBorder="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25" fillId="5" borderId="35"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8" fillId="0" borderId="131" xfId="0" applyFont="1" applyBorder="1" applyAlignment="1">
      <alignment horizontal="center" vertical="center"/>
    </xf>
    <xf numFmtId="0" fontId="28" fillId="0" borderId="132" xfId="0" applyFont="1" applyBorder="1" applyAlignment="1">
      <alignment horizontal="center" vertical="center"/>
    </xf>
    <xf numFmtId="0" fontId="28" fillId="5" borderId="77" xfId="0" applyFont="1" applyFill="1" applyBorder="1" applyAlignment="1">
      <alignment horizontal="center" vertical="center"/>
    </xf>
    <xf numFmtId="0" fontId="29" fillId="5" borderId="77"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52" xfId="0" applyFont="1" applyBorder="1" applyAlignment="1">
      <alignment horizontal="center" vertical="center" wrapText="1"/>
    </xf>
    <xf numFmtId="0" fontId="29" fillId="5" borderId="35"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5" fillId="2" borderId="66" xfId="0" applyFont="1" applyFill="1" applyBorder="1" applyAlignment="1">
      <alignment horizontal="center" vertical="center"/>
    </xf>
    <xf numFmtId="0" fontId="28" fillId="0" borderId="68" xfId="0" applyFont="1" applyBorder="1" applyAlignment="1">
      <alignment horizontal="center" vertical="center"/>
    </xf>
    <xf numFmtId="0" fontId="30" fillId="0" borderId="5" xfId="0" applyFont="1" applyBorder="1" applyAlignment="1">
      <alignment horizontal="center" vertical="center" wrapText="1"/>
    </xf>
    <xf numFmtId="0" fontId="30" fillId="0" borderId="7" xfId="0" applyFont="1" applyBorder="1" applyAlignment="1">
      <alignment horizontal="center" vertical="center" wrapText="1"/>
    </xf>
    <xf numFmtId="0" fontId="28" fillId="0" borderId="71" xfId="0" applyFont="1" applyBorder="1" applyAlignment="1">
      <alignment horizontal="center" vertical="center"/>
    </xf>
    <xf numFmtId="0" fontId="28" fillId="0" borderId="73" xfId="0" applyFont="1" applyBorder="1" applyAlignment="1">
      <alignment horizontal="center" vertical="center"/>
    </xf>
    <xf numFmtId="0" fontId="28" fillId="0" borderId="133" xfId="0" applyFont="1" applyBorder="1" applyAlignment="1">
      <alignment horizontal="center" vertical="center"/>
    </xf>
    <xf numFmtId="0" fontId="28" fillId="0" borderId="134" xfId="0" applyFont="1" applyBorder="1" applyAlignment="1">
      <alignment horizontal="center" vertical="center"/>
    </xf>
    <xf numFmtId="0" fontId="25" fillId="6" borderId="7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105"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89"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09" xfId="0" applyFont="1" applyFill="1" applyBorder="1" applyAlignment="1">
      <alignment horizontal="center" vertical="center" wrapText="1"/>
    </xf>
    <xf numFmtId="0" fontId="28" fillId="0" borderId="66" xfId="0" applyFont="1" applyBorder="1" applyAlignment="1">
      <alignment horizontal="center" vertical="center"/>
    </xf>
    <xf numFmtId="0" fontId="13" fillId="0" borderId="0" xfId="0" applyFont="1" applyAlignment="1">
      <alignment horizontal="center"/>
    </xf>
    <xf numFmtId="0" fontId="14" fillId="3" borderId="75"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35" xfId="0" applyFont="1" applyFill="1" applyBorder="1" applyAlignment="1">
      <alignment horizontal="center" vertical="center" wrapText="1"/>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38"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44"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59" xfId="0" applyBorder="1" applyAlignment="1">
      <alignment horizontal="center" vertical="center" wrapText="1"/>
    </xf>
    <xf numFmtId="0" fontId="15" fillId="0" borderId="1" xfId="0" applyFont="1" applyBorder="1" applyAlignment="1">
      <alignment horizontal="right" vertical="center"/>
    </xf>
    <xf numFmtId="0" fontId="0" fillId="0" borderId="1" xfId="0" applyBorder="1" applyAlignment="1">
      <alignment horizontal="right" vertical="center"/>
    </xf>
    <xf numFmtId="0" fontId="14" fillId="3" borderId="77" xfId="0" applyFont="1" applyFill="1" applyBorder="1" applyAlignment="1">
      <alignment horizontal="center" vertical="center"/>
    </xf>
    <xf numFmtId="0" fontId="0" fillId="3" borderId="86" xfId="0" applyFill="1" applyBorder="1" applyAlignment="1">
      <alignment horizontal="center" vertical="center"/>
    </xf>
    <xf numFmtId="0" fontId="0" fillId="3" borderId="16" xfId="0" applyFill="1" applyBorder="1" applyAlignment="1">
      <alignment horizontal="center" vertical="center"/>
    </xf>
    <xf numFmtId="0" fontId="0" fillId="3" borderId="23" xfId="0" applyFill="1" applyBorder="1" applyAlignment="1">
      <alignment horizontal="center" vertical="center"/>
    </xf>
    <xf numFmtId="0" fontId="0" fillId="3" borderId="52" xfId="0" applyFill="1" applyBorder="1" applyAlignment="1">
      <alignment horizontal="center" vertical="center"/>
    </xf>
    <xf numFmtId="0" fontId="0" fillId="3" borderId="48" xfId="0" applyFill="1" applyBorder="1" applyAlignment="1">
      <alignment horizontal="center" vertical="center"/>
    </xf>
    <xf numFmtId="177" fontId="14" fillId="0" borderId="87" xfId="0" applyNumberFormat="1" applyFont="1" applyBorder="1" applyAlignment="1">
      <alignment horizontal="center" vertical="center"/>
    </xf>
    <xf numFmtId="177" fontId="14" fillId="0" borderId="28" xfId="0" applyNumberFormat="1" applyFont="1" applyBorder="1" applyAlignment="1">
      <alignment horizontal="center" vertical="center"/>
    </xf>
    <xf numFmtId="177" fontId="14" fillId="0" borderId="29" xfId="0" applyNumberFormat="1" applyFont="1" applyBorder="1" applyAlignment="1">
      <alignment horizontal="center" vertical="center"/>
    </xf>
    <xf numFmtId="179" fontId="14" fillId="0" borderId="9" xfId="0" applyNumberFormat="1" applyFont="1" applyBorder="1" applyAlignment="1">
      <alignment horizontal="center" vertical="center"/>
    </xf>
    <xf numFmtId="0" fontId="0" fillId="0" borderId="10" xfId="0" applyBorder="1" applyAlignment="1">
      <alignment vertical="center"/>
    </xf>
    <xf numFmtId="179" fontId="14" fillId="0" borderId="40" xfId="0" applyNumberFormat="1" applyFont="1" applyBorder="1" applyAlignment="1">
      <alignment horizontal="center" vertical="center"/>
    </xf>
    <xf numFmtId="0" fontId="0" fillId="0" borderId="62" xfId="0" applyBorder="1" applyAlignment="1">
      <alignment vertical="center"/>
    </xf>
    <xf numFmtId="0" fontId="14" fillId="3" borderId="6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62"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0" borderId="3" xfId="0" applyFont="1" applyBorder="1" applyAlignment="1">
      <alignment vertical="center" wrapText="1"/>
    </xf>
    <xf numFmtId="0" fontId="14" fillId="0" borderId="10" xfId="0" applyFont="1" applyBorder="1" applyAlignment="1">
      <alignment vertical="center" wrapText="1"/>
    </xf>
    <xf numFmtId="0" fontId="14" fillId="3" borderId="1" xfId="0" applyFont="1" applyFill="1" applyBorder="1" applyAlignment="1">
      <alignment horizontal="center" vertical="center" wrapText="1"/>
    </xf>
    <xf numFmtId="0" fontId="14" fillId="0" borderId="9" xfId="0" applyFont="1" applyBorder="1" applyAlignment="1">
      <alignment vertical="center" wrapText="1"/>
    </xf>
    <xf numFmtId="0" fontId="11" fillId="0" borderId="75" xfId="0" applyFont="1" applyBorder="1" applyAlignment="1">
      <alignment horizontal="center" vertical="center"/>
    </xf>
    <xf numFmtId="0" fontId="11" fillId="0" borderId="105" xfId="0" applyFont="1" applyBorder="1" applyAlignment="1">
      <alignment horizontal="center" vertical="center"/>
    </xf>
    <xf numFmtId="0" fontId="11" fillId="0" borderId="76" xfId="0" applyFont="1" applyBorder="1" applyAlignment="1">
      <alignment horizontal="center" vertical="center"/>
    </xf>
    <xf numFmtId="0" fontId="11" fillId="0" borderId="109" xfId="0" applyFont="1" applyBorder="1" applyAlignment="1">
      <alignment horizontal="center" vertical="center"/>
    </xf>
    <xf numFmtId="178" fontId="11" fillId="0" borderId="93" xfId="0" applyNumberFormat="1" applyFont="1" applyBorder="1" applyAlignment="1">
      <alignment vertical="center" shrinkToFit="1"/>
    </xf>
    <xf numFmtId="178" fontId="11" fillId="0" borderId="21" xfId="0" applyNumberFormat="1" applyFont="1" applyBorder="1" applyAlignment="1">
      <alignment vertical="center" shrinkToFit="1"/>
    </xf>
    <xf numFmtId="178" fontId="11" fillId="0" borderId="94" xfId="0" applyNumberFormat="1" applyFont="1" applyBorder="1" applyAlignment="1">
      <alignment vertical="center" shrinkToFit="1"/>
    </xf>
    <xf numFmtId="0" fontId="9" fillId="0" borderId="0" xfId="0" applyFont="1" applyAlignment="1">
      <alignment horizontal="center"/>
    </xf>
    <xf numFmtId="0" fontId="11" fillId="0" borderId="110" xfId="0" applyFont="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3"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116"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102"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104" xfId="0" applyFont="1" applyBorder="1" applyAlignment="1">
      <alignment horizontal="center" vertical="center" wrapText="1"/>
    </xf>
    <xf numFmtId="0" fontId="11" fillId="0" borderId="42" xfId="0" applyFont="1" applyBorder="1" applyAlignment="1">
      <alignment horizontal="center" vertical="center"/>
    </xf>
    <xf numFmtId="0" fontId="11" fillId="0" borderId="0" xfId="0" applyFont="1" applyAlignment="1">
      <alignment horizontal="center" vertical="center"/>
    </xf>
    <xf numFmtId="0" fontId="11" fillId="0" borderId="89" xfId="0" applyFont="1" applyBorder="1" applyAlignment="1">
      <alignment horizontal="center" vertical="center"/>
    </xf>
    <xf numFmtId="0" fontId="11" fillId="0" borderId="103" xfId="0" applyFont="1" applyBorder="1" applyAlignment="1">
      <alignment horizontal="center" vertical="center"/>
    </xf>
    <xf numFmtId="0" fontId="11" fillId="0" borderId="104" xfId="0" applyFont="1" applyBorder="1" applyAlignment="1">
      <alignment horizontal="center" vertical="center"/>
    </xf>
    <xf numFmtId="0" fontId="5" fillId="0" borderId="0" xfId="0" applyFont="1" applyAlignment="1">
      <alignment vertical="center"/>
    </xf>
    <xf numFmtId="178" fontId="11" fillId="0" borderId="106" xfId="0" applyNumberFormat="1" applyFont="1" applyBorder="1" applyAlignment="1">
      <alignment vertical="center" shrinkToFit="1"/>
    </xf>
    <xf numFmtId="178" fontId="11" fillId="0" borderId="31" xfId="0" applyNumberFormat="1" applyFont="1" applyBorder="1" applyAlignment="1">
      <alignment vertical="center" shrinkToFit="1"/>
    </xf>
    <xf numFmtId="178" fontId="11" fillId="0" borderId="57" xfId="0" applyNumberFormat="1" applyFont="1" applyBorder="1" applyAlignment="1">
      <alignment vertical="center" shrinkToFit="1"/>
    </xf>
    <xf numFmtId="178" fontId="11" fillId="0" borderId="93" xfId="0" applyNumberFormat="1" applyFont="1" applyBorder="1" applyAlignment="1">
      <alignment horizontal="center" vertical="center" shrinkToFit="1"/>
    </xf>
    <xf numFmtId="178" fontId="11" fillId="0" borderId="21" xfId="0" applyNumberFormat="1" applyFont="1" applyBorder="1" applyAlignment="1">
      <alignment horizontal="center" vertical="center" shrinkToFit="1"/>
    </xf>
    <xf numFmtId="178" fontId="11" fillId="0" borderId="94" xfId="0" applyNumberFormat="1" applyFont="1" applyBorder="1" applyAlignment="1">
      <alignment horizontal="center" vertical="center" shrinkToFit="1"/>
    </xf>
    <xf numFmtId="178" fontId="11" fillId="0" borderId="108" xfId="0" applyNumberFormat="1" applyFont="1" applyBorder="1" applyAlignment="1">
      <alignment vertical="center" shrinkToFit="1"/>
    </xf>
    <xf numFmtId="178" fontId="11" fillId="0" borderId="103" xfId="0" applyNumberFormat="1" applyFont="1" applyBorder="1" applyAlignment="1">
      <alignment vertical="center" shrinkToFit="1"/>
    </xf>
    <xf numFmtId="178" fontId="11" fillId="0" borderId="104" xfId="0" applyNumberFormat="1" applyFont="1" applyBorder="1" applyAlignment="1">
      <alignment vertical="center" shrinkToFit="1"/>
    </xf>
    <xf numFmtId="178" fontId="11" fillId="0" borderId="88" xfId="0" applyNumberFormat="1" applyFont="1" applyBorder="1" applyAlignment="1">
      <alignment vertical="center" shrinkToFit="1"/>
    </xf>
    <xf numFmtId="178" fontId="11" fillId="0" borderId="89" xfId="0" applyNumberFormat="1" applyFont="1" applyBorder="1" applyAlignment="1">
      <alignment vertical="center" shrinkToFit="1"/>
    </xf>
    <xf numFmtId="178" fontId="11" fillId="0" borderId="90" xfId="0" applyNumberFormat="1" applyFont="1" applyBorder="1" applyAlignment="1">
      <alignment vertical="center" shrinkToFit="1"/>
    </xf>
    <xf numFmtId="178" fontId="11" fillId="0" borderId="91" xfId="0" applyNumberFormat="1" applyFont="1" applyBorder="1" applyAlignment="1">
      <alignment horizontal="center" vertical="center" shrinkToFit="1"/>
    </xf>
    <xf numFmtId="178" fontId="11" fillId="0" borderId="92" xfId="0" applyNumberFormat="1" applyFont="1" applyBorder="1" applyAlignment="1">
      <alignment horizontal="center" vertical="center" shrinkToFit="1"/>
    </xf>
    <xf numFmtId="178" fontId="11" fillId="0" borderId="53" xfId="0" applyNumberFormat="1" applyFont="1" applyBorder="1" applyAlignment="1">
      <alignment horizontal="center" vertical="center" shrinkToFit="1"/>
    </xf>
    <xf numFmtId="178" fontId="11" fillId="0" borderId="96" xfId="0" applyNumberFormat="1" applyFont="1" applyBorder="1" applyAlignment="1">
      <alignment vertical="center" shrinkToFit="1"/>
    </xf>
    <xf numFmtId="178" fontId="11" fillId="0" borderId="97" xfId="0" applyNumberFormat="1" applyFont="1" applyBorder="1" applyAlignment="1">
      <alignment vertical="center" shrinkToFit="1"/>
    </xf>
    <xf numFmtId="178" fontId="11" fillId="0" borderId="98" xfId="0" applyNumberFormat="1" applyFont="1" applyBorder="1" applyAlignment="1">
      <alignment vertical="center" shrinkToFit="1"/>
    </xf>
    <xf numFmtId="178" fontId="11" fillId="0" borderId="108" xfId="0" applyNumberFormat="1" applyFont="1" applyBorder="1" applyAlignment="1">
      <alignment horizontal="center" vertical="center" shrinkToFit="1"/>
    </xf>
    <xf numFmtId="178" fontId="11" fillId="0" borderId="103" xfId="0" applyNumberFormat="1" applyFont="1" applyBorder="1" applyAlignment="1">
      <alignment horizontal="center" vertical="center" shrinkToFit="1"/>
    </xf>
    <xf numFmtId="178" fontId="11" fillId="0" borderId="104" xfId="0" applyNumberFormat="1" applyFont="1" applyBorder="1" applyAlignment="1">
      <alignment horizontal="center" vertical="center" shrinkToFit="1"/>
    </xf>
    <xf numFmtId="178" fontId="11" fillId="0" borderId="99" xfId="0" applyNumberFormat="1" applyFont="1" applyBorder="1" applyAlignment="1">
      <alignment vertical="center" shrinkToFit="1"/>
    </xf>
    <xf numFmtId="178" fontId="11" fillId="0" borderId="100" xfId="0" applyNumberFormat="1" applyFont="1" applyBorder="1" applyAlignment="1">
      <alignment vertical="center" shrinkToFit="1"/>
    </xf>
    <xf numFmtId="178" fontId="11" fillId="0" borderId="101" xfId="0" applyNumberFormat="1" applyFont="1" applyBorder="1" applyAlignment="1">
      <alignment vertical="center" shrinkToFit="1"/>
    </xf>
    <xf numFmtId="0" fontId="11" fillId="0" borderId="21" xfId="0" applyFont="1" applyBorder="1" applyAlignment="1">
      <alignment horizontal="center" vertical="center"/>
    </xf>
    <xf numFmtId="0" fontId="11" fillId="0" borderId="94" xfId="0" applyFont="1" applyBorder="1" applyAlignment="1">
      <alignment horizontal="center" vertical="center"/>
    </xf>
    <xf numFmtId="178" fontId="11" fillId="0" borderId="88" xfId="0" applyNumberFormat="1" applyFont="1" applyBorder="1" applyAlignment="1">
      <alignment horizontal="center" vertical="center" shrinkToFit="1"/>
    </xf>
    <xf numFmtId="178" fontId="11" fillId="0" borderId="89" xfId="0" applyNumberFormat="1" applyFont="1" applyBorder="1" applyAlignment="1">
      <alignment horizontal="center" vertical="center" shrinkToFit="1"/>
    </xf>
    <xf numFmtId="178" fontId="11" fillId="0" borderId="90" xfId="0" applyNumberFormat="1" applyFont="1" applyBorder="1" applyAlignment="1">
      <alignment horizontal="center" vertical="center" shrinkToFit="1"/>
    </xf>
    <xf numFmtId="178" fontId="11" fillId="0" borderId="91" xfId="0" applyNumberFormat="1" applyFont="1" applyBorder="1" applyAlignment="1">
      <alignment vertical="center" shrinkToFit="1"/>
    </xf>
    <xf numFmtId="178" fontId="11" fillId="0" borderId="92" xfId="0" applyNumberFormat="1" applyFont="1" applyBorder="1" applyAlignment="1">
      <alignment vertical="center" shrinkToFit="1"/>
    </xf>
    <xf numFmtId="178" fontId="11" fillId="0" borderId="53" xfId="0" applyNumberFormat="1" applyFont="1" applyBorder="1" applyAlignment="1">
      <alignment vertical="center" shrinkToFit="1"/>
    </xf>
    <xf numFmtId="178" fontId="11" fillId="0" borderId="95" xfId="0" applyNumberFormat="1" applyFont="1" applyBorder="1" applyAlignment="1">
      <alignment vertical="center" shrinkToFit="1"/>
    </xf>
    <xf numFmtId="178" fontId="11" fillId="0" borderId="16" xfId="0" applyNumberFormat="1" applyFont="1" applyBorder="1" applyAlignment="1">
      <alignment vertical="center" shrinkToFit="1"/>
    </xf>
    <xf numFmtId="178" fontId="11" fillId="0" borderId="54" xfId="0" applyNumberFormat="1" applyFont="1" applyBorder="1" applyAlignment="1">
      <alignment vertical="center" shrinkToFit="1"/>
    </xf>
    <xf numFmtId="0" fontId="11" fillId="0" borderId="96" xfId="0" applyFont="1" applyBorder="1" applyAlignment="1">
      <alignment horizontal="distributed" vertical="center"/>
    </xf>
    <xf numFmtId="0" fontId="11" fillId="0" borderId="97" xfId="0" applyFont="1" applyBorder="1" applyAlignment="1">
      <alignment horizontal="distributed" vertical="center"/>
    </xf>
    <xf numFmtId="0" fontId="11" fillId="0" borderId="98" xfId="0" applyFont="1" applyBorder="1" applyAlignment="1">
      <alignment horizontal="distributed" vertical="center"/>
    </xf>
    <xf numFmtId="177" fontId="5" fillId="0" borderId="21" xfId="0" applyNumberFormat="1" applyFont="1" applyFill="1" applyBorder="1" applyAlignment="1">
      <alignment horizontal="center" vertical="center"/>
    </xf>
    <xf numFmtId="177" fontId="5" fillId="0" borderId="0" xfId="0" applyNumberFormat="1" applyFont="1" applyFill="1" applyAlignment="1">
      <alignment horizontal="center" vertical="center"/>
    </xf>
    <xf numFmtId="177" fontId="5" fillId="0" borderId="23" xfId="0" applyNumberFormat="1" applyFont="1" applyFill="1" applyBorder="1" applyAlignment="1">
      <alignment horizontal="center" vertical="center"/>
    </xf>
    <xf numFmtId="177" fontId="5" fillId="0" borderId="7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48"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4"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7" xfId="0" applyFont="1" applyFill="1" applyBorder="1" applyAlignment="1">
      <alignment horizontal="center"/>
    </xf>
    <xf numFmtId="0" fontId="8" fillId="0" borderId="0" xfId="0" applyFont="1" applyFill="1" applyAlignment="1">
      <alignment horizontal="center" vertical="center"/>
    </xf>
    <xf numFmtId="0" fontId="5" fillId="0" borderId="44"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77"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52" xfId="0" applyFont="1" applyFill="1" applyBorder="1" applyAlignment="1"/>
    <xf numFmtId="0" fontId="5" fillId="0" borderId="3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3" xfId="0" applyFont="1" applyFill="1" applyBorder="1" applyAlignment="1">
      <alignment horizontal="center" vertical="center"/>
    </xf>
    <xf numFmtId="0" fontId="0" fillId="0" borderId="61" xfId="0" applyFont="1" applyFill="1" applyBorder="1" applyAlignment="1">
      <alignment vertical="center"/>
    </xf>
    <xf numFmtId="0" fontId="5" fillId="0" borderId="24" xfId="0" applyFont="1" applyFill="1" applyBorder="1" applyAlignment="1">
      <alignment horizontal="center" vertical="center"/>
    </xf>
    <xf numFmtId="0" fontId="0" fillId="0" borderId="7" xfId="0" applyFont="1" applyFill="1" applyBorder="1" applyAlignment="1">
      <alignment vertical="center"/>
    </xf>
    <xf numFmtId="0" fontId="5" fillId="0" borderId="75" xfId="0" applyFont="1" applyFill="1" applyBorder="1" applyAlignment="1">
      <alignment horizontal="center" vertical="center" wrapText="1"/>
    </xf>
    <xf numFmtId="0" fontId="5" fillId="0" borderId="21" xfId="0" applyFont="1" applyFill="1" applyBorder="1" applyAlignment="1">
      <alignment horizontal="center" vertical="center"/>
    </xf>
    <xf numFmtId="0" fontId="0" fillId="0" borderId="76" xfId="0" applyFont="1" applyFill="1" applyBorder="1" applyAlignment="1"/>
    <xf numFmtId="0" fontId="5" fillId="0" borderId="35" xfId="0" applyFont="1" applyFill="1" applyBorder="1" applyAlignment="1">
      <alignment horizontal="center" vertical="center" wrapText="1"/>
    </xf>
    <xf numFmtId="0" fontId="0" fillId="0" borderId="7" xfId="0" applyFont="1" applyFill="1" applyBorder="1" applyAlignment="1"/>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6" xfId="0" applyFont="1" applyFill="1" applyBorder="1" applyAlignment="1">
      <alignment vertical="center"/>
    </xf>
    <xf numFmtId="0" fontId="0" fillId="0" borderId="20" xfId="0" applyFont="1" applyFill="1" applyBorder="1" applyAlignment="1">
      <alignment vertical="center"/>
    </xf>
    <xf numFmtId="0" fontId="5" fillId="0" borderId="44" xfId="0" applyFont="1" applyFill="1" applyBorder="1" applyAlignment="1">
      <alignment horizontal="center" vertical="center"/>
    </xf>
    <xf numFmtId="0" fontId="0" fillId="0" borderId="43" xfId="0" applyFont="1" applyFill="1" applyBorder="1" applyAlignment="1">
      <alignment vertical="center"/>
    </xf>
    <xf numFmtId="0" fontId="5" fillId="0" borderId="121" xfId="0" applyFont="1" applyFill="1" applyBorder="1" applyAlignment="1">
      <alignment horizontal="center" vertical="center"/>
    </xf>
    <xf numFmtId="0" fontId="5" fillId="0" borderId="122" xfId="0" applyFont="1" applyFill="1" applyBorder="1" applyAlignment="1">
      <alignment horizontal="center" vertical="center"/>
    </xf>
  </cellXfs>
  <cellStyles count="3">
    <cellStyle name="標準" xfId="0" builtinId="0"/>
    <cellStyle name="標準 2" xfId="1" xr:uid="{00000000-0005-0000-0000-000001000000}"/>
    <cellStyle name="標準 3" xfId="2" xr:uid="{799015BE-BAE6-468C-8F82-8B7677DC312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 Id="rId7"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printerSettings/printerSettings9.bin" Type="http://schemas.openxmlformats.org/officeDocument/2006/relationships/printerSettings"/><Relationship Id="rId3" Target="../printerSettings/printerSettings10.bin" Type="http://schemas.openxmlformats.org/officeDocument/2006/relationships/printerSettings"/><Relationship Id="rId4" Target="../printerSettings/printerSettings11.bin" Type="http://schemas.openxmlformats.org/officeDocument/2006/relationships/printerSettings"/><Relationship Id="rId5" Target="../printerSettings/printerSettings12.bin" Type="http://schemas.openxmlformats.org/officeDocument/2006/relationships/printerSettings"/><Relationship Id="rId6" Target="../printerSettings/printerSettings13.bin" Type="http://schemas.openxmlformats.org/officeDocument/2006/relationships/printerSettings"/><Relationship Id="rId7" Target="../printerSettings/printerSettings14.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printerSettings/printerSettings16.bin" Type="http://schemas.openxmlformats.org/officeDocument/2006/relationships/printerSettings"/><Relationship Id="rId3" Target="../printerSettings/printerSettings17.bin" Type="http://schemas.openxmlformats.org/officeDocument/2006/relationships/printerSettings"/><Relationship Id="rId4" Target="../printerSettings/printerSettings18.bin" Type="http://schemas.openxmlformats.org/officeDocument/2006/relationships/printerSettings"/><Relationship Id="rId5" Target="../printerSettings/printerSettings19.bin" Type="http://schemas.openxmlformats.org/officeDocument/2006/relationships/printerSettings"/><Relationship Id="rId6" Target="../printerSettings/printerSettings20.bin" Type="http://schemas.openxmlformats.org/officeDocument/2006/relationships/printerSettings"/><Relationship Id="rId7" Target="../printerSettings/printerSettings2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printerSettings/printerSettings23.bin" Type="http://schemas.openxmlformats.org/officeDocument/2006/relationships/printerSettings"/><Relationship Id="rId3" Target="../printerSettings/printerSettings24.bin" Type="http://schemas.openxmlformats.org/officeDocument/2006/relationships/printerSettings"/><Relationship Id="rId4" Target="../printerSettings/printerSettings25.bin" Type="http://schemas.openxmlformats.org/officeDocument/2006/relationships/printerSettings"/><Relationship Id="rId5" Target="../printerSettings/printerSettings26.bin" Type="http://schemas.openxmlformats.org/officeDocument/2006/relationships/printerSettings"/><Relationship Id="rId6" Target="../printerSettings/printerSettings27.bin" Type="http://schemas.openxmlformats.org/officeDocument/2006/relationships/printerSettings"/><Relationship Id="rId7" Target="../printerSettings/printerSettings28.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printerSettings/printerSettings30.bin" Type="http://schemas.openxmlformats.org/officeDocument/2006/relationships/printerSettings"/><Relationship Id="rId3" Target="../printerSettings/printerSettings31.bin" Type="http://schemas.openxmlformats.org/officeDocument/2006/relationships/printerSettings"/><Relationship Id="rId4" Target="../printerSettings/printerSettings32.bin" Type="http://schemas.openxmlformats.org/officeDocument/2006/relationships/printerSettings"/><Relationship Id="rId5" Target="../printerSettings/printerSettings33.bin" Type="http://schemas.openxmlformats.org/officeDocument/2006/relationships/printerSettings"/><Relationship Id="rId6" Target="../printerSettings/printerSettings34.bin" Type="http://schemas.openxmlformats.org/officeDocument/2006/relationships/printerSettings"/><Relationship Id="rId7" Target="../printerSettings/printerSettings3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printerSettings/printerSettings37.bin" Type="http://schemas.openxmlformats.org/officeDocument/2006/relationships/printerSettings"/><Relationship Id="rId3" Target="../printerSettings/printerSettings38.bin" Type="http://schemas.openxmlformats.org/officeDocument/2006/relationships/printerSettings"/><Relationship Id="rId4" Target="../printerSettings/printerSettings39.bin" Type="http://schemas.openxmlformats.org/officeDocument/2006/relationships/printerSettings"/><Relationship Id="rId5" Target="../printerSettings/printerSettings40.bin" Type="http://schemas.openxmlformats.org/officeDocument/2006/relationships/printerSettings"/><Relationship Id="rId6" Target="../printerSettings/printerSettings41.bin" Type="http://schemas.openxmlformats.org/officeDocument/2006/relationships/printerSettings"/><Relationship Id="rId7" Target="../printerSettings/printerSettings42.bin" Type="http://schemas.openxmlformats.org/officeDocument/2006/relationships/printerSettings"/><Relationship Id="rId8" Target="../drawings/vmlDrawing1.vml" Type="http://schemas.openxmlformats.org/officeDocument/2006/relationships/vmlDrawing"/><Relationship Id="rId9"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printerSettings/printerSettings44.bin" Type="http://schemas.openxmlformats.org/officeDocument/2006/relationships/printerSettings"/><Relationship Id="rId3" Target="../printerSettings/printerSettings45.bin" Type="http://schemas.openxmlformats.org/officeDocument/2006/relationships/printerSettings"/><Relationship Id="rId4" Target="../printerSettings/printerSettings46.bin" Type="http://schemas.openxmlformats.org/officeDocument/2006/relationships/printerSettings"/><Relationship Id="rId5" Target="../printerSettings/printerSettings47.bin" Type="http://schemas.openxmlformats.org/officeDocument/2006/relationships/printerSettings"/><Relationship Id="rId6" Target="../printerSettings/printerSettings48.bin" Type="http://schemas.openxmlformats.org/officeDocument/2006/relationships/printerSettings"/><Relationship Id="rId7" Target="../printerSettings/printerSettings4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AS378"/>
  <sheetViews>
    <sheetView tabSelected="1" view="pageBreakPreview" zoomScale="70" zoomScaleNormal="100" zoomScaleSheetLayoutView="70" zoomScalePageLayoutView="85" workbookViewId="0">
      <pane xSplit="4" ySplit="7" topLeftCell="E8" activePane="bottomRight" state="frozen"/>
      <selection pane="topRight" activeCell="E1" sqref="E1"/>
      <selection pane="bottomLeft" activeCell="A8" sqref="A8"/>
      <selection pane="bottomRight" activeCell="A3" sqref="A3:T3"/>
    </sheetView>
  </sheetViews>
  <sheetFormatPr defaultColWidth="9" defaultRowHeight="13"/>
  <cols>
    <col min="1" max="1" width="6.6328125" style="213" customWidth="1"/>
    <col min="2" max="2" width="35.08984375" style="213" customWidth="1"/>
    <col min="3" max="3" width="11.453125" style="213" customWidth="1"/>
    <col min="4" max="4" width="14.26953125" style="213" customWidth="1"/>
    <col min="5" max="5" width="13.90625" style="213" bestFit="1" customWidth="1"/>
    <col min="6" max="7" width="15.08984375" style="213" bestFit="1" customWidth="1"/>
    <col min="8" max="8" width="41.453125" style="213" customWidth="1"/>
    <col min="9" max="9" width="13.90625" style="213" customWidth="1"/>
    <col min="10" max="10" width="35.453125" style="213" customWidth="1"/>
    <col min="11" max="11" width="14.453125" style="213" customWidth="1"/>
    <col min="12" max="12" width="18.6328125" style="213" bestFit="1" customWidth="1"/>
    <col min="13" max="14" width="12.90625" style="213" customWidth="1"/>
    <col min="15" max="15" width="13.90625" style="213" customWidth="1"/>
    <col min="16" max="16" width="40.90625" style="213" customWidth="1"/>
    <col min="17" max="17" width="22.36328125" style="213" customWidth="1"/>
    <col min="18" max="18" width="14.90625" style="213" customWidth="1"/>
    <col min="19" max="19" width="14.36328125" style="213" customWidth="1"/>
    <col min="20" max="20" width="22.6328125" style="213" customWidth="1"/>
    <col min="21" max="21" width="6.6328125" style="213" customWidth="1"/>
    <col min="22" max="22" width="4.6328125" style="213" customWidth="1"/>
    <col min="23" max="23" width="2.6328125" style="213" customWidth="1"/>
    <col min="24" max="24" width="4.6328125" style="213" customWidth="1"/>
    <col min="25" max="26" width="2.6328125" style="213" customWidth="1"/>
    <col min="27" max="27" width="6.6328125" style="213" customWidth="1"/>
    <col min="28" max="28" width="4.6328125" style="213" customWidth="1"/>
    <col min="29" max="29" width="2.6328125" style="213" customWidth="1"/>
    <col min="30" max="30" width="4.6328125" style="213" customWidth="1"/>
    <col min="31" max="32" width="2.6328125" style="213" customWidth="1"/>
    <col min="33" max="33" width="6.6328125" style="213" customWidth="1"/>
    <col min="34" max="34" width="4.6328125" style="213" customWidth="1"/>
    <col min="35" max="35" width="2.6328125" style="213" customWidth="1"/>
    <col min="36" max="36" width="4.6328125" style="213" customWidth="1"/>
    <col min="37" max="38" width="2.6328125" style="213" customWidth="1"/>
    <col min="39" max="42" width="15.6328125" style="213" customWidth="1"/>
    <col min="43" max="44" width="4.90625" style="213" customWidth="1"/>
    <col min="45" max="45" width="5" style="213" customWidth="1"/>
    <col min="46" max="16384" width="9" style="213"/>
  </cols>
  <sheetData>
    <row r="2" spans="1:45" ht="19">
      <c r="A2" s="383" t="s">
        <v>0</v>
      </c>
    </row>
    <row r="3" spans="1:45" ht="21">
      <c r="A3" s="458" t="s">
        <v>1</v>
      </c>
      <c r="B3" s="458"/>
      <c r="C3" s="458"/>
      <c r="D3" s="458"/>
      <c r="E3" s="458"/>
      <c r="F3" s="458"/>
      <c r="G3" s="458"/>
      <c r="H3" s="458"/>
      <c r="I3" s="458"/>
      <c r="J3" s="458"/>
      <c r="K3" s="458"/>
      <c r="L3" s="458"/>
      <c r="M3" s="458"/>
      <c r="N3" s="458"/>
      <c r="O3" s="458"/>
      <c r="P3" s="458"/>
      <c r="Q3" s="458"/>
      <c r="R3" s="458"/>
      <c r="S3" s="458"/>
      <c r="T3" s="458"/>
      <c r="U3" s="384"/>
      <c r="V3" s="384"/>
      <c r="W3" s="384"/>
      <c r="X3" s="384"/>
      <c r="Y3" s="384"/>
      <c r="Z3" s="384"/>
      <c r="AA3" s="268"/>
      <c r="AB3" s="268"/>
      <c r="AC3" s="384"/>
      <c r="AD3" s="384"/>
      <c r="AE3" s="384"/>
      <c r="AF3" s="384"/>
      <c r="AG3" s="384"/>
      <c r="AH3" s="384"/>
      <c r="AI3" s="384"/>
      <c r="AJ3" s="384"/>
      <c r="AK3" s="384"/>
      <c r="AL3" s="384"/>
      <c r="AM3" s="384"/>
      <c r="AN3" s="384"/>
      <c r="AO3" s="384"/>
      <c r="AP3" s="384"/>
    </row>
    <row r="4" spans="1:45" ht="22.5" customHeight="1">
      <c r="A4" s="385"/>
      <c r="B4" s="269"/>
      <c r="C4" s="269"/>
      <c r="D4" s="269"/>
      <c r="E4" s="269"/>
      <c r="F4" s="269"/>
      <c r="S4" s="269"/>
      <c r="T4" s="270"/>
      <c r="U4" s="271"/>
      <c r="V4" s="271"/>
      <c r="W4" s="271"/>
      <c r="X4" s="271"/>
      <c r="Y4" s="271"/>
      <c r="Z4" s="271"/>
      <c r="AA4" s="271"/>
      <c r="AB4" s="271"/>
      <c r="AC4" s="271"/>
      <c r="AD4" s="271"/>
      <c r="AE4" s="271"/>
      <c r="AF4" s="271"/>
      <c r="AG4" s="271"/>
      <c r="AH4" s="271"/>
      <c r="AI4" s="271"/>
      <c r="AJ4" s="271"/>
      <c r="AK4" s="271"/>
      <c r="AL4" s="271"/>
      <c r="AM4" s="271"/>
      <c r="AN4" s="271"/>
      <c r="AO4" s="271"/>
      <c r="AP4" s="271"/>
      <c r="AQ4" s="434"/>
      <c r="AR4" s="434"/>
      <c r="AS4" s="435"/>
    </row>
    <row r="5" spans="1:45">
      <c r="A5" s="459" t="s">
        <v>2</v>
      </c>
      <c r="B5" s="462" t="s">
        <v>3</v>
      </c>
      <c r="C5" s="470" t="s">
        <v>4</v>
      </c>
      <c r="D5" s="465" t="s">
        <v>5</v>
      </c>
      <c r="E5" s="465" t="s">
        <v>6</v>
      </c>
      <c r="F5" s="466" t="s">
        <v>7</v>
      </c>
      <c r="G5" s="467"/>
      <c r="H5" s="465" t="s">
        <v>8</v>
      </c>
      <c r="I5" s="478" t="s">
        <v>9</v>
      </c>
      <c r="J5" s="467"/>
      <c r="K5" s="272" t="s">
        <v>10</v>
      </c>
      <c r="L5" s="272" t="s">
        <v>11</v>
      </c>
      <c r="M5" s="477" t="s">
        <v>12</v>
      </c>
      <c r="N5" s="478" t="s">
        <v>13</v>
      </c>
      <c r="O5" s="466"/>
      <c r="P5" s="467"/>
      <c r="Q5" s="462" t="s">
        <v>14</v>
      </c>
      <c r="R5" s="462" t="s">
        <v>15</v>
      </c>
      <c r="S5" s="462" t="s">
        <v>16</v>
      </c>
      <c r="T5" s="462" t="s">
        <v>17</v>
      </c>
      <c r="U5" s="470" t="s">
        <v>18</v>
      </c>
      <c r="V5" s="477"/>
      <c r="W5" s="477"/>
      <c r="X5" s="477"/>
      <c r="Y5" s="477"/>
      <c r="Z5" s="477"/>
      <c r="AA5" s="477"/>
      <c r="AB5" s="477"/>
      <c r="AC5" s="477"/>
      <c r="AD5" s="477"/>
      <c r="AE5" s="477"/>
      <c r="AF5" s="477"/>
      <c r="AG5" s="477"/>
      <c r="AH5" s="477"/>
      <c r="AI5" s="477"/>
      <c r="AJ5" s="477"/>
      <c r="AK5" s="477"/>
      <c r="AL5" s="477"/>
      <c r="AM5" s="488"/>
      <c r="AN5" s="465" t="s">
        <v>19</v>
      </c>
      <c r="AO5" s="465" t="s">
        <v>20</v>
      </c>
      <c r="AP5" s="465" t="s">
        <v>21</v>
      </c>
      <c r="AQ5" s="465" t="s">
        <v>22</v>
      </c>
      <c r="AR5" s="465" t="s">
        <v>23</v>
      </c>
      <c r="AS5" s="490" t="s">
        <v>24</v>
      </c>
    </row>
    <row r="6" spans="1:45">
      <c r="A6" s="460"/>
      <c r="B6" s="463"/>
      <c r="C6" s="471"/>
      <c r="D6" s="473"/>
      <c r="E6" s="463"/>
      <c r="F6" s="475" t="s">
        <v>25</v>
      </c>
      <c r="G6" s="468" t="s">
        <v>26</v>
      </c>
      <c r="H6" s="473"/>
      <c r="I6" s="474" t="s">
        <v>27</v>
      </c>
      <c r="J6" s="468" t="s">
        <v>28</v>
      </c>
      <c r="K6" s="266" t="s">
        <v>29</v>
      </c>
      <c r="L6" s="266" t="s">
        <v>30</v>
      </c>
      <c r="M6" s="475"/>
      <c r="N6" s="468" t="s">
        <v>31</v>
      </c>
      <c r="O6" s="474" t="s">
        <v>32</v>
      </c>
      <c r="P6" s="481"/>
      <c r="Q6" s="463"/>
      <c r="R6" s="463"/>
      <c r="S6" s="463"/>
      <c r="T6" s="479"/>
      <c r="U6" s="471"/>
      <c r="V6" s="475"/>
      <c r="W6" s="475"/>
      <c r="X6" s="475"/>
      <c r="Y6" s="475"/>
      <c r="Z6" s="475"/>
      <c r="AA6" s="475"/>
      <c r="AB6" s="475"/>
      <c r="AC6" s="475"/>
      <c r="AD6" s="475"/>
      <c r="AE6" s="475"/>
      <c r="AF6" s="475"/>
      <c r="AG6" s="475"/>
      <c r="AH6" s="475"/>
      <c r="AI6" s="475"/>
      <c r="AJ6" s="475"/>
      <c r="AK6" s="475"/>
      <c r="AL6" s="475"/>
      <c r="AM6" s="489"/>
      <c r="AN6" s="473"/>
      <c r="AO6" s="473"/>
      <c r="AP6" s="473"/>
      <c r="AQ6" s="473"/>
      <c r="AR6" s="473"/>
      <c r="AS6" s="491"/>
    </row>
    <row r="7" spans="1:45">
      <c r="A7" s="461"/>
      <c r="B7" s="464"/>
      <c r="C7" s="472"/>
      <c r="D7" s="469"/>
      <c r="E7" s="464"/>
      <c r="F7" s="476"/>
      <c r="G7" s="469"/>
      <c r="H7" s="469"/>
      <c r="I7" s="472"/>
      <c r="J7" s="469"/>
      <c r="K7" s="273" t="s">
        <v>33</v>
      </c>
      <c r="L7" s="273" t="s">
        <v>34</v>
      </c>
      <c r="M7" s="274" t="s">
        <v>35</v>
      </c>
      <c r="N7" s="469"/>
      <c r="O7" s="472"/>
      <c r="P7" s="482"/>
      <c r="Q7" s="464"/>
      <c r="R7" s="464"/>
      <c r="S7" s="464"/>
      <c r="T7" s="480"/>
      <c r="U7" s="483" t="s">
        <v>36</v>
      </c>
      <c r="V7" s="484"/>
      <c r="W7" s="484"/>
      <c r="X7" s="484"/>
      <c r="Y7" s="484"/>
      <c r="Z7" s="485"/>
      <c r="AA7" s="483" t="s">
        <v>37</v>
      </c>
      <c r="AB7" s="484"/>
      <c r="AC7" s="484"/>
      <c r="AD7" s="484"/>
      <c r="AE7" s="484"/>
      <c r="AF7" s="485"/>
      <c r="AG7" s="483" t="s">
        <v>38</v>
      </c>
      <c r="AH7" s="484"/>
      <c r="AI7" s="484"/>
      <c r="AJ7" s="484"/>
      <c r="AK7" s="484"/>
      <c r="AL7" s="485"/>
      <c r="AM7" s="275" t="s">
        <v>39</v>
      </c>
      <c r="AN7" s="469"/>
      <c r="AO7" s="469"/>
      <c r="AP7" s="469"/>
      <c r="AQ7" s="469"/>
      <c r="AR7" s="469"/>
      <c r="AS7" s="492"/>
    </row>
    <row r="8" spans="1:45">
      <c r="A8" s="276"/>
      <c r="B8" s="277" t="s">
        <v>40</v>
      </c>
      <c r="C8" s="277"/>
      <c r="D8" s="277"/>
      <c r="E8" s="278"/>
      <c r="F8" s="279"/>
      <c r="G8" s="279"/>
      <c r="H8" s="280"/>
      <c r="I8" s="280"/>
      <c r="J8" s="280"/>
      <c r="K8" s="281"/>
      <c r="L8" s="281"/>
      <c r="M8" s="281"/>
      <c r="N8" s="282"/>
      <c r="O8" s="282"/>
      <c r="P8" s="280"/>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4"/>
    </row>
    <row r="9" spans="1:45" ht="60.65" customHeight="1">
      <c r="A9" s="285" t="s">
        <v>41</v>
      </c>
      <c r="B9" s="252" t="s">
        <v>42</v>
      </c>
      <c r="C9" s="252" t="s">
        <v>43</v>
      </c>
      <c r="D9" s="252" t="s">
        <v>44</v>
      </c>
      <c r="E9" s="185">
        <v>14.188000000000001</v>
      </c>
      <c r="F9" s="185">
        <v>14.188000000000001</v>
      </c>
      <c r="G9" s="185">
        <v>14.000999999999999</v>
      </c>
      <c r="H9" s="247" t="s">
        <v>45</v>
      </c>
      <c r="I9" s="255" t="s">
        <v>46</v>
      </c>
      <c r="J9" s="256" t="s">
        <v>47</v>
      </c>
      <c r="K9" s="398">
        <v>14.188000000000001</v>
      </c>
      <c r="L9" s="398">
        <v>14.188000000000001</v>
      </c>
      <c r="M9" s="257">
        <f t="shared" ref="M9:M359" si="0">L9-K9</f>
        <v>0</v>
      </c>
      <c r="N9" s="286" t="s">
        <v>48</v>
      </c>
      <c r="O9" s="259" t="s">
        <v>46</v>
      </c>
      <c r="P9" s="260" t="s">
        <v>49</v>
      </c>
      <c r="Q9" s="261"/>
      <c r="R9" s="264" t="s">
        <v>50</v>
      </c>
      <c r="S9" s="287" t="s">
        <v>51</v>
      </c>
      <c r="T9" s="264" t="s">
        <v>52</v>
      </c>
      <c r="U9" s="288" t="s">
        <v>53</v>
      </c>
      <c r="V9" s="289"/>
      <c r="W9" s="290" t="s">
        <v>54</v>
      </c>
      <c r="X9" s="291">
        <v>1</v>
      </c>
      <c r="Y9" s="290" t="s">
        <v>54</v>
      </c>
      <c r="Z9" s="292"/>
      <c r="AA9" s="288"/>
      <c r="AB9" s="289"/>
      <c r="AC9" s="290" t="s">
        <v>54</v>
      </c>
      <c r="AD9" s="291"/>
      <c r="AE9" s="290" t="s">
        <v>54</v>
      </c>
      <c r="AF9" s="292"/>
      <c r="AG9" s="288"/>
      <c r="AH9" s="289"/>
      <c r="AI9" s="290" t="s">
        <v>54</v>
      </c>
      <c r="AJ9" s="291"/>
      <c r="AK9" s="290" t="s">
        <v>54</v>
      </c>
      <c r="AL9" s="292"/>
      <c r="AM9" s="293"/>
      <c r="AN9" s="294" t="s">
        <v>48</v>
      </c>
      <c r="AO9" s="294"/>
      <c r="AP9" s="294" t="s">
        <v>55</v>
      </c>
      <c r="AQ9" s="295" t="s">
        <v>56</v>
      </c>
      <c r="AR9" s="295"/>
      <c r="AS9" s="296"/>
    </row>
    <row r="10" spans="1:45" ht="68.150000000000006" customHeight="1">
      <c r="A10" s="285" t="s">
        <v>57</v>
      </c>
      <c r="B10" s="252" t="s">
        <v>58</v>
      </c>
      <c r="C10" s="252" t="s">
        <v>59</v>
      </c>
      <c r="D10" s="252" t="s">
        <v>60</v>
      </c>
      <c r="E10" s="185">
        <v>59.438000000000002</v>
      </c>
      <c r="F10" s="185">
        <v>59.438000000000002</v>
      </c>
      <c r="G10" s="185">
        <v>56</v>
      </c>
      <c r="H10" s="247" t="s">
        <v>45</v>
      </c>
      <c r="I10" s="248" t="s">
        <v>46</v>
      </c>
      <c r="J10" s="249" t="s">
        <v>61</v>
      </c>
      <c r="K10" s="185">
        <v>59.438000000000002</v>
      </c>
      <c r="L10" s="185">
        <v>59.438000000000002</v>
      </c>
      <c r="M10" s="250">
        <f t="shared" si="0"/>
        <v>0</v>
      </c>
      <c r="N10" s="297" t="s">
        <v>48</v>
      </c>
      <c r="O10" s="251" t="s">
        <v>46</v>
      </c>
      <c r="P10" s="252" t="s">
        <v>62</v>
      </c>
      <c r="Q10" s="253"/>
      <c r="R10" s="254" t="s">
        <v>50</v>
      </c>
      <c r="S10" s="298" t="s">
        <v>51</v>
      </c>
      <c r="T10" s="254" t="s">
        <v>63</v>
      </c>
      <c r="U10" s="288" t="s">
        <v>53</v>
      </c>
      <c r="V10" s="289"/>
      <c r="W10" s="290" t="s">
        <v>54</v>
      </c>
      <c r="X10" s="291">
        <v>2</v>
      </c>
      <c r="Y10" s="290" t="s">
        <v>54</v>
      </c>
      <c r="Z10" s="292"/>
      <c r="AA10" s="288"/>
      <c r="AB10" s="289"/>
      <c r="AC10" s="290" t="s">
        <v>54</v>
      </c>
      <c r="AD10" s="291"/>
      <c r="AE10" s="290" t="s">
        <v>54</v>
      </c>
      <c r="AF10" s="292"/>
      <c r="AG10" s="288"/>
      <c r="AH10" s="289"/>
      <c r="AI10" s="290" t="s">
        <v>54</v>
      </c>
      <c r="AJ10" s="291"/>
      <c r="AK10" s="290" t="s">
        <v>54</v>
      </c>
      <c r="AL10" s="292"/>
      <c r="AM10" s="293"/>
      <c r="AN10" s="294" t="s">
        <v>48</v>
      </c>
      <c r="AO10" s="294"/>
      <c r="AP10" s="294" t="s">
        <v>64</v>
      </c>
      <c r="AQ10" s="295" t="s">
        <v>56</v>
      </c>
      <c r="AR10" s="295"/>
      <c r="AS10" s="296"/>
    </row>
    <row r="11" spans="1:45" ht="57.5" customHeight="1">
      <c r="A11" s="499" t="s">
        <v>65</v>
      </c>
      <c r="B11" s="456" t="s">
        <v>66</v>
      </c>
      <c r="C11" s="456" t="s">
        <v>67</v>
      </c>
      <c r="D11" s="456" t="s">
        <v>44</v>
      </c>
      <c r="E11" s="185">
        <v>26.297000000000001</v>
      </c>
      <c r="F11" s="185">
        <v>29.611000000000001</v>
      </c>
      <c r="G11" s="185">
        <v>16.269604999999999</v>
      </c>
      <c r="H11" s="497" t="s">
        <v>68</v>
      </c>
      <c r="I11" s="493" t="s">
        <v>46</v>
      </c>
      <c r="J11" s="495" t="s">
        <v>69</v>
      </c>
      <c r="K11" s="185">
        <v>25.864000000000001</v>
      </c>
      <c r="L11" s="185">
        <v>25.523</v>
      </c>
      <c r="M11" s="250">
        <f t="shared" si="0"/>
        <v>-0.34100000000000108</v>
      </c>
      <c r="N11" s="506" t="s">
        <v>48</v>
      </c>
      <c r="O11" s="468" t="s">
        <v>46</v>
      </c>
      <c r="P11" s="456" t="s">
        <v>70</v>
      </c>
      <c r="Q11" s="253"/>
      <c r="R11" s="254" t="s">
        <v>71</v>
      </c>
      <c r="S11" s="298" t="s">
        <v>51</v>
      </c>
      <c r="T11" s="254" t="s">
        <v>72</v>
      </c>
      <c r="U11" s="288" t="s">
        <v>53</v>
      </c>
      <c r="V11" s="289"/>
      <c r="W11" s="290" t="s">
        <v>54</v>
      </c>
      <c r="X11" s="291">
        <v>3</v>
      </c>
      <c r="Y11" s="290" t="s">
        <v>54</v>
      </c>
      <c r="Z11" s="292"/>
      <c r="AA11" s="288"/>
      <c r="AB11" s="289"/>
      <c r="AC11" s="290" t="s">
        <v>54</v>
      </c>
      <c r="AD11" s="291"/>
      <c r="AE11" s="290" t="s">
        <v>54</v>
      </c>
      <c r="AF11" s="292"/>
      <c r="AG11" s="288"/>
      <c r="AH11" s="289"/>
      <c r="AI11" s="290" t="s">
        <v>54</v>
      </c>
      <c r="AJ11" s="291"/>
      <c r="AK11" s="290" t="s">
        <v>54</v>
      </c>
      <c r="AL11" s="292"/>
      <c r="AM11" s="293"/>
      <c r="AN11" s="294" t="s">
        <v>73</v>
      </c>
      <c r="AO11" s="294" t="s">
        <v>74</v>
      </c>
      <c r="AP11" s="294" t="s">
        <v>75</v>
      </c>
      <c r="AQ11" s="295" t="s">
        <v>56</v>
      </c>
      <c r="AR11" s="295"/>
      <c r="AS11" s="296"/>
    </row>
    <row r="12" spans="1:45" ht="51.5" customHeight="1">
      <c r="A12" s="500"/>
      <c r="B12" s="457"/>
      <c r="C12" s="457"/>
      <c r="D12" s="457"/>
      <c r="E12" s="185">
        <v>417.52499999999998</v>
      </c>
      <c r="F12" s="250">
        <v>323.37864000000002</v>
      </c>
      <c r="G12" s="185">
        <v>259.20479599999999</v>
      </c>
      <c r="H12" s="498"/>
      <c r="I12" s="494"/>
      <c r="J12" s="496"/>
      <c r="K12" s="185">
        <v>417.95800000000003</v>
      </c>
      <c r="L12" s="185">
        <v>407.95800000000003</v>
      </c>
      <c r="M12" s="250">
        <f t="shared" si="0"/>
        <v>-10</v>
      </c>
      <c r="N12" s="507"/>
      <c r="O12" s="510"/>
      <c r="P12" s="457"/>
      <c r="Q12" s="253"/>
      <c r="R12" s="254" t="s">
        <v>76</v>
      </c>
      <c r="S12" s="298" t="s">
        <v>77</v>
      </c>
      <c r="T12" s="254" t="s">
        <v>78</v>
      </c>
      <c r="U12" s="288" t="s">
        <v>53</v>
      </c>
      <c r="V12" s="289"/>
      <c r="W12" s="290" t="s">
        <v>54</v>
      </c>
      <c r="X12" s="291">
        <v>3</v>
      </c>
      <c r="Y12" s="290" t="s">
        <v>54</v>
      </c>
      <c r="Z12" s="292"/>
      <c r="AA12" s="288"/>
      <c r="AB12" s="289"/>
      <c r="AC12" s="290" t="s">
        <v>54</v>
      </c>
      <c r="AD12" s="291"/>
      <c r="AE12" s="290" t="s">
        <v>54</v>
      </c>
      <c r="AF12" s="292"/>
      <c r="AG12" s="288"/>
      <c r="AH12" s="289"/>
      <c r="AI12" s="290" t="s">
        <v>54</v>
      </c>
      <c r="AJ12" s="291"/>
      <c r="AK12" s="290" t="s">
        <v>54</v>
      </c>
      <c r="AL12" s="292"/>
      <c r="AM12" s="293"/>
      <c r="AN12" s="294" t="s">
        <v>73</v>
      </c>
      <c r="AO12" s="294" t="s">
        <v>74</v>
      </c>
      <c r="AP12" s="294" t="s">
        <v>75</v>
      </c>
      <c r="AQ12" s="295" t="s">
        <v>56</v>
      </c>
      <c r="AR12" s="295"/>
      <c r="AS12" s="296"/>
    </row>
    <row r="13" spans="1:45" ht="72" customHeight="1">
      <c r="A13" s="299" t="s">
        <v>79</v>
      </c>
      <c r="B13" s="252" t="s">
        <v>80</v>
      </c>
      <c r="C13" s="252" t="s">
        <v>81</v>
      </c>
      <c r="D13" s="252" t="s">
        <v>44</v>
      </c>
      <c r="E13" s="185">
        <v>25950</v>
      </c>
      <c r="F13" s="250">
        <v>28549.808850000001</v>
      </c>
      <c r="G13" s="185">
        <v>25580.459502999998</v>
      </c>
      <c r="H13" s="247" t="s">
        <v>45</v>
      </c>
      <c r="I13" s="248" t="s">
        <v>46</v>
      </c>
      <c r="J13" s="249" t="s">
        <v>82</v>
      </c>
      <c r="K13" s="185">
        <v>21530</v>
      </c>
      <c r="L13" s="185">
        <v>21530</v>
      </c>
      <c r="M13" s="250">
        <f t="shared" si="0"/>
        <v>0</v>
      </c>
      <c r="N13" s="297" t="s">
        <v>48</v>
      </c>
      <c r="O13" s="251" t="s">
        <v>46</v>
      </c>
      <c r="P13" s="252" t="s">
        <v>2050</v>
      </c>
      <c r="Q13" s="253"/>
      <c r="R13" s="254" t="s">
        <v>83</v>
      </c>
      <c r="S13" s="298" t="s">
        <v>77</v>
      </c>
      <c r="T13" s="254" t="s">
        <v>78</v>
      </c>
      <c r="U13" s="288" t="s">
        <v>53</v>
      </c>
      <c r="V13" s="289"/>
      <c r="W13" s="290" t="s">
        <v>54</v>
      </c>
      <c r="X13" s="291">
        <v>5</v>
      </c>
      <c r="Y13" s="290" t="s">
        <v>54</v>
      </c>
      <c r="Z13" s="292"/>
      <c r="AA13" s="288"/>
      <c r="AB13" s="289"/>
      <c r="AC13" s="290" t="s">
        <v>54</v>
      </c>
      <c r="AD13" s="291"/>
      <c r="AE13" s="290" t="s">
        <v>54</v>
      </c>
      <c r="AF13" s="292"/>
      <c r="AG13" s="288"/>
      <c r="AH13" s="289"/>
      <c r="AI13" s="290" t="s">
        <v>54</v>
      </c>
      <c r="AJ13" s="291"/>
      <c r="AK13" s="290" t="s">
        <v>54</v>
      </c>
      <c r="AL13" s="292"/>
      <c r="AM13" s="293"/>
      <c r="AN13" s="294" t="s">
        <v>48</v>
      </c>
      <c r="AO13" s="294"/>
      <c r="AP13" s="294" t="s">
        <v>64</v>
      </c>
      <c r="AQ13" s="295" t="s">
        <v>56</v>
      </c>
      <c r="AR13" s="295" t="s">
        <v>56</v>
      </c>
      <c r="AS13" s="296" t="s">
        <v>84</v>
      </c>
    </row>
    <row r="14" spans="1:45" ht="77">
      <c r="A14" s="299" t="s">
        <v>85</v>
      </c>
      <c r="B14" s="252" t="s">
        <v>86</v>
      </c>
      <c r="C14" s="252" t="s">
        <v>87</v>
      </c>
      <c r="D14" s="252" t="s">
        <v>88</v>
      </c>
      <c r="E14" s="185">
        <v>4800</v>
      </c>
      <c r="F14" s="250">
        <v>4800</v>
      </c>
      <c r="G14" s="185">
        <v>4800</v>
      </c>
      <c r="H14" s="247" t="s">
        <v>45</v>
      </c>
      <c r="I14" s="248" t="s">
        <v>89</v>
      </c>
      <c r="J14" s="252" t="s">
        <v>90</v>
      </c>
      <c r="K14" s="185">
        <v>1000</v>
      </c>
      <c r="L14" s="185">
        <v>0</v>
      </c>
      <c r="M14" s="250">
        <f t="shared" si="0"/>
        <v>-1000</v>
      </c>
      <c r="N14" s="297" t="s">
        <v>48</v>
      </c>
      <c r="O14" s="251" t="s">
        <v>400</v>
      </c>
      <c r="P14" s="252" t="s">
        <v>2051</v>
      </c>
      <c r="Q14" s="253" t="s">
        <v>48</v>
      </c>
      <c r="R14" s="254" t="s">
        <v>91</v>
      </c>
      <c r="S14" s="298" t="s">
        <v>77</v>
      </c>
      <c r="T14" s="254" t="s">
        <v>78</v>
      </c>
      <c r="U14" s="288" t="s">
        <v>53</v>
      </c>
      <c r="V14" s="289"/>
      <c r="W14" s="290" t="s">
        <v>54</v>
      </c>
      <c r="X14" s="291">
        <v>6</v>
      </c>
      <c r="Y14" s="290" t="s">
        <v>54</v>
      </c>
      <c r="Z14" s="292"/>
      <c r="AA14" s="288"/>
      <c r="AB14" s="289"/>
      <c r="AC14" s="290" t="s">
        <v>54</v>
      </c>
      <c r="AD14" s="291"/>
      <c r="AE14" s="290" t="s">
        <v>54</v>
      </c>
      <c r="AF14" s="292"/>
      <c r="AG14" s="288"/>
      <c r="AH14" s="289"/>
      <c r="AI14" s="290" t="s">
        <v>54</v>
      </c>
      <c r="AJ14" s="291"/>
      <c r="AK14" s="290" t="s">
        <v>54</v>
      </c>
      <c r="AL14" s="292"/>
      <c r="AM14" s="293"/>
      <c r="AN14" s="294" t="s">
        <v>48</v>
      </c>
      <c r="AO14" s="294"/>
      <c r="AP14" s="294" t="s">
        <v>92</v>
      </c>
      <c r="AQ14" s="295"/>
      <c r="AR14" s="295" t="s">
        <v>56</v>
      </c>
      <c r="AS14" s="296" t="s">
        <v>56</v>
      </c>
    </row>
    <row r="15" spans="1:45" ht="73.5" customHeight="1">
      <c r="A15" s="299" t="s">
        <v>93</v>
      </c>
      <c r="B15" s="252" t="s">
        <v>94</v>
      </c>
      <c r="C15" s="252" t="s">
        <v>87</v>
      </c>
      <c r="D15" s="252" t="s">
        <v>95</v>
      </c>
      <c r="E15" s="185">
        <v>1000</v>
      </c>
      <c r="F15" s="250">
        <v>1000</v>
      </c>
      <c r="G15" s="185">
        <v>576.32648400000005</v>
      </c>
      <c r="H15" s="247" t="s">
        <v>45</v>
      </c>
      <c r="I15" s="248" t="s">
        <v>96</v>
      </c>
      <c r="J15" s="249" t="s">
        <v>97</v>
      </c>
      <c r="K15" s="185">
        <v>487</v>
      </c>
      <c r="L15" s="185">
        <v>487</v>
      </c>
      <c r="M15" s="250">
        <f t="shared" si="0"/>
        <v>0</v>
      </c>
      <c r="N15" s="297" t="s">
        <v>48</v>
      </c>
      <c r="O15" s="251" t="s">
        <v>302</v>
      </c>
      <c r="P15" s="252" t="s">
        <v>2052</v>
      </c>
      <c r="Q15" s="253" t="s">
        <v>48</v>
      </c>
      <c r="R15" s="254" t="s">
        <v>91</v>
      </c>
      <c r="S15" s="298" t="s">
        <v>77</v>
      </c>
      <c r="T15" s="254" t="s">
        <v>78</v>
      </c>
      <c r="U15" s="288" t="s">
        <v>53</v>
      </c>
      <c r="V15" s="289"/>
      <c r="W15" s="290" t="s">
        <v>54</v>
      </c>
      <c r="X15" s="291">
        <v>7</v>
      </c>
      <c r="Y15" s="290" t="s">
        <v>54</v>
      </c>
      <c r="Z15" s="292"/>
      <c r="AA15" s="288"/>
      <c r="AB15" s="289"/>
      <c r="AC15" s="290" t="s">
        <v>54</v>
      </c>
      <c r="AD15" s="291"/>
      <c r="AE15" s="290" t="s">
        <v>54</v>
      </c>
      <c r="AF15" s="292"/>
      <c r="AG15" s="288"/>
      <c r="AH15" s="289"/>
      <c r="AI15" s="290" t="s">
        <v>54</v>
      </c>
      <c r="AJ15" s="291"/>
      <c r="AK15" s="290" t="s">
        <v>54</v>
      </c>
      <c r="AL15" s="292"/>
      <c r="AM15" s="293"/>
      <c r="AN15" s="294" t="s">
        <v>48</v>
      </c>
      <c r="AO15" s="294"/>
      <c r="AP15" s="294" t="s">
        <v>98</v>
      </c>
      <c r="AQ15" s="295"/>
      <c r="AR15" s="295" t="s">
        <v>56</v>
      </c>
      <c r="AS15" s="296"/>
    </row>
    <row r="16" spans="1:45" ht="98.5" customHeight="1">
      <c r="A16" s="285" t="s">
        <v>99</v>
      </c>
      <c r="B16" s="252" t="s">
        <v>100</v>
      </c>
      <c r="C16" s="252" t="s">
        <v>101</v>
      </c>
      <c r="D16" s="252" t="s">
        <v>102</v>
      </c>
      <c r="E16" s="185">
        <v>0</v>
      </c>
      <c r="F16" s="185">
        <v>1852</v>
      </c>
      <c r="G16" s="185">
        <v>1592.559475</v>
      </c>
      <c r="H16" s="247" t="s">
        <v>103</v>
      </c>
      <c r="I16" s="248" t="s">
        <v>89</v>
      </c>
      <c r="J16" s="252" t="s">
        <v>104</v>
      </c>
      <c r="K16" s="185">
        <v>0</v>
      </c>
      <c r="L16" s="185">
        <v>0</v>
      </c>
      <c r="M16" s="250">
        <f t="shared" si="0"/>
        <v>0</v>
      </c>
      <c r="N16" s="297" t="s">
        <v>48</v>
      </c>
      <c r="O16" s="251" t="s">
        <v>400</v>
      </c>
      <c r="P16" s="252" t="s">
        <v>2053</v>
      </c>
      <c r="Q16" s="253"/>
      <c r="R16" s="254" t="s">
        <v>2054</v>
      </c>
      <c r="S16" s="298" t="s">
        <v>77</v>
      </c>
      <c r="T16" s="254" t="s">
        <v>78</v>
      </c>
      <c r="U16" s="288" t="s">
        <v>53</v>
      </c>
      <c r="V16" s="289"/>
      <c r="W16" s="290" t="s">
        <v>54</v>
      </c>
      <c r="X16" s="291">
        <v>8</v>
      </c>
      <c r="Y16" s="290" t="s">
        <v>54</v>
      </c>
      <c r="Z16" s="292"/>
      <c r="AA16" s="288"/>
      <c r="AB16" s="289"/>
      <c r="AC16" s="290" t="s">
        <v>54</v>
      </c>
      <c r="AD16" s="291"/>
      <c r="AE16" s="290" t="s">
        <v>54</v>
      </c>
      <c r="AF16" s="292"/>
      <c r="AG16" s="288"/>
      <c r="AH16" s="289"/>
      <c r="AI16" s="290" t="s">
        <v>54</v>
      </c>
      <c r="AJ16" s="291"/>
      <c r="AK16" s="290" t="s">
        <v>54</v>
      </c>
      <c r="AL16" s="292"/>
      <c r="AM16" s="293"/>
      <c r="AN16" s="294" t="s">
        <v>73</v>
      </c>
      <c r="AO16" s="294" t="s">
        <v>105</v>
      </c>
      <c r="AP16" s="294" t="s">
        <v>106</v>
      </c>
      <c r="AQ16" s="295"/>
      <c r="AR16" s="295" t="s">
        <v>56</v>
      </c>
      <c r="AS16" s="296"/>
    </row>
    <row r="17" spans="1:45" ht="68.5" customHeight="1">
      <c r="A17" s="499" t="s">
        <v>107</v>
      </c>
      <c r="B17" s="456" t="s">
        <v>108</v>
      </c>
      <c r="C17" s="456" t="s">
        <v>109</v>
      </c>
      <c r="D17" s="456" t="s">
        <v>44</v>
      </c>
      <c r="E17" s="185">
        <v>12.201000000000001</v>
      </c>
      <c r="F17" s="185">
        <v>12.201000000000001</v>
      </c>
      <c r="G17" s="185">
        <v>9.9619999999999997</v>
      </c>
      <c r="H17" s="497" t="s">
        <v>45</v>
      </c>
      <c r="I17" s="511" t="s">
        <v>46</v>
      </c>
      <c r="J17" s="495" t="s">
        <v>110</v>
      </c>
      <c r="K17" s="185">
        <v>9.7469999999999999</v>
      </c>
      <c r="L17" s="185">
        <v>9.7469999999999999</v>
      </c>
      <c r="M17" s="250">
        <f t="shared" si="0"/>
        <v>0</v>
      </c>
      <c r="N17" s="506" t="s">
        <v>48</v>
      </c>
      <c r="O17" s="468" t="s">
        <v>46</v>
      </c>
      <c r="P17" s="456" t="s">
        <v>111</v>
      </c>
      <c r="Q17" s="253"/>
      <c r="R17" s="254" t="s">
        <v>76</v>
      </c>
      <c r="S17" s="298" t="s">
        <v>112</v>
      </c>
      <c r="T17" s="254" t="s">
        <v>72</v>
      </c>
      <c r="U17" s="288" t="s">
        <v>53</v>
      </c>
      <c r="V17" s="289"/>
      <c r="W17" s="290" t="s">
        <v>54</v>
      </c>
      <c r="X17" s="291">
        <v>9</v>
      </c>
      <c r="Y17" s="290" t="s">
        <v>54</v>
      </c>
      <c r="Z17" s="292"/>
      <c r="AA17" s="288"/>
      <c r="AB17" s="289"/>
      <c r="AC17" s="290" t="s">
        <v>54</v>
      </c>
      <c r="AD17" s="291"/>
      <c r="AE17" s="290" t="s">
        <v>54</v>
      </c>
      <c r="AF17" s="292"/>
      <c r="AG17" s="288"/>
      <c r="AH17" s="289"/>
      <c r="AI17" s="290" t="s">
        <v>54</v>
      </c>
      <c r="AJ17" s="291"/>
      <c r="AK17" s="290" t="s">
        <v>54</v>
      </c>
      <c r="AL17" s="292"/>
      <c r="AM17" s="293"/>
      <c r="AN17" s="294" t="s">
        <v>48</v>
      </c>
      <c r="AO17" s="294"/>
      <c r="AP17" s="294" t="s">
        <v>64</v>
      </c>
      <c r="AQ17" s="295" t="s">
        <v>56</v>
      </c>
      <c r="AR17" s="295"/>
      <c r="AS17" s="296"/>
    </row>
    <row r="18" spans="1:45" ht="55" customHeight="1">
      <c r="A18" s="500"/>
      <c r="B18" s="457"/>
      <c r="C18" s="457"/>
      <c r="D18" s="457"/>
      <c r="E18" s="185">
        <v>159.47999999999999</v>
      </c>
      <c r="F18" s="185">
        <v>159.47999999999999</v>
      </c>
      <c r="G18" s="185">
        <v>143.03772699999999</v>
      </c>
      <c r="H18" s="498"/>
      <c r="I18" s="512"/>
      <c r="J18" s="496"/>
      <c r="K18" s="398">
        <v>159.58500000000001</v>
      </c>
      <c r="L18" s="398">
        <v>159.58500000000001</v>
      </c>
      <c r="M18" s="257">
        <f t="shared" si="0"/>
        <v>0</v>
      </c>
      <c r="N18" s="507"/>
      <c r="O18" s="510"/>
      <c r="P18" s="457"/>
      <c r="Q18" s="261"/>
      <c r="R18" s="264" t="s">
        <v>76</v>
      </c>
      <c r="S18" s="287" t="s">
        <v>77</v>
      </c>
      <c r="T18" s="264" t="s">
        <v>78</v>
      </c>
      <c r="U18" s="288" t="s">
        <v>53</v>
      </c>
      <c r="V18" s="289"/>
      <c r="W18" s="290" t="s">
        <v>54</v>
      </c>
      <c r="X18" s="291">
        <v>9</v>
      </c>
      <c r="Y18" s="290" t="s">
        <v>54</v>
      </c>
      <c r="Z18" s="292"/>
      <c r="AA18" s="288"/>
      <c r="AB18" s="289"/>
      <c r="AC18" s="290" t="s">
        <v>54</v>
      </c>
      <c r="AD18" s="291"/>
      <c r="AE18" s="290" t="s">
        <v>54</v>
      </c>
      <c r="AF18" s="292"/>
      <c r="AG18" s="288"/>
      <c r="AH18" s="289"/>
      <c r="AI18" s="290" t="s">
        <v>54</v>
      </c>
      <c r="AJ18" s="291"/>
      <c r="AK18" s="290" t="s">
        <v>54</v>
      </c>
      <c r="AL18" s="292"/>
      <c r="AM18" s="293"/>
      <c r="AN18" s="294" t="s">
        <v>48</v>
      </c>
      <c r="AO18" s="294"/>
      <c r="AP18" s="294" t="s">
        <v>64</v>
      </c>
      <c r="AQ18" s="295" t="s">
        <v>56</v>
      </c>
      <c r="AR18" s="295"/>
      <c r="AS18" s="296"/>
    </row>
    <row r="19" spans="1:45" ht="54" customHeight="1">
      <c r="A19" s="499" t="s">
        <v>113</v>
      </c>
      <c r="B19" s="456" t="s">
        <v>114</v>
      </c>
      <c r="C19" s="456" t="s">
        <v>115</v>
      </c>
      <c r="D19" s="456" t="s">
        <v>116</v>
      </c>
      <c r="E19" s="185">
        <v>18.686</v>
      </c>
      <c r="F19" s="185">
        <v>18.686</v>
      </c>
      <c r="G19" s="185">
        <v>13.299829000000001</v>
      </c>
      <c r="H19" s="497" t="s">
        <v>45</v>
      </c>
      <c r="I19" s="493" t="s">
        <v>46</v>
      </c>
      <c r="J19" s="495" t="s">
        <v>117</v>
      </c>
      <c r="K19" s="185">
        <v>18.686</v>
      </c>
      <c r="L19" s="185">
        <v>18.686</v>
      </c>
      <c r="M19" s="250">
        <f t="shared" ref="M19:M36" si="1">L19-K19</f>
        <v>0</v>
      </c>
      <c r="N19" s="506" t="s">
        <v>48</v>
      </c>
      <c r="O19" s="468" t="s">
        <v>46</v>
      </c>
      <c r="P19" s="456" t="s">
        <v>118</v>
      </c>
      <c r="Q19" s="253"/>
      <c r="R19" s="254" t="s">
        <v>91</v>
      </c>
      <c r="S19" s="298" t="s">
        <v>112</v>
      </c>
      <c r="T19" s="254" t="s">
        <v>72</v>
      </c>
      <c r="U19" s="288" t="s">
        <v>53</v>
      </c>
      <c r="V19" s="289"/>
      <c r="W19" s="290" t="s">
        <v>54</v>
      </c>
      <c r="X19" s="291">
        <v>10</v>
      </c>
      <c r="Y19" s="290" t="s">
        <v>54</v>
      </c>
      <c r="Z19" s="292"/>
      <c r="AA19" s="288"/>
      <c r="AB19" s="289"/>
      <c r="AC19" s="290" t="s">
        <v>54</v>
      </c>
      <c r="AD19" s="291"/>
      <c r="AE19" s="290" t="s">
        <v>54</v>
      </c>
      <c r="AF19" s="292"/>
      <c r="AG19" s="288"/>
      <c r="AH19" s="289"/>
      <c r="AI19" s="290" t="s">
        <v>54</v>
      </c>
      <c r="AJ19" s="291"/>
      <c r="AK19" s="290" t="s">
        <v>54</v>
      </c>
      <c r="AL19" s="292"/>
      <c r="AM19" s="293"/>
      <c r="AN19" s="294" t="s">
        <v>48</v>
      </c>
      <c r="AO19" s="294"/>
      <c r="AP19" s="294" t="s">
        <v>64</v>
      </c>
      <c r="AQ19" s="295" t="s">
        <v>56</v>
      </c>
      <c r="AR19" s="295"/>
      <c r="AS19" s="296"/>
    </row>
    <row r="20" spans="1:45" ht="52.5" customHeight="1">
      <c r="A20" s="500"/>
      <c r="B20" s="457"/>
      <c r="C20" s="457"/>
      <c r="D20" s="457"/>
      <c r="E20" s="185">
        <v>190.256</v>
      </c>
      <c r="F20" s="185">
        <v>190.256</v>
      </c>
      <c r="G20" s="185">
        <v>157.25645399999999</v>
      </c>
      <c r="H20" s="498"/>
      <c r="I20" s="494"/>
      <c r="J20" s="496"/>
      <c r="K20" s="185">
        <v>190.256</v>
      </c>
      <c r="L20" s="185">
        <v>200.256</v>
      </c>
      <c r="M20" s="250">
        <f t="shared" si="1"/>
        <v>10</v>
      </c>
      <c r="N20" s="507"/>
      <c r="O20" s="510"/>
      <c r="P20" s="457"/>
      <c r="Q20" s="253"/>
      <c r="R20" s="254" t="s">
        <v>91</v>
      </c>
      <c r="S20" s="298" t="s">
        <v>77</v>
      </c>
      <c r="T20" s="254" t="s">
        <v>78</v>
      </c>
      <c r="U20" s="288" t="s">
        <v>53</v>
      </c>
      <c r="V20" s="289"/>
      <c r="W20" s="290" t="s">
        <v>54</v>
      </c>
      <c r="X20" s="291">
        <v>10</v>
      </c>
      <c r="Y20" s="290" t="s">
        <v>54</v>
      </c>
      <c r="Z20" s="292"/>
      <c r="AA20" s="288"/>
      <c r="AB20" s="289"/>
      <c r="AC20" s="290" t="s">
        <v>54</v>
      </c>
      <c r="AD20" s="291"/>
      <c r="AE20" s="290" t="s">
        <v>54</v>
      </c>
      <c r="AF20" s="292"/>
      <c r="AG20" s="288"/>
      <c r="AH20" s="289"/>
      <c r="AI20" s="290" t="s">
        <v>54</v>
      </c>
      <c r="AJ20" s="291"/>
      <c r="AK20" s="290" t="s">
        <v>54</v>
      </c>
      <c r="AL20" s="292"/>
      <c r="AM20" s="293"/>
      <c r="AN20" s="294" t="s">
        <v>48</v>
      </c>
      <c r="AO20" s="294"/>
      <c r="AP20" s="294" t="s">
        <v>64</v>
      </c>
      <c r="AQ20" s="295" t="s">
        <v>56</v>
      </c>
      <c r="AR20" s="295"/>
      <c r="AS20" s="296"/>
    </row>
    <row r="21" spans="1:45" ht="58.5" customHeight="1">
      <c r="A21" s="299" t="s">
        <v>119</v>
      </c>
      <c r="B21" s="252" t="s">
        <v>120</v>
      </c>
      <c r="C21" s="252" t="s">
        <v>87</v>
      </c>
      <c r="D21" s="252" t="s">
        <v>44</v>
      </c>
      <c r="E21" s="185">
        <v>295</v>
      </c>
      <c r="F21" s="250">
        <v>295</v>
      </c>
      <c r="G21" s="185">
        <v>289.36399599999999</v>
      </c>
      <c r="H21" s="247" t="s">
        <v>45</v>
      </c>
      <c r="I21" s="248" t="s">
        <v>46</v>
      </c>
      <c r="J21" s="249" t="s">
        <v>121</v>
      </c>
      <c r="K21" s="185">
        <v>295</v>
      </c>
      <c r="L21" s="185">
        <v>295</v>
      </c>
      <c r="M21" s="250">
        <f t="shared" si="1"/>
        <v>0</v>
      </c>
      <c r="N21" s="297" t="s">
        <v>54</v>
      </c>
      <c r="O21" s="251" t="s">
        <v>46</v>
      </c>
      <c r="P21" s="252" t="s">
        <v>2055</v>
      </c>
      <c r="Q21" s="253" t="s">
        <v>54</v>
      </c>
      <c r="R21" s="254" t="s">
        <v>122</v>
      </c>
      <c r="S21" s="298" t="s">
        <v>77</v>
      </c>
      <c r="T21" s="254" t="s">
        <v>78</v>
      </c>
      <c r="U21" s="288" t="s">
        <v>53</v>
      </c>
      <c r="V21" s="289"/>
      <c r="W21" s="290" t="s">
        <v>54</v>
      </c>
      <c r="X21" s="291">
        <v>11</v>
      </c>
      <c r="Y21" s="290" t="s">
        <v>54</v>
      </c>
      <c r="Z21" s="292"/>
      <c r="AA21" s="288"/>
      <c r="AB21" s="289"/>
      <c r="AC21" s="290" t="s">
        <v>54</v>
      </c>
      <c r="AD21" s="291"/>
      <c r="AE21" s="290" t="s">
        <v>54</v>
      </c>
      <c r="AF21" s="292"/>
      <c r="AG21" s="288"/>
      <c r="AH21" s="289"/>
      <c r="AI21" s="290" t="s">
        <v>54</v>
      </c>
      <c r="AJ21" s="291"/>
      <c r="AK21" s="290" t="s">
        <v>54</v>
      </c>
      <c r="AL21" s="292"/>
      <c r="AM21" s="293"/>
      <c r="AN21" s="294" t="s">
        <v>48</v>
      </c>
      <c r="AO21" s="294"/>
      <c r="AP21" s="294" t="s">
        <v>55</v>
      </c>
      <c r="AQ21" s="295" t="s">
        <v>56</v>
      </c>
      <c r="AR21" s="295"/>
      <c r="AS21" s="296"/>
    </row>
    <row r="22" spans="1:45" ht="50" customHeight="1">
      <c r="A22" s="299" t="s">
        <v>123</v>
      </c>
      <c r="B22" s="252" t="s">
        <v>124</v>
      </c>
      <c r="C22" s="252" t="s">
        <v>125</v>
      </c>
      <c r="D22" s="252" t="s">
        <v>44</v>
      </c>
      <c r="E22" s="185">
        <v>328.37</v>
      </c>
      <c r="F22" s="250">
        <v>328.37</v>
      </c>
      <c r="G22" s="185">
        <v>322.99447500000002</v>
      </c>
      <c r="H22" s="247" t="s">
        <v>45</v>
      </c>
      <c r="I22" s="248" t="s">
        <v>46</v>
      </c>
      <c r="J22" s="249" t="s">
        <v>126</v>
      </c>
      <c r="K22" s="185">
        <v>500</v>
      </c>
      <c r="L22" s="185">
        <v>500</v>
      </c>
      <c r="M22" s="250">
        <f t="shared" si="1"/>
        <v>0</v>
      </c>
      <c r="N22" s="297" t="s">
        <v>54</v>
      </c>
      <c r="O22" s="251" t="s">
        <v>46</v>
      </c>
      <c r="P22" s="252" t="s">
        <v>2056</v>
      </c>
      <c r="Q22" s="253" t="s">
        <v>54</v>
      </c>
      <c r="R22" s="254" t="s">
        <v>50</v>
      </c>
      <c r="S22" s="298" t="s">
        <v>77</v>
      </c>
      <c r="T22" s="254" t="s">
        <v>78</v>
      </c>
      <c r="U22" s="288" t="s">
        <v>53</v>
      </c>
      <c r="V22" s="289"/>
      <c r="W22" s="290" t="s">
        <v>54</v>
      </c>
      <c r="X22" s="291">
        <v>12</v>
      </c>
      <c r="Y22" s="290" t="s">
        <v>54</v>
      </c>
      <c r="Z22" s="292"/>
      <c r="AA22" s="288"/>
      <c r="AB22" s="289"/>
      <c r="AC22" s="290" t="s">
        <v>54</v>
      </c>
      <c r="AD22" s="291"/>
      <c r="AE22" s="290" t="s">
        <v>54</v>
      </c>
      <c r="AF22" s="292"/>
      <c r="AG22" s="288"/>
      <c r="AH22" s="289"/>
      <c r="AI22" s="290" t="s">
        <v>54</v>
      </c>
      <c r="AJ22" s="291"/>
      <c r="AK22" s="290" t="s">
        <v>54</v>
      </c>
      <c r="AL22" s="292"/>
      <c r="AM22" s="293"/>
      <c r="AN22" s="294" t="s">
        <v>48</v>
      </c>
      <c r="AO22" s="294"/>
      <c r="AP22" s="294" t="s">
        <v>64</v>
      </c>
      <c r="AQ22" s="295"/>
      <c r="AR22" s="295"/>
      <c r="AS22" s="296"/>
    </row>
    <row r="23" spans="1:45" ht="71.650000000000006" customHeight="1">
      <c r="A23" s="299" t="s">
        <v>127</v>
      </c>
      <c r="B23" s="252" t="s">
        <v>128</v>
      </c>
      <c r="C23" s="252" t="s">
        <v>129</v>
      </c>
      <c r="D23" s="252" t="s">
        <v>44</v>
      </c>
      <c r="E23" s="185">
        <v>700</v>
      </c>
      <c r="F23" s="250">
        <v>700</v>
      </c>
      <c r="G23" s="185">
        <v>650.24974399999996</v>
      </c>
      <c r="H23" s="247" t="s">
        <v>45</v>
      </c>
      <c r="I23" s="248" t="s">
        <v>46</v>
      </c>
      <c r="J23" s="249" t="s">
        <v>130</v>
      </c>
      <c r="K23" s="185">
        <v>600</v>
      </c>
      <c r="L23" s="185">
        <v>600</v>
      </c>
      <c r="M23" s="250">
        <f t="shared" si="1"/>
        <v>0</v>
      </c>
      <c r="N23" s="297" t="s">
        <v>54</v>
      </c>
      <c r="O23" s="251" t="s">
        <v>46</v>
      </c>
      <c r="P23" s="252" t="s">
        <v>2057</v>
      </c>
      <c r="Q23" s="253" t="s">
        <v>54</v>
      </c>
      <c r="R23" s="254" t="s">
        <v>50</v>
      </c>
      <c r="S23" s="298" t="s">
        <v>77</v>
      </c>
      <c r="T23" s="254" t="s">
        <v>78</v>
      </c>
      <c r="U23" s="288" t="s">
        <v>53</v>
      </c>
      <c r="V23" s="289"/>
      <c r="W23" s="290" t="s">
        <v>54</v>
      </c>
      <c r="X23" s="291">
        <v>13</v>
      </c>
      <c r="Y23" s="290" t="s">
        <v>54</v>
      </c>
      <c r="Z23" s="292"/>
      <c r="AA23" s="288"/>
      <c r="AB23" s="289"/>
      <c r="AC23" s="290" t="s">
        <v>54</v>
      </c>
      <c r="AD23" s="291"/>
      <c r="AE23" s="290" t="s">
        <v>54</v>
      </c>
      <c r="AF23" s="292"/>
      <c r="AG23" s="288"/>
      <c r="AH23" s="289"/>
      <c r="AI23" s="290" t="s">
        <v>54</v>
      </c>
      <c r="AJ23" s="291"/>
      <c r="AK23" s="290" t="s">
        <v>54</v>
      </c>
      <c r="AL23" s="292"/>
      <c r="AM23" s="293"/>
      <c r="AN23" s="294" t="s">
        <v>48</v>
      </c>
      <c r="AO23" s="294"/>
      <c r="AP23" s="294" t="s">
        <v>64</v>
      </c>
      <c r="AQ23" s="295"/>
      <c r="AR23" s="295"/>
      <c r="AS23" s="296"/>
    </row>
    <row r="24" spans="1:45" ht="44">
      <c r="A24" s="299" t="s">
        <v>131</v>
      </c>
      <c r="B24" s="252" t="s">
        <v>132</v>
      </c>
      <c r="C24" s="252" t="s">
        <v>133</v>
      </c>
      <c r="D24" s="252" t="s">
        <v>134</v>
      </c>
      <c r="E24" s="185">
        <v>500</v>
      </c>
      <c r="F24" s="250">
        <v>500</v>
      </c>
      <c r="G24" s="185">
        <v>466.60188599999998</v>
      </c>
      <c r="H24" s="247" t="s">
        <v>45</v>
      </c>
      <c r="I24" s="248" t="s">
        <v>89</v>
      </c>
      <c r="J24" s="262" t="s">
        <v>147</v>
      </c>
      <c r="K24" s="185">
        <v>0</v>
      </c>
      <c r="L24" s="185">
        <v>0</v>
      </c>
      <c r="M24" s="250">
        <f t="shared" si="1"/>
        <v>0</v>
      </c>
      <c r="N24" s="297" t="s">
        <v>54</v>
      </c>
      <c r="O24" s="251" t="s">
        <v>400</v>
      </c>
      <c r="P24" s="252" t="s">
        <v>2058</v>
      </c>
      <c r="Q24" s="253" t="s">
        <v>54</v>
      </c>
      <c r="R24" s="254" t="s">
        <v>50</v>
      </c>
      <c r="S24" s="298" t="s">
        <v>77</v>
      </c>
      <c r="T24" s="254" t="s">
        <v>78</v>
      </c>
      <c r="U24" s="288" t="s">
        <v>53</v>
      </c>
      <c r="V24" s="289"/>
      <c r="W24" s="290" t="s">
        <v>54</v>
      </c>
      <c r="X24" s="291">
        <v>14</v>
      </c>
      <c r="Y24" s="290" t="s">
        <v>54</v>
      </c>
      <c r="Z24" s="292"/>
      <c r="AA24" s="288"/>
      <c r="AB24" s="289"/>
      <c r="AC24" s="290" t="s">
        <v>54</v>
      </c>
      <c r="AD24" s="291"/>
      <c r="AE24" s="290" t="s">
        <v>54</v>
      </c>
      <c r="AF24" s="292"/>
      <c r="AG24" s="288"/>
      <c r="AH24" s="289"/>
      <c r="AI24" s="290" t="s">
        <v>54</v>
      </c>
      <c r="AJ24" s="291"/>
      <c r="AK24" s="290" t="s">
        <v>54</v>
      </c>
      <c r="AL24" s="292"/>
      <c r="AM24" s="293"/>
      <c r="AN24" s="294" t="s">
        <v>48</v>
      </c>
      <c r="AO24" s="294"/>
      <c r="AP24" s="294" t="s">
        <v>64</v>
      </c>
      <c r="AQ24" s="295"/>
      <c r="AR24" s="295"/>
      <c r="AS24" s="296"/>
    </row>
    <row r="25" spans="1:45" ht="64.5" customHeight="1">
      <c r="A25" s="299" t="s">
        <v>135</v>
      </c>
      <c r="B25" s="252" t="s">
        <v>136</v>
      </c>
      <c r="C25" s="252" t="s">
        <v>115</v>
      </c>
      <c r="D25" s="252" t="s">
        <v>44</v>
      </c>
      <c r="E25" s="185">
        <v>95</v>
      </c>
      <c r="F25" s="250">
        <v>95</v>
      </c>
      <c r="G25" s="185">
        <v>81.714303000000001</v>
      </c>
      <c r="H25" s="247" t="s">
        <v>137</v>
      </c>
      <c r="I25" s="248" t="s">
        <v>46</v>
      </c>
      <c r="J25" s="249" t="s">
        <v>138</v>
      </c>
      <c r="K25" s="185">
        <v>95</v>
      </c>
      <c r="L25" s="185">
        <v>95</v>
      </c>
      <c r="M25" s="250">
        <f t="shared" si="1"/>
        <v>0</v>
      </c>
      <c r="N25" s="297" t="s">
        <v>54</v>
      </c>
      <c r="O25" s="251" t="s">
        <v>2059</v>
      </c>
      <c r="P25" s="252" t="s">
        <v>2060</v>
      </c>
      <c r="Q25" s="253" t="s">
        <v>54</v>
      </c>
      <c r="R25" s="254" t="s">
        <v>50</v>
      </c>
      <c r="S25" s="298" t="s">
        <v>77</v>
      </c>
      <c r="T25" s="254" t="s">
        <v>78</v>
      </c>
      <c r="U25" s="288" t="s">
        <v>53</v>
      </c>
      <c r="V25" s="289"/>
      <c r="W25" s="290" t="s">
        <v>54</v>
      </c>
      <c r="X25" s="291">
        <v>15</v>
      </c>
      <c r="Y25" s="290" t="s">
        <v>54</v>
      </c>
      <c r="Z25" s="292"/>
      <c r="AA25" s="288"/>
      <c r="AB25" s="289"/>
      <c r="AC25" s="290" t="s">
        <v>54</v>
      </c>
      <c r="AD25" s="291"/>
      <c r="AE25" s="290" t="s">
        <v>54</v>
      </c>
      <c r="AF25" s="292"/>
      <c r="AG25" s="288"/>
      <c r="AH25" s="289"/>
      <c r="AI25" s="290" t="s">
        <v>54</v>
      </c>
      <c r="AJ25" s="291"/>
      <c r="AK25" s="290" t="s">
        <v>54</v>
      </c>
      <c r="AL25" s="292"/>
      <c r="AM25" s="293"/>
      <c r="AN25" s="294" t="s">
        <v>73</v>
      </c>
      <c r="AO25" s="294" t="s">
        <v>74</v>
      </c>
      <c r="AP25" s="294" t="s">
        <v>75</v>
      </c>
      <c r="AQ25" s="295" t="s">
        <v>56</v>
      </c>
      <c r="AR25" s="295"/>
      <c r="AS25" s="296"/>
    </row>
    <row r="26" spans="1:45" ht="121" customHeight="1">
      <c r="A26" s="299" t="s">
        <v>139</v>
      </c>
      <c r="B26" s="252" t="s">
        <v>140</v>
      </c>
      <c r="C26" s="252" t="s">
        <v>141</v>
      </c>
      <c r="D26" s="252" t="s">
        <v>102</v>
      </c>
      <c r="E26" s="185">
        <v>639.75699999999995</v>
      </c>
      <c r="F26" s="185">
        <v>639.75699999999995</v>
      </c>
      <c r="G26" s="185">
        <v>537.70744500000001</v>
      </c>
      <c r="H26" s="247" t="s">
        <v>142</v>
      </c>
      <c r="I26" s="248" t="s">
        <v>89</v>
      </c>
      <c r="J26" s="249" t="s">
        <v>143</v>
      </c>
      <c r="K26" s="185">
        <v>600.73</v>
      </c>
      <c r="L26" s="185">
        <v>0</v>
      </c>
      <c r="M26" s="250">
        <f t="shared" si="1"/>
        <v>-600.73</v>
      </c>
      <c r="N26" s="297" t="s">
        <v>54</v>
      </c>
      <c r="O26" s="251" t="s">
        <v>400</v>
      </c>
      <c r="P26" s="252" t="s">
        <v>2061</v>
      </c>
      <c r="Q26" s="253"/>
      <c r="R26" s="254" t="s">
        <v>50</v>
      </c>
      <c r="S26" s="298" t="s">
        <v>77</v>
      </c>
      <c r="T26" s="254" t="s">
        <v>78</v>
      </c>
      <c r="U26" s="288" t="s">
        <v>53</v>
      </c>
      <c r="V26" s="289"/>
      <c r="W26" s="290" t="s">
        <v>54</v>
      </c>
      <c r="X26" s="291">
        <v>16</v>
      </c>
      <c r="Y26" s="290" t="s">
        <v>54</v>
      </c>
      <c r="Z26" s="292"/>
      <c r="AA26" s="288"/>
      <c r="AB26" s="289"/>
      <c r="AC26" s="290" t="s">
        <v>54</v>
      </c>
      <c r="AD26" s="291"/>
      <c r="AE26" s="290" t="s">
        <v>54</v>
      </c>
      <c r="AF26" s="292"/>
      <c r="AG26" s="288"/>
      <c r="AH26" s="289"/>
      <c r="AI26" s="290" t="s">
        <v>54</v>
      </c>
      <c r="AJ26" s="291"/>
      <c r="AK26" s="290" t="s">
        <v>54</v>
      </c>
      <c r="AL26" s="292"/>
      <c r="AM26" s="293"/>
      <c r="AN26" s="294" t="s">
        <v>73</v>
      </c>
      <c r="AO26" s="294" t="s">
        <v>144</v>
      </c>
      <c r="AP26" s="294" t="s">
        <v>106</v>
      </c>
      <c r="AQ26" s="295" t="s">
        <v>56</v>
      </c>
      <c r="AR26" s="295" t="s">
        <v>56</v>
      </c>
      <c r="AS26" s="296"/>
    </row>
    <row r="27" spans="1:45" ht="44">
      <c r="A27" s="299" t="s">
        <v>145</v>
      </c>
      <c r="B27" s="252" t="s">
        <v>146</v>
      </c>
      <c r="C27" s="252" t="s">
        <v>81</v>
      </c>
      <c r="D27" s="252" t="s">
        <v>134</v>
      </c>
      <c r="E27" s="185">
        <v>0</v>
      </c>
      <c r="F27" s="185">
        <v>35.017000000000003</v>
      </c>
      <c r="G27" s="185">
        <v>34.995815999999998</v>
      </c>
      <c r="H27" s="247" t="s">
        <v>45</v>
      </c>
      <c r="I27" s="248" t="s">
        <v>89</v>
      </c>
      <c r="J27" s="262" t="s">
        <v>147</v>
      </c>
      <c r="K27" s="398">
        <v>0</v>
      </c>
      <c r="L27" s="398">
        <v>0</v>
      </c>
      <c r="M27" s="257">
        <f t="shared" si="1"/>
        <v>0</v>
      </c>
      <c r="N27" s="297" t="s">
        <v>54</v>
      </c>
      <c r="O27" s="259" t="s">
        <v>400</v>
      </c>
      <c r="P27" s="260" t="s">
        <v>2062</v>
      </c>
      <c r="Q27" s="261"/>
      <c r="R27" s="264" t="s">
        <v>50</v>
      </c>
      <c r="S27" s="287" t="s">
        <v>77</v>
      </c>
      <c r="T27" s="264" t="s">
        <v>78</v>
      </c>
      <c r="U27" s="288" t="s">
        <v>53</v>
      </c>
      <c r="V27" s="289"/>
      <c r="W27" s="290" t="s">
        <v>54</v>
      </c>
      <c r="X27" s="291">
        <v>18</v>
      </c>
      <c r="Y27" s="290" t="s">
        <v>54</v>
      </c>
      <c r="Z27" s="292"/>
      <c r="AA27" s="288"/>
      <c r="AB27" s="289"/>
      <c r="AC27" s="290" t="s">
        <v>54</v>
      </c>
      <c r="AD27" s="291"/>
      <c r="AE27" s="290" t="s">
        <v>54</v>
      </c>
      <c r="AF27" s="292"/>
      <c r="AG27" s="288"/>
      <c r="AH27" s="289"/>
      <c r="AI27" s="290" t="s">
        <v>54</v>
      </c>
      <c r="AJ27" s="291"/>
      <c r="AK27" s="290" t="s">
        <v>54</v>
      </c>
      <c r="AL27" s="292"/>
      <c r="AM27" s="293"/>
      <c r="AN27" s="294" t="s">
        <v>48</v>
      </c>
      <c r="AO27" s="294"/>
      <c r="AP27" s="294" t="s">
        <v>106</v>
      </c>
      <c r="AQ27" s="295" t="s">
        <v>56</v>
      </c>
      <c r="AR27" s="295" t="s">
        <v>56</v>
      </c>
      <c r="AS27" s="296"/>
    </row>
    <row r="28" spans="1:45" ht="210.5" customHeight="1">
      <c r="A28" s="299" t="s">
        <v>148</v>
      </c>
      <c r="B28" s="252" t="s">
        <v>149</v>
      </c>
      <c r="C28" s="252" t="s">
        <v>141</v>
      </c>
      <c r="D28" s="252" t="s">
        <v>44</v>
      </c>
      <c r="E28" s="185">
        <v>39.350999999999999</v>
      </c>
      <c r="F28" s="185">
        <v>39.350999999999999</v>
      </c>
      <c r="G28" s="185">
        <v>31.387429999999998</v>
      </c>
      <c r="H28" s="247" t="s">
        <v>2063</v>
      </c>
      <c r="I28" s="248" t="s">
        <v>150</v>
      </c>
      <c r="J28" s="249" t="s">
        <v>151</v>
      </c>
      <c r="K28" s="185">
        <v>39.350999999999999</v>
      </c>
      <c r="L28" s="185">
        <v>39.350999999999999</v>
      </c>
      <c r="M28" s="250">
        <f t="shared" si="1"/>
        <v>0</v>
      </c>
      <c r="N28" s="320" t="s">
        <v>54</v>
      </c>
      <c r="O28" s="251" t="s">
        <v>46</v>
      </c>
      <c r="P28" s="252" t="s">
        <v>2064</v>
      </c>
      <c r="Q28" s="253"/>
      <c r="R28" s="254" t="s">
        <v>50</v>
      </c>
      <c r="S28" s="298" t="s">
        <v>77</v>
      </c>
      <c r="T28" s="254" t="s">
        <v>78</v>
      </c>
      <c r="U28" s="288" t="s">
        <v>53</v>
      </c>
      <c r="V28" s="289"/>
      <c r="W28" s="290" t="s">
        <v>54</v>
      </c>
      <c r="X28" s="291">
        <v>19</v>
      </c>
      <c r="Y28" s="290" t="s">
        <v>54</v>
      </c>
      <c r="Z28" s="292"/>
      <c r="AA28" s="288"/>
      <c r="AB28" s="289"/>
      <c r="AC28" s="290" t="s">
        <v>54</v>
      </c>
      <c r="AD28" s="291"/>
      <c r="AE28" s="290" t="s">
        <v>54</v>
      </c>
      <c r="AF28" s="292"/>
      <c r="AG28" s="288"/>
      <c r="AH28" s="289"/>
      <c r="AI28" s="290" t="s">
        <v>54</v>
      </c>
      <c r="AJ28" s="291"/>
      <c r="AK28" s="290" t="s">
        <v>54</v>
      </c>
      <c r="AL28" s="292"/>
      <c r="AM28" s="293"/>
      <c r="AN28" s="294" t="s">
        <v>73</v>
      </c>
      <c r="AO28" s="294" t="s">
        <v>74</v>
      </c>
      <c r="AP28" s="294" t="s">
        <v>75</v>
      </c>
      <c r="AQ28" s="295"/>
      <c r="AR28" s="295" t="s">
        <v>56</v>
      </c>
      <c r="AS28" s="296"/>
    </row>
    <row r="29" spans="1:45" ht="81" customHeight="1">
      <c r="A29" s="299" t="s">
        <v>152</v>
      </c>
      <c r="B29" s="252" t="s">
        <v>153</v>
      </c>
      <c r="C29" s="252" t="s">
        <v>87</v>
      </c>
      <c r="D29" s="252" t="s">
        <v>154</v>
      </c>
      <c r="E29" s="185">
        <v>6600</v>
      </c>
      <c r="F29" s="185">
        <v>6304.9221960000004</v>
      </c>
      <c r="G29" s="185">
        <v>5149.1107389999997</v>
      </c>
      <c r="H29" s="247" t="s">
        <v>2065</v>
      </c>
      <c r="I29" s="248" t="s">
        <v>150</v>
      </c>
      <c r="J29" s="249" t="s">
        <v>155</v>
      </c>
      <c r="K29" s="185">
        <v>0</v>
      </c>
      <c r="L29" s="185">
        <v>0</v>
      </c>
      <c r="M29" s="250">
        <f t="shared" si="1"/>
        <v>0</v>
      </c>
      <c r="N29" s="297" t="s">
        <v>48</v>
      </c>
      <c r="O29" s="251" t="s">
        <v>400</v>
      </c>
      <c r="P29" s="252" t="s">
        <v>2066</v>
      </c>
      <c r="Q29" s="253"/>
      <c r="R29" s="254" t="s">
        <v>156</v>
      </c>
      <c r="S29" s="298" t="s">
        <v>77</v>
      </c>
      <c r="T29" s="254" t="s">
        <v>78</v>
      </c>
      <c r="U29" s="288" t="s">
        <v>53</v>
      </c>
      <c r="V29" s="289"/>
      <c r="W29" s="290" t="s">
        <v>54</v>
      </c>
      <c r="X29" s="291">
        <v>20</v>
      </c>
      <c r="Y29" s="290" t="s">
        <v>54</v>
      </c>
      <c r="Z29" s="292"/>
      <c r="AA29" s="288"/>
      <c r="AB29" s="289"/>
      <c r="AC29" s="290" t="s">
        <v>54</v>
      </c>
      <c r="AD29" s="291"/>
      <c r="AE29" s="290" t="s">
        <v>54</v>
      </c>
      <c r="AF29" s="292"/>
      <c r="AG29" s="288"/>
      <c r="AH29" s="289"/>
      <c r="AI29" s="290" t="s">
        <v>54</v>
      </c>
      <c r="AJ29" s="291"/>
      <c r="AK29" s="290" t="s">
        <v>54</v>
      </c>
      <c r="AL29" s="292"/>
      <c r="AM29" s="293"/>
      <c r="AN29" s="294" t="s">
        <v>73</v>
      </c>
      <c r="AO29" s="294" t="s">
        <v>144</v>
      </c>
      <c r="AP29" s="294" t="s">
        <v>55</v>
      </c>
      <c r="AQ29" s="295" t="s">
        <v>56</v>
      </c>
      <c r="AR29" s="295" t="s">
        <v>56</v>
      </c>
      <c r="AS29" s="296"/>
    </row>
    <row r="30" spans="1:45" ht="44">
      <c r="A30" s="299" t="s">
        <v>157</v>
      </c>
      <c r="B30" s="252" t="s">
        <v>158</v>
      </c>
      <c r="C30" s="252" t="s">
        <v>87</v>
      </c>
      <c r="D30" s="252" t="s">
        <v>159</v>
      </c>
      <c r="E30" s="185">
        <v>550</v>
      </c>
      <c r="F30" s="250">
        <v>400.95</v>
      </c>
      <c r="G30" s="185">
        <f>369.148614+30</f>
        <v>399.14861400000001</v>
      </c>
      <c r="H30" s="247" t="s">
        <v>45</v>
      </c>
      <c r="I30" s="248" t="s">
        <v>46</v>
      </c>
      <c r="J30" s="249" t="s">
        <v>160</v>
      </c>
      <c r="K30" s="185">
        <v>870</v>
      </c>
      <c r="L30" s="185">
        <v>585</v>
      </c>
      <c r="M30" s="250">
        <f t="shared" si="1"/>
        <v>-285</v>
      </c>
      <c r="N30" s="185">
        <v>-65</v>
      </c>
      <c r="O30" s="251" t="s">
        <v>698</v>
      </c>
      <c r="P30" s="252" t="s">
        <v>2067</v>
      </c>
      <c r="Q30" s="253"/>
      <c r="R30" s="254" t="s">
        <v>156</v>
      </c>
      <c r="S30" s="298" t="s">
        <v>77</v>
      </c>
      <c r="T30" s="254" t="s">
        <v>78</v>
      </c>
      <c r="U30" s="288" t="s">
        <v>53</v>
      </c>
      <c r="V30" s="289"/>
      <c r="W30" s="290" t="s">
        <v>54</v>
      </c>
      <c r="X30" s="291">
        <v>21</v>
      </c>
      <c r="Y30" s="290" t="s">
        <v>54</v>
      </c>
      <c r="Z30" s="292"/>
      <c r="AA30" s="288"/>
      <c r="AB30" s="289"/>
      <c r="AC30" s="290" t="s">
        <v>54</v>
      </c>
      <c r="AD30" s="291"/>
      <c r="AE30" s="290" t="s">
        <v>54</v>
      </c>
      <c r="AF30" s="292"/>
      <c r="AG30" s="288"/>
      <c r="AH30" s="289"/>
      <c r="AI30" s="290" t="s">
        <v>54</v>
      </c>
      <c r="AJ30" s="291"/>
      <c r="AK30" s="290" t="s">
        <v>54</v>
      </c>
      <c r="AL30" s="292"/>
      <c r="AM30" s="293"/>
      <c r="AN30" s="294" t="s">
        <v>48</v>
      </c>
      <c r="AO30" s="294"/>
      <c r="AP30" s="294" t="s">
        <v>55</v>
      </c>
      <c r="AQ30" s="295" t="s">
        <v>56</v>
      </c>
      <c r="AR30" s="295"/>
      <c r="AS30" s="296"/>
    </row>
    <row r="31" spans="1:45" ht="44">
      <c r="A31" s="299" t="s">
        <v>161</v>
      </c>
      <c r="B31" s="252" t="s">
        <v>162</v>
      </c>
      <c r="C31" s="252" t="s">
        <v>59</v>
      </c>
      <c r="D31" s="252" t="s">
        <v>159</v>
      </c>
      <c r="E31" s="185">
        <v>8000</v>
      </c>
      <c r="F31" s="250">
        <v>10954.961660999999</v>
      </c>
      <c r="G31" s="185">
        <v>10576.513591000001</v>
      </c>
      <c r="H31" s="247" t="s">
        <v>45</v>
      </c>
      <c r="I31" s="248" t="s">
        <v>46</v>
      </c>
      <c r="J31" s="249" t="s">
        <v>163</v>
      </c>
      <c r="K31" s="185">
        <v>8000</v>
      </c>
      <c r="L31" s="185">
        <v>8000</v>
      </c>
      <c r="M31" s="250">
        <f t="shared" si="1"/>
        <v>0</v>
      </c>
      <c r="N31" s="297" t="s">
        <v>48</v>
      </c>
      <c r="O31" s="251" t="s">
        <v>2068</v>
      </c>
      <c r="P31" s="252" t="s">
        <v>2069</v>
      </c>
      <c r="Q31" s="185" t="s">
        <v>54</v>
      </c>
      <c r="R31" s="254" t="s">
        <v>156</v>
      </c>
      <c r="S31" s="298" t="s">
        <v>77</v>
      </c>
      <c r="T31" s="254" t="s">
        <v>78</v>
      </c>
      <c r="U31" s="288" t="s">
        <v>53</v>
      </c>
      <c r="V31" s="289"/>
      <c r="W31" s="290" t="s">
        <v>54</v>
      </c>
      <c r="X31" s="291">
        <v>22</v>
      </c>
      <c r="Y31" s="290" t="s">
        <v>54</v>
      </c>
      <c r="Z31" s="292"/>
      <c r="AA31" s="288"/>
      <c r="AB31" s="289"/>
      <c r="AC31" s="290" t="s">
        <v>54</v>
      </c>
      <c r="AD31" s="291"/>
      <c r="AE31" s="290" t="s">
        <v>54</v>
      </c>
      <c r="AF31" s="292"/>
      <c r="AG31" s="288"/>
      <c r="AH31" s="289"/>
      <c r="AI31" s="290" t="s">
        <v>54</v>
      </c>
      <c r="AJ31" s="291"/>
      <c r="AK31" s="290" t="s">
        <v>54</v>
      </c>
      <c r="AL31" s="292"/>
      <c r="AM31" s="293"/>
      <c r="AN31" s="294" t="s">
        <v>48</v>
      </c>
      <c r="AO31" s="294"/>
      <c r="AP31" s="294" t="s">
        <v>64</v>
      </c>
      <c r="AQ31" s="295" t="s">
        <v>56</v>
      </c>
      <c r="AR31" s="295" t="s">
        <v>56</v>
      </c>
      <c r="AS31" s="296"/>
    </row>
    <row r="32" spans="1:45" ht="44">
      <c r="A32" s="299" t="s">
        <v>164</v>
      </c>
      <c r="B32" s="252" t="s">
        <v>165</v>
      </c>
      <c r="C32" s="252" t="s">
        <v>166</v>
      </c>
      <c r="D32" s="252" t="s">
        <v>134</v>
      </c>
      <c r="E32" s="185">
        <v>0</v>
      </c>
      <c r="F32" s="250">
        <v>200.38863799999999</v>
      </c>
      <c r="G32" s="185">
        <v>200.38863799999999</v>
      </c>
      <c r="H32" s="247" t="s">
        <v>45</v>
      </c>
      <c r="I32" s="248" t="s">
        <v>89</v>
      </c>
      <c r="J32" s="262" t="s">
        <v>147</v>
      </c>
      <c r="K32" s="185">
        <v>0</v>
      </c>
      <c r="L32" s="185">
        <v>0</v>
      </c>
      <c r="M32" s="250">
        <f t="shared" si="1"/>
        <v>0</v>
      </c>
      <c r="N32" s="297" t="s">
        <v>48</v>
      </c>
      <c r="O32" s="251" t="s">
        <v>2070</v>
      </c>
      <c r="P32" s="252" t="s">
        <v>2071</v>
      </c>
      <c r="Q32" s="185" t="s">
        <v>54</v>
      </c>
      <c r="R32" s="254" t="s">
        <v>76</v>
      </c>
      <c r="S32" s="298" t="s">
        <v>77</v>
      </c>
      <c r="T32" s="254" t="s">
        <v>78</v>
      </c>
      <c r="U32" s="288" t="s">
        <v>53</v>
      </c>
      <c r="V32" s="289"/>
      <c r="W32" s="290" t="s">
        <v>54</v>
      </c>
      <c r="X32" s="291">
        <v>23</v>
      </c>
      <c r="Y32" s="290" t="s">
        <v>54</v>
      </c>
      <c r="Z32" s="292"/>
      <c r="AA32" s="288"/>
      <c r="AB32" s="289"/>
      <c r="AC32" s="290" t="s">
        <v>54</v>
      </c>
      <c r="AD32" s="291"/>
      <c r="AE32" s="290" t="s">
        <v>54</v>
      </c>
      <c r="AF32" s="292"/>
      <c r="AG32" s="288"/>
      <c r="AH32" s="289"/>
      <c r="AI32" s="290" t="s">
        <v>54</v>
      </c>
      <c r="AJ32" s="291"/>
      <c r="AK32" s="290" t="s">
        <v>54</v>
      </c>
      <c r="AL32" s="292"/>
      <c r="AM32" s="293"/>
      <c r="AN32" s="294" t="s">
        <v>48</v>
      </c>
      <c r="AO32" s="294"/>
      <c r="AP32" s="294" t="s">
        <v>106</v>
      </c>
      <c r="AQ32" s="295" t="s">
        <v>56</v>
      </c>
      <c r="AR32" s="295"/>
      <c r="AS32" s="296"/>
    </row>
    <row r="33" spans="1:45" ht="88">
      <c r="A33" s="299" t="s">
        <v>167</v>
      </c>
      <c r="B33" s="252" t="s">
        <v>168</v>
      </c>
      <c r="C33" s="252" t="s">
        <v>59</v>
      </c>
      <c r="D33" s="252" t="s">
        <v>134</v>
      </c>
      <c r="E33" s="185">
        <v>2500</v>
      </c>
      <c r="F33" s="250">
        <v>2500</v>
      </c>
      <c r="G33" s="185">
        <v>2497.2460299999998</v>
      </c>
      <c r="H33" s="247" t="s">
        <v>45</v>
      </c>
      <c r="I33" s="248" t="s">
        <v>89</v>
      </c>
      <c r="J33" s="262" t="s">
        <v>147</v>
      </c>
      <c r="K33" s="185">
        <v>0</v>
      </c>
      <c r="L33" s="185">
        <v>0</v>
      </c>
      <c r="M33" s="250">
        <f t="shared" si="1"/>
        <v>0</v>
      </c>
      <c r="N33" s="297" t="s">
        <v>48</v>
      </c>
      <c r="O33" s="251" t="s">
        <v>2070</v>
      </c>
      <c r="P33" s="252" t="s">
        <v>2072</v>
      </c>
      <c r="Q33" s="185" t="s">
        <v>54</v>
      </c>
      <c r="R33" s="254" t="s">
        <v>156</v>
      </c>
      <c r="S33" s="298" t="s">
        <v>77</v>
      </c>
      <c r="T33" s="254" t="s">
        <v>78</v>
      </c>
      <c r="U33" s="288" t="s">
        <v>53</v>
      </c>
      <c r="V33" s="289"/>
      <c r="W33" s="290" t="s">
        <v>54</v>
      </c>
      <c r="X33" s="291">
        <v>24</v>
      </c>
      <c r="Y33" s="290" t="s">
        <v>54</v>
      </c>
      <c r="Z33" s="292"/>
      <c r="AA33" s="288"/>
      <c r="AB33" s="289"/>
      <c r="AC33" s="290" t="s">
        <v>54</v>
      </c>
      <c r="AD33" s="291"/>
      <c r="AE33" s="290" t="s">
        <v>54</v>
      </c>
      <c r="AF33" s="292"/>
      <c r="AG33" s="288"/>
      <c r="AH33" s="289"/>
      <c r="AI33" s="290" t="s">
        <v>54</v>
      </c>
      <c r="AJ33" s="291"/>
      <c r="AK33" s="290" t="s">
        <v>54</v>
      </c>
      <c r="AL33" s="292"/>
      <c r="AM33" s="293"/>
      <c r="AN33" s="294" t="s">
        <v>48</v>
      </c>
      <c r="AO33" s="294"/>
      <c r="AP33" s="294" t="s">
        <v>106</v>
      </c>
      <c r="AQ33" s="295" t="s">
        <v>56</v>
      </c>
      <c r="AR33" s="295"/>
      <c r="AS33" s="296"/>
    </row>
    <row r="34" spans="1:45" ht="54.5" customHeight="1">
      <c r="A34" s="299" t="s">
        <v>169</v>
      </c>
      <c r="B34" s="252" t="s">
        <v>170</v>
      </c>
      <c r="C34" s="252" t="s">
        <v>87</v>
      </c>
      <c r="D34" s="252" t="s">
        <v>44</v>
      </c>
      <c r="E34" s="185">
        <v>188.5</v>
      </c>
      <c r="F34" s="185">
        <v>188.5</v>
      </c>
      <c r="G34" s="185">
        <v>185.6</v>
      </c>
      <c r="H34" s="247" t="s">
        <v>45</v>
      </c>
      <c r="I34" s="251" t="s">
        <v>2059</v>
      </c>
      <c r="J34" s="252" t="s">
        <v>171</v>
      </c>
      <c r="K34" s="185">
        <v>188.5</v>
      </c>
      <c r="L34" s="185">
        <v>0</v>
      </c>
      <c r="M34" s="250">
        <f t="shared" si="1"/>
        <v>-188.5</v>
      </c>
      <c r="N34" s="297" t="s">
        <v>48</v>
      </c>
      <c r="O34" s="251" t="s">
        <v>46</v>
      </c>
      <c r="P34" s="252" t="s">
        <v>2073</v>
      </c>
      <c r="Q34" s="253"/>
      <c r="R34" s="254" t="s">
        <v>156</v>
      </c>
      <c r="S34" s="298" t="s">
        <v>77</v>
      </c>
      <c r="T34" s="254" t="s">
        <v>78</v>
      </c>
      <c r="U34" s="288" t="s">
        <v>53</v>
      </c>
      <c r="V34" s="289"/>
      <c r="W34" s="290" t="s">
        <v>54</v>
      </c>
      <c r="X34" s="291">
        <v>26</v>
      </c>
      <c r="Y34" s="290" t="s">
        <v>54</v>
      </c>
      <c r="Z34" s="292"/>
      <c r="AA34" s="288"/>
      <c r="AB34" s="289"/>
      <c r="AC34" s="290" t="s">
        <v>54</v>
      </c>
      <c r="AD34" s="291"/>
      <c r="AE34" s="290" t="s">
        <v>54</v>
      </c>
      <c r="AF34" s="292"/>
      <c r="AG34" s="288"/>
      <c r="AH34" s="289"/>
      <c r="AI34" s="290" t="s">
        <v>54</v>
      </c>
      <c r="AJ34" s="291"/>
      <c r="AK34" s="290" t="s">
        <v>54</v>
      </c>
      <c r="AL34" s="292"/>
      <c r="AM34" s="293"/>
      <c r="AN34" s="294" t="s">
        <v>48</v>
      </c>
      <c r="AO34" s="294"/>
      <c r="AP34" s="294" t="s">
        <v>64</v>
      </c>
      <c r="AQ34" s="295" t="s">
        <v>56</v>
      </c>
      <c r="AR34" s="295" t="s">
        <v>56</v>
      </c>
      <c r="AS34" s="296"/>
    </row>
    <row r="35" spans="1:45" ht="319.89999999999998" customHeight="1">
      <c r="A35" s="299" t="s">
        <v>172</v>
      </c>
      <c r="B35" s="252" t="s">
        <v>173</v>
      </c>
      <c r="C35" s="252" t="s">
        <v>174</v>
      </c>
      <c r="D35" s="252" t="s">
        <v>175</v>
      </c>
      <c r="E35" s="185">
        <v>0</v>
      </c>
      <c r="F35" s="185">
        <v>2765.2779999999998</v>
      </c>
      <c r="G35" s="185">
        <v>2489.350848</v>
      </c>
      <c r="H35" s="247" t="s">
        <v>176</v>
      </c>
      <c r="I35" s="248" t="s">
        <v>89</v>
      </c>
      <c r="J35" s="249" t="s">
        <v>177</v>
      </c>
      <c r="K35" s="185">
        <v>0</v>
      </c>
      <c r="L35" s="185">
        <v>0</v>
      </c>
      <c r="M35" s="250">
        <f t="shared" si="1"/>
        <v>0</v>
      </c>
      <c r="N35" s="297" t="s">
        <v>48</v>
      </c>
      <c r="O35" s="251" t="s">
        <v>400</v>
      </c>
      <c r="P35" s="252" t="s">
        <v>2074</v>
      </c>
      <c r="Q35" s="253"/>
      <c r="R35" s="254" t="s">
        <v>178</v>
      </c>
      <c r="S35" s="298" t="s">
        <v>77</v>
      </c>
      <c r="T35" s="254" t="s">
        <v>78</v>
      </c>
      <c r="U35" s="288" t="s">
        <v>53</v>
      </c>
      <c r="V35" s="289"/>
      <c r="W35" s="290" t="s">
        <v>54</v>
      </c>
      <c r="X35" s="291">
        <v>27</v>
      </c>
      <c r="Y35" s="290" t="s">
        <v>54</v>
      </c>
      <c r="Z35" s="292"/>
      <c r="AA35" s="288"/>
      <c r="AB35" s="289"/>
      <c r="AC35" s="290" t="s">
        <v>54</v>
      </c>
      <c r="AD35" s="291"/>
      <c r="AE35" s="290" t="s">
        <v>54</v>
      </c>
      <c r="AF35" s="292"/>
      <c r="AG35" s="288"/>
      <c r="AH35" s="289"/>
      <c r="AI35" s="290" t="s">
        <v>54</v>
      </c>
      <c r="AJ35" s="291"/>
      <c r="AK35" s="290" t="s">
        <v>54</v>
      </c>
      <c r="AL35" s="292"/>
      <c r="AM35" s="293"/>
      <c r="AN35" s="294" t="s">
        <v>73</v>
      </c>
      <c r="AO35" s="294" t="s">
        <v>179</v>
      </c>
      <c r="AP35" s="294" t="s">
        <v>106</v>
      </c>
      <c r="AQ35" s="295"/>
      <c r="AR35" s="295" t="s">
        <v>56</v>
      </c>
      <c r="AS35" s="296"/>
    </row>
    <row r="36" spans="1:45" ht="73.5" customHeight="1">
      <c r="A36" s="299" t="s">
        <v>180</v>
      </c>
      <c r="B36" s="252" t="s">
        <v>181</v>
      </c>
      <c r="C36" s="252" t="s">
        <v>174</v>
      </c>
      <c r="D36" s="252" t="s">
        <v>159</v>
      </c>
      <c r="E36" s="185">
        <v>6580</v>
      </c>
      <c r="F36" s="185">
        <v>5101.2215349999997</v>
      </c>
      <c r="G36" s="185">
        <v>2729.5508749999999</v>
      </c>
      <c r="H36" s="247" t="s">
        <v>45</v>
      </c>
      <c r="I36" s="248" t="s">
        <v>46</v>
      </c>
      <c r="J36" s="249" t="s">
        <v>182</v>
      </c>
      <c r="K36" s="185">
        <v>6580</v>
      </c>
      <c r="L36" s="185">
        <v>7000</v>
      </c>
      <c r="M36" s="250">
        <f t="shared" si="1"/>
        <v>420</v>
      </c>
      <c r="N36" s="297" t="s">
        <v>48</v>
      </c>
      <c r="O36" s="251" t="s">
        <v>2059</v>
      </c>
      <c r="P36" s="252" t="s">
        <v>2075</v>
      </c>
      <c r="Q36" s="263" t="s">
        <v>54</v>
      </c>
      <c r="R36" s="254" t="s">
        <v>76</v>
      </c>
      <c r="S36" s="298" t="s">
        <v>77</v>
      </c>
      <c r="T36" s="254" t="s">
        <v>78</v>
      </c>
      <c r="U36" s="288" t="s">
        <v>53</v>
      </c>
      <c r="V36" s="289"/>
      <c r="W36" s="290" t="s">
        <v>54</v>
      </c>
      <c r="X36" s="291">
        <v>29</v>
      </c>
      <c r="Y36" s="290" t="s">
        <v>54</v>
      </c>
      <c r="Z36" s="292"/>
      <c r="AA36" s="288"/>
      <c r="AB36" s="289"/>
      <c r="AC36" s="290" t="s">
        <v>54</v>
      </c>
      <c r="AD36" s="291"/>
      <c r="AE36" s="290" t="s">
        <v>54</v>
      </c>
      <c r="AF36" s="292"/>
      <c r="AG36" s="288"/>
      <c r="AH36" s="289"/>
      <c r="AI36" s="290" t="s">
        <v>54</v>
      </c>
      <c r="AJ36" s="291"/>
      <c r="AK36" s="290" t="s">
        <v>54</v>
      </c>
      <c r="AL36" s="292"/>
      <c r="AM36" s="293"/>
      <c r="AN36" s="294" t="s">
        <v>48</v>
      </c>
      <c r="AO36" s="294"/>
      <c r="AP36" s="294" t="s">
        <v>55</v>
      </c>
      <c r="AQ36" s="295" t="s">
        <v>56</v>
      </c>
      <c r="AR36" s="295"/>
      <c r="AS36" s="296"/>
    </row>
    <row r="37" spans="1:45" ht="33">
      <c r="A37" s="299" t="s">
        <v>183</v>
      </c>
      <c r="B37" s="252" t="s">
        <v>184</v>
      </c>
      <c r="C37" s="252" t="s">
        <v>109</v>
      </c>
      <c r="D37" s="252" t="s">
        <v>44</v>
      </c>
      <c r="E37" s="185">
        <v>32.551000000000002</v>
      </c>
      <c r="F37" s="250">
        <v>32.551000000000002</v>
      </c>
      <c r="G37" s="185">
        <v>30.8</v>
      </c>
      <c r="H37" s="247" t="s">
        <v>45</v>
      </c>
      <c r="I37" s="248" t="s">
        <v>46</v>
      </c>
      <c r="J37" s="249" t="s">
        <v>185</v>
      </c>
      <c r="K37" s="185">
        <v>32.551000000000002</v>
      </c>
      <c r="L37" s="185">
        <v>32.551000000000002</v>
      </c>
      <c r="M37" s="250">
        <f t="shared" ref="M37:M93" si="2">L37-K37</f>
        <v>0</v>
      </c>
      <c r="N37" s="297" t="s">
        <v>48</v>
      </c>
      <c r="O37" s="251" t="s">
        <v>46</v>
      </c>
      <c r="P37" s="252" t="s">
        <v>186</v>
      </c>
      <c r="Q37" s="253"/>
      <c r="R37" s="254" t="s">
        <v>50</v>
      </c>
      <c r="S37" s="298" t="s">
        <v>51</v>
      </c>
      <c r="T37" s="254" t="s">
        <v>72</v>
      </c>
      <c r="U37" s="288" t="s">
        <v>53</v>
      </c>
      <c r="V37" s="289"/>
      <c r="W37" s="290" t="s">
        <v>54</v>
      </c>
      <c r="X37" s="291">
        <v>31</v>
      </c>
      <c r="Y37" s="290" t="s">
        <v>54</v>
      </c>
      <c r="Z37" s="292"/>
      <c r="AA37" s="288"/>
      <c r="AB37" s="289"/>
      <c r="AC37" s="290" t="s">
        <v>54</v>
      </c>
      <c r="AD37" s="291"/>
      <c r="AE37" s="290" t="s">
        <v>54</v>
      </c>
      <c r="AF37" s="292"/>
      <c r="AG37" s="288"/>
      <c r="AH37" s="289"/>
      <c r="AI37" s="290" t="s">
        <v>54</v>
      </c>
      <c r="AJ37" s="291"/>
      <c r="AK37" s="290" t="s">
        <v>54</v>
      </c>
      <c r="AL37" s="292"/>
      <c r="AM37" s="293"/>
      <c r="AN37" s="294" t="s">
        <v>48</v>
      </c>
      <c r="AO37" s="294"/>
      <c r="AP37" s="294" t="s">
        <v>55</v>
      </c>
      <c r="AQ37" s="295" t="s">
        <v>56</v>
      </c>
      <c r="AR37" s="295"/>
      <c r="AS37" s="296"/>
    </row>
    <row r="38" spans="1:45" ht="44">
      <c r="A38" s="299" t="s">
        <v>187</v>
      </c>
      <c r="B38" s="252" t="s">
        <v>188</v>
      </c>
      <c r="C38" s="252" t="s">
        <v>189</v>
      </c>
      <c r="D38" s="252" t="s">
        <v>134</v>
      </c>
      <c r="E38" s="185">
        <v>0</v>
      </c>
      <c r="F38" s="250">
        <v>170</v>
      </c>
      <c r="G38" s="185">
        <v>165.157601</v>
      </c>
      <c r="H38" s="247" t="s">
        <v>45</v>
      </c>
      <c r="I38" s="248" t="s">
        <v>89</v>
      </c>
      <c r="J38" s="262" t="s">
        <v>147</v>
      </c>
      <c r="K38" s="185">
        <v>0</v>
      </c>
      <c r="L38" s="185">
        <v>0</v>
      </c>
      <c r="M38" s="250">
        <f t="shared" si="2"/>
        <v>0</v>
      </c>
      <c r="N38" s="297" t="s">
        <v>48</v>
      </c>
      <c r="O38" s="251" t="s">
        <v>400</v>
      </c>
      <c r="P38" s="252" t="s">
        <v>2076</v>
      </c>
      <c r="Q38" s="253"/>
      <c r="R38" s="254" t="s">
        <v>2054</v>
      </c>
      <c r="S38" s="298" t="s">
        <v>77</v>
      </c>
      <c r="T38" s="254" t="s">
        <v>78</v>
      </c>
      <c r="U38" s="288" t="s">
        <v>53</v>
      </c>
      <c r="V38" s="289"/>
      <c r="W38" s="290" t="s">
        <v>54</v>
      </c>
      <c r="X38" s="291">
        <v>33</v>
      </c>
      <c r="Y38" s="290" t="s">
        <v>54</v>
      </c>
      <c r="Z38" s="292"/>
      <c r="AA38" s="288"/>
      <c r="AB38" s="289"/>
      <c r="AC38" s="290" t="s">
        <v>54</v>
      </c>
      <c r="AD38" s="291"/>
      <c r="AE38" s="290" t="s">
        <v>54</v>
      </c>
      <c r="AF38" s="292"/>
      <c r="AG38" s="288"/>
      <c r="AH38" s="289"/>
      <c r="AI38" s="290" t="s">
        <v>54</v>
      </c>
      <c r="AJ38" s="291"/>
      <c r="AK38" s="290" t="s">
        <v>54</v>
      </c>
      <c r="AL38" s="292"/>
      <c r="AM38" s="293"/>
      <c r="AN38" s="294" t="s">
        <v>48</v>
      </c>
      <c r="AO38" s="294"/>
      <c r="AP38" s="294" t="s">
        <v>106</v>
      </c>
      <c r="AQ38" s="295"/>
      <c r="AR38" s="295" t="s">
        <v>56</v>
      </c>
      <c r="AS38" s="296"/>
    </row>
    <row r="39" spans="1:45" ht="110">
      <c r="A39" s="299" t="s">
        <v>190</v>
      </c>
      <c r="B39" s="252" t="s">
        <v>191</v>
      </c>
      <c r="C39" s="252" t="s">
        <v>189</v>
      </c>
      <c r="D39" s="252" t="s">
        <v>192</v>
      </c>
      <c r="E39" s="185">
        <f>6000+7500</f>
        <v>13500</v>
      </c>
      <c r="F39" s="250">
        <v>9506.2919999999995</v>
      </c>
      <c r="G39" s="185">
        <v>8541.3366559999995</v>
      </c>
      <c r="H39" s="247" t="s">
        <v>45</v>
      </c>
      <c r="I39" s="248" t="s">
        <v>46</v>
      </c>
      <c r="J39" s="249" t="s">
        <v>193</v>
      </c>
      <c r="K39" s="185">
        <v>5500</v>
      </c>
      <c r="L39" s="185">
        <v>13000</v>
      </c>
      <c r="M39" s="250">
        <f t="shared" si="2"/>
        <v>7500</v>
      </c>
      <c r="N39" s="297" t="s">
        <v>48</v>
      </c>
      <c r="O39" s="251" t="s">
        <v>46</v>
      </c>
      <c r="P39" s="252" t="s">
        <v>2077</v>
      </c>
      <c r="Q39" s="263" t="s">
        <v>54</v>
      </c>
      <c r="R39" s="254" t="s">
        <v>76</v>
      </c>
      <c r="S39" s="298" t="s">
        <v>77</v>
      </c>
      <c r="T39" s="254" t="s">
        <v>78</v>
      </c>
      <c r="U39" s="288" t="s">
        <v>53</v>
      </c>
      <c r="V39" s="289"/>
      <c r="W39" s="290" t="s">
        <v>54</v>
      </c>
      <c r="X39" s="291">
        <v>35</v>
      </c>
      <c r="Y39" s="290" t="s">
        <v>54</v>
      </c>
      <c r="Z39" s="292"/>
      <c r="AA39" s="288"/>
      <c r="AB39" s="289"/>
      <c r="AC39" s="290" t="s">
        <v>54</v>
      </c>
      <c r="AD39" s="291"/>
      <c r="AE39" s="290" t="s">
        <v>54</v>
      </c>
      <c r="AF39" s="292"/>
      <c r="AG39" s="288"/>
      <c r="AH39" s="289"/>
      <c r="AI39" s="290" t="s">
        <v>54</v>
      </c>
      <c r="AJ39" s="291"/>
      <c r="AK39" s="290" t="s">
        <v>54</v>
      </c>
      <c r="AL39" s="292"/>
      <c r="AM39" s="293"/>
      <c r="AN39" s="294" t="s">
        <v>48</v>
      </c>
      <c r="AO39" s="294"/>
      <c r="AP39" s="294" t="s">
        <v>98</v>
      </c>
      <c r="AQ39" s="295"/>
      <c r="AR39" s="295" t="s">
        <v>56</v>
      </c>
      <c r="AS39" s="296"/>
    </row>
    <row r="40" spans="1:45" ht="182" customHeight="1">
      <c r="A40" s="299" t="s">
        <v>194</v>
      </c>
      <c r="B40" s="252" t="s">
        <v>195</v>
      </c>
      <c r="C40" s="252" t="s">
        <v>196</v>
      </c>
      <c r="D40" s="252" t="s">
        <v>197</v>
      </c>
      <c r="E40" s="185">
        <v>1391</v>
      </c>
      <c r="F40" s="185">
        <v>1394.673</v>
      </c>
      <c r="G40" s="185">
        <v>1112.3225629999999</v>
      </c>
      <c r="H40" s="247" t="s">
        <v>198</v>
      </c>
      <c r="I40" s="248" t="s">
        <v>89</v>
      </c>
      <c r="J40" s="249" t="s">
        <v>199</v>
      </c>
      <c r="K40" s="185">
        <v>0</v>
      </c>
      <c r="L40" s="185">
        <v>0</v>
      </c>
      <c r="M40" s="250">
        <f t="shared" si="2"/>
        <v>0</v>
      </c>
      <c r="N40" s="297" t="s">
        <v>48</v>
      </c>
      <c r="O40" s="251" t="s">
        <v>2070</v>
      </c>
      <c r="P40" s="252" t="s">
        <v>2078</v>
      </c>
      <c r="Q40" s="263" t="s">
        <v>54</v>
      </c>
      <c r="R40" s="254" t="s">
        <v>50</v>
      </c>
      <c r="S40" s="298" t="s">
        <v>77</v>
      </c>
      <c r="T40" s="254" t="s">
        <v>78</v>
      </c>
      <c r="U40" s="288" t="s">
        <v>53</v>
      </c>
      <c r="V40" s="289"/>
      <c r="W40" s="290" t="s">
        <v>54</v>
      </c>
      <c r="X40" s="291">
        <v>40</v>
      </c>
      <c r="Y40" s="290" t="s">
        <v>54</v>
      </c>
      <c r="Z40" s="292"/>
      <c r="AA40" s="288"/>
      <c r="AB40" s="289"/>
      <c r="AC40" s="290" t="s">
        <v>54</v>
      </c>
      <c r="AD40" s="291"/>
      <c r="AE40" s="290" t="s">
        <v>54</v>
      </c>
      <c r="AF40" s="292"/>
      <c r="AG40" s="288"/>
      <c r="AH40" s="289"/>
      <c r="AI40" s="290" t="s">
        <v>54</v>
      </c>
      <c r="AJ40" s="291"/>
      <c r="AK40" s="290" t="s">
        <v>54</v>
      </c>
      <c r="AL40" s="292"/>
      <c r="AM40" s="293"/>
      <c r="AN40" s="294" t="s">
        <v>73</v>
      </c>
      <c r="AO40" s="294" t="s">
        <v>144</v>
      </c>
      <c r="AP40" s="294" t="s">
        <v>106</v>
      </c>
      <c r="AQ40" s="295"/>
      <c r="AR40" s="295" t="s">
        <v>56</v>
      </c>
      <c r="AS40" s="296"/>
    </row>
    <row r="41" spans="1:45" ht="44">
      <c r="A41" s="299" t="s">
        <v>200</v>
      </c>
      <c r="B41" s="252" t="s">
        <v>201</v>
      </c>
      <c r="C41" s="252" t="s">
        <v>196</v>
      </c>
      <c r="D41" s="252" t="s">
        <v>134</v>
      </c>
      <c r="E41" s="185">
        <v>0</v>
      </c>
      <c r="F41" s="250">
        <v>82.495999999999995</v>
      </c>
      <c r="G41" s="185">
        <v>80.458173000000002</v>
      </c>
      <c r="H41" s="247" t="s">
        <v>45</v>
      </c>
      <c r="I41" s="248" t="s">
        <v>89</v>
      </c>
      <c r="J41" s="262" t="s">
        <v>147</v>
      </c>
      <c r="K41" s="185">
        <v>0</v>
      </c>
      <c r="L41" s="185">
        <v>0</v>
      </c>
      <c r="M41" s="250">
        <f t="shared" si="2"/>
        <v>0</v>
      </c>
      <c r="N41" s="297" t="s">
        <v>48</v>
      </c>
      <c r="O41" s="251" t="s">
        <v>2070</v>
      </c>
      <c r="P41" s="252" t="s">
        <v>2079</v>
      </c>
      <c r="Q41" s="263" t="s">
        <v>54</v>
      </c>
      <c r="R41" s="254" t="s">
        <v>50</v>
      </c>
      <c r="S41" s="298" t="s">
        <v>77</v>
      </c>
      <c r="T41" s="254" t="s">
        <v>78</v>
      </c>
      <c r="U41" s="288" t="s">
        <v>53</v>
      </c>
      <c r="V41" s="289"/>
      <c r="W41" s="290" t="s">
        <v>54</v>
      </c>
      <c r="X41" s="291">
        <v>41</v>
      </c>
      <c r="Y41" s="290" t="s">
        <v>54</v>
      </c>
      <c r="Z41" s="292"/>
      <c r="AA41" s="288"/>
      <c r="AB41" s="289"/>
      <c r="AC41" s="290" t="s">
        <v>54</v>
      </c>
      <c r="AD41" s="291"/>
      <c r="AE41" s="290" t="s">
        <v>54</v>
      </c>
      <c r="AF41" s="292"/>
      <c r="AG41" s="288"/>
      <c r="AH41" s="289"/>
      <c r="AI41" s="290" t="s">
        <v>54</v>
      </c>
      <c r="AJ41" s="291"/>
      <c r="AK41" s="290" t="s">
        <v>54</v>
      </c>
      <c r="AL41" s="292"/>
      <c r="AM41" s="293"/>
      <c r="AN41" s="294" t="s">
        <v>48</v>
      </c>
      <c r="AO41" s="294"/>
      <c r="AP41" s="294" t="s">
        <v>106</v>
      </c>
      <c r="AQ41" s="295"/>
      <c r="AR41" s="295" t="s">
        <v>56</v>
      </c>
      <c r="AS41" s="296"/>
    </row>
    <row r="42" spans="1:45" ht="128.5" customHeight="1">
      <c r="A42" s="299" t="s">
        <v>202</v>
      </c>
      <c r="B42" s="252" t="s">
        <v>203</v>
      </c>
      <c r="C42" s="252" t="s">
        <v>196</v>
      </c>
      <c r="D42" s="252" t="s">
        <v>102</v>
      </c>
      <c r="E42" s="185">
        <v>7300</v>
      </c>
      <c r="F42" s="250">
        <v>7484</v>
      </c>
      <c r="G42" s="185">
        <v>7273.7117559999997</v>
      </c>
      <c r="H42" s="247" t="s">
        <v>204</v>
      </c>
      <c r="I42" s="248" t="s">
        <v>205</v>
      </c>
      <c r="J42" s="249" t="s">
        <v>206</v>
      </c>
      <c r="K42" s="185">
        <v>7300</v>
      </c>
      <c r="L42" s="185">
        <v>0</v>
      </c>
      <c r="M42" s="250">
        <f t="shared" si="2"/>
        <v>-7300</v>
      </c>
      <c r="N42" s="297" t="s">
        <v>48</v>
      </c>
      <c r="O42" s="251" t="s">
        <v>2149</v>
      </c>
      <c r="P42" s="252" t="s">
        <v>2080</v>
      </c>
      <c r="Q42" s="253"/>
      <c r="R42" s="254" t="s">
        <v>50</v>
      </c>
      <c r="S42" s="298" t="s">
        <v>77</v>
      </c>
      <c r="T42" s="254" t="s">
        <v>78</v>
      </c>
      <c r="U42" s="288" t="s">
        <v>53</v>
      </c>
      <c r="V42" s="289"/>
      <c r="W42" s="290" t="s">
        <v>54</v>
      </c>
      <c r="X42" s="291">
        <v>42</v>
      </c>
      <c r="Y42" s="290" t="s">
        <v>54</v>
      </c>
      <c r="Z42" s="292"/>
      <c r="AA42" s="288"/>
      <c r="AB42" s="289"/>
      <c r="AC42" s="290" t="s">
        <v>54</v>
      </c>
      <c r="AD42" s="291"/>
      <c r="AE42" s="290" t="s">
        <v>54</v>
      </c>
      <c r="AF42" s="292"/>
      <c r="AG42" s="288"/>
      <c r="AH42" s="289"/>
      <c r="AI42" s="290" t="s">
        <v>54</v>
      </c>
      <c r="AJ42" s="291"/>
      <c r="AK42" s="290" t="s">
        <v>54</v>
      </c>
      <c r="AL42" s="292"/>
      <c r="AM42" s="293"/>
      <c r="AN42" s="294" t="s">
        <v>207</v>
      </c>
      <c r="AO42" s="294" t="s">
        <v>144</v>
      </c>
      <c r="AP42" s="294" t="s">
        <v>98</v>
      </c>
      <c r="AQ42" s="295" t="s">
        <v>56</v>
      </c>
      <c r="AR42" s="295" t="s">
        <v>56</v>
      </c>
      <c r="AS42" s="296"/>
    </row>
    <row r="43" spans="1:45" ht="44">
      <c r="A43" s="299" t="s">
        <v>208</v>
      </c>
      <c r="B43" s="252" t="s">
        <v>209</v>
      </c>
      <c r="C43" s="252" t="s">
        <v>196</v>
      </c>
      <c r="D43" s="252" t="s">
        <v>210</v>
      </c>
      <c r="E43" s="185">
        <v>2700</v>
      </c>
      <c r="F43" s="185">
        <f>2700+110.223745</f>
        <v>2810.2237449999998</v>
      </c>
      <c r="G43" s="185">
        <v>2749.6733410000002</v>
      </c>
      <c r="H43" s="247" t="s">
        <v>45</v>
      </c>
      <c r="I43" s="248" t="s">
        <v>89</v>
      </c>
      <c r="J43" s="262" t="s">
        <v>147</v>
      </c>
      <c r="K43" s="185">
        <v>0</v>
      </c>
      <c r="L43" s="185">
        <v>0</v>
      </c>
      <c r="M43" s="250">
        <f t="shared" si="2"/>
        <v>0</v>
      </c>
      <c r="N43" s="297" t="s">
        <v>48</v>
      </c>
      <c r="O43" s="251" t="s">
        <v>400</v>
      </c>
      <c r="P43" s="252" t="s">
        <v>2081</v>
      </c>
      <c r="Q43" s="253" t="s">
        <v>54</v>
      </c>
      <c r="R43" s="254" t="s">
        <v>50</v>
      </c>
      <c r="S43" s="298" t="s">
        <v>77</v>
      </c>
      <c r="T43" s="254" t="s">
        <v>78</v>
      </c>
      <c r="U43" s="288" t="s">
        <v>53</v>
      </c>
      <c r="V43" s="289"/>
      <c r="W43" s="290" t="s">
        <v>54</v>
      </c>
      <c r="X43" s="291">
        <v>44</v>
      </c>
      <c r="Y43" s="290" t="s">
        <v>54</v>
      </c>
      <c r="Z43" s="292"/>
      <c r="AA43" s="288"/>
      <c r="AB43" s="289"/>
      <c r="AC43" s="290" t="s">
        <v>54</v>
      </c>
      <c r="AD43" s="291"/>
      <c r="AE43" s="290" t="s">
        <v>54</v>
      </c>
      <c r="AF43" s="292"/>
      <c r="AG43" s="288"/>
      <c r="AH43" s="289"/>
      <c r="AI43" s="290" t="s">
        <v>54</v>
      </c>
      <c r="AJ43" s="291"/>
      <c r="AK43" s="290" t="s">
        <v>54</v>
      </c>
      <c r="AL43" s="292"/>
      <c r="AM43" s="293"/>
      <c r="AN43" s="294" t="s">
        <v>48</v>
      </c>
      <c r="AO43" s="294"/>
      <c r="AP43" s="294" t="s">
        <v>98</v>
      </c>
      <c r="AQ43" s="295" t="s">
        <v>56</v>
      </c>
      <c r="AR43" s="295"/>
      <c r="AS43" s="296"/>
    </row>
    <row r="44" spans="1:45" ht="55">
      <c r="A44" s="299" t="s">
        <v>211</v>
      </c>
      <c r="B44" s="252" t="s">
        <v>212</v>
      </c>
      <c r="C44" s="252" t="s">
        <v>196</v>
      </c>
      <c r="D44" s="252" t="s">
        <v>192</v>
      </c>
      <c r="E44" s="185">
        <v>250</v>
      </c>
      <c r="F44" s="185">
        <v>250</v>
      </c>
      <c r="G44" s="185">
        <v>238.54255000000001</v>
      </c>
      <c r="H44" s="247" t="s">
        <v>45</v>
      </c>
      <c r="I44" s="248" t="s">
        <v>46</v>
      </c>
      <c r="J44" s="249" t="s">
        <v>213</v>
      </c>
      <c r="K44" s="398">
        <v>250</v>
      </c>
      <c r="L44" s="398">
        <v>250</v>
      </c>
      <c r="M44" s="257">
        <f t="shared" si="2"/>
        <v>0</v>
      </c>
      <c r="N44" s="297" t="s">
        <v>48</v>
      </c>
      <c r="O44" s="259" t="s">
        <v>46</v>
      </c>
      <c r="P44" s="260" t="s">
        <v>2082</v>
      </c>
      <c r="Q44" s="261" t="s">
        <v>48</v>
      </c>
      <c r="R44" s="264" t="s">
        <v>50</v>
      </c>
      <c r="S44" s="287" t="s">
        <v>77</v>
      </c>
      <c r="T44" s="264" t="s">
        <v>78</v>
      </c>
      <c r="U44" s="288" t="s">
        <v>53</v>
      </c>
      <c r="V44" s="289"/>
      <c r="W44" s="290" t="s">
        <v>54</v>
      </c>
      <c r="X44" s="291">
        <v>46</v>
      </c>
      <c r="Y44" s="290" t="s">
        <v>54</v>
      </c>
      <c r="Z44" s="292"/>
      <c r="AA44" s="288"/>
      <c r="AB44" s="289"/>
      <c r="AC44" s="290" t="s">
        <v>54</v>
      </c>
      <c r="AD44" s="291"/>
      <c r="AE44" s="290" t="s">
        <v>54</v>
      </c>
      <c r="AF44" s="292"/>
      <c r="AG44" s="288"/>
      <c r="AH44" s="289"/>
      <c r="AI44" s="290" t="s">
        <v>54</v>
      </c>
      <c r="AJ44" s="291"/>
      <c r="AK44" s="290" t="s">
        <v>54</v>
      </c>
      <c r="AL44" s="292"/>
      <c r="AM44" s="293"/>
      <c r="AN44" s="294" t="s">
        <v>48</v>
      </c>
      <c r="AO44" s="294"/>
      <c r="AP44" s="294" t="s">
        <v>106</v>
      </c>
      <c r="AQ44" s="295" t="s">
        <v>56</v>
      </c>
      <c r="AR44" s="295"/>
      <c r="AS44" s="296"/>
    </row>
    <row r="45" spans="1:45" ht="44">
      <c r="A45" s="299" t="s">
        <v>214</v>
      </c>
      <c r="B45" s="252" t="s">
        <v>215</v>
      </c>
      <c r="C45" s="252" t="s">
        <v>196</v>
      </c>
      <c r="D45" s="252" t="s">
        <v>116</v>
      </c>
      <c r="E45" s="185">
        <v>130</v>
      </c>
      <c r="F45" s="185">
        <v>130</v>
      </c>
      <c r="G45" s="185">
        <v>119.115951</v>
      </c>
      <c r="H45" s="247" t="s">
        <v>45</v>
      </c>
      <c r="I45" s="248" t="s">
        <v>46</v>
      </c>
      <c r="J45" s="249" t="s">
        <v>213</v>
      </c>
      <c r="K45" s="185">
        <v>110</v>
      </c>
      <c r="L45" s="185">
        <v>0</v>
      </c>
      <c r="M45" s="250">
        <f t="shared" si="2"/>
        <v>-110</v>
      </c>
      <c r="N45" s="297" t="s">
        <v>48</v>
      </c>
      <c r="O45" s="251" t="s">
        <v>532</v>
      </c>
      <c r="P45" s="252" t="s">
        <v>2083</v>
      </c>
      <c r="Q45" s="253"/>
      <c r="R45" s="254" t="s">
        <v>50</v>
      </c>
      <c r="S45" s="298" t="s">
        <v>77</v>
      </c>
      <c r="T45" s="254" t="s">
        <v>78</v>
      </c>
      <c r="U45" s="288" t="s">
        <v>53</v>
      </c>
      <c r="V45" s="289"/>
      <c r="W45" s="290" t="s">
        <v>54</v>
      </c>
      <c r="X45" s="291">
        <v>47</v>
      </c>
      <c r="Y45" s="290" t="s">
        <v>54</v>
      </c>
      <c r="Z45" s="292"/>
      <c r="AA45" s="288"/>
      <c r="AB45" s="289"/>
      <c r="AC45" s="290" t="s">
        <v>54</v>
      </c>
      <c r="AD45" s="291"/>
      <c r="AE45" s="290" t="s">
        <v>54</v>
      </c>
      <c r="AF45" s="292"/>
      <c r="AG45" s="288"/>
      <c r="AH45" s="289"/>
      <c r="AI45" s="290" t="s">
        <v>54</v>
      </c>
      <c r="AJ45" s="291"/>
      <c r="AK45" s="290" t="s">
        <v>54</v>
      </c>
      <c r="AL45" s="292"/>
      <c r="AM45" s="293"/>
      <c r="AN45" s="294" t="s">
        <v>48</v>
      </c>
      <c r="AO45" s="294"/>
      <c r="AP45" s="294" t="s">
        <v>98</v>
      </c>
      <c r="AQ45" s="295" t="s">
        <v>56</v>
      </c>
      <c r="AR45" s="295"/>
      <c r="AS45" s="296"/>
    </row>
    <row r="46" spans="1:45" ht="76.150000000000006" customHeight="1">
      <c r="A46" s="299" t="s">
        <v>216</v>
      </c>
      <c r="B46" s="252" t="s">
        <v>217</v>
      </c>
      <c r="C46" s="252" t="s">
        <v>196</v>
      </c>
      <c r="D46" s="252" t="s">
        <v>102</v>
      </c>
      <c r="E46" s="185">
        <v>1800</v>
      </c>
      <c r="F46" s="185">
        <v>1741.5363199999999</v>
      </c>
      <c r="G46" s="185">
        <v>1516.426201</v>
      </c>
      <c r="H46" s="247" t="s">
        <v>2084</v>
      </c>
      <c r="I46" s="248" t="s">
        <v>46</v>
      </c>
      <c r="J46" s="249" t="s">
        <v>218</v>
      </c>
      <c r="K46" s="185">
        <v>0</v>
      </c>
      <c r="L46" s="185">
        <v>0</v>
      </c>
      <c r="M46" s="250">
        <f t="shared" si="2"/>
        <v>0</v>
      </c>
      <c r="N46" s="297" t="s">
        <v>48</v>
      </c>
      <c r="O46" s="251" t="s">
        <v>46</v>
      </c>
      <c r="P46" s="252" t="s">
        <v>2085</v>
      </c>
      <c r="Q46" s="253"/>
      <c r="R46" s="254" t="s">
        <v>219</v>
      </c>
      <c r="S46" s="298" t="s">
        <v>77</v>
      </c>
      <c r="T46" s="254" t="s">
        <v>78</v>
      </c>
      <c r="U46" s="288" t="s">
        <v>53</v>
      </c>
      <c r="V46" s="289"/>
      <c r="W46" s="290" t="s">
        <v>54</v>
      </c>
      <c r="X46" s="291">
        <v>48</v>
      </c>
      <c r="Y46" s="290" t="s">
        <v>54</v>
      </c>
      <c r="Z46" s="292"/>
      <c r="AA46" s="288"/>
      <c r="AB46" s="289"/>
      <c r="AC46" s="290" t="s">
        <v>54</v>
      </c>
      <c r="AD46" s="291"/>
      <c r="AE46" s="290" t="s">
        <v>54</v>
      </c>
      <c r="AF46" s="292"/>
      <c r="AG46" s="288"/>
      <c r="AH46" s="289"/>
      <c r="AI46" s="290" t="s">
        <v>54</v>
      </c>
      <c r="AJ46" s="291"/>
      <c r="AK46" s="290" t="s">
        <v>54</v>
      </c>
      <c r="AL46" s="292"/>
      <c r="AM46" s="293"/>
      <c r="AN46" s="294" t="s">
        <v>73</v>
      </c>
      <c r="AO46" s="294" t="s">
        <v>144</v>
      </c>
      <c r="AP46" s="294" t="s">
        <v>106</v>
      </c>
      <c r="AQ46" s="295"/>
      <c r="AR46" s="295" t="s">
        <v>56</v>
      </c>
      <c r="AS46" s="296"/>
    </row>
    <row r="47" spans="1:45" ht="150" customHeight="1">
      <c r="A47" s="299" t="s">
        <v>220</v>
      </c>
      <c r="B47" s="252" t="s">
        <v>221</v>
      </c>
      <c r="C47" s="252" t="s">
        <v>222</v>
      </c>
      <c r="D47" s="252" t="s">
        <v>102</v>
      </c>
      <c r="E47" s="185">
        <v>500</v>
      </c>
      <c r="F47" s="250">
        <v>500</v>
      </c>
      <c r="G47" s="185">
        <v>194.88365200000001</v>
      </c>
      <c r="H47" s="247" t="s">
        <v>223</v>
      </c>
      <c r="I47" s="248" t="s">
        <v>89</v>
      </c>
      <c r="J47" s="249" t="s">
        <v>224</v>
      </c>
      <c r="K47" s="185">
        <v>400</v>
      </c>
      <c r="L47" s="185">
        <v>0</v>
      </c>
      <c r="M47" s="250">
        <f t="shared" si="2"/>
        <v>-400</v>
      </c>
      <c r="N47" s="297" t="s">
        <v>48</v>
      </c>
      <c r="O47" s="251" t="s">
        <v>400</v>
      </c>
      <c r="P47" s="252" t="s">
        <v>2086</v>
      </c>
      <c r="Q47" s="253"/>
      <c r="R47" s="254" t="s">
        <v>225</v>
      </c>
      <c r="S47" s="298" t="s">
        <v>77</v>
      </c>
      <c r="T47" s="254" t="s">
        <v>78</v>
      </c>
      <c r="U47" s="288" t="s">
        <v>53</v>
      </c>
      <c r="V47" s="289"/>
      <c r="W47" s="290" t="s">
        <v>54</v>
      </c>
      <c r="X47" s="291">
        <v>49</v>
      </c>
      <c r="Y47" s="290" t="s">
        <v>54</v>
      </c>
      <c r="Z47" s="292"/>
      <c r="AA47" s="288"/>
      <c r="AB47" s="289"/>
      <c r="AC47" s="290" t="s">
        <v>54</v>
      </c>
      <c r="AD47" s="291"/>
      <c r="AE47" s="290" t="s">
        <v>54</v>
      </c>
      <c r="AF47" s="292"/>
      <c r="AG47" s="288"/>
      <c r="AH47" s="289"/>
      <c r="AI47" s="290" t="s">
        <v>54</v>
      </c>
      <c r="AJ47" s="291"/>
      <c r="AK47" s="290" t="s">
        <v>54</v>
      </c>
      <c r="AL47" s="292"/>
      <c r="AM47" s="293"/>
      <c r="AN47" s="294" t="s">
        <v>73</v>
      </c>
      <c r="AO47" s="294" t="s">
        <v>144</v>
      </c>
      <c r="AP47" s="294" t="s">
        <v>55</v>
      </c>
      <c r="AQ47" s="295" t="s">
        <v>56</v>
      </c>
      <c r="AR47" s="295" t="s">
        <v>56</v>
      </c>
      <c r="AS47" s="296"/>
    </row>
    <row r="48" spans="1:45" ht="44">
      <c r="A48" s="299" t="s">
        <v>226</v>
      </c>
      <c r="B48" s="252" t="s">
        <v>227</v>
      </c>
      <c r="C48" s="252" t="s">
        <v>222</v>
      </c>
      <c r="D48" s="252" t="s">
        <v>134</v>
      </c>
      <c r="E48" s="185">
        <v>0</v>
      </c>
      <c r="F48" s="250">
        <v>83.29</v>
      </c>
      <c r="G48" s="185">
        <v>71.474000000000004</v>
      </c>
      <c r="H48" s="247" t="s">
        <v>45</v>
      </c>
      <c r="I48" s="248" t="s">
        <v>89</v>
      </c>
      <c r="J48" s="262" t="s">
        <v>147</v>
      </c>
      <c r="K48" s="185">
        <v>0</v>
      </c>
      <c r="L48" s="185">
        <v>0</v>
      </c>
      <c r="M48" s="250">
        <f t="shared" si="2"/>
        <v>0</v>
      </c>
      <c r="N48" s="297" t="s">
        <v>48</v>
      </c>
      <c r="O48" s="251" t="s">
        <v>400</v>
      </c>
      <c r="P48" s="252" t="s">
        <v>2087</v>
      </c>
      <c r="Q48" s="252" t="s">
        <v>48</v>
      </c>
      <c r="R48" s="254" t="s">
        <v>50</v>
      </c>
      <c r="S48" s="298" t="s">
        <v>77</v>
      </c>
      <c r="T48" s="254" t="s">
        <v>78</v>
      </c>
      <c r="U48" s="288" t="s">
        <v>53</v>
      </c>
      <c r="V48" s="289"/>
      <c r="W48" s="290" t="s">
        <v>54</v>
      </c>
      <c r="X48" s="291">
        <v>50</v>
      </c>
      <c r="Y48" s="290" t="s">
        <v>54</v>
      </c>
      <c r="Z48" s="292"/>
      <c r="AA48" s="288"/>
      <c r="AB48" s="289"/>
      <c r="AC48" s="290" t="s">
        <v>54</v>
      </c>
      <c r="AD48" s="291"/>
      <c r="AE48" s="290" t="s">
        <v>54</v>
      </c>
      <c r="AF48" s="292"/>
      <c r="AG48" s="288"/>
      <c r="AH48" s="289"/>
      <c r="AI48" s="290" t="s">
        <v>54</v>
      </c>
      <c r="AJ48" s="291"/>
      <c r="AK48" s="290" t="s">
        <v>54</v>
      </c>
      <c r="AL48" s="292"/>
      <c r="AM48" s="293"/>
      <c r="AN48" s="294" t="s">
        <v>48</v>
      </c>
      <c r="AO48" s="294"/>
      <c r="AP48" s="294" t="s">
        <v>106</v>
      </c>
      <c r="AQ48" s="295"/>
      <c r="AR48" s="295" t="s">
        <v>56</v>
      </c>
      <c r="AS48" s="296"/>
    </row>
    <row r="49" spans="1:45" ht="44">
      <c r="A49" s="299" t="s">
        <v>228</v>
      </c>
      <c r="B49" s="252" t="s">
        <v>229</v>
      </c>
      <c r="C49" s="252" t="s">
        <v>222</v>
      </c>
      <c r="D49" s="252" t="s">
        <v>134</v>
      </c>
      <c r="E49" s="185">
        <v>0</v>
      </c>
      <c r="F49" s="250">
        <v>692.63199999999995</v>
      </c>
      <c r="G49" s="185">
        <v>690.69200999999998</v>
      </c>
      <c r="H49" s="247" t="s">
        <v>45</v>
      </c>
      <c r="I49" s="248" t="s">
        <v>89</v>
      </c>
      <c r="J49" s="262" t="s">
        <v>147</v>
      </c>
      <c r="K49" s="185">
        <v>0</v>
      </c>
      <c r="L49" s="185">
        <v>0</v>
      </c>
      <c r="M49" s="250">
        <f t="shared" si="2"/>
        <v>0</v>
      </c>
      <c r="N49" s="297" t="s">
        <v>48</v>
      </c>
      <c r="O49" s="251" t="s">
        <v>2070</v>
      </c>
      <c r="P49" s="252" t="s">
        <v>2088</v>
      </c>
      <c r="Q49" s="261" t="s">
        <v>48</v>
      </c>
      <c r="R49" s="254" t="s">
        <v>50</v>
      </c>
      <c r="S49" s="298" t="s">
        <v>77</v>
      </c>
      <c r="T49" s="254" t="s">
        <v>78</v>
      </c>
      <c r="U49" s="288" t="s">
        <v>53</v>
      </c>
      <c r="V49" s="289"/>
      <c r="W49" s="290" t="s">
        <v>54</v>
      </c>
      <c r="X49" s="291">
        <v>51</v>
      </c>
      <c r="Y49" s="290" t="s">
        <v>54</v>
      </c>
      <c r="Z49" s="292"/>
      <c r="AA49" s="288"/>
      <c r="AB49" s="289"/>
      <c r="AC49" s="290" t="s">
        <v>54</v>
      </c>
      <c r="AD49" s="291"/>
      <c r="AE49" s="290" t="s">
        <v>54</v>
      </c>
      <c r="AF49" s="292"/>
      <c r="AG49" s="288"/>
      <c r="AH49" s="289"/>
      <c r="AI49" s="290" t="s">
        <v>54</v>
      </c>
      <c r="AJ49" s="291"/>
      <c r="AK49" s="290" t="s">
        <v>54</v>
      </c>
      <c r="AL49" s="292"/>
      <c r="AM49" s="293"/>
      <c r="AN49" s="294" t="s">
        <v>48</v>
      </c>
      <c r="AO49" s="294"/>
      <c r="AP49" s="294" t="s">
        <v>106</v>
      </c>
      <c r="AQ49" s="295"/>
      <c r="AR49" s="295" t="s">
        <v>56</v>
      </c>
      <c r="AS49" s="296"/>
    </row>
    <row r="50" spans="1:45" ht="66">
      <c r="A50" s="299" t="s">
        <v>230</v>
      </c>
      <c r="B50" s="252" t="s">
        <v>231</v>
      </c>
      <c r="C50" s="252" t="s">
        <v>222</v>
      </c>
      <c r="D50" s="252" t="s">
        <v>134</v>
      </c>
      <c r="E50" s="185">
        <v>0</v>
      </c>
      <c r="F50" s="250">
        <v>168</v>
      </c>
      <c r="G50" s="185">
        <v>168</v>
      </c>
      <c r="H50" s="247" t="s">
        <v>45</v>
      </c>
      <c r="I50" s="248" t="s">
        <v>89</v>
      </c>
      <c r="J50" s="262" t="s">
        <v>147</v>
      </c>
      <c r="K50" s="185">
        <v>0</v>
      </c>
      <c r="L50" s="185">
        <v>0</v>
      </c>
      <c r="M50" s="250">
        <f t="shared" si="2"/>
        <v>0</v>
      </c>
      <c r="N50" s="297" t="s">
        <v>48</v>
      </c>
      <c r="O50" s="251" t="s">
        <v>2070</v>
      </c>
      <c r="P50" s="252" t="s">
        <v>2089</v>
      </c>
      <c r="Q50" s="252" t="s">
        <v>48</v>
      </c>
      <c r="R50" s="254" t="s">
        <v>50</v>
      </c>
      <c r="S50" s="298" t="s">
        <v>77</v>
      </c>
      <c r="T50" s="254" t="s">
        <v>78</v>
      </c>
      <c r="U50" s="288" t="s">
        <v>53</v>
      </c>
      <c r="V50" s="289"/>
      <c r="W50" s="290" t="s">
        <v>54</v>
      </c>
      <c r="X50" s="291">
        <v>52</v>
      </c>
      <c r="Y50" s="290" t="s">
        <v>54</v>
      </c>
      <c r="Z50" s="292"/>
      <c r="AA50" s="288"/>
      <c r="AB50" s="289"/>
      <c r="AC50" s="290" t="s">
        <v>54</v>
      </c>
      <c r="AD50" s="291"/>
      <c r="AE50" s="290" t="s">
        <v>54</v>
      </c>
      <c r="AF50" s="292"/>
      <c r="AG50" s="288"/>
      <c r="AH50" s="289"/>
      <c r="AI50" s="290" t="s">
        <v>54</v>
      </c>
      <c r="AJ50" s="291"/>
      <c r="AK50" s="290" t="s">
        <v>54</v>
      </c>
      <c r="AL50" s="292"/>
      <c r="AM50" s="293"/>
      <c r="AN50" s="294" t="s">
        <v>48</v>
      </c>
      <c r="AO50" s="294"/>
      <c r="AP50" s="294" t="s">
        <v>106</v>
      </c>
      <c r="AQ50" s="295"/>
      <c r="AR50" s="295" t="s">
        <v>56</v>
      </c>
      <c r="AS50" s="296"/>
    </row>
    <row r="51" spans="1:45" ht="44">
      <c r="A51" s="299" t="s">
        <v>232</v>
      </c>
      <c r="B51" s="252" t="s">
        <v>233</v>
      </c>
      <c r="C51" s="252" t="s">
        <v>222</v>
      </c>
      <c r="D51" s="252" t="s">
        <v>234</v>
      </c>
      <c r="E51" s="185">
        <v>539</v>
      </c>
      <c r="F51" s="185">
        <v>631.84860000000003</v>
      </c>
      <c r="G51" s="185">
        <v>631.84860000000003</v>
      </c>
      <c r="H51" s="247" t="s">
        <v>45</v>
      </c>
      <c r="I51" s="248" t="s">
        <v>46</v>
      </c>
      <c r="J51" s="249" t="s">
        <v>213</v>
      </c>
      <c r="K51" s="185">
        <v>889</v>
      </c>
      <c r="L51" s="185">
        <v>889</v>
      </c>
      <c r="M51" s="250">
        <f t="shared" si="2"/>
        <v>0</v>
      </c>
      <c r="N51" s="297" t="s">
        <v>48</v>
      </c>
      <c r="O51" s="251" t="s">
        <v>46</v>
      </c>
      <c r="P51" s="252" t="s">
        <v>2090</v>
      </c>
      <c r="Q51" s="252" t="s">
        <v>48</v>
      </c>
      <c r="R51" s="254" t="s">
        <v>235</v>
      </c>
      <c r="S51" s="298" t="s">
        <v>77</v>
      </c>
      <c r="T51" s="254" t="s">
        <v>78</v>
      </c>
      <c r="U51" s="288" t="s">
        <v>53</v>
      </c>
      <c r="V51" s="289"/>
      <c r="W51" s="290" t="s">
        <v>54</v>
      </c>
      <c r="X51" s="291">
        <v>53</v>
      </c>
      <c r="Y51" s="290" t="s">
        <v>54</v>
      </c>
      <c r="Z51" s="292"/>
      <c r="AA51" s="288"/>
      <c r="AB51" s="289"/>
      <c r="AC51" s="290" t="s">
        <v>54</v>
      </c>
      <c r="AD51" s="291"/>
      <c r="AE51" s="290" t="s">
        <v>54</v>
      </c>
      <c r="AF51" s="292"/>
      <c r="AG51" s="288"/>
      <c r="AH51" s="289"/>
      <c r="AI51" s="290" t="s">
        <v>54</v>
      </c>
      <c r="AJ51" s="291"/>
      <c r="AK51" s="290" t="s">
        <v>54</v>
      </c>
      <c r="AL51" s="292"/>
      <c r="AM51" s="293"/>
      <c r="AN51" s="294" t="s">
        <v>48</v>
      </c>
      <c r="AO51" s="294"/>
      <c r="AP51" s="294" t="s">
        <v>64</v>
      </c>
      <c r="AQ51" s="295" t="s">
        <v>56</v>
      </c>
      <c r="AR51" s="295"/>
      <c r="AS51" s="296"/>
    </row>
    <row r="52" spans="1:45" ht="44">
      <c r="A52" s="299" t="s">
        <v>236</v>
      </c>
      <c r="B52" s="252" t="s">
        <v>237</v>
      </c>
      <c r="C52" s="252" t="s">
        <v>222</v>
      </c>
      <c r="D52" s="252" t="s">
        <v>44</v>
      </c>
      <c r="E52" s="185">
        <v>400</v>
      </c>
      <c r="F52" s="185">
        <v>400</v>
      </c>
      <c r="G52" s="387">
        <v>367.32932499999998</v>
      </c>
      <c r="H52" s="247" t="s">
        <v>45</v>
      </c>
      <c r="I52" s="248" t="s">
        <v>46</v>
      </c>
      <c r="J52" s="249" t="s">
        <v>238</v>
      </c>
      <c r="K52" s="185">
        <v>400</v>
      </c>
      <c r="L52" s="185">
        <v>400</v>
      </c>
      <c r="M52" s="250">
        <f t="shared" si="2"/>
        <v>0</v>
      </c>
      <c r="N52" s="297" t="s">
        <v>48</v>
      </c>
      <c r="O52" s="251" t="s">
        <v>46</v>
      </c>
      <c r="P52" s="252" t="s">
        <v>2091</v>
      </c>
      <c r="Q52" s="253"/>
      <c r="R52" s="254" t="s">
        <v>50</v>
      </c>
      <c r="S52" s="298" t="s">
        <v>77</v>
      </c>
      <c r="T52" s="254" t="s">
        <v>78</v>
      </c>
      <c r="U52" s="288" t="s">
        <v>53</v>
      </c>
      <c r="V52" s="289"/>
      <c r="W52" s="290" t="s">
        <v>54</v>
      </c>
      <c r="X52" s="291">
        <v>55</v>
      </c>
      <c r="Y52" s="290" t="s">
        <v>54</v>
      </c>
      <c r="Z52" s="292"/>
      <c r="AA52" s="288"/>
      <c r="AB52" s="289"/>
      <c r="AC52" s="290" t="s">
        <v>54</v>
      </c>
      <c r="AD52" s="291"/>
      <c r="AE52" s="290" t="s">
        <v>54</v>
      </c>
      <c r="AF52" s="292"/>
      <c r="AG52" s="288"/>
      <c r="AH52" s="289"/>
      <c r="AI52" s="290" t="s">
        <v>54</v>
      </c>
      <c r="AJ52" s="291"/>
      <c r="AK52" s="290" t="s">
        <v>54</v>
      </c>
      <c r="AL52" s="292"/>
      <c r="AM52" s="293"/>
      <c r="AN52" s="294" t="s">
        <v>48</v>
      </c>
      <c r="AO52" s="294"/>
      <c r="AP52" s="294" t="s">
        <v>55</v>
      </c>
      <c r="AQ52" s="295" t="s">
        <v>56</v>
      </c>
      <c r="AR52" s="295"/>
      <c r="AS52" s="296"/>
    </row>
    <row r="53" spans="1:45" ht="44">
      <c r="A53" s="299" t="s">
        <v>239</v>
      </c>
      <c r="B53" s="252" t="s">
        <v>240</v>
      </c>
      <c r="C53" s="252" t="s">
        <v>222</v>
      </c>
      <c r="D53" s="252" t="s">
        <v>134</v>
      </c>
      <c r="E53" s="185">
        <v>0</v>
      </c>
      <c r="F53" s="185">
        <v>75.900000000000006</v>
      </c>
      <c r="G53" s="185">
        <v>74.942999999999998</v>
      </c>
      <c r="H53" s="247" t="s">
        <v>45</v>
      </c>
      <c r="I53" s="248" t="s">
        <v>89</v>
      </c>
      <c r="J53" s="262" t="s">
        <v>147</v>
      </c>
      <c r="K53" s="398">
        <v>0</v>
      </c>
      <c r="L53" s="398">
        <v>0</v>
      </c>
      <c r="M53" s="257">
        <f t="shared" si="2"/>
        <v>0</v>
      </c>
      <c r="N53" s="297" t="s">
        <v>48</v>
      </c>
      <c r="O53" s="259" t="s">
        <v>400</v>
      </c>
      <c r="P53" s="260" t="s">
        <v>2092</v>
      </c>
      <c r="Q53" s="261"/>
      <c r="R53" s="264" t="s">
        <v>241</v>
      </c>
      <c r="S53" s="287" t="s">
        <v>77</v>
      </c>
      <c r="T53" s="264" t="s">
        <v>78</v>
      </c>
      <c r="U53" s="288" t="s">
        <v>53</v>
      </c>
      <c r="V53" s="289"/>
      <c r="W53" s="290" t="s">
        <v>54</v>
      </c>
      <c r="X53" s="291">
        <v>56</v>
      </c>
      <c r="Y53" s="290" t="s">
        <v>54</v>
      </c>
      <c r="Z53" s="292"/>
      <c r="AA53" s="288"/>
      <c r="AB53" s="289"/>
      <c r="AC53" s="290" t="s">
        <v>54</v>
      </c>
      <c r="AD53" s="291"/>
      <c r="AE53" s="290" t="s">
        <v>54</v>
      </c>
      <c r="AF53" s="292"/>
      <c r="AG53" s="288"/>
      <c r="AH53" s="289"/>
      <c r="AI53" s="290" t="s">
        <v>54</v>
      </c>
      <c r="AJ53" s="291"/>
      <c r="AK53" s="290" t="s">
        <v>54</v>
      </c>
      <c r="AL53" s="292"/>
      <c r="AM53" s="293"/>
      <c r="AN53" s="294" t="s">
        <v>48</v>
      </c>
      <c r="AO53" s="294"/>
      <c r="AP53" s="294" t="s">
        <v>106</v>
      </c>
      <c r="AQ53" s="295" t="s">
        <v>56</v>
      </c>
      <c r="AR53" s="295" t="s">
        <v>56</v>
      </c>
      <c r="AS53" s="296"/>
    </row>
    <row r="54" spans="1:45" ht="44">
      <c r="A54" s="299" t="s">
        <v>242</v>
      </c>
      <c r="B54" s="252" t="s">
        <v>243</v>
      </c>
      <c r="C54" s="252" t="s">
        <v>244</v>
      </c>
      <c r="D54" s="252" t="s">
        <v>134</v>
      </c>
      <c r="E54" s="185">
        <v>300</v>
      </c>
      <c r="F54" s="185">
        <v>300</v>
      </c>
      <c r="G54" s="185">
        <v>320.95490799999999</v>
      </c>
      <c r="H54" s="247" t="s">
        <v>45</v>
      </c>
      <c r="I54" s="248" t="s">
        <v>89</v>
      </c>
      <c r="J54" s="262" t="s">
        <v>147</v>
      </c>
      <c r="K54" s="185">
        <v>0</v>
      </c>
      <c r="L54" s="185">
        <v>0</v>
      </c>
      <c r="M54" s="250">
        <f t="shared" si="2"/>
        <v>0</v>
      </c>
      <c r="N54" s="297" t="s">
        <v>48</v>
      </c>
      <c r="O54" s="251" t="s">
        <v>400</v>
      </c>
      <c r="P54" s="252" t="s">
        <v>2093</v>
      </c>
      <c r="Q54" s="253" t="s">
        <v>48</v>
      </c>
      <c r="R54" s="254" t="s">
        <v>245</v>
      </c>
      <c r="S54" s="298" t="s">
        <v>77</v>
      </c>
      <c r="T54" s="254" t="s">
        <v>78</v>
      </c>
      <c r="U54" s="288" t="s">
        <v>53</v>
      </c>
      <c r="V54" s="289"/>
      <c r="W54" s="290" t="s">
        <v>54</v>
      </c>
      <c r="X54" s="291">
        <v>58</v>
      </c>
      <c r="Y54" s="290" t="s">
        <v>54</v>
      </c>
      <c r="Z54" s="292"/>
      <c r="AA54" s="288"/>
      <c r="AB54" s="289"/>
      <c r="AC54" s="290" t="s">
        <v>54</v>
      </c>
      <c r="AD54" s="291"/>
      <c r="AE54" s="290" t="s">
        <v>54</v>
      </c>
      <c r="AF54" s="292"/>
      <c r="AG54" s="288"/>
      <c r="AH54" s="289"/>
      <c r="AI54" s="290" t="s">
        <v>54</v>
      </c>
      <c r="AJ54" s="291"/>
      <c r="AK54" s="290" t="s">
        <v>54</v>
      </c>
      <c r="AL54" s="292"/>
      <c r="AM54" s="293"/>
      <c r="AN54" s="294" t="s">
        <v>48</v>
      </c>
      <c r="AO54" s="294"/>
      <c r="AP54" s="294" t="s">
        <v>106</v>
      </c>
      <c r="AQ54" s="295" t="s">
        <v>56</v>
      </c>
      <c r="AR54" s="295"/>
      <c r="AS54" s="296"/>
    </row>
    <row r="55" spans="1:45" ht="78" customHeight="1">
      <c r="A55" s="299" t="s">
        <v>246</v>
      </c>
      <c r="B55" s="252" t="s">
        <v>247</v>
      </c>
      <c r="C55" s="252" t="s">
        <v>244</v>
      </c>
      <c r="D55" s="252" t="s">
        <v>192</v>
      </c>
      <c r="E55" s="185">
        <v>8000</v>
      </c>
      <c r="F55" s="250">
        <v>10700.312167</v>
      </c>
      <c r="G55" s="185">
        <v>4578.7485420000003</v>
      </c>
      <c r="H55" s="247" t="s">
        <v>45</v>
      </c>
      <c r="I55" s="248" t="s">
        <v>46</v>
      </c>
      <c r="J55" s="249" t="s">
        <v>248</v>
      </c>
      <c r="K55" s="185">
        <v>5500</v>
      </c>
      <c r="L55" s="185">
        <v>6412</v>
      </c>
      <c r="M55" s="250">
        <f t="shared" si="2"/>
        <v>912</v>
      </c>
      <c r="N55" s="297" t="s">
        <v>48</v>
      </c>
      <c r="O55" s="251" t="s">
        <v>2059</v>
      </c>
      <c r="P55" s="252" t="s">
        <v>2094</v>
      </c>
      <c r="Q55" s="253" t="s">
        <v>48</v>
      </c>
      <c r="R55" s="254" t="s">
        <v>50</v>
      </c>
      <c r="S55" s="298" t="s">
        <v>77</v>
      </c>
      <c r="T55" s="254" t="s">
        <v>78</v>
      </c>
      <c r="U55" s="288" t="s">
        <v>53</v>
      </c>
      <c r="V55" s="289"/>
      <c r="W55" s="290" t="s">
        <v>54</v>
      </c>
      <c r="X55" s="291">
        <v>59</v>
      </c>
      <c r="Y55" s="290" t="s">
        <v>54</v>
      </c>
      <c r="Z55" s="292"/>
      <c r="AA55" s="288"/>
      <c r="AB55" s="289"/>
      <c r="AC55" s="290" t="s">
        <v>54</v>
      </c>
      <c r="AD55" s="291"/>
      <c r="AE55" s="290" t="s">
        <v>54</v>
      </c>
      <c r="AF55" s="292"/>
      <c r="AG55" s="288"/>
      <c r="AH55" s="289"/>
      <c r="AI55" s="290" t="s">
        <v>54</v>
      </c>
      <c r="AJ55" s="291"/>
      <c r="AK55" s="290" t="s">
        <v>54</v>
      </c>
      <c r="AL55" s="292"/>
      <c r="AM55" s="293"/>
      <c r="AN55" s="294" t="s">
        <v>48</v>
      </c>
      <c r="AO55" s="294"/>
      <c r="AP55" s="294" t="s">
        <v>64</v>
      </c>
      <c r="AQ55" s="295" t="s">
        <v>56</v>
      </c>
      <c r="AR55" s="295" t="s">
        <v>56</v>
      </c>
      <c r="AS55" s="296"/>
    </row>
    <row r="56" spans="1:45" ht="44">
      <c r="A56" s="299" t="s">
        <v>249</v>
      </c>
      <c r="B56" s="252" t="s">
        <v>250</v>
      </c>
      <c r="C56" s="252" t="s">
        <v>244</v>
      </c>
      <c r="D56" s="252" t="s">
        <v>102</v>
      </c>
      <c r="E56" s="185">
        <v>800</v>
      </c>
      <c r="F56" s="250">
        <v>1039.8</v>
      </c>
      <c r="G56" s="185">
        <v>848.42734599999994</v>
      </c>
      <c r="H56" s="247" t="s">
        <v>251</v>
      </c>
      <c r="I56" s="248" t="s">
        <v>46</v>
      </c>
      <c r="J56" s="249" t="s">
        <v>252</v>
      </c>
      <c r="K56" s="185">
        <v>720</v>
      </c>
      <c r="L56" s="185">
        <v>0</v>
      </c>
      <c r="M56" s="250">
        <f t="shared" si="2"/>
        <v>-720</v>
      </c>
      <c r="N56" s="297" t="s">
        <v>48</v>
      </c>
      <c r="O56" s="251" t="s">
        <v>46</v>
      </c>
      <c r="P56" s="252" t="s">
        <v>2095</v>
      </c>
      <c r="Q56" s="253"/>
      <c r="R56" s="254" t="s">
        <v>50</v>
      </c>
      <c r="S56" s="298" t="s">
        <v>77</v>
      </c>
      <c r="T56" s="254" t="s">
        <v>78</v>
      </c>
      <c r="U56" s="288" t="s">
        <v>53</v>
      </c>
      <c r="V56" s="289"/>
      <c r="W56" s="290" t="s">
        <v>54</v>
      </c>
      <c r="X56" s="291">
        <v>60</v>
      </c>
      <c r="Y56" s="290" t="s">
        <v>54</v>
      </c>
      <c r="Z56" s="292"/>
      <c r="AA56" s="288"/>
      <c r="AB56" s="289"/>
      <c r="AC56" s="290" t="s">
        <v>54</v>
      </c>
      <c r="AD56" s="291"/>
      <c r="AE56" s="290" t="s">
        <v>54</v>
      </c>
      <c r="AF56" s="292"/>
      <c r="AG56" s="288"/>
      <c r="AH56" s="289"/>
      <c r="AI56" s="290" t="s">
        <v>54</v>
      </c>
      <c r="AJ56" s="291"/>
      <c r="AK56" s="290" t="s">
        <v>54</v>
      </c>
      <c r="AL56" s="292"/>
      <c r="AM56" s="293"/>
      <c r="AN56" s="294" t="s">
        <v>73</v>
      </c>
      <c r="AO56" s="294" t="s">
        <v>144</v>
      </c>
      <c r="AP56" s="294" t="s">
        <v>64</v>
      </c>
      <c r="AQ56" s="295" t="s">
        <v>56</v>
      </c>
      <c r="AR56" s="295"/>
      <c r="AS56" s="296"/>
    </row>
    <row r="57" spans="1:45" ht="77">
      <c r="A57" s="299" t="s">
        <v>253</v>
      </c>
      <c r="B57" s="252" t="s">
        <v>254</v>
      </c>
      <c r="C57" s="252" t="s">
        <v>244</v>
      </c>
      <c r="D57" s="252" t="s">
        <v>192</v>
      </c>
      <c r="E57" s="185">
        <v>1000</v>
      </c>
      <c r="F57" s="250">
        <v>1000</v>
      </c>
      <c r="G57" s="185">
        <v>658.51990499999999</v>
      </c>
      <c r="H57" s="247" t="s">
        <v>45</v>
      </c>
      <c r="I57" s="248" t="s">
        <v>46</v>
      </c>
      <c r="J57" s="249" t="s">
        <v>255</v>
      </c>
      <c r="K57" s="185">
        <v>1000</v>
      </c>
      <c r="L57" s="185">
        <v>1000</v>
      </c>
      <c r="M57" s="250">
        <f t="shared" si="2"/>
        <v>0</v>
      </c>
      <c r="N57" s="297" t="s">
        <v>48</v>
      </c>
      <c r="O57" s="251" t="s">
        <v>46</v>
      </c>
      <c r="P57" s="252" t="s">
        <v>2096</v>
      </c>
      <c r="Q57" s="253" t="s">
        <v>48</v>
      </c>
      <c r="R57" s="254" t="s">
        <v>256</v>
      </c>
      <c r="S57" s="298" t="s">
        <v>77</v>
      </c>
      <c r="T57" s="254" t="s">
        <v>78</v>
      </c>
      <c r="U57" s="288" t="s">
        <v>53</v>
      </c>
      <c r="V57" s="289"/>
      <c r="W57" s="290" t="s">
        <v>54</v>
      </c>
      <c r="X57" s="291">
        <v>61</v>
      </c>
      <c r="Y57" s="290" t="s">
        <v>54</v>
      </c>
      <c r="Z57" s="292"/>
      <c r="AA57" s="288"/>
      <c r="AB57" s="289"/>
      <c r="AC57" s="290" t="s">
        <v>54</v>
      </c>
      <c r="AD57" s="291"/>
      <c r="AE57" s="290" t="s">
        <v>54</v>
      </c>
      <c r="AF57" s="292"/>
      <c r="AG57" s="288"/>
      <c r="AH57" s="289"/>
      <c r="AI57" s="290" t="s">
        <v>54</v>
      </c>
      <c r="AJ57" s="291"/>
      <c r="AK57" s="290" t="s">
        <v>54</v>
      </c>
      <c r="AL57" s="292"/>
      <c r="AM57" s="293"/>
      <c r="AN57" s="294" t="s">
        <v>48</v>
      </c>
      <c r="AO57" s="294"/>
      <c r="AP57" s="294" t="s">
        <v>106</v>
      </c>
      <c r="AQ57" s="295" t="s">
        <v>56</v>
      </c>
      <c r="AR57" s="295"/>
      <c r="AS57" s="296"/>
    </row>
    <row r="58" spans="1:45" ht="58.5" customHeight="1">
      <c r="A58" s="299" t="s">
        <v>257</v>
      </c>
      <c r="B58" s="252" t="s">
        <v>258</v>
      </c>
      <c r="C58" s="252" t="s">
        <v>244</v>
      </c>
      <c r="D58" s="252" t="s">
        <v>192</v>
      </c>
      <c r="E58" s="185">
        <v>3600</v>
      </c>
      <c r="F58" s="250">
        <v>2190</v>
      </c>
      <c r="G58" s="185">
        <v>1846.7091840000001</v>
      </c>
      <c r="H58" s="247" t="s">
        <v>45</v>
      </c>
      <c r="I58" s="248" t="s">
        <v>46</v>
      </c>
      <c r="J58" s="249" t="s">
        <v>259</v>
      </c>
      <c r="K58" s="185">
        <v>3600</v>
      </c>
      <c r="L58" s="185">
        <v>0</v>
      </c>
      <c r="M58" s="250">
        <f t="shared" si="2"/>
        <v>-3600</v>
      </c>
      <c r="N58" s="297" t="s">
        <v>48</v>
      </c>
      <c r="O58" s="251" t="s">
        <v>46</v>
      </c>
      <c r="P58" s="252" t="s">
        <v>2097</v>
      </c>
      <c r="Q58" s="253"/>
      <c r="R58" s="254" t="s">
        <v>260</v>
      </c>
      <c r="S58" s="298" t="s">
        <v>77</v>
      </c>
      <c r="T58" s="254" t="s">
        <v>78</v>
      </c>
      <c r="U58" s="288" t="s">
        <v>53</v>
      </c>
      <c r="V58" s="289"/>
      <c r="W58" s="290" t="s">
        <v>54</v>
      </c>
      <c r="X58" s="291">
        <v>62</v>
      </c>
      <c r="Y58" s="290" t="s">
        <v>54</v>
      </c>
      <c r="Z58" s="292"/>
      <c r="AA58" s="288"/>
      <c r="AB58" s="289"/>
      <c r="AC58" s="290" t="s">
        <v>54</v>
      </c>
      <c r="AD58" s="291"/>
      <c r="AE58" s="290" t="s">
        <v>54</v>
      </c>
      <c r="AF58" s="292"/>
      <c r="AG58" s="288"/>
      <c r="AH58" s="289"/>
      <c r="AI58" s="290" t="s">
        <v>54</v>
      </c>
      <c r="AJ58" s="291"/>
      <c r="AK58" s="290" t="s">
        <v>54</v>
      </c>
      <c r="AL58" s="292"/>
      <c r="AM58" s="293"/>
      <c r="AN58" s="294" t="s">
        <v>48</v>
      </c>
      <c r="AO58" s="294"/>
      <c r="AP58" s="294" t="s">
        <v>64</v>
      </c>
      <c r="AQ58" s="295" t="s">
        <v>56</v>
      </c>
      <c r="AR58" s="295" t="s">
        <v>56</v>
      </c>
      <c r="AS58" s="296"/>
    </row>
    <row r="59" spans="1:45" ht="63" customHeight="1">
      <c r="A59" s="299" t="s">
        <v>261</v>
      </c>
      <c r="B59" s="252" t="s">
        <v>262</v>
      </c>
      <c r="C59" s="252" t="s">
        <v>67</v>
      </c>
      <c r="D59" s="252" t="s">
        <v>44</v>
      </c>
      <c r="E59" s="185">
        <v>165.32599999999999</v>
      </c>
      <c r="F59" s="185">
        <v>165.32599999999999</v>
      </c>
      <c r="G59" s="185">
        <v>165.32499999999999</v>
      </c>
      <c r="H59" s="247" t="s">
        <v>45</v>
      </c>
      <c r="I59" s="248" t="s">
        <v>46</v>
      </c>
      <c r="J59" s="249" t="s">
        <v>263</v>
      </c>
      <c r="K59" s="185">
        <v>174.89</v>
      </c>
      <c r="L59" s="185">
        <v>176.38</v>
      </c>
      <c r="M59" s="250">
        <f t="shared" si="2"/>
        <v>1.4900000000000091</v>
      </c>
      <c r="N59" s="297" t="s">
        <v>48</v>
      </c>
      <c r="O59" s="251" t="s">
        <v>46</v>
      </c>
      <c r="P59" s="252" t="s">
        <v>264</v>
      </c>
      <c r="Q59" s="253"/>
      <c r="R59" s="254" t="s">
        <v>50</v>
      </c>
      <c r="S59" s="298" t="s">
        <v>51</v>
      </c>
      <c r="T59" s="254" t="s">
        <v>72</v>
      </c>
      <c r="U59" s="288" t="s">
        <v>53</v>
      </c>
      <c r="V59" s="289"/>
      <c r="W59" s="290" t="s">
        <v>54</v>
      </c>
      <c r="X59" s="291">
        <v>65</v>
      </c>
      <c r="Y59" s="290" t="s">
        <v>54</v>
      </c>
      <c r="Z59" s="292"/>
      <c r="AA59" s="288"/>
      <c r="AB59" s="289"/>
      <c r="AC59" s="290" t="s">
        <v>54</v>
      </c>
      <c r="AD59" s="291"/>
      <c r="AE59" s="290" t="s">
        <v>54</v>
      </c>
      <c r="AF59" s="292"/>
      <c r="AG59" s="288"/>
      <c r="AH59" s="289"/>
      <c r="AI59" s="290" t="s">
        <v>54</v>
      </c>
      <c r="AJ59" s="291"/>
      <c r="AK59" s="290" t="s">
        <v>54</v>
      </c>
      <c r="AL59" s="292"/>
      <c r="AM59" s="293"/>
      <c r="AN59" s="294" t="s">
        <v>48</v>
      </c>
      <c r="AO59" s="294"/>
      <c r="AP59" s="294" t="s">
        <v>64</v>
      </c>
      <c r="AQ59" s="295"/>
      <c r="AR59" s="295" t="s">
        <v>56</v>
      </c>
      <c r="AS59" s="296"/>
    </row>
    <row r="60" spans="1:45" ht="66.650000000000006" customHeight="1">
      <c r="A60" s="299" t="s">
        <v>265</v>
      </c>
      <c r="B60" s="252" t="s">
        <v>266</v>
      </c>
      <c r="C60" s="252" t="s">
        <v>267</v>
      </c>
      <c r="D60" s="252" t="s">
        <v>44</v>
      </c>
      <c r="E60" s="185">
        <v>154.06100000000001</v>
      </c>
      <c r="F60" s="185">
        <v>154.06100000000001</v>
      </c>
      <c r="G60" s="185">
        <v>133.53700000000001</v>
      </c>
      <c r="H60" s="247" t="s">
        <v>45</v>
      </c>
      <c r="I60" s="255" t="s">
        <v>46</v>
      </c>
      <c r="J60" s="256" t="s">
        <v>268</v>
      </c>
      <c r="K60" s="398">
        <v>154.06100000000001</v>
      </c>
      <c r="L60" s="398">
        <v>154.06100000000001</v>
      </c>
      <c r="M60" s="257">
        <f t="shared" ref="M60:M67" si="3">L60-K60</f>
        <v>0</v>
      </c>
      <c r="N60" s="297" t="s">
        <v>48</v>
      </c>
      <c r="O60" s="259" t="s">
        <v>46</v>
      </c>
      <c r="P60" s="260" t="s">
        <v>269</v>
      </c>
      <c r="Q60" s="261"/>
      <c r="R60" s="264" t="s">
        <v>50</v>
      </c>
      <c r="S60" s="287" t="s">
        <v>51</v>
      </c>
      <c r="T60" s="264" t="s">
        <v>72</v>
      </c>
      <c r="U60" s="288" t="s">
        <v>53</v>
      </c>
      <c r="V60" s="289"/>
      <c r="W60" s="290" t="s">
        <v>54</v>
      </c>
      <c r="X60" s="291">
        <v>66</v>
      </c>
      <c r="Y60" s="290" t="s">
        <v>54</v>
      </c>
      <c r="Z60" s="292"/>
      <c r="AA60" s="288"/>
      <c r="AB60" s="289"/>
      <c r="AC60" s="290" t="s">
        <v>54</v>
      </c>
      <c r="AD60" s="291"/>
      <c r="AE60" s="290" t="s">
        <v>54</v>
      </c>
      <c r="AF60" s="292"/>
      <c r="AG60" s="288"/>
      <c r="AH60" s="289"/>
      <c r="AI60" s="290" t="s">
        <v>54</v>
      </c>
      <c r="AJ60" s="291"/>
      <c r="AK60" s="290" t="s">
        <v>54</v>
      </c>
      <c r="AL60" s="292"/>
      <c r="AM60" s="293"/>
      <c r="AN60" s="294" t="s">
        <v>48</v>
      </c>
      <c r="AO60" s="294"/>
      <c r="AP60" s="294" t="s">
        <v>106</v>
      </c>
      <c r="AQ60" s="295" t="s">
        <v>56</v>
      </c>
      <c r="AR60" s="295"/>
      <c r="AS60" s="296"/>
    </row>
    <row r="61" spans="1:45" ht="43.5" customHeight="1">
      <c r="A61" s="499" t="s">
        <v>270</v>
      </c>
      <c r="B61" s="456" t="s">
        <v>271</v>
      </c>
      <c r="C61" s="456" t="s">
        <v>272</v>
      </c>
      <c r="D61" s="456" t="s">
        <v>44</v>
      </c>
      <c r="E61" s="185">
        <v>2.6179999999999999</v>
      </c>
      <c r="F61" s="185">
        <v>2.6179999999999999</v>
      </c>
      <c r="G61" s="185">
        <v>2.5430000000000001</v>
      </c>
      <c r="H61" s="497" t="s">
        <v>45</v>
      </c>
      <c r="I61" s="493" t="s">
        <v>46</v>
      </c>
      <c r="J61" s="495" t="s">
        <v>273</v>
      </c>
      <c r="K61" s="185">
        <v>0</v>
      </c>
      <c r="L61" s="185">
        <v>0</v>
      </c>
      <c r="M61" s="250">
        <f t="shared" si="3"/>
        <v>0</v>
      </c>
      <c r="N61" s="506" t="s">
        <v>48</v>
      </c>
      <c r="O61" s="468" t="s">
        <v>46</v>
      </c>
      <c r="P61" s="456" t="s">
        <v>274</v>
      </c>
      <c r="Q61" s="253"/>
      <c r="R61" s="254" t="s">
        <v>76</v>
      </c>
      <c r="S61" s="298" t="s">
        <v>51</v>
      </c>
      <c r="T61" s="254" t="s">
        <v>72</v>
      </c>
      <c r="U61" s="288" t="s">
        <v>53</v>
      </c>
      <c r="V61" s="289"/>
      <c r="W61" s="290" t="s">
        <v>54</v>
      </c>
      <c r="X61" s="291">
        <v>67</v>
      </c>
      <c r="Y61" s="290" t="s">
        <v>54</v>
      </c>
      <c r="Z61" s="292"/>
      <c r="AA61" s="288"/>
      <c r="AB61" s="289"/>
      <c r="AC61" s="290" t="s">
        <v>54</v>
      </c>
      <c r="AD61" s="291"/>
      <c r="AE61" s="290" t="s">
        <v>54</v>
      </c>
      <c r="AF61" s="292"/>
      <c r="AG61" s="288"/>
      <c r="AH61" s="289"/>
      <c r="AI61" s="290" t="s">
        <v>54</v>
      </c>
      <c r="AJ61" s="291"/>
      <c r="AK61" s="290" t="s">
        <v>54</v>
      </c>
      <c r="AL61" s="292"/>
      <c r="AM61" s="293"/>
      <c r="AN61" s="294" t="s">
        <v>48</v>
      </c>
      <c r="AO61" s="294"/>
      <c r="AP61" s="294" t="s">
        <v>106</v>
      </c>
      <c r="AQ61" s="295" t="s">
        <v>56</v>
      </c>
      <c r="AR61" s="295"/>
      <c r="AS61" s="296"/>
    </row>
    <row r="62" spans="1:45" ht="49" customHeight="1">
      <c r="A62" s="500"/>
      <c r="B62" s="457"/>
      <c r="C62" s="457"/>
      <c r="D62" s="457"/>
      <c r="E62" s="185">
        <v>74.382000000000005</v>
      </c>
      <c r="F62" s="185">
        <v>74.382000000000005</v>
      </c>
      <c r="G62" s="185">
        <v>72.256799999999998</v>
      </c>
      <c r="H62" s="498"/>
      <c r="I62" s="494"/>
      <c r="J62" s="496"/>
      <c r="K62" s="185">
        <v>74.459000000000003</v>
      </c>
      <c r="L62" s="185">
        <v>74.459000000000003</v>
      </c>
      <c r="M62" s="250">
        <f t="shared" si="3"/>
        <v>0</v>
      </c>
      <c r="N62" s="507"/>
      <c r="O62" s="510"/>
      <c r="P62" s="457"/>
      <c r="Q62" s="253"/>
      <c r="R62" s="254" t="s">
        <v>76</v>
      </c>
      <c r="S62" s="298" t="s">
        <v>77</v>
      </c>
      <c r="T62" s="254" t="s">
        <v>78</v>
      </c>
      <c r="U62" s="288" t="s">
        <v>53</v>
      </c>
      <c r="V62" s="289"/>
      <c r="W62" s="290" t="s">
        <v>54</v>
      </c>
      <c r="X62" s="291">
        <v>67</v>
      </c>
      <c r="Y62" s="290" t="s">
        <v>54</v>
      </c>
      <c r="Z62" s="292"/>
      <c r="AA62" s="288"/>
      <c r="AB62" s="289"/>
      <c r="AC62" s="290" t="s">
        <v>54</v>
      </c>
      <c r="AD62" s="291"/>
      <c r="AE62" s="290" t="s">
        <v>54</v>
      </c>
      <c r="AF62" s="292"/>
      <c r="AG62" s="288"/>
      <c r="AH62" s="289"/>
      <c r="AI62" s="290" t="s">
        <v>54</v>
      </c>
      <c r="AJ62" s="291"/>
      <c r="AK62" s="290" t="s">
        <v>54</v>
      </c>
      <c r="AL62" s="292"/>
      <c r="AM62" s="293"/>
      <c r="AN62" s="294" t="s">
        <v>48</v>
      </c>
      <c r="AO62" s="294"/>
      <c r="AP62" s="294" t="s">
        <v>106</v>
      </c>
      <c r="AQ62" s="295" t="s">
        <v>56</v>
      </c>
      <c r="AR62" s="295"/>
      <c r="AS62" s="296"/>
    </row>
    <row r="63" spans="1:45" ht="65.5" customHeight="1">
      <c r="A63" s="299" t="s">
        <v>275</v>
      </c>
      <c r="B63" s="252" t="s">
        <v>276</v>
      </c>
      <c r="C63" s="252" t="s">
        <v>87</v>
      </c>
      <c r="D63" s="252" t="s">
        <v>116</v>
      </c>
      <c r="E63" s="185">
        <v>10387</v>
      </c>
      <c r="F63" s="250">
        <v>8883.5365930000007</v>
      </c>
      <c r="G63" s="185">
        <v>4566.5970399999997</v>
      </c>
      <c r="H63" s="247" t="s">
        <v>45</v>
      </c>
      <c r="I63" s="248" t="s">
        <v>150</v>
      </c>
      <c r="J63" s="249" t="s">
        <v>277</v>
      </c>
      <c r="K63" s="185">
        <v>12500</v>
      </c>
      <c r="L63" s="185">
        <v>12500</v>
      </c>
      <c r="M63" s="250">
        <f t="shared" si="3"/>
        <v>0</v>
      </c>
      <c r="N63" s="320" t="s">
        <v>54</v>
      </c>
      <c r="O63" s="251" t="s">
        <v>46</v>
      </c>
      <c r="P63" s="252" t="s">
        <v>2098</v>
      </c>
      <c r="Q63" s="253"/>
      <c r="R63" s="254" t="s">
        <v>76</v>
      </c>
      <c r="S63" s="298" t="s">
        <v>77</v>
      </c>
      <c r="T63" s="254" t="s">
        <v>78</v>
      </c>
      <c r="U63" s="288" t="s">
        <v>53</v>
      </c>
      <c r="V63" s="289"/>
      <c r="W63" s="290" t="s">
        <v>54</v>
      </c>
      <c r="X63" s="291">
        <v>68</v>
      </c>
      <c r="Y63" s="290" t="s">
        <v>54</v>
      </c>
      <c r="Z63" s="292"/>
      <c r="AA63" s="288"/>
      <c r="AB63" s="289"/>
      <c r="AC63" s="290" t="s">
        <v>54</v>
      </c>
      <c r="AD63" s="291"/>
      <c r="AE63" s="290" t="s">
        <v>54</v>
      </c>
      <c r="AF63" s="292"/>
      <c r="AG63" s="288"/>
      <c r="AH63" s="289"/>
      <c r="AI63" s="290" t="s">
        <v>54</v>
      </c>
      <c r="AJ63" s="291"/>
      <c r="AK63" s="290" t="s">
        <v>54</v>
      </c>
      <c r="AL63" s="292"/>
      <c r="AM63" s="293"/>
      <c r="AN63" s="294" t="s">
        <v>48</v>
      </c>
      <c r="AO63" s="294"/>
      <c r="AP63" s="294" t="s">
        <v>64</v>
      </c>
      <c r="AQ63" s="295"/>
      <c r="AR63" s="295" t="s">
        <v>56</v>
      </c>
      <c r="AS63" s="296"/>
    </row>
    <row r="64" spans="1:45" ht="82.15" customHeight="1">
      <c r="A64" s="299" t="s">
        <v>278</v>
      </c>
      <c r="B64" s="252" t="s">
        <v>279</v>
      </c>
      <c r="C64" s="252" t="s">
        <v>59</v>
      </c>
      <c r="D64" s="252" t="s">
        <v>44</v>
      </c>
      <c r="E64" s="185">
        <v>1000</v>
      </c>
      <c r="F64" s="250">
        <v>1000</v>
      </c>
      <c r="G64" s="185">
        <v>1000</v>
      </c>
      <c r="H64" s="247" t="s">
        <v>280</v>
      </c>
      <c r="I64" s="248" t="s">
        <v>46</v>
      </c>
      <c r="J64" s="249" t="s">
        <v>281</v>
      </c>
      <c r="K64" s="185">
        <v>1000</v>
      </c>
      <c r="L64" s="185">
        <v>5200</v>
      </c>
      <c r="M64" s="250">
        <f t="shared" si="3"/>
        <v>4200</v>
      </c>
      <c r="N64" s="320" t="s">
        <v>54</v>
      </c>
      <c r="O64" s="251" t="s">
        <v>46</v>
      </c>
      <c r="P64" s="252" t="s">
        <v>2099</v>
      </c>
      <c r="Q64" s="253"/>
      <c r="R64" s="254" t="s">
        <v>76</v>
      </c>
      <c r="S64" s="298" t="s">
        <v>77</v>
      </c>
      <c r="T64" s="254" t="s">
        <v>78</v>
      </c>
      <c r="U64" s="288" t="s">
        <v>53</v>
      </c>
      <c r="V64" s="289"/>
      <c r="W64" s="290" t="s">
        <v>54</v>
      </c>
      <c r="X64" s="291">
        <v>69</v>
      </c>
      <c r="Y64" s="290" t="s">
        <v>54</v>
      </c>
      <c r="Z64" s="292"/>
      <c r="AA64" s="288"/>
      <c r="AB64" s="289"/>
      <c r="AC64" s="290" t="s">
        <v>54</v>
      </c>
      <c r="AD64" s="291"/>
      <c r="AE64" s="290" t="s">
        <v>54</v>
      </c>
      <c r="AF64" s="292"/>
      <c r="AG64" s="288"/>
      <c r="AH64" s="289"/>
      <c r="AI64" s="290" t="s">
        <v>54</v>
      </c>
      <c r="AJ64" s="291"/>
      <c r="AK64" s="290" t="s">
        <v>54</v>
      </c>
      <c r="AL64" s="292"/>
      <c r="AM64" s="293"/>
      <c r="AN64" s="294" t="s">
        <v>73</v>
      </c>
      <c r="AO64" s="294" t="s">
        <v>74</v>
      </c>
      <c r="AP64" s="294" t="s">
        <v>75</v>
      </c>
      <c r="AQ64" s="295"/>
      <c r="AR64" s="295" t="s">
        <v>56</v>
      </c>
      <c r="AS64" s="296"/>
    </row>
    <row r="65" spans="1:45" ht="50" customHeight="1">
      <c r="A65" s="299" t="s">
        <v>282</v>
      </c>
      <c r="B65" s="252" t="s">
        <v>283</v>
      </c>
      <c r="C65" s="252" t="s">
        <v>59</v>
      </c>
      <c r="D65" s="252" t="s">
        <v>284</v>
      </c>
      <c r="E65" s="185">
        <v>50.073</v>
      </c>
      <c r="F65" s="185">
        <v>50.073</v>
      </c>
      <c r="G65" s="185">
        <v>50.072795999999997</v>
      </c>
      <c r="H65" s="247" t="s">
        <v>45</v>
      </c>
      <c r="I65" s="248" t="s">
        <v>46</v>
      </c>
      <c r="J65" s="249" t="s">
        <v>285</v>
      </c>
      <c r="K65" s="185">
        <v>50.073</v>
      </c>
      <c r="L65" s="185">
        <v>185.07300000000001</v>
      </c>
      <c r="M65" s="250">
        <f t="shared" si="3"/>
        <v>135</v>
      </c>
      <c r="N65" s="320" t="s">
        <v>54</v>
      </c>
      <c r="O65" s="251" t="s">
        <v>46</v>
      </c>
      <c r="P65" s="252" t="s">
        <v>2100</v>
      </c>
      <c r="Q65" s="253"/>
      <c r="R65" s="254" t="s">
        <v>50</v>
      </c>
      <c r="S65" s="298" t="s">
        <v>77</v>
      </c>
      <c r="T65" s="254" t="s">
        <v>78</v>
      </c>
      <c r="U65" s="288" t="s">
        <v>53</v>
      </c>
      <c r="V65" s="289"/>
      <c r="W65" s="290" t="s">
        <v>54</v>
      </c>
      <c r="X65" s="291">
        <v>71</v>
      </c>
      <c r="Y65" s="290" t="s">
        <v>54</v>
      </c>
      <c r="Z65" s="292"/>
      <c r="AA65" s="288"/>
      <c r="AB65" s="289"/>
      <c r="AC65" s="290" t="s">
        <v>54</v>
      </c>
      <c r="AD65" s="291"/>
      <c r="AE65" s="290" t="s">
        <v>54</v>
      </c>
      <c r="AF65" s="292"/>
      <c r="AG65" s="288"/>
      <c r="AH65" s="289"/>
      <c r="AI65" s="290" t="s">
        <v>54</v>
      </c>
      <c r="AJ65" s="291"/>
      <c r="AK65" s="290" t="s">
        <v>54</v>
      </c>
      <c r="AL65" s="292"/>
      <c r="AM65" s="293"/>
      <c r="AN65" s="294" t="s">
        <v>48</v>
      </c>
      <c r="AO65" s="294"/>
      <c r="AP65" s="294" t="s">
        <v>64</v>
      </c>
      <c r="AQ65" s="295"/>
      <c r="AR65" s="295" t="s">
        <v>56</v>
      </c>
      <c r="AS65" s="296"/>
    </row>
    <row r="66" spans="1:45" ht="54.5" customHeight="1">
      <c r="A66" s="299" t="s">
        <v>286</v>
      </c>
      <c r="B66" s="252" t="s">
        <v>287</v>
      </c>
      <c r="C66" s="252" t="s">
        <v>59</v>
      </c>
      <c r="D66" s="252" t="s">
        <v>44</v>
      </c>
      <c r="E66" s="185">
        <f>2940+3026</f>
        <v>5966</v>
      </c>
      <c r="F66" s="185">
        <v>3527.8127589999999</v>
      </c>
      <c r="G66" s="185">
        <v>3383.9702790000001</v>
      </c>
      <c r="H66" s="247" t="s">
        <v>45</v>
      </c>
      <c r="I66" s="255" t="s">
        <v>46</v>
      </c>
      <c r="J66" s="249" t="s">
        <v>259</v>
      </c>
      <c r="K66" s="398">
        <v>2500</v>
      </c>
      <c r="L66" s="398">
        <v>4817</v>
      </c>
      <c r="M66" s="257">
        <f t="shared" si="3"/>
        <v>2317</v>
      </c>
      <c r="N66" s="320" t="s">
        <v>54</v>
      </c>
      <c r="O66" s="259" t="s">
        <v>46</v>
      </c>
      <c r="P66" s="260" t="s">
        <v>2101</v>
      </c>
      <c r="Q66" s="261"/>
      <c r="R66" s="264" t="s">
        <v>50</v>
      </c>
      <c r="S66" s="287" t="s">
        <v>77</v>
      </c>
      <c r="T66" s="264" t="s">
        <v>78</v>
      </c>
      <c r="U66" s="288" t="s">
        <v>53</v>
      </c>
      <c r="V66" s="289"/>
      <c r="W66" s="290" t="s">
        <v>54</v>
      </c>
      <c r="X66" s="291">
        <v>72</v>
      </c>
      <c r="Y66" s="290" t="s">
        <v>54</v>
      </c>
      <c r="Z66" s="292"/>
      <c r="AA66" s="288"/>
      <c r="AB66" s="289"/>
      <c r="AC66" s="290" t="s">
        <v>54</v>
      </c>
      <c r="AD66" s="291"/>
      <c r="AE66" s="290" t="s">
        <v>54</v>
      </c>
      <c r="AF66" s="292"/>
      <c r="AG66" s="288"/>
      <c r="AH66" s="289"/>
      <c r="AI66" s="290" t="s">
        <v>54</v>
      </c>
      <c r="AJ66" s="291"/>
      <c r="AK66" s="290" t="s">
        <v>54</v>
      </c>
      <c r="AL66" s="292"/>
      <c r="AM66" s="293"/>
      <c r="AN66" s="294" t="s">
        <v>48</v>
      </c>
      <c r="AO66" s="294"/>
      <c r="AP66" s="294" t="s">
        <v>288</v>
      </c>
      <c r="AQ66" s="295" t="s">
        <v>56</v>
      </c>
      <c r="AR66" s="295"/>
      <c r="AS66" s="296"/>
    </row>
    <row r="67" spans="1:45" ht="86" customHeight="1">
      <c r="A67" s="299" t="s">
        <v>289</v>
      </c>
      <c r="B67" s="252" t="s">
        <v>290</v>
      </c>
      <c r="C67" s="252" t="s">
        <v>115</v>
      </c>
      <c r="D67" s="252" t="s">
        <v>192</v>
      </c>
      <c r="E67" s="185">
        <v>50.975999999999999</v>
      </c>
      <c r="F67" s="185">
        <v>50.975999999999999</v>
      </c>
      <c r="G67" s="185">
        <v>50.975999999999999</v>
      </c>
      <c r="H67" s="247" t="s">
        <v>291</v>
      </c>
      <c r="I67" s="248" t="s">
        <v>46</v>
      </c>
      <c r="J67" s="249" t="s">
        <v>2102</v>
      </c>
      <c r="K67" s="185">
        <v>50.975999999999999</v>
      </c>
      <c r="L67" s="185">
        <v>50.975999999999999</v>
      </c>
      <c r="M67" s="250">
        <f t="shared" si="3"/>
        <v>0</v>
      </c>
      <c r="N67" s="320" t="s">
        <v>54</v>
      </c>
      <c r="O67" s="251" t="s">
        <v>46</v>
      </c>
      <c r="P67" s="252" t="s">
        <v>2103</v>
      </c>
      <c r="Q67" s="253"/>
      <c r="R67" s="254" t="s">
        <v>292</v>
      </c>
      <c r="S67" s="298" t="s">
        <v>77</v>
      </c>
      <c r="T67" s="254" t="s">
        <v>78</v>
      </c>
      <c r="U67" s="288" t="s">
        <v>53</v>
      </c>
      <c r="V67" s="289"/>
      <c r="W67" s="290" t="s">
        <v>54</v>
      </c>
      <c r="X67" s="291">
        <v>73</v>
      </c>
      <c r="Y67" s="290" t="s">
        <v>54</v>
      </c>
      <c r="Z67" s="292"/>
      <c r="AA67" s="288"/>
      <c r="AB67" s="289"/>
      <c r="AC67" s="290" t="s">
        <v>54</v>
      </c>
      <c r="AD67" s="291"/>
      <c r="AE67" s="290" t="s">
        <v>54</v>
      </c>
      <c r="AF67" s="292"/>
      <c r="AG67" s="288"/>
      <c r="AH67" s="289"/>
      <c r="AI67" s="290" t="s">
        <v>54</v>
      </c>
      <c r="AJ67" s="291"/>
      <c r="AK67" s="290" t="s">
        <v>54</v>
      </c>
      <c r="AL67" s="292"/>
      <c r="AM67" s="293"/>
      <c r="AN67" s="294" t="s">
        <v>73</v>
      </c>
      <c r="AO67" s="294" t="s">
        <v>74</v>
      </c>
      <c r="AP67" s="294" t="s">
        <v>75</v>
      </c>
      <c r="AQ67" s="295" t="s">
        <v>56</v>
      </c>
      <c r="AR67" s="295" t="s">
        <v>56</v>
      </c>
      <c r="AS67" s="296"/>
    </row>
    <row r="68" spans="1:45" ht="54" customHeight="1">
      <c r="A68" s="499" t="s">
        <v>293</v>
      </c>
      <c r="B68" s="456" t="s">
        <v>294</v>
      </c>
      <c r="C68" s="456" t="s">
        <v>196</v>
      </c>
      <c r="D68" s="456" t="s">
        <v>295</v>
      </c>
      <c r="E68" s="185">
        <v>7.0629999999999997</v>
      </c>
      <c r="F68" s="250">
        <v>7.0629999999999997</v>
      </c>
      <c r="G68" s="185">
        <v>5.866511</v>
      </c>
      <c r="H68" s="497" t="s">
        <v>45</v>
      </c>
      <c r="I68" s="493" t="s">
        <v>46</v>
      </c>
      <c r="J68" s="495" t="s">
        <v>296</v>
      </c>
      <c r="K68" s="185">
        <v>6.8550000000000004</v>
      </c>
      <c r="L68" s="185">
        <v>6.8550000000000004</v>
      </c>
      <c r="M68" s="250">
        <f t="shared" si="2"/>
        <v>0</v>
      </c>
      <c r="N68" s="506" t="s">
        <v>48</v>
      </c>
      <c r="O68" s="468" t="s">
        <v>46</v>
      </c>
      <c r="P68" s="456" t="s">
        <v>297</v>
      </c>
      <c r="Q68" s="253"/>
      <c r="R68" s="254" t="s">
        <v>76</v>
      </c>
      <c r="S68" s="298" t="s">
        <v>51</v>
      </c>
      <c r="T68" s="254" t="s">
        <v>72</v>
      </c>
      <c r="U68" s="288" t="s">
        <v>53</v>
      </c>
      <c r="V68" s="289"/>
      <c r="W68" s="290" t="s">
        <v>54</v>
      </c>
      <c r="X68" s="291">
        <v>75</v>
      </c>
      <c r="Y68" s="290" t="s">
        <v>54</v>
      </c>
      <c r="Z68" s="292"/>
      <c r="AA68" s="288"/>
      <c r="AB68" s="289"/>
      <c r="AC68" s="290" t="s">
        <v>54</v>
      </c>
      <c r="AD68" s="291"/>
      <c r="AE68" s="290" t="s">
        <v>54</v>
      </c>
      <c r="AF68" s="292"/>
      <c r="AG68" s="288"/>
      <c r="AH68" s="289"/>
      <c r="AI68" s="290" t="s">
        <v>54</v>
      </c>
      <c r="AJ68" s="291"/>
      <c r="AK68" s="290" t="s">
        <v>54</v>
      </c>
      <c r="AL68" s="292"/>
      <c r="AM68" s="293"/>
      <c r="AN68" s="294" t="s">
        <v>48</v>
      </c>
      <c r="AO68" s="294"/>
      <c r="AP68" s="294" t="s">
        <v>98</v>
      </c>
      <c r="AQ68" s="295" t="s">
        <v>56</v>
      </c>
      <c r="AR68" s="295"/>
      <c r="AS68" s="296"/>
    </row>
    <row r="69" spans="1:45" ht="52.5" customHeight="1">
      <c r="A69" s="500"/>
      <c r="B69" s="457"/>
      <c r="C69" s="457"/>
      <c r="D69" s="457"/>
      <c r="E69" s="185">
        <v>689.79100000000005</v>
      </c>
      <c r="F69" s="250">
        <v>689.79100000000005</v>
      </c>
      <c r="G69" s="185">
        <v>627.26525600000002</v>
      </c>
      <c r="H69" s="498"/>
      <c r="I69" s="494"/>
      <c r="J69" s="496"/>
      <c r="K69" s="185">
        <v>689.99900000000002</v>
      </c>
      <c r="L69" s="185">
        <v>800</v>
      </c>
      <c r="M69" s="250">
        <f t="shared" si="2"/>
        <v>110.00099999999998</v>
      </c>
      <c r="N69" s="507"/>
      <c r="O69" s="510"/>
      <c r="P69" s="457"/>
      <c r="Q69" s="253"/>
      <c r="R69" s="254" t="s">
        <v>76</v>
      </c>
      <c r="S69" s="298" t="s">
        <v>77</v>
      </c>
      <c r="T69" s="254" t="s">
        <v>78</v>
      </c>
      <c r="U69" s="288" t="s">
        <v>53</v>
      </c>
      <c r="V69" s="289"/>
      <c r="W69" s="290" t="s">
        <v>54</v>
      </c>
      <c r="X69" s="291">
        <v>75</v>
      </c>
      <c r="Y69" s="290" t="s">
        <v>54</v>
      </c>
      <c r="Z69" s="292"/>
      <c r="AA69" s="288"/>
      <c r="AB69" s="289"/>
      <c r="AC69" s="290" t="s">
        <v>54</v>
      </c>
      <c r="AD69" s="291"/>
      <c r="AE69" s="290" t="s">
        <v>54</v>
      </c>
      <c r="AF69" s="292"/>
      <c r="AG69" s="288"/>
      <c r="AH69" s="289"/>
      <c r="AI69" s="290" t="s">
        <v>54</v>
      </c>
      <c r="AJ69" s="291"/>
      <c r="AK69" s="290" t="s">
        <v>54</v>
      </c>
      <c r="AL69" s="292"/>
      <c r="AM69" s="293"/>
      <c r="AN69" s="294" t="s">
        <v>48</v>
      </c>
      <c r="AO69" s="294"/>
      <c r="AP69" s="294" t="s">
        <v>98</v>
      </c>
      <c r="AQ69" s="295" t="s">
        <v>56</v>
      </c>
      <c r="AR69" s="295"/>
      <c r="AS69" s="296"/>
    </row>
    <row r="70" spans="1:45" ht="87.75" customHeight="1">
      <c r="A70" s="299" t="s">
        <v>298</v>
      </c>
      <c r="B70" s="252" t="s">
        <v>299</v>
      </c>
      <c r="C70" s="252" t="s">
        <v>300</v>
      </c>
      <c r="D70" s="252" t="s">
        <v>44</v>
      </c>
      <c r="E70" s="185">
        <v>809.50199999999995</v>
      </c>
      <c r="F70" s="250">
        <v>809.50199999999995</v>
      </c>
      <c r="G70" s="185">
        <v>718.52300000000002</v>
      </c>
      <c r="H70" s="247" t="s">
        <v>45</v>
      </c>
      <c r="I70" s="248" t="s">
        <v>150</v>
      </c>
      <c r="J70" s="249" t="s">
        <v>301</v>
      </c>
      <c r="K70" s="185">
        <v>809.50199999999995</v>
      </c>
      <c r="L70" s="185">
        <v>809.99</v>
      </c>
      <c r="M70" s="250">
        <f t="shared" si="2"/>
        <v>0.48800000000005639</v>
      </c>
      <c r="N70" s="297" t="s">
        <v>48</v>
      </c>
      <c r="O70" s="251" t="s">
        <v>302</v>
      </c>
      <c r="P70" s="252" t="s">
        <v>303</v>
      </c>
      <c r="Q70" s="253" t="s">
        <v>304</v>
      </c>
      <c r="R70" s="254" t="s">
        <v>50</v>
      </c>
      <c r="S70" s="298" t="s">
        <v>51</v>
      </c>
      <c r="T70" s="254" t="s">
        <v>63</v>
      </c>
      <c r="U70" s="288" t="s">
        <v>53</v>
      </c>
      <c r="V70" s="289"/>
      <c r="W70" s="290" t="s">
        <v>54</v>
      </c>
      <c r="X70" s="291">
        <v>76</v>
      </c>
      <c r="Y70" s="290" t="s">
        <v>54</v>
      </c>
      <c r="Z70" s="292"/>
      <c r="AA70" s="288"/>
      <c r="AB70" s="289"/>
      <c r="AC70" s="290" t="s">
        <v>54</v>
      </c>
      <c r="AD70" s="291"/>
      <c r="AE70" s="290" t="s">
        <v>54</v>
      </c>
      <c r="AF70" s="292"/>
      <c r="AG70" s="288"/>
      <c r="AH70" s="289"/>
      <c r="AI70" s="290" t="s">
        <v>54</v>
      </c>
      <c r="AJ70" s="291"/>
      <c r="AK70" s="290" t="s">
        <v>54</v>
      </c>
      <c r="AL70" s="292"/>
      <c r="AM70" s="293"/>
      <c r="AN70" s="294" t="s">
        <v>48</v>
      </c>
      <c r="AO70" s="294"/>
      <c r="AP70" s="294" t="s">
        <v>106</v>
      </c>
      <c r="AQ70" s="295" t="s">
        <v>56</v>
      </c>
      <c r="AR70" s="295"/>
      <c r="AS70" s="296"/>
    </row>
    <row r="71" spans="1:45" ht="66">
      <c r="A71" s="299" t="s">
        <v>305</v>
      </c>
      <c r="B71" s="252" t="s">
        <v>306</v>
      </c>
      <c r="C71" s="252" t="s">
        <v>307</v>
      </c>
      <c r="D71" s="252" t="s">
        <v>308</v>
      </c>
      <c r="E71" s="185">
        <v>2000</v>
      </c>
      <c r="F71" s="250">
        <v>1957.027</v>
      </c>
      <c r="G71" s="185">
        <v>1862.266275</v>
      </c>
      <c r="H71" s="247" t="s">
        <v>45</v>
      </c>
      <c r="I71" s="248" t="s">
        <v>46</v>
      </c>
      <c r="J71" s="249" t="s">
        <v>309</v>
      </c>
      <c r="K71" s="185">
        <v>2000</v>
      </c>
      <c r="L71" s="185">
        <v>2000</v>
      </c>
      <c r="M71" s="250">
        <f t="shared" si="2"/>
        <v>0</v>
      </c>
      <c r="N71" s="297" t="s">
        <v>54</v>
      </c>
      <c r="O71" s="251" t="s">
        <v>46</v>
      </c>
      <c r="P71" s="252" t="s">
        <v>2104</v>
      </c>
      <c r="Q71" s="253"/>
      <c r="R71" s="254" t="s">
        <v>241</v>
      </c>
      <c r="S71" s="298" t="s">
        <v>77</v>
      </c>
      <c r="T71" s="254" t="s">
        <v>78</v>
      </c>
      <c r="U71" s="288" t="s">
        <v>53</v>
      </c>
      <c r="V71" s="289"/>
      <c r="W71" s="290" t="s">
        <v>54</v>
      </c>
      <c r="X71" s="291">
        <v>77</v>
      </c>
      <c r="Y71" s="290" t="s">
        <v>54</v>
      </c>
      <c r="Z71" s="292"/>
      <c r="AA71" s="288"/>
      <c r="AB71" s="289"/>
      <c r="AC71" s="290" t="s">
        <v>54</v>
      </c>
      <c r="AD71" s="291"/>
      <c r="AE71" s="290" t="s">
        <v>54</v>
      </c>
      <c r="AF71" s="292"/>
      <c r="AG71" s="288"/>
      <c r="AH71" s="289"/>
      <c r="AI71" s="290" t="s">
        <v>54</v>
      </c>
      <c r="AJ71" s="291"/>
      <c r="AK71" s="290" t="s">
        <v>54</v>
      </c>
      <c r="AL71" s="292"/>
      <c r="AM71" s="293"/>
      <c r="AN71" s="294" t="s">
        <v>48</v>
      </c>
      <c r="AO71" s="294"/>
      <c r="AP71" s="294" t="s">
        <v>106</v>
      </c>
      <c r="AQ71" s="295"/>
      <c r="AR71" s="295" t="s">
        <v>56</v>
      </c>
      <c r="AS71" s="296"/>
    </row>
    <row r="72" spans="1:45" ht="52.5" customHeight="1">
      <c r="A72" s="299" t="s">
        <v>310</v>
      </c>
      <c r="B72" s="252" t="s">
        <v>311</v>
      </c>
      <c r="C72" s="252" t="s">
        <v>307</v>
      </c>
      <c r="D72" s="252" t="s">
        <v>308</v>
      </c>
      <c r="E72" s="185">
        <f>5000+11350</f>
        <v>16350</v>
      </c>
      <c r="F72" s="250">
        <v>11302.618</v>
      </c>
      <c r="G72" s="185">
        <v>7708.8251030000001</v>
      </c>
      <c r="H72" s="247" t="s">
        <v>45</v>
      </c>
      <c r="I72" s="248" t="s">
        <v>46</v>
      </c>
      <c r="J72" s="249" t="s">
        <v>312</v>
      </c>
      <c r="K72" s="185">
        <v>3800</v>
      </c>
      <c r="L72" s="185">
        <v>20000</v>
      </c>
      <c r="M72" s="250">
        <f t="shared" si="2"/>
        <v>16200</v>
      </c>
      <c r="N72" s="320" t="s">
        <v>48</v>
      </c>
      <c r="O72" s="251" t="s">
        <v>2059</v>
      </c>
      <c r="P72" s="252" t="s">
        <v>2105</v>
      </c>
      <c r="Q72" s="263" t="s">
        <v>2106</v>
      </c>
      <c r="R72" s="254" t="s">
        <v>50</v>
      </c>
      <c r="S72" s="298" t="s">
        <v>77</v>
      </c>
      <c r="T72" s="254" t="s">
        <v>78</v>
      </c>
      <c r="U72" s="288" t="s">
        <v>53</v>
      </c>
      <c r="V72" s="289"/>
      <c r="W72" s="290" t="s">
        <v>54</v>
      </c>
      <c r="X72" s="291">
        <v>78</v>
      </c>
      <c r="Y72" s="290" t="s">
        <v>54</v>
      </c>
      <c r="Z72" s="292"/>
      <c r="AA72" s="288"/>
      <c r="AB72" s="289"/>
      <c r="AC72" s="290" t="s">
        <v>54</v>
      </c>
      <c r="AD72" s="291"/>
      <c r="AE72" s="290" t="s">
        <v>54</v>
      </c>
      <c r="AF72" s="292"/>
      <c r="AG72" s="288"/>
      <c r="AH72" s="289"/>
      <c r="AI72" s="290" t="s">
        <v>54</v>
      </c>
      <c r="AJ72" s="291"/>
      <c r="AK72" s="290" t="s">
        <v>54</v>
      </c>
      <c r="AL72" s="292"/>
      <c r="AM72" s="293"/>
      <c r="AN72" s="294" t="s">
        <v>48</v>
      </c>
      <c r="AO72" s="294"/>
      <c r="AP72" s="294" t="s">
        <v>106</v>
      </c>
      <c r="AQ72" s="295" t="s">
        <v>56</v>
      </c>
      <c r="AR72" s="295" t="s">
        <v>56</v>
      </c>
      <c r="AS72" s="296"/>
    </row>
    <row r="73" spans="1:45" ht="64" customHeight="1">
      <c r="A73" s="299" t="s">
        <v>313</v>
      </c>
      <c r="B73" s="252" t="s">
        <v>314</v>
      </c>
      <c r="C73" s="252" t="s">
        <v>307</v>
      </c>
      <c r="D73" s="252" t="s">
        <v>308</v>
      </c>
      <c r="E73" s="185">
        <v>1200</v>
      </c>
      <c r="F73" s="185">
        <v>990.53499999999997</v>
      </c>
      <c r="G73" s="185">
        <v>704.87752599999999</v>
      </c>
      <c r="H73" s="247" t="s">
        <v>45</v>
      </c>
      <c r="I73" s="248" t="s">
        <v>46</v>
      </c>
      <c r="J73" s="249" t="s">
        <v>315</v>
      </c>
      <c r="K73" s="185">
        <v>1200</v>
      </c>
      <c r="L73" s="185">
        <v>3400</v>
      </c>
      <c r="M73" s="250">
        <f t="shared" si="2"/>
        <v>2200</v>
      </c>
      <c r="N73" s="320" t="s">
        <v>48</v>
      </c>
      <c r="O73" s="251" t="s">
        <v>46</v>
      </c>
      <c r="P73" s="252" t="s">
        <v>2107</v>
      </c>
      <c r="Q73" s="263" t="s">
        <v>48</v>
      </c>
      <c r="R73" s="254" t="s">
        <v>316</v>
      </c>
      <c r="S73" s="298" t="s">
        <v>77</v>
      </c>
      <c r="T73" s="254" t="s">
        <v>78</v>
      </c>
      <c r="U73" s="288" t="s">
        <v>53</v>
      </c>
      <c r="V73" s="289"/>
      <c r="W73" s="290" t="s">
        <v>54</v>
      </c>
      <c r="X73" s="291">
        <v>79</v>
      </c>
      <c r="Y73" s="290" t="s">
        <v>54</v>
      </c>
      <c r="Z73" s="292"/>
      <c r="AA73" s="288"/>
      <c r="AB73" s="289"/>
      <c r="AC73" s="290" t="s">
        <v>54</v>
      </c>
      <c r="AD73" s="291"/>
      <c r="AE73" s="290" t="s">
        <v>54</v>
      </c>
      <c r="AF73" s="292"/>
      <c r="AG73" s="288"/>
      <c r="AH73" s="289"/>
      <c r="AI73" s="290" t="s">
        <v>54</v>
      </c>
      <c r="AJ73" s="291"/>
      <c r="AK73" s="290" t="s">
        <v>54</v>
      </c>
      <c r="AL73" s="292"/>
      <c r="AM73" s="293"/>
      <c r="AN73" s="294" t="s">
        <v>48</v>
      </c>
      <c r="AO73" s="294"/>
      <c r="AP73" s="294" t="s">
        <v>106</v>
      </c>
      <c r="AQ73" s="295" t="s">
        <v>56</v>
      </c>
      <c r="AR73" s="295" t="s">
        <v>56</v>
      </c>
      <c r="AS73" s="296"/>
    </row>
    <row r="74" spans="1:45" ht="44">
      <c r="A74" s="299" t="s">
        <v>317</v>
      </c>
      <c r="B74" s="252" t="s">
        <v>318</v>
      </c>
      <c r="C74" s="252" t="s">
        <v>307</v>
      </c>
      <c r="D74" s="252" t="s">
        <v>319</v>
      </c>
      <c r="E74" s="185">
        <v>2965</v>
      </c>
      <c r="F74" s="185">
        <v>2965</v>
      </c>
      <c r="G74" s="185">
        <v>2803.625</v>
      </c>
      <c r="H74" s="247" t="s">
        <v>45</v>
      </c>
      <c r="I74" s="248" t="s">
        <v>46</v>
      </c>
      <c r="J74" s="249" t="s">
        <v>320</v>
      </c>
      <c r="K74" s="185">
        <v>2965</v>
      </c>
      <c r="L74" s="185">
        <v>2965</v>
      </c>
      <c r="M74" s="250">
        <f t="shared" si="2"/>
        <v>0</v>
      </c>
      <c r="N74" s="297" t="s">
        <v>48</v>
      </c>
      <c r="O74" s="251" t="s">
        <v>46</v>
      </c>
      <c r="P74" s="252" t="s">
        <v>2108</v>
      </c>
      <c r="Q74" s="253" t="s">
        <v>48</v>
      </c>
      <c r="R74" s="254" t="s">
        <v>321</v>
      </c>
      <c r="S74" s="298" t="s">
        <v>77</v>
      </c>
      <c r="T74" s="254" t="s">
        <v>78</v>
      </c>
      <c r="U74" s="288" t="s">
        <v>53</v>
      </c>
      <c r="V74" s="289"/>
      <c r="W74" s="290" t="s">
        <v>54</v>
      </c>
      <c r="X74" s="291">
        <v>80</v>
      </c>
      <c r="Y74" s="290" t="s">
        <v>54</v>
      </c>
      <c r="Z74" s="292"/>
      <c r="AA74" s="288"/>
      <c r="AB74" s="289"/>
      <c r="AC74" s="290" t="s">
        <v>54</v>
      </c>
      <c r="AD74" s="291"/>
      <c r="AE74" s="290" t="s">
        <v>54</v>
      </c>
      <c r="AF74" s="292"/>
      <c r="AG74" s="288"/>
      <c r="AH74" s="289"/>
      <c r="AI74" s="290" t="s">
        <v>54</v>
      </c>
      <c r="AJ74" s="291"/>
      <c r="AK74" s="290" t="s">
        <v>54</v>
      </c>
      <c r="AL74" s="292"/>
      <c r="AM74" s="293"/>
      <c r="AN74" s="294" t="s">
        <v>48</v>
      </c>
      <c r="AO74" s="294"/>
      <c r="AP74" s="294" t="s">
        <v>106</v>
      </c>
      <c r="AQ74" s="295" t="s">
        <v>56</v>
      </c>
      <c r="AR74" s="295" t="s">
        <v>56</v>
      </c>
      <c r="AS74" s="296"/>
    </row>
    <row r="75" spans="1:45" ht="44">
      <c r="A75" s="299" t="s">
        <v>322</v>
      </c>
      <c r="B75" s="252" t="s">
        <v>323</v>
      </c>
      <c r="C75" s="252" t="s">
        <v>307</v>
      </c>
      <c r="D75" s="252" t="s">
        <v>308</v>
      </c>
      <c r="E75" s="185">
        <v>1800</v>
      </c>
      <c r="F75" s="185">
        <v>1507.2410219999999</v>
      </c>
      <c r="G75" s="185">
        <v>1370.5470110000001</v>
      </c>
      <c r="H75" s="247" t="s">
        <v>45</v>
      </c>
      <c r="I75" s="248" t="s">
        <v>46</v>
      </c>
      <c r="J75" s="249" t="s">
        <v>324</v>
      </c>
      <c r="K75" s="398">
        <v>3800</v>
      </c>
      <c r="L75" s="398">
        <v>3800</v>
      </c>
      <c r="M75" s="257">
        <f t="shared" si="2"/>
        <v>0</v>
      </c>
      <c r="N75" s="297" t="s">
        <v>48</v>
      </c>
      <c r="O75" s="259" t="s">
        <v>2059</v>
      </c>
      <c r="P75" s="260" t="s">
        <v>2109</v>
      </c>
      <c r="Q75" s="253" t="s">
        <v>48</v>
      </c>
      <c r="R75" s="264" t="s">
        <v>50</v>
      </c>
      <c r="S75" s="287" t="s">
        <v>77</v>
      </c>
      <c r="T75" s="264" t="s">
        <v>78</v>
      </c>
      <c r="U75" s="288" t="s">
        <v>53</v>
      </c>
      <c r="V75" s="289"/>
      <c r="W75" s="290" t="s">
        <v>54</v>
      </c>
      <c r="X75" s="291">
        <v>81</v>
      </c>
      <c r="Y75" s="290" t="s">
        <v>54</v>
      </c>
      <c r="Z75" s="292"/>
      <c r="AA75" s="288"/>
      <c r="AB75" s="289"/>
      <c r="AC75" s="290" t="s">
        <v>54</v>
      </c>
      <c r="AD75" s="291"/>
      <c r="AE75" s="290" t="s">
        <v>54</v>
      </c>
      <c r="AF75" s="292"/>
      <c r="AG75" s="288"/>
      <c r="AH75" s="289"/>
      <c r="AI75" s="290" t="s">
        <v>54</v>
      </c>
      <c r="AJ75" s="291"/>
      <c r="AK75" s="290" t="s">
        <v>54</v>
      </c>
      <c r="AL75" s="292"/>
      <c r="AM75" s="293"/>
      <c r="AN75" s="294" t="s">
        <v>48</v>
      </c>
      <c r="AO75" s="294"/>
      <c r="AP75" s="294" t="s">
        <v>106</v>
      </c>
      <c r="AQ75" s="295" t="s">
        <v>56</v>
      </c>
      <c r="AR75" s="295"/>
      <c r="AS75" s="296"/>
    </row>
    <row r="76" spans="1:45" ht="105" customHeight="1">
      <c r="A76" s="299" t="s">
        <v>325</v>
      </c>
      <c r="B76" s="252" t="s">
        <v>326</v>
      </c>
      <c r="C76" s="252" t="s">
        <v>307</v>
      </c>
      <c r="D76" s="252" t="s">
        <v>327</v>
      </c>
      <c r="E76" s="185">
        <v>400</v>
      </c>
      <c r="F76" s="185">
        <v>353.55524000000003</v>
      </c>
      <c r="G76" s="185">
        <v>343.69000699999998</v>
      </c>
      <c r="H76" s="247" t="s">
        <v>45</v>
      </c>
      <c r="I76" s="248" t="s">
        <v>46</v>
      </c>
      <c r="J76" s="249" t="s">
        <v>312</v>
      </c>
      <c r="K76" s="185">
        <v>350</v>
      </c>
      <c r="L76" s="185">
        <v>350</v>
      </c>
      <c r="M76" s="250">
        <f t="shared" si="2"/>
        <v>0</v>
      </c>
      <c r="N76" s="297" t="s">
        <v>48</v>
      </c>
      <c r="O76" s="251" t="s">
        <v>2059</v>
      </c>
      <c r="P76" s="252" t="s">
        <v>2110</v>
      </c>
      <c r="Q76" s="253" t="s">
        <v>48</v>
      </c>
      <c r="R76" s="254" t="s">
        <v>50</v>
      </c>
      <c r="S76" s="298" t="s">
        <v>77</v>
      </c>
      <c r="T76" s="254" t="s">
        <v>78</v>
      </c>
      <c r="U76" s="288" t="s">
        <v>53</v>
      </c>
      <c r="V76" s="289"/>
      <c r="W76" s="290" t="s">
        <v>54</v>
      </c>
      <c r="X76" s="291">
        <v>82</v>
      </c>
      <c r="Y76" s="290" t="s">
        <v>54</v>
      </c>
      <c r="Z76" s="292"/>
      <c r="AA76" s="288"/>
      <c r="AB76" s="289"/>
      <c r="AC76" s="290" t="s">
        <v>54</v>
      </c>
      <c r="AD76" s="291"/>
      <c r="AE76" s="290" t="s">
        <v>54</v>
      </c>
      <c r="AF76" s="292"/>
      <c r="AG76" s="288"/>
      <c r="AH76" s="289"/>
      <c r="AI76" s="290" t="s">
        <v>54</v>
      </c>
      <c r="AJ76" s="291"/>
      <c r="AK76" s="290" t="s">
        <v>54</v>
      </c>
      <c r="AL76" s="292"/>
      <c r="AM76" s="293"/>
      <c r="AN76" s="294" t="s">
        <v>48</v>
      </c>
      <c r="AO76" s="294"/>
      <c r="AP76" s="294" t="s">
        <v>106</v>
      </c>
      <c r="AQ76" s="295" t="s">
        <v>56</v>
      </c>
      <c r="AR76" s="295"/>
      <c r="AS76" s="296"/>
    </row>
    <row r="77" spans="1:45" ht="247.9" customHeight="1">
      <c r="A77" s="299" t="s">
        <v>328</v>
      </c>
      <c r="B77" s="252" t="s">
        <v>329</v>
      </c>
      <c r="C77" s="252" t="s">
        <v>307</v>
      </c>
      <c r="D77" s="252" t="s">
        <v>330</v>
      </c>
      <c r="E77" s="185">
        <v>500</v>
      </c>
      <c r="F77" s="185">
        <v>500</v>
      </c>
      <c r="G77" s="185">
        <v>499.55219099999999</v>
      </c>
      <c r="H77" s="247" t="s">
        <v>331</v>
      </c>
      <c r="I77" s="248" t="s">
        <v>89</v>
      </c>
      <c r="J77" s="249" t="s">
        <v>332</v>
      </c>
      <c r="K77" s="185">
        <v>400</v>
      </c>
      <c r="L77" s="185">
        <v>0</v>
      </c>
      <c r="M77" s="250">
        <f t="shared" si="2"/>
        <v>-400</v>
      </c>
      <c r="N77" s="297" t="s">
        <v>54</v>
      </c>
      <c r="O77" s="251" t="s">
        <v>400</v>
      </c>
      <c r="P77" s="252" t="s">
        <v>2111</v>
      </c>
      <c r="Q77" s="253"/>
      <c r="R77" s="254" t="s">
        <v>241</v>
      </c>
      <c r="S77" s="298" t="s">
        <v>77</v>
      </c>
      <c r="T77" s="254" t="s">
        <v>78</v>
      </c>
      <c r="U77" s="288" t="s">
        <v>53</v>
      </c>
      <c r="V77" s="289"/>
      <c r="W77" s="290" t="s">
        <v>54</v>
      </c>
      <c r="X77" s="291">
        <v>83</v>
      </c>
      <c r="Y77" s="290" t="s">
        <v>54</v>
      </c>
      <c r="Z77" s="292"/>
      <c r="AA77" s="288"/>
      <c r="AB77" s="289"/>
      <c r="AC77" s="290" t="s">
        <v>54</v>
      </c>
      <c r="AD77" s="291"/>
      <c r="AE77" s="290" t="s">
        <v>54</v>
      </c>
      <c r="AF77" s="292"/>
      <c r="AG77" s="288"/>
      <c r="AH77" s="289"/>
      <c r="AI77" s="290" t="s">
        <v>54</v>
      </c>
      <c r="AJ77" s="291"/>
      <c r="AK77" s="290" t="s">
        <v>54</v>
      </c>
      <c r="AL77" s="292"/>
      <c r="AM77" s="293"/>
      <c r="AN77" s="294" t="s">
        <v>73</v>
      </c>
      <c r="AO77" s="294" t="s">
        <v>144</v>
      </c>
      <c r="AP77" s="294" t="s">
        <v>106</v>
      </c>
      <c r="AQ77" s="295" t="s">
        <v>56</v>
      </c>
      <c r="AR77" s="295"/>
      <c r="AS77" s="296"/>
    </row>
    <row r="78" spans="1:45" ht="64" customHeight="1">
      <c r="A78" s="299" t="s">
        <v>333</v>
      </c>
      <c r="B78" s="252" t="s">
        <v>334</v>
      </c>
      <c r="C78" s="252" t="s">
        <v>307</v>
      </c>
      <c r="D78" s="252" t="s">
        <v>44</v>
      </c>
      <c r="E78" s="185">
        <v>2583.3449999999998</v>
      </c>
      <c r="F78" s="250">
        <v>2553.3449999999998</v>
      </c>
      <c r="G78" s="185">
        <f>1894.722686-30</f>
        <v>1864.7226860000001</v>
      </c>
      <c r="H78" s="247" t="s">
        <v>45</v>
      </c>
      <c r="I78" s="248" t="s">
        <v>46</v>
      </c>
      <c r="J78" s="249" t="s">
        <v>335</v>
      </c>
      <c r="K78" s="185">
        <v>2694.0369999999998</v>
      </c>
      <c r="L78" s="185">
        <v>2672.6619999999998</v>
      </c>
      <c r="M78" s="250">
        <f t="shared" si="2"/>
        <v>-21.375</v>
      </c>
      <c r="N78" s="297" t="s">
        <v>54</v>
      </c>
      <c r="O78" s="251" t="s">
        <v>46</v>
      </c>
      <c r="P78" s="252" t="s">
        <v>2112</v>
      </c>
      <c r="Q78" s="185" t="s">
        <v>54</v>
      </c>
      <c r="R78" s="254" t="s">
        <v>50</v>
      </c>
      <c r="S78" s="298" t="s">
        <v>77</v>
      </c>
      <c r="T78" s="254" t="s">
        <v>78</v>
      </c>
      <c r="U78" s="288" t="s">
        <v>53</v>
      </c>
      <c r="V78" s="289"/>
      <c r="W78" s="290" t="s">
        <v>54</v>
      </c>
      <c r="X78" s="291">
        <v>84</v>
      </c>
      <c r="Y78" s="290" t="s">
        <v>54</v>
      </c>
      <c r="Z78" s="292"/>
      <c r="AA78" s="288"/>
      <c r="AB78" s="289"/>
      <c r="AC78" s="290" t="s">
        <v>54</v>
      </c>
      <c r="AD78" s="291"/>
      <c r="AE78" s="290" t="s">
        <v>54</v>
      </c>
      <c r="AF78" s="292"/>
      <c r="AG78" s="288"/>
      <c r="AH78" s="289"/>
      <c r="AI78" s="290" t="s">
        <v>54</v>
      </c>
      <c r="AJ78" s="291"/>
      <c r="AK78" s="290" t="s">
        <v>54</v>
      </c>
      <c r="AL78" s="292"/>
      <c r="AM78" s="293"/>
      <c r="AN78" s="294" t="s">
        <v>48</v>
      </c>
      <c r="AO78" s="294"/>
      <c r="AP78" s="294" t="s">
        <v>106</v>
      </c>
      <c r="AQ78" s="295"/>
      <c r="AR78" s="295"/>
      <c r="AS78" s="296"/>
    </row>
    <row r="79" spans="1:45" ht="44">
      <c r="A79" s="299" t="s">
        <v>336</v>
      </c>
      <c r="B79" s="252" t="s">
        <v>337</v>
      </c>
      <c r="C79" s="252" t="s">
        <v>307</v>
      </c>
      <c r="D79" s="252" t="s">
        <v>338</v>
      </c>
      <c r="E79" s="185">
        <v>49.091000000000001</v>
      </c>
      <c r="F79" s="250">
        <v>49.091000000000001</v>
      </c>
      <c r="G79" s="185">
        <v>0</v>
      </c>
      <c r="H79" s="247" t="s">
        <v>45</v>
      </c>
      <c r="I79" s="248" t="s">
        <v>89</v>
      </c>
      <c r="J79" s="262" t="s">
        <v>147</v>
      </c>
      <c r="K79" s="185">
        <v>0</v>
      </c>
      <c r="L79" s="185">
        <v>0</v>
      </c>
      <c r="M79" s="250">
        <f t="shared" si="2"/>
        <v>0</v>
      </c>
      <c r="N79" s="297" t="s">
        <v>54</v>
      </c>
      <c r="O79" s="251" t="s">
        <v>400</v>
      </c>
      <c r="P79" s="252" t="s">
        <v>2113</v>
      </c>
      <c r="Q79" s="253"/>
      <c r="R79" s="254" t="s">
        <v>50</v>
      </c>
      <c r="S79" s="298" t="s">
        <v>77</v>
      </c>
      <c r="T79" s="254" t="s">
        <v>78</v>
      </c>
      <c r="U79" s="288" t="s">
        <v>53</v>
      </c>
      <c r="V79" s="289"/>
      <c r="W79" s="290" t="s">
        <v>54</v>
      </c>
      <c r="X79" s="291">
        <v>85</v>
      </c>
      <c r="Y79" s="290" t="s">
        <v>54</v>
      </c>
      <c r="Z79" s="292"/>
      <c r="AA79" s="288"/>
      <c r="AB79" s="289"/>
      <c r="AC79" s="290" t="s">
        <v>54</v>
      </c>
      <c r="AD79" s="291"/>
      <c r="AE79" s="290" t="s">
        <v>54</v>
      </c>
      <c r="AF79" s="292"/>
      <c r="AG79" s="288"/>
      <c r="AH79" s="289"/>
      <c r="AI79" s="290" t="s">
        <v>54</v>
      </c>
      <c r="AJ79" s="291"/>
      <c r="AK79" s="290" t="s">
        <v>54</v>
      </c>
      <c r="AL79" s="292"/>
      <c r="AM79" s="293"/>
      <c r="AN79" s="294" t="s">
        <v>48</v>
      </c>
      <c r="AO79" s="294"/>
      <c r="AP79" s="294" t="s">
        <v>106</v>
      </c>
      <c r="AQ79" s="295"/>
      <c r="AR79" s="295" t="s">
        <v>56</v>
      </c>
      <c r="AS79" s="296"/>
    </row>
    <row r="80" spans="1:45" ht="66">
      <c r="A80" s="299" t="s">
        <v>339</v>
      </c>
      <c r="B80" s="252" t="s">
        <v>340</v>
      </c>
      <c r="C80" s="252" t="s">
        <v>307</v>
      </c>
      <c r="D80" s="252" t="s">
        <v>159</v>
      </c>
      <c r="E80" s="185">
        <v>800</v>
      </c>
      <c r="F80" s="250">
        <f>800+459.077-385.321</f>
        <v>873.75599999999997</v>
      </c>
      <c r="G80" s="185">
        <v>817.98500000000001</v>
      </c>
      <c r="H80" s="247" t="s">
        <v>45</v>
      </c>
      <c r="I80" s="248" t="s">
        <v>46</v>
      </c>
      <c r="J80" s="249" t="s">
        <v>259</v>
      </c>
      <c r="K80" s="185">
        <v>800</v>
      </c>
      <c r="L80" s="185">
        <v>0</v>
      </c>
      <c r="M80" s="250">
        <f t="shared" si="2"/>
        <v>-800</v>
      </c>
      <c r="N80" s="297"/>
      <c r="O80" s="251" t="s">
        <v>46</v>
      </c>
      <c r="P80" s="252" t="s">
        <v>2114</v>
      </c>
      <c r="Q80" s="253"/>
      <c r="R80" s="254" t="s">
        <v>50</v>
      </c>
      <c r="S80" s="298" t="s">
        <v>77</v>
      </c>
      <c r="T80" s="254" t="s">
        <v>78</v>
      </c>
      <c r="U80" s="288" t="s">
        <v>53</v>
      </c>
      <c r="V80" s="289"/>
      <c r="W80" s="290" t="s">
        <v>54</v>
      </c>
      <c r="X80" s="291">
        <v>86</v>
      </c>
      <c r="Y80" s="290" t="s">
        <v>54</v>
      </c>
      <c r="Z80" s="292"/>
      <c r="AA80" s="288"/>
      <c r="AB80" s="289"/>
      <c r="AC80" s="290" t="s">
        <v>54</v>
      </c>
      <c r="AD80" s="291"/>
      <c r="AE80" s="290" t="s">
        <v>54</v>
      </c>
      <c r="AF80" s="292"/>
      <c r="AG80" s="288"/>
      <c r="AH80" s="289"/>
      <c r="AI80" s="290" t="s">
        <v>54</v>
      </c>
      <c r="AJ80" s="291"/>
      <c r="AK80" s="290" t="s">
        <v>54</v>
      </c>
      <c r="AL80" s="292"/>
      <c r="AM80" s="293"/>
      <c r="AN80" s="294" t="s">
        <v>48</v>
      </c>
      <c r="AO80" s="294"/>
      <c r="AP80" s="294" t="s">
        <v>106</v>
      </c>
      <c r="AQ80" s="295"/>
      <c r="AR80" s="295" t="s">
        <v>56</v>
      </c>
      <c r="AS80" s="296"/>
    </row>
    <row r="81" spans="1:45" ht="197.65" customHeight="1">
      <c r="A81" s="299" t="s">
        <v>341</v>
      </c>
      <c r="B81" s="252" t="s">
        <v>342</v>
      </c>
      <c r="C81" s="252" t="s">
        <v>307</v>
      </c>
      <c r="D81" s="252" t="s">
        <v>102</v>
      </c>
      <c r="E81" s="185">
        <v>0</v>
      </c>
      <c r="F81" s="250">
        <f>8000-100</f>
        <v>7900</v>
      </c>
      <c r="G81" s="185">
        <v>7400</v>
      </c>
      <c r="H81" s="247" t="s">
        <v>343</v>
      </c>
      <c r="I81" s="248" t="s">
        <v>89</v>
      </c>
      <c r="J81" s="249" t="s">
        <v>344</v>
      </c>
      <c r="K81" s="185">
        <v>0</v>
      </c>
      <c r="L81" s="185">
        <v>0</v>
      </c>
      <c r="M81" s="250">
        <f t="shared" si="2"/>
        <v>0</v>
      </c>
      <c r="N81" s="297" t="s">
        <v>48</v>
      </c>
      <c r="O81" s="251" t="s">
        <v>400</v>
      </c>
      <c r="P81" s="252" t="s">
        <v>2115</v>
      </c>
      <c r="Q81" s="253" t="s">
        <v>48</v>
      </c>
      <c r="R81" s="254" t="s">
        <v>345</v>
      </c>
      <c r="S81" s="298" t="s">
        <v>77</v>
      </c>
      <c r="T81" s="254" t="s">
        <v>78</v>
      </c>
      <c r="U81" s="288" t="s">
        <v>53</v>
      </c>
      <c r="V81" s="289"/>
      <c r="W81" s="290" t="s">
        <v>54</v>
      </c>
      <c r="X81" s="291">
        <v>88</v>
      </c>
      <c r="Y81" s="290" t="s">
        <v>54</v>
      </c>
      <c r="Z81" s="292"/>
      <c r="AA81" s="288"/>
      <c r="AB81" s="289"/>
      <c r="AC81" s="290" t="s">
        <v>54</v>
      </c>
      <c r="AD81" s="291"/>
      <c r="AE81" s="290" t="s">
        <v>54</v>
      </c>
      <c r="AF81" s="292"/>
      <c r="AG81" s="288"/>
      <c r="AH81" s="289"/>
      <c r="AI81" s="290" t="s">
        <v>54</v>
      </c>
      <c r="AJ81" s="291"/>
      <c r="AK81" s="290" t="s">
        <v>54</v>
      </c>
      <c r="AL81" s="292"/>
      <c r="AM81" s="293"/>
      <c r="AN81" s="294" t="s">
        <v>73</v>
      </c>
      <c r="AO81" s="294" t="s">
        <v>144</v>
      </c>
      <c r="AP81" s="294" t="s">
        <v>106</v>
      </c>
      <c r="AQ81" s="295" t="s">
        <v>56</v>
      </c>
      <c r="AR81" s="295" t="s">
        <v>56</v>
      </c>
      <c r="AS81" s="296"/>
    </row>
    <row r="82" spans="1:45" ht="77.5" customHeight="1">
      <c r="A82" s="299" t="s">
        <v>346</v>
      </c>
      <c r="B82" s="252" t="s">
        <v>347</v>
      </c>
      <c r="C82" s="252" t="s">
        <v>307</v>
      </c>
      <c r="D82" s="252" t="s">
        <v>348</v>
      </c>
      <c r="E82" s="185">
        <v>1800</v>
      </c>
      <c r="F82" s="185">
        <v>1390.7650000000001</v>
      </c>
      <c r="G82" s="185">
        <v>904.04346699999996</v>
      </c>
      <c r="H82" s="247" t="s">
        <v>45</v>
      </c>
      <c r="I82" s="248" t="s">
        <v>46</v>
      </c>
      <c r="J82" s="249" t="s">
        <v>349</v>
      </c>
      <c r="K82" s="185">
        <v>1700</v>
      </c>
      <c r="L82" s="185">
        <v>1700</v>
      </c>
      <c r="M82" s="250">
        <f t="shared" si="2"/>
        <v>0</v>
      </c>
      <c r="N82" s="297" t="s">
        <v>48</v>
      </c>
      <c r="O82" s="251" t="s">
        <v>2059</v>
      </c>
      <c r="P82" s="252" t="s">
        <v>2116</v>
      </c>
      <c r="Q82" s="253" t="s">
        <v>48</v>
      </c>
      <c r="R82" s="254" t="s">
        <v>50</v>
      </c>
      <c r="S82" s="298" t="s">
        <v>77</v>
      </c>
      <c r="T82" s="254" t="s">
        <v>78</v>
      </c>
      <c r="U82" s="288" t="s">
        <v>53</v>
      </c>
      <c r="V82" s="289"/>
      <c r="W82" s="290" t="s">
        <v>54</v>
      </c>
      <c r="X82" s="291">
        <v>89</v>
      </c>
      <c r="Y82" s="290" t="s">
        <v>54</v>
      </c>
      <c r="Z82" s="292"/>
      <c r="AA82" s="288"/>
      <c r="AB82" s="289"/>
      <c r="AC82" s="290" t="s">
        <v>54</v>
      </c>
      <c r="AD82" s="291"/>
      <c r="AE82" s="290" t="s">
        <v>54</v>
      </c>
      <c r="AF82" s="292"/>
      <c r="AG82" s="288"/>
      <c r="AH82" s="289"/>
      <c r="AI82" s="290" t="s">
        <v>54</v>
      </c>
      <c r="AJ82" s="291"/>
      <c r="AK82" s="290" t="s">
        <v>54</v>
      </c>
      <c r="AL82" s="292"/>
      <c r="AM82" s="293"/>
      <c r="AN82" s="294" t="s">
        <v>48</v>
      </c>
      <c r="AO82" s="294"/>
      <c r="AP82" s="294" t="s">
        <v>106</v>
      </c>
      <c r="AQ82" s="295" t="s">
        <v>56</v>
      </c>
      <c r="AR82" s="295" t="s">
        <v>56</v>
      </c>
      <c r="AS82" s="296"/>
    </row>
    <row r="83" spans="1:45" ht="57.5" customHeight="1">
      <c r="A83" s="299" t="s">
        <v>350</v>
      </c>
      <c r="B83" s="252" t="s">
        <v>351</v>
      </c>
      <c r="C83" s="252" t="s">
        <v>352</v>
      </c>
      <c r="D83" s="252" t="s">
        <v>327</v>
      </c>
      <c r="E83" s="185">
        <f>4300+5000</f>
        <v>9300</v>
      </c>
      <c r="F83" s="185">
        <v>6192.8029999999999</v>
      </c>
      <c r="G83" s="185">
        <v>2069.0810000000001</v>
      </c>
      <c r="H83" s="247" t="s">
        <v>45</v>
      </c>
      <c r="I83" s="248" t="s">
        <v>46</v>
      </c>
      <c r="J83" s="249" t="s">
        <v>312</v>
      </c>
      <c r="K83" s="398">
        <v>5000</v>
      </c>
      <c r="L83" s="398">
        <v>0</v>
      </c>
      <c r="M83" s="257">
        <f t="shared" si="2"/>
        <v>-5000</v>
      </c>
      <c r="N83" s="297" t="s">
        <v>54</v>
      </c>
      <c r="O83" s="259" t="s">
        <v>46</v>
      </c>
      <c r="P83" s="260" t="s">
        <v>2117</v>
      </c>
      <c r="Q83" s="261"/>
      <c r="R83" s="264" t="s">
        <v>219</v>
      </c>
      <c r="S83" s="287" t="s">
        <v>77</v>
      </c>
      <c r="T83" s="264" t="s">
        <v>78</v>
      </c>
      <c r="U83" s="288" t="s">
        <v>53</v>
      </c>
      <c r="V83" s="289"/>
      <c r="W83" s="290" t="s">
        <v>54</v>
      </c>
      <c r="X83" s="291">
        <v>91</v>
      </c>
      <c r="Y83" s="290" t="s">
        <v>54</v>
      </c>
      <c r="Z83" s="292"/>
      <c r="AA83" s="288"/>
      <c r="AB83" s="289"/>
      <c r="AC83" s="290" t="s">
        <v>54</v>
      </c>
      <c r="AD83" s="291"/>
      <c r="AE83" s="290" t="s">
        <v>54</v>
      </c>
      <c r="AF83" s="292"/>
      <c r="AG83" s="288"/>
      <c r="AH83" s="289"/>
      <c r="AI83" s="290" t="s">
        <v>54</v>
      </c>
      <c r="AJ83" s="291"/>
      <c r="AK83" s="290" t="s">
        <v>54</v>
      </c>
      <c r="AL83" s="292"/>
      <c r="AM83" s="293"/>
      <c r="AN83" s="294" t="s">
        <v>48</v>
      </c>
      <c r="AO83" s="294"/>
      <c r="AP83" s="294" t="s">
        <v>106</v>
      </c>
      <c r="AQ83" s="295"/>
      <c r="AR83" s="295" t="s">
        <v>56</v>
      </c>
      <c r="AS83" s="296"/>
    </row>
    <row r="84" spans="1:45" ht="51" customHeight="1">
      <c r="A84" s="299" t="s">
        <v>353</v>
      </c>
      <c r="B84" s="252" t="s">
        <v>354</v>
      </c>
      <c r="C84" s="252" t="s">
        <v>307</v>
      </c>
      <c r="D84" s="252" t="s">
        <v>348</v>
      </c>
      <c r="E84" s="185">
        <f>5000+7000</f>
        <v>12000</v>
      </c>
      <c r="F84" s="185">
        <v>6094</v>
      </c>
      <c r="G84" s="185">
        <v>2111.5448959999999</v>
      </c>
      <c r="H84" s="247" t="s">
        <v>45</v>
      </c>
      <c r="I84" s="248" t="s">
        <v>46</v>
      </c>
      <c r="J84" s="249" t="s">
        <v>312</v>
      </c>
      <c r="K84" s="185">
        <v>2000</v>
      </c>
      <c r="L84" s="185">
        <v>7000</v>
      </c>
      <c r="M84" s="250">
        <f t="shared" si="2"/>
        <v>5000</v>
      </c>
      <c r="N84" s="320" t="s">
        <v>364</v>
      </c>
      <c r="O84" s="251" t="s">
        <v>302</v>
      </c>
      <c r="P84" s="252" t="s">
        <v>2118</v>
      </c>
      <c r="Q84" s="253"/>
      <c r="R84" s="254" t="s">
        <v>2054</v>
      </c>
      <c r="S84" s="298" t="s">
        <v>77</v>
      </c>
      <c r="T84" s="254" t="s">
        <v>78</v>
      </c>
      <c r="U84" s="288" t="s">
        <v>53</v>
      </c>
      <c r="V84" s="289"/>
      <c r="W84" s="290" t="s">
        <v>54</v>
      </c>
      <c r="X84" s="291">
        <v>92</v>
      </c>
      <c r="Y84" s="290" t="s">
        <v>54</v>
      </c>
      <c r="Z84" s="292"/>
      <c r="AA84" s="288"/>
      <c r="AB84" s="289"/>
      <c r="AC84" s="290" t="s">
        <v>54</v>
      </c>
      <c r="AD84" s="291"/>
      <c r="AE84" s="290" t="s">
        <v>54</v>
      </c>
      <c r="AF84" s="292"/>
      <c r="AG84" s="288"/>
      <c r="AH84" s="289"/>
      <c r="AI84" s="290" t="s">
        <v>54</v>
      </c>
      <c r="AJ84" s="291"/>
      <c r="AK84" s="290" t="s">
        <v>54</v>
      </c>
      <c r="AL84" s="292"/>
      <c r="AM84" s="293"/>
      <c r="AN84" s="294" t="s">
        <v>48</v>
      </c>
      <c r="AO84" s="294"/>
      <c r="AP84" s="294" t="s">
        <v>106</v>
      </c>
      <c r="AQ84" s="295"/>
      <c r="AR84" s="295" t="s">
        <v>56</v>
      </c>
      <c r="AS84" s="296"/>
    </row>
    <row r="85" spans="1:45" ht="131.5" customHeight="1">
      <c r="A85" s="299" t="s">
        <v>355</v>
      </c>
      <c r="B85" s="252" t="s">
        <v>356</v>
      </c>
      <c r="C85" s="252" t="s">
        <v>307</v>
      </c>
      <c r="D85" s="252" t="s">
        <v>327</v>
      </c>
      <c r="E85" s="185">
        <f>1200+1650</f>
        <v>2850</v>
      </c>
      <c r="F85" s="185">
        <v>3107</v>
      </c>
      <c r="G85" s="185">
        <v>1468.966085</v>
      </c>
      <c r="H85" s="247" t="s">
        <v>45</v>
      </c>
      <c r="I85" s="248" t="s">
        <v>46</v>
      </c>
      <c r="J85" s="249" t="s">
        <v>193</v>
      </c>
      <c r="K85" s="185">
        <v>800</v>
      </c>
      <c r="L85" s="185">
        <v>5000</v>
      </c>
      <c r="M85" s="250">
        <f t="shared" si="2"/>
        <v>4200</v>
      </c>
      <c r="N85" s="320" t="s">
        <v>364</v>
      </c>
      <c r="O85" s="251" t="s">
        <v>532</v>
      </c>
      <c r="P85" s="252" t="s">
        <v>2119</v>
      </c>
      <c r="Q85" s="253"/>
      <c r="R85" s="254" t="s">
        <v>2120</v>
      </c>
      <c r="S85" s="298" t="s">
        <v>77</v>
      </c>
      <c r="T85" s="254" t="s">
        <v>78</v>
      </c>
      <c r="U85" s="288" t="s">
        <v>53</v>
      </c>
      <c r="V85" s="289"/>
      <c r="W85" s="290" t="s">
        <v>54</v>
      </c>
      <c r="X85" s="291">
        <v>93</v>
      </c>
      <c r="Y85" s="290" t="s">
        <v>54</v>
      </c>
      <c r="Z85" s="292"/>
      <c r="AA85" s="288"/>
      <c r="AB85" s="289"/>
      <c r="AC85" s="290" t="s">
        <v>54</v>
      </c>
      <c r="AD85" s="291"/>
      <c r="AE85" s="290" t="s">
        <v>54</v>
      </c>
      <c r="AF85" s="292"/>
      <c r="AG85" s="288"/>
      <c r="AH85" s="289"/>
      <c r="AI85" s="290" t="s">
        <v>54</v>
      </c>
      <c r="AJ85" s="291"/>
      <c r="AK85" s="290" t="s">
        <v>54</v>
      </c>
      <c r="AL85" s="292"/>
      <c r="AM85" s="293"/>
      <c r="AN85" s="294" t="s">
        <v>48</v>
      </c>
      <c r="AO85" s="294"/>
      <c r="AP85" s="294" t="s">
        <v>106</v>
      </c>
      <c r="AQ85" s="295" t="s">
        <v>56</v>
      </c>
      <c r="AR85" s="295" t="s">
        <v>56</v>
      </c>
      <c r="AS85" s="296"/>
    </row>
    <row r="86" spans="1:45" ht="154.9" customHeight="1">
      <c r="A86" s="299" t="s">
        <v>357</v>
      </c>
      <c r="B86" s="252" t="s">
        <v>358</v>
      </c>
      <c r="C86" s="252" t="s">
        <v>134</v>
      </c>
      <c r="D86" s="252" t="s">
        <v>359</v>
      </c>
      <c r="E86" s="185">
        <v>500</v>
      </c>
      <c r="F86" s="250">
        <v>293.87650000000002</v>
      </c>
      <c r="G86" s="185">
        <v>291.152962</v>
      </c>
      <c r="H86" s="247" t="s">
        <v>360</v>
      </c>
      <c r="I86" s="248" t="s">
        <v>46</v>
      </c>
      <c r="J86" s="249" t="s">
        <v>361</v>
      </c>
      <c r="K86" s="185">
        <v>500</v>
      </c>
      <c r="L86" s="185">
        <v>500</v>
      </c>
      <c r="M86" s="250">
        <f t="shared" si="2"/>
        <v>0</v>
      </c>
      <c r="N86" s="297" t="s">
        <v>54</v>
      </c>
      <c r="O86" s="251" t="s">
        <v>46</v>
      </c>
      <c r="P86" s="252" t="s">
        <v>2121</v>
      </c>
      <c r="Q86" s="253"/>
      <c r="R86" s="254" t="s">
        <v>219</v>
      </c>
      <c r="S86" s="298" t="s">
        <v>77</v>
      </c>
      <c r="T86" s="254" t="s">
        <v>78</v>
      </c>
      <c r="U86" s="288" t="s">
        <v>53</v>
      </c>
      <c r="V86" s="289" t="s">
        <v>362</v>
      </c>
      <c r="W86" s="290" t="s">
        <v>54</v>
      </c>
      <c r="X86" s="291">
        <v>1</v>
      </c>
      <c r="Y86" s="290" t="s">
        <v>54</v>
      </c>
      <c r="Z86" s="292"/>
      <c r="AA86" s="288"/>
      <c r="AB86" s="289"/>
      <c r="AC86" s="290" t="s">
        <v>54</v>
      </c>
      <c r="AD86" s="291"/>
      <c r="AE86" s="290" t="s">
        <v>54</v>
      </c>
      <c r="AF86" s="292"/>
      <c r="AG86" s="288"/>
      <c r="AH86" s="289"/>
      <c r="AI86" s="290" t="s">
        <v>54</v>
      </c>
      <c r="AJ86" s="291"/>
      <c r="AK86" s="290" t="s">
        <v>54</v>
      </c>
      <c r="AL86" s="292"/>
      <c r="AM86" s="293"/>
      <c r="AN86" s="294" t="s">
        <v>73</v>
      </c>
      <c r="AO86" s="294" t="s">
        <v>363</v>
      </c>
      <c r="AP86" s="294" t="s">
        <v>364</v>
      </c>
      <c r="AQ86" s="295" t="s">
        <v>56</v>
      </c>
      <c r="AR86" s="295" t="s">
        <v>56</v>
      </c>
      <c r="AS86" s="296"/>
    </row>
    <row r="87" spans="1:45" ht="136.9" customHeight="1">
      <c r="A87" s="299" t="s">
        <v>365</v>
      </c>
      <c r="B87" s="252" t="s">
        <v>366</v>
      </c>
      <c r="C87" s="252" t="s">
        <v>134</v>
      </c>
      <c r="D87" s="252" t="s">
        <v>159</v>
      </c>
      <c r="E87" s="185">
        <v>800</v>
      </c>
      <c r="F87" s="250">
        <v>824.8</v>
      </c>
      <c r="G87" s="185">
        <v>810.16047000000003</v>
      </c>
      <c r="H87" s="247" t="s">
        <v>367</v>
      </c>
      <c r="I87" s="248" t="s">
        <v>46</v>
      </c>
      <c r="J87" s="249" t="s">
        <v>368</v>
      </c>
      <c r="K87" s="185">
        <v>800</v>
      </c>
      <c r="L87" s="185">
        <v>800</v>
      </c>
      <c r="M87" s="250">
        <f t="shared" si="2"/>
        <v>0</v>
      </c>
      <c r="N87" s="320" t="s">
        <v>364</v>
      </c>
      <c r="O87" s="251" t="s">
        <v>46</v>
      </c>
      <c r="P87" s="252" t="s">
        <v>2122</v>
      </c>
      <c r="Q87" s="253"/>
      <c r="R87" s="254" t="s">
        <v>1308</v>
      </c>
      <c r="S87" s="298" t="s">
        <v>77</v>
      </c>
      <c r="T87" s="254" t="s">
        <v>78</v>
      </c>
      <c r="U87" s="288" t="s">
        <v>53</v>
      </c>
      <c r="V87" s="289" t="s">
        <v>362</v>
      </c>
      <c r="W87" s="290" t="s">
        <v>54</v>
      </c>
      <c r="X87" s="291">
        <v>2</v>
      </c>
      <c r="Y87" s="290" t="s">
        <v>54</v>
      </c>
      <c r="Z87" s="292"/>
      <c r="AA87" s="288"/>
      <c r="AB87" s="289"/>
      <c r="AC87" s="290" t="s">
        <v>54</v>
      </c>
      <c r="AD87" s="291"/>
      <c r="AE87" s="290" t="s">
        <v>54</v>
      </c>
      <c r="AF87" s="292"/>
      <c r="AG87" s="288"/>
      <c r="AH87" s="289"/>
      <c r="AI87" s="290" t="s">
        <v>54</v>
      </c>
      <c r="AJ87" s="291"/>
      <c r="AK87" s="290" t="s">
        <v>54</v>
      </c>
      <c r="AL87" s="292"/>
      <c r="AM87" s="293"/>
      <c r="AN87" s="294" t="s">
        <v>73</v>
      </c>
      <c r="AO87" s="294" t="s">
        <v>363</v>
      </c>
      <c r="AP87" s="294" t="s">
        <v>369</v>
      </c>
      <c r="AQ87" s="295" t="s">
        <v>56</v>
      </c>
      <c r="AR87" s="295"/>
      <c r="AS87" s="296"/>
    </row>
    <row r="88" spans="1:45" ht="176" customHeight="1">
      <c r="A88" s="299" t="s">
        <v>370</v>
      </c>
      <c r="B88" s="252" t="s">
        <v>371</v>
      </c>
      <c r="C88" s="252" t="s">
        <v>134</v>
      </c>
      <c r="D88" s="252" t="s">
        <v>372</v>
      </c>
      <c r="E88" s="185">
        <v>4000</v>
      </c>
      <c r="F88" s="250">
        <v>3662.7280000000001</v>
      </c>
      <c r="G88" s="185">
        <v>3466.912773</v>
      </c>
      <c r="H88" s="247" t="s">
        <v>2123</v>
      </c>
      <c r="I88" s="248" t="s">
        <v>46</v>
      </c>
      <c r="J88" s="249" t="s">
        <v>373</v>
      </c>
      <c r="K88" s="185">
        <v>3700</v>
      </c>
      <c r="L88" s="185">
        <v>10000</v>
      </c>
      <c r="M88" s="250">
        <f t="shared" si="2"/>
        <v>6300</v>
      </c>
      <c r="N88" s="297" t="s">
        <v>48</v>
      </c>
      <c r="O88" s="251" t="s">
        <v>46</v>
      </c>
      <c r="P88" s="252" t="s">
        <v>2124</v>
      </c>
      <c r="Q88" s="185" t="s">
        <v>48</v>
      </c>
      <c r="R88" s="254" t="s">
        <v>76</v>
      </c>
      <c r="S88" s="298" t="s">
        <v>77</v>
      </c>
      <c r="T88" s="254" t="s">
        <v>78</v>
      </c>
      <c r="U88" s="288" t="s">
        <v>53</v>
      </c>
      <c r="V88" s="289" t="s">
        <v>362</v>
      </c>
      <c r="W88" s="290" t="s">
        <v>54</v>
      </c>
      <c r="X88" s="291">
        <v>4</v>
      </c>
      <c r="Y88" s="290" t="s">
        <v>54</v>
      </c>
      <c r="Z88" s="292"/>
      <c r="AA88" s="288"/>
      <c r="AB88" s="289"/>
      <c r="AC88" s="290" t="s">
        <v>54</v>
      </c>
      <c r="AD88" s="291"/>
      <c r="AE88" s="290" t="s">
        <v>54</v>
      </c>
      <c r="AF88" s="292"/>
      <c r="AG88" s="288"/>
      <c r="AH88" s="289"/>
      <c r="AI88" s="290" t="s">
        <v>54</v>
      </c>
      <c r="AJ88" s="291"/>
      <c r="AK88" s="290" t="s">
        <v>54</v>
      </c>
      <c r="AL88" s="292"/>
      <c r="AM88" s="293"/>
      <c r="AN88" s="294" t="s">
        <v>73</v>
      </c>
      <c r="AO88" s="294" t="s">
        <v>363</v>
      </c>
      <c r="AP88" s="294" t="s">
        <v>369</v>
      </c>
      <c r="AQ88" s="295" t="s">
        <v>56</v>
      </c>
      <c r="AR88" s="295" t="s">
        <v>56</v>
      </c>
      <c r="AS88" s="296"/>
    </row>
    <row r="89" spans="1:45" ht="140.65" customHeight="1">
      <c r="A89" s="299" t="s">
        <v>374</v>
      </c>
      <c r="B89" s="252" t="s">
        <v>375</v>
      </c>
      <c r="C89" s="252" t="s">
        <v>134</v>
      </c>
      <c r="D89" s="252" t="s">
        <v>192</v>
      </c>
      <c r="E89" s="185">
        <v>100</v>
      </c>
      <c r="F89" s="250">
        <v>100</v>
      </c>
      <c r="G89" s="185">
        <v>99.999899999999997</v>
      </c>
      <c r="H89" s="247" t="s">
        <v>376</v>
      </c>
      <c r="I89" s="248" t="s">
        <v>46</v>
      </c>
      <c r="J89" s="249" t="s">
        <v>377</v>
      </c>
      <c r="K89" s="185">
        <v>100</v>
      </c>
      <c r="L89" s="185">
        <v>100</v>
      </c>
      <c r="M89" s="250">
        <f t="shared" si="2"/>
        <v>0</v>
      </c>
      <c r="N89" s="297" t="s">
        <v>54</v>
      </c>
      <c r="O89" s="251" t="s">
        <v>46</v>
      </c>
      <c r="P89" s="252" t="s">
        <v>2125</v>
      </c>
      <c r="Q89" s="253"/>
      <c r="R89" s="254" t="s">
        <v>76</v>
      </c>
      <c r="S89" s="298" t="s">
        <v>77</v>
      </c>
      <c r="T89" s="254" t="s">
        <v>78</v>
      </c>
      <c r="U89" s="288" t="s">
        <v>53</v>
      </c>
      <c r="V89" s="289" t="s">
        <v>362</v>
      </c>
      <c r="W89" s="290" t="s">
        <v>54</v>
      </c>
      <c r="X89" s="291">
        <v>5</v>
      </c>
      <c r="Y89" s="290" t="s">
        <v>54</v>
      </c>
      <c r="Z89" s="292"/>
      <c r="AA89" s="288"/>
      <c r="AB89" s="289"/>
      <c r="AC89" s="290" t="s">
        <v>54</v>
      </c>
      <c r="AD89" s="291"/>
      <c r="AE89" s="290" t="s">
        <v>54</v>
      </c>
      <c r="AF89" s="292"/>
      <c r="AG89" s="288"/>
      <c r="AH89" s="289"/>
      <c r="AI89" s="290" t="s">
        <v>54</v>
      </c>
      <c r="AJ89" s="291"/>
      <c r="AK89" s="290" t="s">
        <v>54</v>
      </c>
      <c r="AL89" s="292"/>
      <c r="AM89" s="293"/>
      <c r="AN89" s="294" t="s">
        <v>73</v>
      </c>
      <c r="AO89" s="294" t="s">
        <v>363</v>
      </c>
      <c r="AP89" s="294" t="s">
        <v>369</v>
      </c>
      <c r="AQ89" s="295"/>
      <c r="AR89" s="295" t="s">
        <v>56</v>
      </c>
      <c r="AS89" s="296"/>
    </row>
    <row r="90" spans="1:45" ht="146" customHeight="1">
      <c r="A90" s="299" t="s">
        <v>378</v>
      </c>
      <c r="B90" s="252" t="s">
        <v>379</v>
      </c>
      <c r="C90" s="252" t="s">
        <v>134</v>
      </c>
      <c r="D90" s="252" t="s">
        <v>359</v>
      </c>
      <c r="E90" s="185">
        <v>400</v>
      </c>
      <c r="F90" s="185">
        <v>400</v>
      </c>
      <c r="G90" s="185">
        <v>381.50603999999998</v>
      </c>
      <c r="H90" s="247" t="s">
        <v>380</v>
      </c>
      <c r="I90" s="248" t="s">
        <v>46</v>
      </c>
      <c r="J90" s="249" t="s">
        <v>381</v>
      </c>
      <c r="K90" s="185">
        <v>400</v>
      </c>
      <c r="L90" s="185">
        <v>0</v>
      </c>
      <c r="M90" s="250">
        <f t="shared" si="2"/>
        <v>-400</v>
      </c>
      <c r="N90" s="297" t="s">
        <v>54</v>
      </c>
      <c r="O90" s="251" t="s">
        <v>46</v>
      </c>
      <c r="P90" s="252" t="s">
        <v>2126</v>
      </c>
      <c r="Q90" s="253"/>
      <c r="R90" s="254" t="s">
        <v>219</v>
      </c>
      <c r="S90" s="298" t="s">
        <v>77</v>
      </c>
      <c r="T90" s="254" t="s">
        <v>78</v>
      </c>
      <c r="U90" s="288" t="s">
        <v>53</v>
      </c>
      <c r="V90" s="289" t="s">
        <v>362</v>
      </c>
      <c r="W90" s="290" t="s">
        <v>54</v>
      </c>
      <c r="X90" s="291">
        <v>6</v>
      </c>
      <c r="Y90" s="290" t="s">
        <v>54</v>
      </c>
      <c r="Z90" s="292"/>
      <c r="AA90" s="288"/>
      <c r="AB90" s="289"/>
      <c r="AC90" s="290" t="s">
        <v>54</v>
      </c>
      <c r="AD90" s="291"/>
      <c r="AE90" s="290" t="s">
        <v>54</v>
      </c>
      <c r="AF90" s="292"/>
      <c r="AG90" s="288"/>
      <c r="AH90" s="289"/>
      <c r="AI90" s="290" t="s">
        <v>54</v>
      </c>
      <c r="AJ90" s="291"/>
      <c r="AK90" s="290" t="s">
        <v>54</v>
      </c>
      <c r="AL90" s="292"/>
      <c r="AM90" s="293"/>
      <c r="AN90" s="294" t="s">
        <v>73</v>
      </c>
      <c r="AO90" s="294" t="s">
        <v>363</v>
      </c>
      <c r="AP90" s="294" t="s">
        <v>369</v>
      </c>
      <c r="AQ90" s="295" t="s">
        <v>56</v>
      </c>
      <c r="AR90" s="295"/>
      <c r="AS90" s="296"/>
    </row>
    <row r="91" spans="1:45" ht="71.150000000000006" customHeight="1">
      <c r="A91" s="299" t="s">
        <v>382</v>
      </c>
      <c r="B91" s="252" t="s">
        <v>383</v>
      </c>
      <c r="C91" s="252" t="s">
        <v>134</v>
      </c>
      <c r="D91" s="252" t="s">
        <v>159</v>
      </c>
      <c r="E91" s="185">
        <v>1400</v>
      </c>
      <c r="F91" s="185">
        <v>1400</v>
      </c>
      <c r="G91" s="185">
        <v>744.92909399999996</v>
      </c>
      <c r="H91" s="247" t="s">
        <v>384</v>
      </c>
      <c r="I91" s="248" t="s">
        <v>46</v>
      </c>
      <c r="J91" s="249" t="s">
        <v>2127</v>
      </c>
      <c r="K91" s="185">
        <v>1325</v>
      </c>
      <c r="L91" s="185">
        <v>1325</v>
      </c>
      <c r="M91" s="250">
        <f t="shared" si="2"/>
        <v>0</v>
      </c>
      <c r="N91" s="297" t="s">
        <v>48</v>
      </c>
      <c r="O91" s="251" t="s">
        <v>46</v>
      </c>
      <c r="P91" s="252" t="s">
        <v>2128</v>
      </c>
      <c r="Q91" s="253" t="s">
        <v>2129</v>
      </c>
      <c r="R91" s="254" t="s">
        <v>385</v>
      </c>
      <c r="S91" s="298" t="s">
        <v>77</v>
      </c>
      <c r="T91" s="254" t="s">
        <v>78</v>
      </c>
      <c r="U91" s="288" t="s">
        <v>53</v>
      </c>
      <c r="V91" s="289" t="s">
        <v>362</v>
      </c>
      <c r="W91" s="290" t="s">
        <v>54</v>
      </c>
      <c r="X91" s="291">
        <v>7</v>
      </c>
      <c r="Y91" s="290" t="s">
        <v>54</v>
      </c>
      <c r="Z91" s="292"/>
      <c r="AA91" s="288"/>
      <c r="AB91" s="289"/>
      <c r="AC91" s="290" t="s">
        <v>54</v>
      </c>
      <c r="AD91" s="291"/>
      <c r="AE91" s="290" t="s">
        <v>54</v>
      </c>
      <c r="AF91" s="292"/>
      <c r="AG91" s="288"/>
      <c r="AH91" s="289"/>
      <c r="AI91" s="290" t="s">
        <v>54</v>
      </c>
      <c r="AJ91" s="291"/>
      <c r="AK91" s="290" t="s">
        <v>54</v>
      </c>
      <c r="AL91" s="292"/>
      <c r="AM91" s="293"/>
      <c r="AN91" s="294" t="s">
        <v>73</v>
      </c>
      <c r="AO91" s="294" t="s">
        <v>363</v>
      </c>
      <c r="AP91" s="294" t="s">
        <v>369</v>
      </c>
      <c r="AQ91" s="295"/>
      <c r="AR91" s="295" t="s">
        <v>56</v>
      </c>
      <c r="AS91" s="296"/>
    </row>
    <row r="92" spans="1:45" ht="59.5" customHeight="1">
      <c r="A92" s="299" t="s">
        <v>386</v>
      </c>
      <c r="B92" s="294" t="s">
        <v>387</v>
      </c>
      <c r="C92" s="294" t="s">
        <v>134</v>
      </c>
      <c r="D92" s="252" t="s">
        <v>372</v>
      </c>
      <c r="E92" s="388">
        <v>350</v>
      </c>
      <c r="F92" s="388">
        <v>150.31780499999999</v>
      </c>
      <c r="G92" s="388">
        <v>0</v>
      </c>
      <c r="H92" s="265" t="s">
        <v>388</v>
      </c>
      <c r="I92" s="255" t="s">
        <v>46</v>
      </c>
      <c r="J92" s="249" t="s">
        <v>389</v>
      </c>
      <c r="K92" s="398">
        <v>350</v>
      </c>
      <c r="L92" s="398">
        <v>350</v>
      </c>
      <c r="M92" s="257">
        <f t="shared" si="2"/>
        <v>0</v>
      </c>
      <c r="N92" s="297" t="s">
        <v>48</v>
      </c>
      <c r="O92" s="266" t="s">
        <v>2059</v>
      </c>
      <c r="P92" s="260" t="s">
        <v>2130</v>
      </c>
      <c r="Q92" s="185" t="s">
        <v>48</v>
      </c>
      <c r="R92" s="264" t="s">
        <v>76</v>
      </c>
      <c r="S92" s="287" t="s">
        <v>77</v>
      </c>
      <c r="T92" s="264" t="s">
        <v>78</v>
      </c>
      <c r="U92" s="300" t="s">
        <v>53</v>
      </c>
      <c r="V92" s="289" t="s">
        <v>362</v>
      </c>
      <c r="W92" s="290" t="s">
        <v>54</v>
      </c>
      <c r="X92" s="301">
        <v>8</v>
      </c>
      <c r="Y92" s="290" t="s">
        <v>54</v>
      </c>
      <c r="Z92" s="302"/>
      <c r="AA92" s="300"/>
      <c r="AB92" s="289"/>
      <c r="AC92" s="290" t="s">
        <v>54</v>
      </c>
      <c r="AD92" s="301"/>
      <c r="AE92" s="290" t="s">
        <v>54</v>
      </c>
      <c r="AF92" s="302"/>
      <c r="AG92" s="300"/>
      <c r="AH92" s="289"/>
      <c r="AI92" s="290" t="s">
        <v>54</v>
      </c>
      <c r="AJ92" s="301"/>
      <c r="AK92" s="290" t="s">
        <v>54</v>
      </c>
      <c r="AL92" s="302"/>
      <c r="AM92" s="293"/>
      <c r="AN92" s="294" t="s">
        <v>73</v>
      </c>
      <c r="AO92" s="294" t="s">
        <v>363</v>
      </c>
      <c r="AP92" s="294" t="s">
        <v>369</v>
      </c>
      <c r="AQ92" s="303" t="s">
        <v>56</v>
      </c>
      <c r="AR92" s="303"/>
      <c r="AS92" s="304"/>
    </row>
    <row r="93" spans="1:45" ht="49.9" customHeight="1">
      <c r="A93" s="299" t="s">
        <v>390</v>
      </c>
      <c r="B93" s="252" t="s">
        <v>391</v>
      </c>
      <c r="C93" s="294" t="s">
        <v>134</v>
      </c>
      <c r="D93" s="252" t="s">
        <v>102</v>
      </c>
      <c r="E93" s="185">
        <v>3000</v>
      </c>
      <c r="F93" s="185">
        <v>62.7</v>
      </c>
      <c r="G93" s="185">
        <v>8.6</v>
      </c>
      <c r="H93" s="247" t="s">
        <v>45</v>
      </c>
      <c r="I93" s="248" t="s">
        <v>89</v>
      </c>
      <c r="J93" s="249" t="s">
        <v>392</v>
      </c>
      <c r="K93" s="185">
        <v>0</v>
      </c>
      <c r="L93" s="185">
        <v>0</v>
      </c>
      <c r="M93" s="250">
        <f t="shared" si="2"/>
        <v>0</v>
      </c>
      <c r="N93" s="297" t="s">
        <v>48</v>
      </c>
      <c r="O93" s="251" t="s">
        <v>2070</v>
      </c>
      <c r="P93" s="252" t="s">
        <v>2131</v>
      </c>
      <c r="Q93" s="253" t="s">
        <v>393</v>
      </c>
      <c r="R93" s="254" t="s">
        <v>76</v>
      </c>
      <c r="S93" s="298" t="s">
        <v>77</v>
      </c>
      <c r="T93" s="254" t="s">
        <v>78</v>
      </c>
      <c r="U93" s="288" t="s">
        <v>53</v>
      </c>
      <c r="V93" s="305" t="s">
        <v>394</v>
      </c>
      <c r="W93" s="290" t="s">
        <v>54</v>
      </c>
      <c r="X93" s="291">
        <v>5</v>
      </c>
      <c r="Y93" s="306"/>
      <c r="Z93" s="292"/>
      <c r="AA93" s="288"/>
      <c r="AB93" s="305"/>
      <c r="AC93" s="306" t="s">
        <v>48</v>
      </c>
      <c r="AD93" s="291"/>
      <c r="AE93" s="306" t="s">
        <v>48</v>
      </c>
      <c r="AF93" s="292"/>
      <c r="AG93" s="288"/>
      <c r="AH93" s="305"/>
      <c r="AI93" s="306" t="s">
        <v>48</v>
      </c>
      <c r="AJ93" s="291"/>
      <c r="AK93" s="306" t="s">
        <v>48</v>
      </c>
      <c r="AL93" s="292"/>
      <c r="AM93" s="307"/>
      <c r="AN93" s="294" t="s">
        <v>48</v>
      </c>
      <c r="AO93" s="294"/>
      <c r="AP93" s="252" t="s">
        <v>364</v>
      </c>
      <c r="AQ93" s="295"/>
      <c r="AR93" s="295" t="s">
        <v>56</v>
      </c>
      <c r="AS93" s="296"/>
    </row>
    <row r="94" spans="1:45" ht="54" customHeight="1">
      <c r="A94" s="299" t="s">
        <v>395</v>
      </c>
      <c r="B94" s="252" t="s">
        <v>396</v>
      </c>
      <c r="C94" s="294" t="s">
        <v>134</v>
      </c>
      <c r="D94" s="252" t="s">
        <v>102</v>
      </c>
      <c r="E94" s="185">
        <v>1000</v>
      </c>
      <c r="F94" s="185">
        <v>2.9</v>
      </c>
      <c r="G94" s="185">
        <v>2.9</v>
      </c>
      <c r="H94" s="247" t="s">
        <v>45</v>
      </c>
      <c r="I94" s="248" t="s">
        <v>89</v>
      </c>
      <c r="J94" s="249" t="s">
        <v>392</v>
      </c>
      <c r="K94" s="185">
        <v>0</v>
      </c>
      <c r="L94" s="185">
        <v>0</v>
      </c>
      <c r="M94" s="250"/>
      <c r="N94" s="320" t="s">
        <v>48</v>
      </c>
      <c r="O94" s="251" t="s">
        <v>400</v>
      </c>
      <c r="P94" s="267" t="s">
        <v>2132</v>
      </c>
      <c r="Q94" s="253" t="s">
        <v>393</v>
      </c>
      <c r="R94" s="254" t="s">
        <v>292</v>
      </c>
      <c r="S94" s="298" t="s">
        <v>77</v>
      </c>
      <c r="T94" s="254" t="s">
        <v>78</v>
      </c>
      <c r="U94" s="288" t="s">
        <v>53</v>
      </c>
      <c r="V94" s="305" t="s">
        <v>394</v>
      </c>
      <c r="W94" s="290" t="s">
        <v>54</v>
      </c>
      <c r="X94" s="291">
        <v>6</v>
      </c>
      <c r="Y94" s="306"/>
      <c r="Z94" s="292"/>
      <c r="AA94" s="288"/>
      <c r="AB94" s="305"/>
      <c r="AC94" s="306" t="s">
        <v>48</v>
      </c>
      <c r="AD94" s="291"/>
      <c r="AE94" s="306" t="s">
        <v>48</v>
      </c>
      <c r="AF94" s="292"/>
      <c r="AG94" s="288"/>
      <c r="AH94" s="305"/>
      <c r="AI94" s="306" t="s">
        <v>48</v>
      </c>
      <c r="AJ94" s="291"/>
      <c r="AK94" s="306" t="s">
        <v>48</v>
      </c>
      <c r="AL94" s="292"/>
      <c r="AM94" s="307"/>
      <c r="AN94" s="294" t="s">
        <v>48</v>
      </c>
      <c r="AO94" s="294"/>
      <c r="AP94" s="252" t="s">
        <v>364</v>
      </c>
      <c r="AQ94" s="295"/>
      <c r="AR94" s="295" t="s">
        <v>56</v>
      </c>
      <c r="AS94" s="296"/>
    </row>
    <row r="95" spans="1:45" ht="58.5" customHeight="1">
      <c r="A95" s="499" t="s">
        <v>397</v>
      </c>
      <c r="B95" s="456" t="s">
        <v>398</v>
      </c>
      <c r="C95" s="252" t="s">
        <v>134</v>
      </c>
      <c r="D95" s="252" t="s">
        <v>102</v>
      </c>
      <c r="E95" s="185">
        <v>7130</v>
      </c>
      <c r="F95" s="185">
        <v>5.8000000000001819</v>
      </c>
      <c r="G95" s="185">
        <v>5.8</v>
      </c>
      <c r="H95" s="497" t="s">
        <v>45</v>
      </c>
      <c r="I95" s="493" t="s">
        <v>89</v>
      </c>
      <c r="J95" s="495" t="s">
        <v>399</v>
      </c>
      <c r="K95" s="185">
        <v>0</v>
      </c>
      <c r="L95" s="185">
        <v>0</v>
      </c>
      <c r="M95" s="250">
        <f t="shared" ref="M95:M100" si="4">L95-K95</f>
        <v>0</v>
      </c>
      <c r="N95" s="506" t="s">
        <v>48</v>
      </c>
      <c r="O95" s="468" t="s">
        <v>400</v>
      </c>
      <c r="P95" s="456" t="s">
        <v>401</v>
      </c>
      <c r="Q95" s="253" t="s">
        <v>393</v>
      </c>
      <c r="R95" s="254" t="s">
        <v>76</v>
      </c>
      <c r="S95" s="298" t="s">
        <v>402</v>
      </c>
      <c r="T95" s="254" t="s">
        <v>72</v>
      </c>
      <c r="U95" s="288" t="s">
        <v>53</v>
      </c>
      <c r="V95" s="289" t="s">
        <v>394</v>
      </c>
      <c r="W95" s="290" t="s">
        <v>54</v>
      </c>
      <c r="X95" s="291">
        <v>12</v>
      </c>
      <c r="Y95" s="290" t="s">
        <v>54</v>
      </c>
      <c r="Z95" s="292"/>
      <c r="AA95" s="288"/>
      <c r="AB95" s="289"/>
      <c r="AC95" s="290" t="s">
        <v>54</v>
      </c>
      <c r="AD95" s="291"/>
      <c r="AE95" s="290" t="s">
        <v>54</v>
      </c>
      <c r="AF95" s="292"/>
      <c r="AG95" s="288"/>
      <c r="AH95" s="289"/>
      <c r="AI95" s="290" t="s">
        <v>54</v>
      </c>
      <c r="AJ95" s="291"/>
      <c r="AK95" s="290" t="s">
        <v>54</v>
      </c>
      <c r="AL95" s="292"/>
      <c r="AM95" s="293"/>
      <c r="AN95" s="294" t="s">
        <v>48</v>
      </c>
      <c r="AO95" s="294"/>
      <c r="AP95" s="294" t="s">
        <v>364</v>
      </c>
      <c r="AQ95" s="295" t="s">
        <v>56</v>
      </c>
      <c r="AR95" s="295" t="s">
        <v>56</v>
      </c>
      <c r="AS95" s="296"/>
    </row>
    <row r="96" spans="1:45" ht="44">
      <c r="A96" s="500"/>
      <c r="B96" s="457"/>
      <c r="C96" s="252" t="s">
        <v>134</v>
      </c>
      <c r="D96" s="252" t="s">
        <v>102</v>
      </c>
      <c r="E96" s="185">
        <v>2970</v>
      </c>
      <c r="F96" s="185">
        <v>2.4</v>
      </c>
      <c r="G96" s="185">
        <v>2.4</v>
      </c>
      <c r="H96" s="498"/>
      <c r="I96" s="494"/>
      <c r="J96" s="496"/>
      <c r="K96" s="185">
        <v>0</v>
      </c>
      <c r="L96" s="185">
        <v>0</v>
      </c>
      <c r="M96" s="250">
        <f t="shared" si="4"/>
        <v>0</v>
      </c>
      <c r="N96" s="507"/>
      <c r="O96" s="510"/>
      <c r="P96" s="457"/>
      <c r="Q96" s="253" t="s">
        <v>393</v>
      </c>
      <c r="R96" s="254" t="s">
        <v>76</v>
      </c>
      <c r="S96" s="298" t="s">
        <v>77</v>
      </c>
      <c r="T96" s="254" t="s">
        <v>78</v>
      </c>
      <c r="U96" s="288" t="s">
        <v>53</v>
      </c>
      <c r="V96" s="289"/>
      <c r="W96" s="290" t="s">
        <v>54</v>
      </c>
      <c r="X96" s="291"/>
      <c r="Y96" s="290" t="s">
        <v>54</v>
      </c>
      <c r="Z96" s="292"/>
      <c r="AA96" s="288"/>
      <c r="AB96" s="289"/>
      <c r="AC96" s="290" t="s">
        <v>54</v>
      </c>
      <c r="AD96" s="291"/>
      <c r="AE96" s="290" t="s">
        <v>54</v>
      </c>
      <c r="AF96" s="292"/>
      <c r="AG96" s="288"/>
      <c r="AH96" s="289"/>
      <c r="AI96" s="290" t="s">
        <v>54</v>
      </c>
      <c r="AJ96" s="291"/>
      <c r="AK96" s="290" t="s">
        <v>54</v>
      </c>
      <c r="AL96" s="292"/>
      <c r="AM96" s="293"/>
      <c r="AN96" s="294" t="s">
        <v>48</v>
      </c>
      <c r="AO96" s="294"/>
      <c r="AP96" s="294" t="s">
        <v>364</v>
      </c>
      <c r="AQ96" s="295"/>
      <c r="AR96" s="295" t="s">
        <v>56</v>
      </c>
      <c r="AS96" s="296"/>
    </row>
    <row r="97" spans="1:45" ht="51.5" customHeight="1">
      <c r="A97" s="299" t="s">
        <v>403</v>
      </c>
      <c r="B97" s="252" t="s">
        <v>404</v>
      </c>
      <c r="C97" s="252" t="s">
        <v>405</v>
      </c>
      <c r="D97" s="252" t="s">
        <v>372</v>
      </c>
      <c r="E97" s="185">
        <v>12500</v>
      </c>
      <c r="F97" s="250">
        <v>10869.704</v>
      </c>
      <c r="G97" s="185">
        <v>10737.905000000001</v>
      </c>
      <c r="H97" s="247" t="s">
        <v>45</v>
      </c>
      <c r="I97" s="248" t="s">
        <v>46</v>
      </c>
      <c r="J97" s="249" t="s">
        <v>324</v>
      </c>
      <c r="K97" s="185">
        <v>11000</v>
      </c>
      <c r="L97" s="185">
        <v>14000</v>
      </c>
      <c r="M97" s="250">
        <f t="shared" si="4"/>
        <v>3000</v>
      </c>
      <c r="N97" s="320" t="s">
        <v>54</v>
      </c>
      <c r="O97" s="251" t="s">
        <v>46</v>
      </c>
      <c r="P97" s="252" t="s">
        <v>2133</v>
      </c>
      <c r="Q97" s="253" t="s">
        <v>406</v>
      </c>
      <c r="R97" s="254" t="s">
        <v>407</v>
      </c>
      <c r="S97" s="298" t="s">
        <v>77</v>
      </c>
      <c r="T97" s="254" t="s">
        <v>78</v>
      </c>
      <c r="U97" s="288" t="s">
        <v>53</v>
      </c>
      <c r="V97" s="289"/>
      <c r="W97" s="290" t="s">
        <v>54</v>
      </c>
      <c r="X97" s="291">
        <v>87</v>
      </c>
      <c r="Y97" s="290" t="s">
        <v>54</v>
      </c>
      <c r="Z97" s="292"/>
      <c r="AA97" s="288" t="s">
        <v>53</v>
      </c>
      <c r="AB97" s="289"/>
      <c r="AC97" s="290" t="s">
        <v>54</v>
      </c>
      <c r="AD97" s="291">
        <v>90</v>
      </c>
      <c r="AE97" s="290" t="s">
        <v>54</v>
      </c>
      <c r="AF97" s="292"/>
      <c r="AG97" s="288" t="s">
        <v>53</v>
      </c>
      <c r="AH97" s="289" t="s">
        <v>362</v>
      </c>
      <c r="AI97" s="290" t="s">
        <v>48</v>
      </c>
      <c r="AJ97" s="291">
        <v>3</v>
      </c>
      <c r="AK97" s="290" t="s">
        <v>54</v>
      </c>
      <c r="AL97" s="292"/>
      <c r="AM97" s="293"/>
      <c r="AN97" s="294" t="s">
        <v>48</v>
      </c>
      <c r="AO97" s="294"/>
      <c r="AP97" s="294" t="s">
        <v>106</v>
      </c>
      <c r="AQ97" s="295"/>
      <c r="AR97" s="295" t="s">
        <v>56</v>
      </c>
      <c r="AS97" s="296"/>
    </row>
    <row r="98" spans="1:45" ht="54" customHeight="1">
      <c r="A98" s="299" t="s">
        <v>408</v>
      </c>
      <c r="B98" s="252" t="s">
        <v>409</v>
      </c>
      <c r="C98" s="252" t="s">
        <v>134</v>
      </c>
      <c r="D98" s="252" t="s">
        <v>192</v>
      </c>
      <c r="E98" s="185">
        <v>1050</v>
      </c>
      <c r="F98" s="250">
        <v>0</v>
      </c>
      <c r="G98" s="185">
        <v>0</v>
      </c>
      <c r="H98" s="247" t="s">
        <v>45</v>
      </c>
      <c r="I98" s="248" t="s">
        <v>46</v>
      </c>
      <c r="J98" s="249" t="s">
        <v>259</v>
      </c>
      <c r="K98" s="185">
        <v>1314.6</v>
      </c>
      <c r="L98" s="185">
        <v>1714.6</v>
      </c>
      <c r="M98" s="250">
        <f t="shared" si="4"/>
        <v>400</v>
      </c>
      <c r="N98" s="320" t="s">
        <v>54</v>
      </c>
      <c r="O98" s="251" t="s">
        <v>2059</v>
      </c>
      <c r="P98" s="252" t="s">
        <v>2134</v>
      </c>
      <c r="Q98" s="253" t="s">
        <v>393</v>
      </c>
      <c r="R98" s="254" t="s">
        <v>407</v>
      </c>
      <c r="S98" s="298" t="s">
        <v>77</v>
      </c>
      <c r="T98" s="254" t="s">
        <v>78</v>
      </c>
      <c r="U98" s="288"/>
      <c r="V98" s="289"/>
      <c r="W98" s="290" t="s">
        <v>54</v>
      </c>
      <c r="X98" s="291"/>
      <c r="Y98" s="290" t="s">
        <v>54</v>
      </c>
      <c r="Z98" s="292"/>
      <c r="AA98" s="288"/>
      <c r="AB98" s="289"/>
      <c r="AC98" s="290" t="s">
        <v>54</v>
      </c>
      <c r="AD98" s="291"/>
      <c r="AE98" s="290" t="s">
        <v>54</v>
      </c>
      <c r="AF98" s="292"/>
      <c r="AG98" s="288"/>
      <c r="AH98" s="289"/>
      <c r="AI98" s="290" t="s">
        <v>54</v>
      </c>
      <c r="AJ98" s="291"/>
      <c r="AK98" s="290" t="s">
        <v>54</v>
      </c>
      <c r="AL98" s="292"/>
      <c r="AM98" s="293"/>
      <c r="AN98" s="294" t="s">
        <v>48</v>
      </c>
      <c r="AO98" s="294"/>
      <c r="AP98" s="294" t="s">
        <v>364</v>
      </c>
      <c r="AQ98" s="295" t="s">
        <v>56</v>
      </c>
      <c r="AR98" s="295" t="s">
        <v>56</v>
      </c>
      <c r="AS98" s="296"/>
    </row>
    <row r="99" spans="1:45" ht="58.5" customHeight="1">
      <c r="A99" s="499" t="s">
        <v>410</v>
      </c>
      <c r="B99" s="456" t="s">
        <v>411</v>
      </c>
      <c r="C99" s="294" t="s">
        <v>67</v>
      </c>
      <c r="D99" s="294" t="s">
        <v>116</v>
      </c>
      <c r="E99" s="185">
        <v>72.486000000000004</v>
      </c>
      <c r="F99" s="250">
        <v>122.486</v>
      </c>
      <c r="G99" s="185">
        <v>96.138999999999996</v>
      </c>
      <c r="H99" s="497" t="s">
        <v>45</v>
      </c>
      <c r="I99" s="493" t="s">
        <v>46</v>
      </c>
      <c r="J99" s="495" t="s">
        <v>412</v>
      </c>
      <c r="K99" s="185">
        <v>71.486000000000004</v>
      </c>
      <c r="L99" s="185">
        <v>71.486000000000004</v>
      </c>
      <c r="M99" s="250">
        <f>L99-K99</f>
        <v>0</v>
      </c>
      <c r="N99" s="506" t="s">
        <v>48</v>
      </c>
      <c r="O99" s="468" t="s">
        <v>46</v>
      </c>
      <c r="P99" s="456" t="s">
        <v>413</v>
      </c>
      <c r="Q99" s="456" t="s">
        <v>414</v>
      </c>
      <c r="R99" s="254" t="s">
        <v>415</v>
      </c>
      <c r="S99" s="298" t="s">
        <v>51</v>
      </c>
      <c r="T99" s="254" t="s">
        <v>72</v>
      </c>
      <c r="U99" s="288" t="s">
        <v>53</v>
      </c>
      <c r="V99" s="289"/>
      <c r="W99" s="290" t="s">
        <v>54</v>
      </c>
      <c r="X99" s="291">
        <v>70</v>
      </c>
      <c r="Y99" s="290" t="s">
        <v>54</v>
      </c>
      <c r="Z99" s="292"/>
      <c r="AA99" s="288"/>
      <c r="AB99" s="289"/>
      <c r="AC99" s="290" t="s">
        <v>54</v>
      </c>
      <c r="AD99" s="291"/>
      <c r="AE99" s="290" t="s">
        <v>54</v>
      </c>
      <c r="AF99" s="292"/>
      <c r="AG99" s="288"/>
      <c r="AH99" s="289"/>
      <c r="AI99" s="290" t="s">
        <v>54</v>
      </c>
      <c r="AJ99" s="291"/>
      <c r="AK99" s="290" t="s">
        <v>54</v>
      </c>
      <c r="AL99" s="292"/>
      <c r="AM99" s="293"/>
      <c r="AN99" s="294" t="s">
        <v>48</v>
      </c>
      <c r="AO99" s="294"/>
      <c r="AP99" s="456" t="s">
        <v>416</v>
      </c>
      <c r="AQ99" s="295" t="s">
        <v>56</v>
      </c>
      <c r="AR99" s="295"/>
      <c r="AS99" s="296"/>
    </row>
    <row r="100" spans="1:45" ht="50" customHeight="1">
      <c r="A100" s="500"/>
      <c r="B100" s="457"/>
      <c r="C100" s="252" t="s">
        <v>67</v>
      </c>
      <c r="D100" s="252" t="s">
        <v>417</v>
      </c>
      <c r="E100" s="185">
        <v>2156.3159999999998</v>
      </c>
      <c r="F100" s="250">
        <v>2156.3159999999998</v>
      </c>
      <c r="G100" s="185">
        <v>1857.1448789999999</v>
      </c>
      <c r="H100" s="498"/>
      <c r="I100" s="494"/>
      <c r="J100" s="496"/>
      <c r="K100" s="185">
        <v>1986.616</v>
      </c>
      <c r="L100" s="185">
        <v>2291.5</v>
      </c>
      <c r="M100" s="250">
        <f t="shared" si="4"/>
        <v>304.88400000000001</v>
      </c>
      <c r="N100" s="507"/>
      <c r="O100" s="510"/>
      <c r="P100" s="457"/>
      <c r="Q100" s="457"/>
      <c r="R100" s="254" t="s">
        <v>418</v>
      </c>
      <c r="S100" s="298" t="s">
        <v>77</v>
      </c>
      <c r="T100" s="254" t="s">
        <v>78</v>
      </c>
      <c r="U100" s="288" t="s">
        <v>53</v>
      </c>
      <c r="V100" s="289"/>
      <c r="W100" s="290" t="s">
        <v>48</v>
      </c>
      <c r="X100" s="291">
        <v>70</v>
      </c>
      <c r="Y100" s="290" t="s">
        <v>48</v>
      </c>
      <c r="Z100" s="292"/>
      <c r="AA100" s="288" t="s">
        <v>53</v>
      </c>
      <c r="AB100" s="289"/>
      <c r="AC100" s="290" t="s">
        <v>48</v>
      </c>
      <c r="AD100" s="291">
        <v>73</v>
      </c>
      <c r="AE100" s="290" t="s">
        <v>48</v>
      </c>
      <c r="AF100" s="292"/>
      <c r="AG100" s="288" t="s">
        <v>53</v>
      </c>
      <c r="AH100" s="289"/>
      <c r="AI100" s="290" t="s">
        <v>48</v>
      </c>
      <c r="AJ100" s="291">
        <v>74</v>
      </c>
      <c r="AK100" s="290" t="s">
        <v>48</v>
      </c>
      <c r="AL100" s="292"/>
      <c r="AM100" s="293"/>
      <c r="AN100" s="294" t="s">
        <v>48</v>
      </c>
      <c r="AO100" s="294"/>
      <c r="AP100" s="457"/>
      <c r="AQ100" s="295" t="s">
        <v>56</v>
      </c>
      <c r="AR100" s="295" t="s">
        <v>56</v>
      </c>
      <c r="AS100" s="296"/>
    </row>
    <row r="101" spans="1:45">
      <c r="A101" s="299"/>
      <c r="B101" s="308" t="s">
        <v>419</v>
      </c>
      <c r="C101" s="308"/>
      <c r="D101" s="308"/>
      <c r="E101" s="250"/>
      <c r="F101" s="250"/>
      <c r="G101" s="250"/>
      <c r="H101" s="309"/>
      <c r="I101" s="310"/>
      <c r="J101" s="311"/>
      <c r="K101" s="250"/>
      <c r="L101" s="250"/>
      <c r="M101" s="250"/>
      <c r="N101" s="250"/>
      <c r="O101" s="312"/>
      <c r="P101" s="308"/>
      <c r="Q101" s="308"/>
      <c r="R101" s="313"/>
      <c r="S101" s="313"/>
      <c r="T101" s="313"/>
      <c r="U101" s="306"/>
      <c r="V101" s="306"/>
      <c r="W101" s="306"/>
      <c r="X101" s="306"/>
      <c r="Y101" s="306"/>
      <c r="Z101" s="306"/>
      <c r="AA101" s="306"/>
      <c r="AB101" s="306"/>
      <c r="AC101" s="306"/>
      <c r="AD101" s="306"/>
      <c r="AE101" s="306"/>
      <c r="AF101" s="306"/>
      <c r="AG101" s="306"/>
      <c r="AH101" s="306"/>
      <c r="AI101" s="306"/>
      <c r="AJ101" s="306"/>
      <c r="AK101" s="306"/>
      <c r="AL101" s="306"/>
      <c r="AM101" s="306"/>
      <c r="AN101" s="312"/>
      <c r="AO101" s="312"/>
      <c r="AP101" s="312"/>
      <c r="AQ101" s="314"/>
      <c r="AR101" s="314"/>
      <c r="AS101" s="315"/>
    </row>
    <row r="102" spans="1:45" ht="73.150000000000006" customHeight="1">
      <c r="A102" s="285" t="s">
        <v>420</v>
      </c>
      <c r="B102" s="252" t="s">
        <v>421</v>
      </c>
      <c r="C102" s="252" t="s">
        <v>422</v>
      </c>
      <c r="D102" s="252" t="s">
        <v>44</v>
      </c>
      <c r="E102" s="185">
        <v>307.39699999999999</v>
      </c>
      <c r="F102" s="185">
        <v>317.495</v>
      </c>
      <c r="G102" s="185">
        <v>307.30099999999999</v>
      </c>
      <c r="H102" s="247" t="s">
        <v>45</v>
      </c>
      <c r="I102" s="255" t="s">
        <v>46</v>
      </c>
      <c r="J102" s="256" t="s">
        <v>423</v>
      </c>
      <c r="K102" s="398">
        <v>298.08800000000002</v>
      </c>
      <c r="L102" s="398">
        <v>298.08800000000002</v>
      </c>
      <c r="M102" s="257">
        <f t="shared" ref="M102:M112" si="5">L102-K102</f>
        <v>0</v>
      </c>
      <c r="N102" s="297" t="s">
        <v>48</v>
      </c>
      <c r="O102" s="259" t="s">
        <v>46</v>
      </c>
      <c r="P102" s="260" t="s">
        <v>424</v>
      </c>
      <c r="Q102" s="261"/>
      <c r="R102" s="264" t="s">
        <v>156</v>
      </c>
      <c r="S102" s="287" t="s">
        <v>51</v>
      </c>
      <c r="T102" s="264" t="s">
        <v>425</v>
      </c>
      <c r="U102" s="288" t="s">
        <v>53</v>
      </c>
      <c r="V102" s="289"/>
      <c r="W102" s="290" t="s">
        <v>54</v>
      </c>
      <c r="X102" s="291">
        <v>94</v>
      </c>
      <c r="Y102" s="290" t="s">
        <v>54</v>
      </c>
      <c r="Z102" s="292"/>
      <c r="AA102" s="288"/>
      <c r="AB102" s="289"/>
      <c r="AC102" s="290" t="s">
        <v>54</v>
      </c>
      <c r="AD102" s="291"/>
      <c r="AE102" s="290" t="s">
        <v>54</v>
      </c>
      <c r="AF102" s="292"/>
      <c r="AG102" s="288"/>
      <c r="AH102" s="289"/>
      <c r="AI102" s="290" t="s">
        <v>54</v>
      </c>
      <c r="AJ102" s="291"/>
      <c r="AK102" s="290" t="s">
        <v>54</v>
      </c>
      <c r="AL102" s="292"/>
      <c r="AM102" s="293"/>
      <c r="AN102" s="294" t="s">
        <v>48</v>
      </c>
      <c r="AO102" s="294"/>
      <c r="AP102" s="294" t="s">
        <v>64</v>
      </c>
      <c r="AQ102" s="295" t="s">
        <v>56</v>
      </c>
      <c r="AR102" s="295"/>
      <c r="AS102" s="296"/>
    </row>
    <row r="103" spans="1:45" ht="80.650000000000006" customHeight="1">
      <c r="A103" s="285" t="s">
        <v>426</v>
      </c>
      <c r="B103" s="252" t="s">
        <v>427</v>
      </c>
      <c r="C103" s="252" t="s">
        <v>428</v>
      </c>
      <c r="D103" s="252" t="s">
        <v>44</v>
      </c>
      <c r="E103" s="185">
        <f>99.462</f>
        <v>99.462000000000003</v>
      </c>
      <c r="F103" s="185">
        <v>99.462000000000003</v>
      </c>
      <c r="G103" s="185">
        <v>99.462000000000003</v>
      </c>
      <c r="H103" s="247" t="s">
        <v>45</v>
      </c>
      <c r="I103" s="248" t="s">
        <v>46</v>
      </c>
      <c r="J103" s="249" t="s">
        <v>429</v>
      </c>
      <c r="K103" s="185">
        <v>126.464</v>
      </c>
      <c r="L103" s="185">
        <v>152.44800000000001</v>
      </c>
      <c r="M103" s="250">
        <f t="shared" si="5"/>
        <v>25.984000000000009</v>
      </c>
      <c r="N103" s="297" t="s">
        <v>48</v>
      </c>
      <c r="O103" s="251" t="s">
        <v>46</v>
      </c>
      <c r="P103" s="252" t="s">
        <v>430</v>
      </c>
      <c r="Q103" s="253"/>
      <c r="R103" s="254" t="s">
        <v>122</v>
      </c>
      <c r="S103" s="298" t="s">
        <v>112</v>
      </c>
      <c r="T103" s="254" t="s">
        <v>425</v>
      </c>
      <c r="U103" s="288" t="s">
        <v>53</v>
      </c>
      <c r="V103" s="289"/>
      <c r="W103" s="290" t="s">
        <v>54</v>
      </c>
      <c r="X103" s="291">
        <v>95</v>
      </c>
      <c r="Y103" s="290" t="s">
        <v>54</v>
      </c>
      <c r="Z103" s="292"/>
      <c r="AA103" s="288"/>
      <c r="AB103" s="289"/>
      <c r="AC103" s="290" t="s">
        <v>54</v>
      </c>
      <c r="AD103" s="291"/>
      <c r="AE103" s="290" t="s">
        <v>54</v>
      </c>
      <c r="AF103" s="292"/>
      <c r="AG103" s="288"/>
      <c r="AH103" s="289"/>
      <c r="AI103" s="290" t="s">
        <v>54</v>
      </c>
      <c r="AJ103" s="291"/>
      <c r="AK103" s="290" t="s">
        <v>54</v>
      </c>
      <c r="AL103" s="292"/>
      <c r="AM103" s="293"/>
      <c r="AN103" s="294" t="s">
        <v>48</v>
      </c>
      <c r="AO103" s="294"/>
      <c r="AP103" s="294" t="s">
        <v>55</v>
      </c>
      <c r="AQ103" s="295"/>
      <c r="AR103" s="295" t="s">
        <v>56</v>
      </c>
      <c r="AS103" s="296"/>
    </row>
    <row r="104" spans="1:45" ht="54.65" customHeight="1">
      <c r="A104" s="285" t="s">
        <v>431</v>
      </c>
      <c r="B104" s="252" t="s">
        <v>432</v>
      </c>
      <c r="C104" s="252" t="s">
        <v>433</v>
      </c>
      <c r="D104" s="252" t="s">
        <v>44</v>
      </c>
      <c r="E104" s="185">
        <v>177.459</v>
      </c>
      <c r="F104" s="185">
        <v>177.459</v>
      </c>
      <c r="G104" s="185">
        <v>177.459</v>
      </c>
      <c r="H104" s="247" t="s">
        <v>45</v>
      </c>
      <c r="I104" s="248" t="s">
        <v>46</v>
      </c>
      <c r="J104" s="249" t="s">
        <v>434</v>
      </c>
      <c r="K104" s="185">
        <v>178.67400000000001</v>
      </c>
      <c r="L104" s="185">
        <v>178.67400000000001</v>
      </c>
      <c r="M104" s="250">
        <f t="shared" si="5"/>
        <v>0</v>
      </c>
      <c r="N104" s="297" t="s">
        <v>48</v>
      </c>
      <c r="O104" s="251" t="s">
        <v>46</v>
      </c>
      <c r="P104" s="252" t="s">
        <v>435</v>
      </c>
      <c r="Q104" s="253"/>
      <c r="R104" s="254" t="s">
        <v>122</v>
      </c>
      <c r="S104" s="298" t="s">
        <v>112</v>
      </c>
      <c r="T104" s="254" t="s">
        <v>425</v>
      </c>
      <c r="U104" s="288" t="s">
        <v>53</v>
      </c>
      <c r="V104" s="289"/>
      <c r="W104" s="290" t="s">
        <v>54</v>
      </c>
      <c r="X104" s="291">
        <v>96</v>
      </c>
      <c r="Y104" s="290" t="s">
        <v>54</v>
      </c>
      <c r="Z104" s="292"/>
      <c r="AA104" s="288"/>
      <c r="AB104" s="289"/>
      <c r="AC104" s="290" t="s">
        <v>54</v>
      </c>
      <c r="AD104" s="291"/>
      <c r="AE104" s="290" t="s">
        <v>54</v>
      </c>
      <c r="AF104" s="292"/>
      <c r="AG104" s="288"/>
      <c r="AH104" s="289"/>
      <c r="AI104" s="290" t="s">
        <v>54</v>
      </c>
      <c r="AJ104" s="291"/>
      <c r="AK104" s="290" t="s">
        <v>54</v>
      </c>
      <c r="AL104" s="292"/>
      <c r="AM104" s="293"/>
      <c r="AN104" s="294" t="s">
        <v>48</v>
      </c>
      <c r="AO104" s="294"/>
      <c r="AP104" s="294" t="s">
        <v>98</v>
      </c>
      <c r="AQ104" s="295"/>
      <c r="AR104" s="295" t="s">
        <v>56</v>
      </c>
      <c r="AS104" s="296"/>
    </row>
    <row r="105" spans="1:45" ht="59.15" customHeight="1">
      <c r="A105" s="285" t="s">
        <v>436</v>
      </c>
      <c r="B105" s="252" t="s">
        <v>437</v>
      </c>
      <c r="C105" s="252" t="s">
        <v>67</v>
      </c>
      <c r="D105" s="252" t="s">
        <v>44</v>
      </c>
      <c r="E105" s="185">
        <v>232.8</v>
      </c>
      <c r="F105" s="250">
        <v>232.8</v>
      </c>
      <c r="G105" s="185">
        <v>232.8</v>
      </c>
      <c r="H105" s="247" t="s">
        <v>45</v>
      </c>
      <c r="I105" s="248" t="s">
        <v>46</v>
      </c>
      <c r="J105" s="249" t="s">
        <v>438</v>
      </c>
      <c r="K105" s="185">
        <v>252.8</v>
      </c>
      <c r="L105" s="185">
        <v>252.8</v>
      </c>
      <c r="M105" s="250">
        <f t="shared" si="5"/>
        <v>0</v>
      </c>
      <c r="N105" s="297" t="s">
        <v>48</v>
      </c>
      <c r="O105" s="251" t="s">
        <v>46</v>
      </c>
      <c r="P105" s="252" t="s">
        <v>439</v>
      </c>
      <c r="Q105" s="253"/>
      <c r="R105" s="254" t="s">
        <v>122</v>
      </c>
      <c r="S105" s="298" t="s">
        <v>112</v>
      </c>
      <c r="T105" s="254" t="s">
        <v>425</v>
      </c>
      <c r="U105" s="288" t="s">
        <v>53</v>
      </c>
      <c r="V105" s="289"/>
      <c r="W105" s="290" t="s">
        <v>54</v>
      </c>
      <c r="X105" s="291">
        <v>97</v>
      </c>
      <c r="Y105" s="290" t="s">
        <v>54</v>
      </c>
      <c r="Z105" s="292"/>
      <c r="AA105" s="288"/>
      <c r="AB105" s="289"/>
      <c r="AC105" s="290" t="s">
        <v>54</v>
      </c>
      <c r="AD105" s="291"/>
      <c r="AE105" s="290" t="s">
        <v>54</v>
      </c>
      <c r="AF105" s="292"/>
      <c r="AG105" s="288"/>
      <c r="AH105" s="289"/>
      <c r="AI105" s="290" t="s">
        <v>54</v>
      </c>
      <c r="AJ105" s="291"/>
      <c r="AK105" s="290" t="s">
        <v>54</v>
      </c>
      <c r="AL105" s="292"/>
      <c r="AM105" s="293"/>
      <c r="AN105" s="294" t="s">
        <v>48</v>
      </c>
      <c r="AO105" s="294"/>
      <c r="AP105" s="294" t="s">
        <v>106</v>
      </c>
      <c r="AQ105" s="295"/>
      <c r="AR105" s="295" t="s">
        <v>56</v>
      </c>
      <c r="AS105" s="296"/>
    </row>
    <row r="106" spans="1:45" ht="109" customHeight="1">
      <c r="A106" s="285" t="s">
        <v>440</v>
      </c>
      <c r="B106" s="252" t="s">
        <v>441</v>
      </c>
      <c r="C106" s="252" t="s">
        <v>442</v>
      </c>
      <c r="D106" s="252" t="s">
        <v>44</v>
      </c>
      <c r="E106" s="185">
        <f>19.709-6.302</f>
        <v>13.407</v>
      </c>
      <c r="F106" s="250">
        <v>13.407</v>
      </c>
      <c r="G106" s="185">
        <v>13.407</v>
      </c>
      <c r="H106" s="247" t="s">
        <v>443</v>
      </c>
      <c r="I106" s="248" t="s">
        <v>46</v>
      </c>
      <c r="J106" s="249" t="s">
        <v>444</v>
      </c>
      <c r="K106" s="185">
        <v>19.457000000000001</v>
      </c>
      <c r="L106" s="185">
        <v>19.297999999999998</v>
      </c>
      <c r="M106" s="250">
        <f t="shared" si="5"/>
        <v>-0.15900000000000247</v>
      </c>
      <c r="N106" s="297" t="s">
        <v>48</v>
      </c>
      <c r="O106" s="251" t="s">
        <v>46</v>
      </c>
      <c r="P106" s="252" t="s">
        <v>445</v>
      </c>
      <c r="Q106" s="253"/>
      <c r="R106" s="254" t="s">
        <v>122</v>
      </c>
      <c r="S106" s="298" t="s">
        <v>112</v>
      </c>
      <c r="T106" s="254" t="s">
        <v>425</v>
      </c>
      <c r="U106" s="288" t="s">
        <v>53</v>
      </c>
      <c r="V106" s="289"/>
      <c r="W106" s="290" t="s">
        <v>54</v>
      </c>
      <c r="X106" s="291">
        <v>98</v>
      </c>
      <c r="Y106" s="290" t="s">
        <v>54</v>
      </c>
      <c r="Z106" s="292"/>
      <c r="AA106" s="288"/>
      <c r="AB106" s="289"/>
      <c r="AC106" s="290" t="s">
        <v>54</v>
      </c>
      <c r="AD106" s="291"/>
      <c r="AE106" s="290" t="s">
        <v>54</v>
      </c>
      <c r="AF106" s="292"/>
      <c r="AG106" s="288"/>
      <c r="AH106" s="289"/>
      <c r="AI106" s="290" t="s">
        <v>54</v>
      </c>
      <c r="AJ106" s="291"/>
      <c r="AK106" s="290" t="s">
        <v>54</v>
      </c>
      <c r="AL106" s="292"/>
      <c r="AM106" s="293"/>
      <c r="AN106" s="294" t="s">
        <v>73</v>
      </c>
      <c r="AO106" s="294" t="s">
        <v>74</v>
      </c>
      <c r="AP106" s="294" t="s">
        <v>75</v>
      </c>
      <c r="AQ106" s="295"/>
      <c r="AR106" s="295" t="s">
        <v>56</v>
      </c>
      <c r="AS106" s="296"/>
    </row>
    <row r="107" spans="1:45" ht="80.650000000000006" customHeight="1">
      <c r="A107" s="285" t="s">
        <v>446</v>
      </c>
      <c r="B107" s="252" t="s">
        <v>447</v>
      </c>
      <c r="C107" s="252" t="s">
        <v>448</v>
      </c>
      <c r="D107" s="252" t="s">
        <v>44</v>
      </c>
      <c r="E107" s="185">
        <v>187.24600000000001</v>
      </c>
      <c r="F107" s="250">
        <v>110.71000000000001</v>
      </c>
      <c r="G107" s="185">
        <v>91.051000000000002</v>
      </c>
      <c r="H107" s="247" t="s">
        <v>45</v>
      </c>
      <c r="I107" s="248" t="s">
        <v>46</v>
      </c>
      <c r="J107" s="249" t="s">
        <v>449</v>
      </c>
      <c r="K107" s="185">
        <v>190.38200000000001</v>
      </c>
      <c r="L107" s="185">
        <v>190.352</v>
      </c>
      <c r="M107" s="250">
        <f t="shared" si="5"/>
        <v>-3.0000000000001137E-2</v>
      </c>
      <c r="N107" s="297" t="s">
        <v>48</v>
      </c>
      <c r="O107" s="251" t="s">
        <v>46</v>
      </c>
      <c r="P107" s="252" t="s">
        <v>450</v>
      </c>
      <c r="Q107" s="253"/>
      <c r="R107" s="254" t="s">
        <v>122</v>
      </c>
      <c r="S107" s="298" t="s">
        <v>112</v>
      </c>
      <c r="T107" s="254" t="s">
        <v>425</v>
      </c>
      <c r="U107" s="288" t="s">
        <v>53</v>
      </c>
      <c r="V107" s="289"/>
      <c r="W107" s="290" t="s">
        <v>54</v>
      </c>
      <c r="X107" s="291">
        <v>99</v>
      </c>
      <c r="Y107" s="290" t="s">
        <v>54</v>
      </c>
      <c r="Z107" s="292"/>
      <c r="AA107" s="288"/>
      <c r="AB107" s="289"/>
      <c r="AC107" s="290" t="s">
        <v>54</v>
      </c>
      <c r="AD107" s="291"/>
      <c r="AE107" s="290" t="s">
        <v>54</v>
      </c>
      <c r="AF107" s="292"/>
      <c r="AG107" s="288"/>
      <c r="AH107" s="289"/>
      <c r="AI107" s="290" t="s">
        <v>54</v>
      </c>
      <c r="AJ107" s="291"/>
      <c r="AK107" s="290" t="s">
        <v>54</v>
      </c>
      <c r="AL107" s="292"/>
      <c r="AM107" s="293"/>
      <c r="AN107" s="294" t="s">
        <v>48</v>
      </c>
      <c r="AO107" s="294"/>
      <c r="AP107" s="294" t="s">
        <v>106</v>
      </c>
      <c r="AQ107" s="295" t="s">
        <v>56</v>
      </c>
      <c r="AR107" s="295"/>
      <c r="AS107" s="296"/>
    </row>
    <row r="108" spans="1:45" ht="68.650000000000006" customHeight="1">
      <c r="A108" s="285" t="s">
        <v>451</v>
      </c>
      <c r="B108" s="252" t="s">
        <v>452</v>
      </c>
      <c r="C108" s="252" t="s">
        <v>43</v>
      </c>
      <c r="D108" s="252" t="s">
        <v>44</v>
      </c>
      <c r="E108" s="185">
        <v>467.24599999999998</v>
      </c>
      <c r="F108" s="250">
        <v>513.10599999999999</v>
      </c>
      <c r="G108" s="185">
        <v>409.52300000000002</v>
      </c>
      <c r="H108" s="247" t="s">
        <v>45</v>
      </c>
      <c r="I108" s="248" t="s">
        <v>46</v>
      </c>
      <c r="J108" s="249" t="s">
        <v>453</v>
      </c>
      <c r="K108" s="185">
        <v>497.69099999999997</v>
      </c>
      <c r="L108" s="185">
        <v>505.24299999999999</v>
      </c>
      <c r="M108" s="250">
        <f t="shared" si="5"/>
        <v>7.5520000000000209</v>
      </c>
      <c r="N108" s="297" t="s">
        <v>48</v>
      </c>
      <c r="O108" s="251" t="s">
        <v>46</v>
      </c>
      <c r="P108" s="252" t="s">
        <v>454</v>
      </c>
      <c r="Q108" s="253" t="s">
        <v>455</v>
      </c>
      <c r="R108" s="254" t="s">
        <v>122</v>
      </c>
      <c r="S108" s="298" t="s">
        <v>112</v>
      </c>
      <c r="T108" s="254" t="s">
        <v>425</v>
      </c>
      <c r="U108" s="288" t="s">
        <v>53</v>
      </c>
      <c r="V108" s="289"/>
      <c r="W108" s="290" t="s">
        <v>54</v>
      </c>
      <c r="X108" s="291">
        <v>100</v>
      </c>
      <c r="Y108" s="290" t="s">
        <v>54</v>
      </c>
      <c r="Z108" s="292"/>
      <c r="AA108" s="288"/>
      <c r="AB108" s="289"/>
      <c r="AC108" s="290" t="s">
        <v>54</v>
      </c>
      <c r="AD108" s="291"/>
      <c r="AE108" s="290" t="s">
        <v>54</v>
      </c>
      <c r="AF108" s="292"/>
      <c r="AG108" s="288"/>
      <c r="AH108" s="289"/>
      <c r="AI108" s="290" t="s">
        <v>54</v>
      </c>
      <c r="AJ108" s="291"/>
      <c r="AK108" s="290" t="s">
        <v>54</v>
      </c>
      <c r="AL108" s="292"/>
      <c r="AM108" s="293"/>
      <c r="AN108" s="294" t="s">
        <v>48</v>
      </c>
      <c r="AO108" s="294"/>
      <c r="AP108" s="294" t="s">
        <v>64</v>
      </c>
      <c r="AQ108" s="295" t="s">
        <v>56</v>
      </c>
      <c r="AR108" s="295"/>
      <c r="AS108" s="296"/>
    </row>
    <row r="109" spans="1:45" ht="52.15" customHeight="1">
      <c r="A109" s="285" t="s">
        <v>456</v>
      </c>
      <c r="B109" s="252" t="s">
        <v>457</v>
      </c>
      <c r="C109" s="252" t="s">
        <v>458</v>
      </c>
      <c r="D109" s="252" t="s">
        <v>44</v>
      </c>
      <c r="E109" s="185">
        <v>23.783999999999999</v>
      </c>
      <c r="F109" s="250">
        <v>23.783999999999999</v>
      </c>
      <c r="G109" s="185">
        <v>23.783000000000001</v>
      </c>
      <c r="H109" s="247" t="s">
        <v>45</v>
      </c>
      <c r="I109" s="248" t="s">
        <v>46</v>
      </c>
      <c r="J109" s="249" t="s">
        <v>459</v>
      </c>
      <c r="K109" s="185">
        <v>23.783999999999999</v>
      </c>
      <c r="L109" s="185">
        <v>23.783999999999999</v>
      </c>
      <c r="M109" s="250">
        <f t="shared" si="5"/>
        <v>0</v>
      </c>
      <c r="N109" s="297" t="s">
        <v>48</v>
      </c>
      <c r="O109" s="251" t="s">
        <v>46</v>
      </c>
      <c r="P109" s="252" t="s">
        <v>460</v>
      </c>
      <c r="Q109" s="253"/>
      <c r="R109" s="254" t="s">
        <v>122</v>
      </c>
      <c r="S109" s="298" t="s">
        <v>112</v>
      </c>
      <c r="T109" s="254" t="s">
        <v>425</v>
      </c>
      <c r="U109" s="288" t="s">
        <v>53</v>
      </c>
      <c r="V109" s="289"/>
      <c r="W109" s="290" t="s">
        <v>54</v>
      </c>
      <c r="X109" s="291">
        <v>101</v>
      </c>
      <c r="Y109" s="290" t="s">
        <v>54</v>
      </c>
      <c r="Z109" s="292"/>
      <c r="AA109" s="288"/>
      <c r="AB109" s="289"/>
      <c r="AC109" s="290" t="s">
        <v>54</v>
      </c>
      <c r="AD109" s="291"/>
      <c r="AE109" s="290" t="s">
        <v>54</v>
      </c>
      <c r="AF109" s="292"/>
      <c r="AG109" s="288"/>
      <c r="AH109" s="289"/>
      <c r="AI109" s="290" t="s">
        <v>54</v>
      </c>
      <c r="AJ109" s="291"/>
      <c r="AK109" s="290" t="s">
        <v>54</v>
      </c>
      <c r="AL109" s="292"/>
      <c r="AM109" s="293"/>
      <c r="AN109" s="294" t="s">
        <v>48</v>
      </c>
      <c r="AO109" s="294"/>
      <c r="AP109" s="294" t="s">
        <v>64</v>
      </c>
      <c r="AQ109" s="295" t="s">
        <v>56</v>
      </c>
      <c r="AR109" s="295"/>
      <c r="AS109" s="296"/>
    </row>
    <row r="110" spans="1:45" ht="49.15" customHeight="1">
      <c r="A110" s="285" t="s">
        <v>461</v>
      </c>
      <c r="B110" s="252" t="s">
        <v>462</v>
      </c>
      <c r="C110" s="252" t="s">
        <v>43</v>
      </c>
      <c r="D110" s="252" t="s">
        <v>44</v>
      </c>
      <c r="E110" s="185">
        <v>500</v>
      </c>
      <c r="F110" s="185">
        <v>500</v>
      </c>
      <c r="G110" s="185">
        <v>500</v>
      </c>
      <c r="H110" s="247" t="s">
        <v>45</v>
      </c>
      <c r="I110" s="248" t="s">
        <v>46</v>
      </c>
      <c r="J110" s="249" t="s">
        <v>463</v>
      </c>
      <c r="K110" s="185">
        <v>500</v>
      </c>
      <c r="L110" s="185">
        <v>500</v>
      </c>
      <c r="M110" s="250">
        <f t="shared" si="5"/>
        <v>0</v>
      </c>
      <c r="N110" s="297" t="s">
        <v>48</v>
      </c>
      <c r="O110" s="251" t="s">
        <v>46</v>
      </c>
      <c r="P110" s="252" t="s">
        <v>464</v>
      </c>
      <c r="Q110" s="253"/>
      <c r="R110" s="254" t="s">
        <v>465</v>
      </c>
      <c r="S110" s="298" t="s">
        <v>112</v>
      </c>
      <c r="T110" s="254" t="s">
        <v>425</v>
      </c>
      <c r="U110" s="288" t="s">
        <v>53</v>
      </c>
      <c r="V110" s="289"/>
      <c r="W110" s="290" t="s">
        <v>54</v>
      </c>
      <c r="X110" s="291">
        <v>102</v>
      </c>
      <c r="Y110" s="290" t="s">
        <v>54</v>
      </c>
      <c r="Z110" s="292"/>
      <c r="AA110" s="288"/>
      <c r="AB110" s="289"/>
      <c r="AC110" s="290" t="s">
        <v>54</v>
      </c>
      <c r="AD110" s="291"/>
      <c r="AE110" s="290" t="s">
        <v>54</v>
      </c>
      <c r="AF110" s="292"/>
      <c r="AG110" s="288"/>
      <c r="AH110" s="289"/>
      <c r="AI110" s="290" t="s">
        <v>54</v>
      </c>
      <c r="AJ110" s="291"/>
      <c r="AK110" s="290" t="s">
        <v>54</v>
      </c>
      <c r="AL110" s="292"/>
      <c r="AM110" s="293"/>
      <c r="AN110" s="294" t="s">
        <v>48</v>
      </c>
      <c r="AO110" s="294"/>
      <c r="AP110" s="294" t="s">
        <v>55</v>
      </c>
      <c r="AQ110" s="295"/>
      <c r="AR110" s="295" t="s">
        <v>56</v>
      </c>
      <c r="AS110" s="296"/>
    </row>
    <row r="111" spans="1:45" ht="174.4" customHeight="1">
      <c r="A111" s="285" t="s">
        <v>466</v>
      </c>
      <c r="B111" s="252" t="s">
        <v>467</v>
      </c>
      <c r="C111" s="252" t="s">
        <v>67</v>
      </c>
      <c r="D111" s="252" t="s">
        <v>44</v>
      </c>
      <c r="E111" s="185">
        <v>205.952</v>
      </c>
      <c r="F111" s="185">
        <v>205.952</v>
      </c>
      <c r="G111" s="185">
        <v>205.952</v>
      </c>
      <c r="H111" s="247" t="s">
        <v>468</v>
      </c>
      <c r="I111" s="248" t="s">
        <v>46</v>
      </c>
      <c r="J111" s="249" t="s">
        <v>469</v>
      </c>
      <c r="K111" s="185">
        <v>205.952</v>
      </c>
      <c r="L111" s="185">
        <v>205.952</v>
      </c>
      <c r="M111" s="250">
        <f t="shared" si="5"/>
        <v>0</v>
      </c>
      <c r="N111" s="297" t="s">
        <v>48</v>
      </c>
      <c r="O111" s="251" t="s">
        <v>302</v>
      </c>
      <c r="P111" s="252" t="s">
        <v>470</v>
      </c>
      <c r="Q111" s="253"/>
      <c r="R111" s="254" t="s">
        <v>465</v>
      </c>
      <c r="S111" s="298" t="s">
        <v>112</v>
      </c>
      <c r="T111" s="254" t="s">
        <v>425</v>
      </c>
      <c r="U111" s="288" t="s">
        <v>53</v>
      </c>
      <c r="V111" s="289"/>
      <c r="W111" s="290" t="s">
        <v>54</v>
      </c>
      <c r="X111" s="291">
        <v>103</v>
      </c>
      <c r="Y111" s="290" t="s">
        <v>54</v>
      </c>
      <c r="Z111" s="292"/>
      <c r="AA111" s="288"/>
      <c r="AB111" s="289"/>
      <c r="AC111" s="290" t="s">
        <v>54</v>
      </c>
      <c r="AD111" s="291"/>
      <c r="AE111" s="290" t="s">
        <v>54</v>
      </c>
      <c r="AF111" s="292"/>
      <c r="AG111" s="288"/>
      <c r="AH111" s="289"/>
      <c r="AI111" s="290" t="s">
        <v>54</v>
      </c>
      <c r="AJ111" s="291"/>
      <c r="AK111" s="290" t="s">
        <v>54</v>
      </c>
      <c r="AL111" s="292"/>
      <c r="AM111" s="293"/>
      <c r="AN111" s="294" t="s">
        <v>73</v>
      </c>
      <c r="AO111" s="294" t="s">
        <v>74</v>
      </c>
      <c r="AP111" s="294" t="s">
        <v>75</v>
      </c>
      <c r="AQ111" s="295"/>
      <c r="AR111" s="295" t="s">
        <v>56</v>
      </c>
      <c r="AS111" s="296"/>
    </row>
    <row r="112" spans="1:45" ht="48.65" customHeight="1">
      <c r="A112" s="285" t="s">
        <v>471</v>
      </c>
      <c r="B112" s="252" t="s">
        <v>472</v>
      </c>
      <c r="C112" s="252" t="s">
        <v>473</v>
      </c>
      <c r="D112" s="252" t="s">
        <v>44</v>
      </c>
      <c r="E112" s="185">
        <v>213.346</v>
      </c>
      <c r="F112" s="185">
        <v>213.346</v>
      </c>
      <c r="G112" s="185">
        <v>205.34599999999998</v>
      </c>
      <c r="H112" s="247" t="s">
        <v>45</v>
      </c>
      <c r="I112" s="255" t="s">
        <v>46</v>
      </c>
      <c r="J112" s="256" t="s">
        <v>474</v>
      </c>
      <c r="K112" s="398">
        <v>213.51599999999999</v>
      </c>
      <c r="L112" s="398">
        <v>213.51300000000001</v>
      </c>
      <c r="M112" s="257">
        <f t="shared" si="5"/>
        <v>-2.9999999999859028E-3</v>
      </c>
      <c r="N112" s="297" t="s">
        <v>48</v>
      </c>
      <c r="O112" s="259" t="s">
        <v>46</v>
      </c>
      <c r="P112" s="260" t="s">
        <v>475</v>
      </c>
      <c r="Q112" s="261"/>
      <c r="R112" s="264" t="s">
        <v>465</v>
      </c>
      <c r="S112" s="287" t="s">
        <v>112</v>
      </c>
      <c r="T112" s="264" t="s">
        <v>476</v>
      </c>
      <c r="U112" s="288" t="s">
        <v>53</v>
      </c>
      <c r="V112" s="289"/>
      <c r="W112" s="290" t="s">
        <v>54</v>
      </c>
      <c r="X112" s="291">
        <v>104</v>
      </c>
      <c r="Y112" s="290" t="s">
        <v>54</v>
      </c>
      <c r="Z112" s="292"/>
      <c r="AA112" s="288"/>
      <c r="AB112" s="289"/>
      <c r="AC112" s="290" t="s">
        <v>54</v>
      </c>
      <c r="AD112" s="291"/>
      <c r="AE112" s="290" t="s">
        <v>54</v>
      </c>
      <c r="AF112" s="292"/>
      <c r="AG112" s="288"/>
      <c r="AH112" s="289"/>
      <c r="AI112" s="290" t="s">
        <v>54</v>
      </c>
      <c r="AJ112" s="291"/>
      <c r="AK112" s="290" t="s">
        <v>54</v>
      </c>
      <c r="AL112" s="292"/>
      <c r="AM112" s="293"/>
      <c r="AN112" s="294" t="s">
        <v>48</v>
      </c>
      <c r="AO112" s="294"/>
      <c r="AP112" s="294" t="s">
        <v>64</v>
      </c>
      <c r="AQ112" s="295" t="s">
        <v>56</v>
      </c>
      <c r="AR112" s="295"/>
      <c r="AS112" s="296"/>
    </row>
    <row r="113" spans="1:45">
      <c r="A113" s="299"/>
      <c r="B113" s="316" t="s">
        <v>477</v>
      </c>
      <c r="C113" s="316"/>
      <c r="D113" s="316"/>
      <c r="E113" s="389"/>
      <c r="F113" s="390"/>
      <c r="G113" s="390"/>
      <c r="H113" s="310"/>
      <c r="I113" s="310"/>
      <c r="J113" s="310"/>
      <c r="K113" s="399"/>
      <c r="L113" s="399"/>
      <c r="M113" s="317"/>
      <c r="N113" s="318"/>
      <c r="O113" s="318"/>
      <c r="P113" s="312"/>
      <c r="Q113" s="314"/>
      <c r="R113" s="316"/>
      <c r="S113" s="316"/>
      <c r="T113" s="316"/>
      <c r="U113" s="306"/>
      <c r="V113" s="306"/>
      <c r="W113" s="306"/>
      <c r="X113" s="306"/>
      <c r="Y113" s="306"/>
      <c r="Z113" s="306"/>
      <c r="AA113" s="306"/>
      <c r="AB113" s="306"/>
      <c r="AC113" s="306"/>
      <c r="AD113" s="306"/>
      <c r="AE113" s="306"/>
      <c r="AF113" s="306"/>
      <c r="AG113" s="306"/>
      <c r="AH113" s="306"/>
      <c r="AI113" s="306"/>
      <c r="AJ113" s="306"/>
      <c r="AK113" s="306"/>
      <c r="AL113" s="306"/>
      <c r="AM113" s="306"/>
      <c r="AN113" s="314"/>
      <c r="AO113" s="314"/>
      <c r="AP113" s="314"/>
      <c r="AQ113" s="314"/>
      <c r="AR113" s="314"/>
      <c r="AS113" s="315"/>
    </row>
    <row r="114" spans="1:45" ht="77">
      <c r="A114" s="299" t="s">
        <v>478</v>
      </c>
      <c r="B114" s="252" t="s">
        <v>479</v>
      </c>
      <c r="C114" s="252" t="s">
        <v>480</v>
      </c>
      <c r="D114" s="252" t="s">
        <v>44</v>
      </c>
      <c r="E114" s="185">
        <v>45.854999999999997</v>
      </c>
      <c r="F114" s="185">
        <v>45.854999999999997</v>
      </c>
      <c r="G114" s="185">
        <v>46.357157000000001</v>
      </c>
      <c r="H114" s="247" t="s">
        <v>45</v>
      </c>
      <c r="I114" s="248" t="s">
        <v>46</v>
      </c>
      <c r="J114" s="249" t="s">
        <v>481</v>
      </c>
      <c r="K114" s="185">
        <v>49.189</v>
      </c>
      <c r="L114" s="185">
        <v>49.189</v>
      </c>
      <c r="M114" s="250">
        <f t="shared" si="0"/>
        <v>0</v>
      </c>
      <c r="N114" s="297" t="s">
        <v>48</v>
      </c>
      <c r="O114" s="251" t="s">
        <v>46</v>
      </c>
      <c r="P114" s="252" t="s">
        <v>482</v>
      </c>
      <c r="Q114" s="253"/>
      <c r="R114" s="254" t="s">
        <v>483</v>
      </c>
      <c r="S114" s="298" t="s">
        <v>484</v>
      </c>
      <c r="T114" s="254" t="s">
        <v>485</v>
      </c>
      <c r="U114" s="288" t="s">
        <v>53</v>
      </c>
      <c r="V114" s="305"/>
      <c r="W114" s="306" t="s">
        <v>54</v>
      </c>
      <c r="X114" s="291">
        <v>105</v>
      </c>
      <c r="Y114" s="306" t="s">
        <v>54</v>
      </c>
      <c r="Z114" s="292"/>
      <c r="AA114" s="288"/>
      <c r="AB114" s="305"/>
      <c r="AC114" s="306" t="s">
        <v>54</v>
      </c>
      <c r="AD114" s="291"/>
      <c r="AE114" s="306" t="s">
        <v>54</v>
      </c>
      <c r="AF114" s="292"/>
      <c r="AG114" s="288"/>
      <c r="AH114" s="305"/>
      <c r="AI114" s="306" t="s">
        <v>54</v>
      </c>
      <c r="AJ114" s="291"/>
      <c r="AK114" s="306" t="s">
        <v>54</v>
      </c>
      <c r="AL114" s="292"/>
      <c r="AM114" s="307"/>
      <c r="AN114" s="294" t="s">
        <v>48</v>
      </c>
      <c r="AO114" s="252"/>
      <c r="AP114" s="294" t="s">
        <v>106</v>
      </c>
      <c r="AQ114" s="295" t="s">
        <v>56</v>
      </c>
      <c r="AR114" s="295"/>
      <c r="AS114" s="296"/>
    </row>
    <row r="115" spans="1:45" ht="55">
      <c r="A115" s="299" t="s">
        <v>486</v>
      </c>
      <c r="B115" s="252" t="s">
        <v>487</v>
      </c>
      <c r="C115" s="252" t="s">
        <v>488</v>
      </c>
      <c r="D115" s="252" t="s">
        <v>44</v>
      </c>
      <c r="E115" s="185">
        <v>69.103999999999999</v>
      </c>
      <c r="F115" s="185">
        <v>69.103999999999999</v>
      </c>
      <c r="G115" s="185">
        <v>71.629938999999993</v>
      </c>
      <c r="H115" s="247" t="s">
        <v>45</v>
      </c>
      <c r="I115" s="248" t="s">
        <v>46</v>
      </c>
      <c r="J115" s="249" t="s">
        <v>481</v>
      </c>
      <c r="K115" s="185">
        <v>65.727000000000004</v>
      </c>
      <c r="L115" s="185">
        <v>65.727000000000004</v>
      </c>
      <c r="M115" s="250">
        <f t="shared" si="0"/>
        <v>0</v>
      </c>
      <c r="N115" s="297" t="s">
        <v>48</v>
      </c>
      <c r="O115" s="251" t="s">
        <v>46</v>
      </c>
      <c r="P115" s="252" t="s">
        <v>489</v>
      </c>
      <c r="Q115" s="253"/>
      <c r="R115" s="254" t="s">
        <v>483</v>
      </c>
      <c r="S115" s="298" t="s">
        <v>484</v>
      </c>
      <c r="T115" s="254" t="s">
        <v>485</v>
      </c>
      <c r="U115" s="288" t="s">
        <v>53</v>
      </c>
      <c r="V115" s="289"/>
      <c r="W115" s="290" t="s">
        <v>54</v>
      </c>
      <c r="X115" s="291">
        <v>106</v>
      </c>
      <c r="Y115" s="290" t="s">
        <v>54</v>
      </c>
      <c r="Z115" s="292"/>
      <c r="AA115" s="288"/>
      <c r="AB115" s="289"/>
      <c r="AC115" s="290" t="s">
        <v>54</v>
      </c>
      <c r="AD115" s="291"/>
      <c r="AE115" s="290" t="s">
        <v>54</v>
      </c>
      <c r="AF115" s="292"/>
      <c r="AG115" s="288"/>
      <c r="AH115" s="289"/>
      <c r="AI115" s="290" t="s">
        <v>54</v>
      </c>
      <c r="AJ115" s="291"/>
      <c r="AK115" s="290" t="s">
        <v>54</v>
      </c>
      <c r="AL115" s="292"/>
      <c r="AM115" s="293"/>
      <c r="AN115" s="294" t="s">
        <v>48</v>
      </c>
      <c r="AO115" s="294"/>
      <c r="AP115" s="294" t="s">
        <v>98</v>
      </c>
      <c r="AQ115" s="295" t="s">
        <v>56</v>
      </c>
      <c r="AR115" s="295"/>
      <c r="AS115" s="296"/>
    </row>
    <row r="116" spans="1:45" ht="60.5" customHeight="1">
      <c r="A116" s="299" t="s">
        <v>490</v>
      </c>
      <c r="B116" s="252" t="s">
        <v>491</v>
      </c>
      <c r="C116" s="252" t="s">
        <v>492</v>
      </c>
      <c r="D116" s="252" t="s">
        <v>44</v>
      </c>
      <c r="E116" s="185">
        <v>99.349000000000004</v>
      </c>
      <c r="F116" s="185">
        <v>99.349000000000004</v>
      </c>
      <c r="G116" s="185">
        <v>92.885487999999995</v>
      </c>
      <c r="H116" s="247" t="s">
        <v>45</v>
      </c>
      <c r="I116" s="248" t="s">
        <v>46</v>
      </c>
      <c r="J116" s="249" t="s">
        <v>481</v>
      </c>
      <c r="K116" s="185">
        <v>24.437000000000001</v>
      </c>
      <c r="L116" s="185">
        <v>22.693999999999999</v>
      </c>
      <c r="M116" s="250">
        <f t="shared" si="0"/>
        <v>-1.7430000000000021</v>
      </c>
      <c r="N116" s="297" t="s">
        <v>48</v>
      </c>
      <c r="O116" s="251" t="s">
        <v>46</v>
      </c>
      <c r="P116" s="252" t="s">
        <v>493</v>
      </c>
      <c r="Q116" s="253"/>
      <c r="R116" s="254" t="s">
        <v>483</v>
      </c>
      <c r="S116" s="298" t="s">
        <v>484</v>
      </c>
      <c r="T116" s="254" t="s">
        <v>485</v>
      </c>
      <c r="U116" s="288" t="s">
        <v>53</v>
      </c>
      <c r="V116" s="289"/>
      <c r="W116" s="290" t="s">
        <v>54</v>
      </c>
      <c r="X116" s="291">
        <v>107</v>
      </c>
      <c r="Y116" s="290" t="s">
        <v>54</v>
      </c>
      <c r="Z116" s="292"/>
      <c r="AA116" s="288"/>
      <c r="AB116" s="289"/>
      <c r="AC116" s="290" t="s">
        <v>54</v>
      </c>
      <c r="AD116" s="291"/>
      <c r="AE116" s="290" t="s">
        <v>54</v>
      </c>
      <c r="AF116" s="292"/>
      <c r="AG116" s="288"/>
      <c r="AH116" s="289"/>
      <c r="AI116" s="290" t="s">
        <v>54</v>
      </c>
      <c r="AJ116" s="291"/>
      <c r="AK116" s="290" t="s">
        <v>54</v>
      </c>
      <c r="AL116" s="292"/>
      <c r="AM116" s="293"/>
      <c r="AN116" s="294" t="s">
        <v>48</v>
      </c>
      <c r="AO116" s="294"/>
      <c r="AP116" s="294" t="s">
        <v>55</v>
      </c>
      <c r="AQ116" s="295" t="s">
        <v>56</v>
      </c>
      <c r="AR116" s="295"/>
      <c r="AS116" s="296"/>
    </row>
    <row r="117" spans="1:45" ht="84" customHeight="1">
      <c r="A117" s="299" t="s">
        <v>494</v>
      </c>
      <c r="B117" s="252" t="s">
        <v>495</v>
      </c>
      <c r="C117" s="252" t="s">
        <v>496</v>
      </c>
      <c r="D117" s="252" t="s">
        <v>44</v>
      </c>
      <c r="E117" s="185">
        <v>123.994</v>
      </c>
      <c r="F117" s="250">
        <v>123.994</v>
      </c>
      <c r="G117" s="185">
        <v>112.843992</v>
      </c>
      <c r="H117" s="247" t="s">
        <v>45</v>
      </c>
      <c r="I117" s="248" t="s">
        <v>46</v>
      </c>
      <c r="J117" s="249" t="s">
        <v>497</v>
      </c>
      <c r="K117" s="185">
        <v>119.998</v>
      </c>
      <c r="L117" s="185">
        <v>119.998</v>
      </c>
      <c r="M117" s="250">
        <f t="shared" si="0"/>
        <v>0</v>
      </c>
      <c r="N117" s="297" t="s">
        <v>48</v>
      </c>
      <c r="O117" s="251" t="s">
        <v>46</v>
      </c>
      <c r="P117" s="252" t="s">
        <v>498</v>
      </c>
      <c r="Q117" s="253"/>
      <c r="R117" s="254" t="s">
        <v>483</v>
      </c>
      <c r="S117" s="298" t="s">
        <v>484</v>
      </c>
      <c r="T117" s="254" t="s">
        <v>485</v>
      </c>
      <c r="U117" s="288" t="s">
        <v>53</v>
      </c>
      <c r="V117" s="289"/>
      <c r="W117" s="290" t="s">
        <v>54</v>
      </c>
      <c r="X117" s="291">
        <v>108</v>
      </c>
      <c r="Y117" s="290" t="s">
        <v>54</v>
      </c>
      <c r="Z117" s="292"/>
      <c r="AA117" s="288"/>
      <c r="AB117" s="289"/>
      <c r="AC117" s="290" t="s">
        <v>54</v>
      </c>
      <c r="AD117" s="291"/>
      <c r="AE117" s="290" t="s">
        <v>54</v>
      </c>
      <c r="AF117" s="292"/>
      <c r="AG117" s="288"/>
      <c r="AH117" s="289"/>
      <c r="AI117" s="290" t="s">
        <v>54</v>
      </c>
      <c r="AJ117" s="291"/>
      <c r="AK117" s="290" t="s">
        <v>54</v>
      </c>
      <c r="AL117" s="292"/>
      <c r="AM117" s="293"/>
      <c r="AN117" s="294" t="s">
        <v>48</v>
      </c>
      <c r="AO117" s="294"/>
      <c r="AP117" s="294" t="s">
        <v>55</v>
      </c>
      <c r="AQ117" s="295" t="s">
        <v>56</v>
      </c>
      <c r="AR117" s="295"/>
      <c r="AS117" s="296"/>
    </row>
    <row r="118" spans="1:45" ht="99">
      <c r="A118" s="299" t="s">
        <v>499</v>
      </c>
      <c r="B118" s="252" t="s">
        <v>500</v>
      </c>
      <c r="C118" s="252" t="s">
        <v>43</v>
      </c>
      <c r="D118" s="252" t="s">
        <v>44</v>
      </c>
      <c r="E118" s="185">
        <v>200.46</v>
      </c>
      <c r="F118" s="250">
        <v>213.08425</v>
      </c>
      <c r="G118" s="185">
        <v>199.209315</v>
      </c>
      <c r="H118" s="247" t="s">
        <v>501</v>
      </c>
      <c r="I118" s="248" t="s">
        <v>46</v>
      </c>
      <c r="J118" s="249" t="s">
        <v>502</v>
      </c>
      <c r="K118" s="185">
        <v>86.92</v>
      </c>
      <c r="L118" s="185">
        <v>69.236999999999995</v>
      </c>
      <c r="M118" s="250">
        <f t="shared" si="0"/>
        <v>-17.683000000000007</v>
      </c>
      <c r="N118" s="297" t="s">
        <v>48</v>
      </c>
      <c r="O118" s="251" t="s">
        <v>46</v>
      </c>
      <c r="P118" s="252" t="s">
        <v>503</v>
      </c>
      <c r="Q118" s="253"/>
      <c r="R118" s="254" t="s">
        <v>483</v>
      </c>
      <c r="S118" s="298" t="s">
        <v>484</v>
      </c>
      <c r="T118" s="254" t="s">
        <v>485</v>
      </c>
      <c r="U118" s="288" t="s">
        <v>53</v>
      </c>
      <c r="V118" s="289"/>
      <c r="W118" s="290" t="s">
        <v>54</v>
      </c>
      <c r="X118" s="291">
        <v>109</v>
      </c>
      <c r="Y118" s="290" t="s">
        <v>54</v>
      </c>
      <c r="Z118" s="292"/>
      <c r="AA118" s="288"/>
      <c r="AB118" s="289"/>
      <c r="AC118" s="290" t="s">
        <v>54</v>
      </c>
      <c r="AD118" s="291"/>
      <c r="AE118" s="290" t="s">
        <v>54</v>
      </c>
      <c r="AF118" s="292"/>
      <c r="AG118" s="288"/>
      <c r="AH118" s="289"/>
      <c r="AI118" s="290" t="s">
        <v>54</v>
      </c>
      <c r="AJ118" s="291"/>
      <c r="AK118" s="290" t="s">
        <v>54</v>
      </c>
      <c r="AL118" s="292"/>
      <c r="AM118" s="293"/>
      <c r="AN118" s="294" t="s">
        <v>73</v>
      </c>
      <c r="AO118" s="294" t="s">
        <v>74</v>
      </c>
      <c r="AP118" s="294" t="s">
        <v>75</v>
      </c>
      <c r="AQ118" s="295" t="s">
        <v>56</v>
      </c>
      <c r="AR118" s="295"/>
      <c r="AS118" s="296"/>
    </row>
    <row r="119" spans="1:45" ht="54" customHeight="1">
      <c r="A119" s="299" t="s">
        <v>504</v>
      </c>
      <c r="B119" s="252" t="s">
        <v>505</v>
      </c>
      <c r="C119" s="252" t="s">
        <v>506</v>
      </c>
      <c r="D119" s="252" t="s">
        <v>44</v>
      </c>
      <c r="E119" s="185">
        <v>10.894</v>
      </c>
      <c r="F119" s="250">
        <v>10.894</v>
      </c>
      <c r="G119" s="185">
        <v>5.6191550000000001</v>
      </c>
      <c r="H119" s="247" t="s">
        <v>45</v>
      </c>
      <c r="I119" s="248" t="s">
        <v>46</v>
      </c>
      <c r="J119" s="249" t="s">
        <v>507</v>
      </c>
      <c r="K119" s="185">
        <v>9.8140000000000001</v>
      </c>
      <c r="L119" s="185">
        <v>9.8140000000000001</v>
      </c>
      <c r="M119" s="250">
        <f t="shared" si="0"/>
        <v>0</v>
      </c>
      <c r="N119" s="297" t="s">
        <v>48</v>
      </c>
      <c r="O119" s="251" t="s">
        <v>46</v>
      </c>
      <c r="P119" s="252" t="s">
        <v>508</v>
      </c>
      <c r="Q119" s="253"/>
      <c r="R119" s="254" t="s">
        <v>483</v>
      </c>
      <c r="S119" s="298" t="s">
        <v>484</v>
      </c>
      <c r="T119" s="254" t="s">
        <v>485</v>
      </c>
      <c r="U119" s="288" t="s">
        <v>53</v>
      </c>
      <c r="V119" s="289"/>
      <c r="W119" s="290" t="s">
        <v>54</v>
      </c>
      <c r="X119" s="291">
        <v>110</v>
      </c>
      <c r="Y119" s="290" t="s">
        <v>54</v>
      </c>
      <c r="Z119" s="292"/>
      <c r="AA119" s="288"/>
      <c r="AB119" s="289"/>
      <c r="AC119" s="290" t="s">
        <v>54</v>
      </c>
      <c r="AD119" s="291"/>
      <c r="AE119" s="290" t="s">
        <v>54</v>
      </c>
      <c r="AF119" s="292"/>
      <c r="AG119" s="288"/>
      <c r="AH119" s="289"/>
      <c r="AI119" s="290" t="s">
        <v>54</v>
      </c>
      <c r="AJ119" s="291"/>
      <c r="AK119" s="290" t="s">
        <v>54</v>
      </c>
      <c r="AL119" s="292"/>
      <c r="AM119" s="293"/>
      <c r="AN119" s="294" t="s">
        <v>48</v>
      </c>
      <c r="AO119" s="294"/>
      <c r="AP119" s="294" t="s">
        <v>106</v>
      </c>
      <c r="AQ119" s="295" t="s">
        <v>56</v>
      </c>
      <c r="AR119" s="295"/>
      <c r="AS119" s="296"/>
    </row>
    <row r="120" spans="1:45" ht="65" customHeight="1">
      <c r="A120" s="299" t="s">
        <v>509</v>
      </c>
      <c r="B120" s="252" t="s">
        <v>510</v>
      </c>
      <c r="C120" s="252" t="s">
        <v>141</v>
      </c>
      <c r="D120" s="252" t="s">
        <v>44</v>
      </c>
      <c r="E120" s="185">
        <v>102.746</v>
      </c>
      <c r="F120" s="250">
        <v>102.93899999999999</v>
      </c>
      <c r="G120" s="185">
        <v>96.091881999999998</v>
      </c>
      <c r="H120" s="247" t="s">
        <v>45</v>
      </c>
      <c r="I120" s="248" t="s">
        <v>46</v>
      </c>
      <c r="J120" s="249" t="s">
        <v>511</v>
      </c>
      <c r="K120" s="185">
        <v>102.93899999999999</v>
      </c>
      <c r="L120" s="185">
        <v>102.955</v>
      </c>
      <c r="M120" s="250">
        <f t="shared" si="0"/>
        <v>1.6000000000005343E-2</v>
      </c>
      <c r="N120" s="297" t="s">
        <v>48</v>
      </c>
      <c r="O120" s="251" t="s">
        <v>46</v>
      </c>
      <c r="P120" s="252" t="s">
        <v>512</v>
      </c>
      <c r="Q120" s="253"/>
      <c r="R120" s="254" t="s">
        <v>483</v>
      </c>
      <c r="S120" s="298" t="s">
        <v>484</v>
      </c>
      <c r="T120" s="254" t="s">
        <v>485</v>
      </c>
      <c r="U120" s="288" t="s">
        <v>53</v>
      </c>
      <c r="V120" s="289"/>
      <c r="W120" s="290" t="s">
        <v>54</v>
      </c>
      <c r="X120" s="291">
        <v>111</v>
      </c>
      <c r="Y120" s="290" t="s">
        <v>54</v>
      </c>
      <c r="Z120" s="292"/>
      <c r="AA120" s="288"/>
      <c r="AB120" s="289"/>
      <c r="AC120" s="290" t="s">
        <v>54</v>
      </c>
      <c r="AD120" s="291"/>
      <c r="AE120" s="290" t="s">
        <v>54</v>
      </c>
      <c r="AF120" s="292"/>
      <c r="AG120" s="288"/>
      <c r="AH120" s="289"/>
      <c r="AI120" s="290" t="s">
        <v>54</v>
      </c>
      <c r="AJ120" s="291"/>
      <c r="AK120" s="290" t="s">
        <v>54</v>
      </c>
      <c r="AL120" s="292"/>
      <c r="AM120" s="293"/>
      <c r="AN120" s="294" t="s">
        <v>48</v>
      </c>
      <c r="AO120" s="294"/>
      <c r="AP120" s="294" t="s">
        <v>98</v>
      </c>
      <c r="AQ120" s="295" t="s">
        <v>56</v>
      </c>
      <c r="AR120" s="295" t="s">
        <v>56</v>
      </c>
      <c r="AS120" s="296"/>
    </row>
    <row r="121" spans="1:45" ht="115" customHeight="1">
      <c r="A121" s="299" t="s">
        <v>513</v>
      </c>
      <c r="B121" s="252" t="s">
        <v>514</v>
      </c>
      <c r="C121" s="252" t="s">
        <v>267</v>
      </c>
      <c r="D121" s="252" t="s">
        <v>44</v>
      </c>
      <c r="E121" s="185">
        <v>1.9690000000000001</v>
      </c>
      <c r="F121" s="250">
        <v>1.9690000000000001</v>
      </c>
      <c r="G121" s="185">
        <v>3.072247</v>
      </c>
      <c r="H121" s="247" t="s">
        <v>515</v>
      </c>
      <c r="I121" s="248" t="s">
        <v>46</v>
      </c>
      <c r="J121" s="249" t="s">
        <v>516</v>
      </c>
      <c r="K121" s="185">
        <v>23.515999999999998</v>
      </c>
      <c r="L121" s="185">
        <v>72.619</v>
      </c>
      <c r="M121" s="250">
        <f t="shared" si="0"/>
        <v>49.103000000000002</v>
      </c>
      <c r="N121" s="297" t="s">
        <v>48</v>
      </c>
      <c r="O121" s="251" t="s">
        <v>46</v>
      </c>
      <c r="P121" s="252" t="s">
        <v>517</v>
      </c>
      <c r="Q121" s="253"/>
      <c r="R121" s="254" t="s">
        <v>483</v>
      </c>
      <c r="S121" s="298" t="s">
        <v>484</v>
      </c>
      <c r="T121" s="254" t="s">
        <v>485</v>
      </c>
      <c r="U121" s="288" t="s">
        <v>53</v>
      </c>
      <c r="V121" s="289"/>
      <c r="W121" s="290" t="s">
        <v>54</v>
      </c>
      <c r="X121" s="291">
        <v>112</v>
      </c>
      <c r="Y121" s="290" t="s">
        <v>54</v>
      </c>
      <c r="Z121" s="292"/>
      <c r="AA121" s="288"/>
      <c r="AB121" s="289"/>
      <c r="AC121" s="290" t="s">
        <v>54</v>
      </c>
      <c r="AD121" s="291"/>
      <c r="AE121" s="290" t="s">
        <v>54</v>
      </c>
      <c r="AF121" s="292"/>
      <c r="AG121" s="288"/>
      <c r="AH121" s="289"/>
      <c r="AI121" s="290" t="s">
        <v>54</v>
      </c>
      <c r="AJ121" s="291"/>
      <c r="AK121" s="290" t="s">
        <v>54</v>
      </c>
      <c r="AL121" s="292"/>
      <c r="AM121" s="293"/>
      <c r="AN121" s="294" t="s">
        <v>73</v>
      </c>
      <c r="AO121" s="294" t="s">
        <v>74</v>
      </c>
      <c r="AP121" s="294" t="s">
        <v>75</v>
      </c>
      <c r="AQ121" s="295" t="s">
        <v>56</v>
      </c>
      <c r="AR121" s="295"/>
      <c r="AS121" s="296"/>
    </row>
    <row r="122" spans="1:45" ht="66">
      <c r="A122" s="299" t="s">
        <v>518</v>
      </c>
      <c r="B122" s="252" t="s">
        <v>519</v>
      </c>
      <c r="C122" s="252" t="s">
        <v>115</v>
      </c>
      <c r="D122" s="252" t="s">
        <v>44</v>
      </c>
      <c r="E122" s="185">
        <v>451.59300000000002</v>
      </c>
      <c r="F122" s="185">
        <v>451.59300000000002</v>
      </c>
      <c r="G122" s="185">
        <v>438.34606600000001</v>
      </c>
      <c r="H122" s="247" t="s">
        <v>45</v>
      </c>
      <c r="I122" s="248" t="s">
        <v>46</v>
      </c>
      <c r="J122" s="249" t="s">
        <v>520</v>
      </c>
      <c r="K122" s="185">
        <v>441.59300000000002</v>
      </c>
      <c r="L122" s="185">
        <v>441.59300000000002</v>
      </c>
      <c r="M122" s="250">
        <f t="shared" si="0"/>
        <v>0</v>
      </c>
      <c r="N122" s="297" t="s">
        <v>48</v>
      </c>
      <c r="O122" s="251" t="s">
        <v>46</v>
      </c>
      <c r="P122" s="252" t="s">
        <v>521</v>
      </c>
      <c r="Q122" s="253"/>
      <c r="R122" s="254" t="s">
        <v>483</v>
      </c>
      <c r="S122" s="298" t="s">
        <v>484</v>
      </c>
      <c r="T122" s="254" t="s">
        <v>485</v>
      </c>
      <c r="U122" s="288" t="s">
        <v>53</v>
      </c>
      <c r="V122" s="289"/>
      <c r="W122" s="290" t="s">
        <v>54</v>
      </c>
      <c r="X122" s="291">
        <v>113</v>
      </c>
      <c r="Y122" s="290" t="s">
        <v>54</v>
      </c>
      <c r="Z122" s="292"/>
      <c r="AA122" s="288"/>
      <c r="AB122" s="289"/>
      <c r="AC122" s="290" t="s">
        <v>54</v>
      </c>
      <c r="AD122" s="291"/>
      <c r="AE122" s="290" t="s">
        <v>54</v>
      </c>
      <c r="AF122" s="292"/>
      <c r="AG122" s="288"/>
      <c r="AH122" s="289"/>
      <c r="AI122" s="290" t="s">
        <v>54</v>
      </c>
      <c r="AJ122" s="291"/>
      <c r="AK122" s="290" t="s">
        <v>54</v>
      </c>
      <c r="AL122" s="292"/>
      <c r="AM122" s="293"/>
      <c r="AN122" s="294" t="s">
        <v>48</v>
      </c>
      <c r="AO122" s="294"/>
      <c r="AP122" s="294" t="s">
        <v>98</v>
      </c>
      <c r="AQ122" s="295" t="s">
        <v>56</v>
      </c>
      <c r="AR122" s="295"/>
      <c r="AS122" s="296"/>
    </row>
    <row r="123" spans="1:45" ht="59" customHeight="1">
      <c r="A123" s="299" t="s">
        <v>522</v>
      </c>
      <c r="B123" s="252" t="s">
        <v>523</v>
      </c>
      <c r="C123" s="252" t="s">
        <v>492</v>
      </c>
      <c r="D123" s="252" t="s">
        <v>134</v>
      </c>
      <c r="E123" s="185">
        <v>108.964</v>
      </c>
      <c r="F123" s="185">
        <v>108.964</v>
      </c>
      <c r="G123" s="185">
        <v>129.41012900000001</v>
      </c>
      <c r="H123" s="247" t="s">
        <v>45</v>
      </c>
      <c r="I123" s="248" t="s">
        <v>89</v>
      </c>
      <c r="J123" s="249" t="s">
        <v>524</v>
      </c>
      <c r="K123" s="185">
        <v>0</v>
      </c>
      <c r="L123" s="185">
        <v>0</v>
      </c>
      <c r="M123" s="250">
        <f t="shared" si="0"/>
        <v>0</v>
      </c>
      <c r="N123" s="297" t="s">
        <v>48</v>
      </c>
      <c r="O123" s="251" t="s">
        <v>400</v>
      </c>
      <c r="P123" s="252" t="s">
        <v>525</v>
      </c>
      <c r="Q123" s="253"/>
      <c r="R123" s="254" t="s">
        <v>483</v>
      </c>
      <c r="S123" s="298" t="s">
        <v>484</v>
      </c>
      <c r="T123" s="254" t="s">
        <v>485</v>
      </c>
      <c r="U123" s="288" t="s">
        <v>53</v>
      </c>
      <c r="V123" s="289"/>
      <c r="W123" s="290" t="s">
        <v>54</v>
      </c>
      <c r="X123" s="291">
        <v>114</v>
      </c>
      <c r="Y123" s="290" t="s">
        <v>54</v>
      </c>
      <c r="Z123" s="292"/>
      <c r="AA123" s="288"/>
      <c r="AB123" s="289"/>
      <c r="AC123" s="290" t="s">
        <v>54</v>
      </c>
      <c r="AD123" s="291"/>
      <c r="AE123" s="290" t="s">
        <v>54</v>
      </c>
      <c r="AF123" s="292"/>
      <c r="AG123" s="288"/>
      <c r="AH123" s="289"/>
      <c r="AI123" s="290" t="s">
        <v>54</v>
      </c>
      <c r="AJ123" s="291"/>
      <c r="AK123" s="290" t="s">
        <v>54</v>
      </c>
      <c r="AL123" s="292"/>
      <c r="AM123" s="293"/>
      <c r="AN123" s="294" t="s">
        <v>48</v>
      </c>
      <c r="AO123" s="294"/>
      <c r="AP123" s="294" t="s">
        <v>64</v>
      </c>
      <c r="AQ123" s="295" t="s">
        <v>56</v>
      </c>
      <c r="AR123" s="295"/>
      <c r="AS123" s="296"/>
    </row>
    <row r="124" spans="1:45" ht="103.5" customHeight="1">
      <c r="A124" s="299" t="s">
        <v>526</v>
      </c>
      <c r="B124" s="252" t="s">
        <v>527</v>
      </c>
      <c r="C124" s="252" t="s">
        <v>272</v>
      </c>
      <c r="D124" s="252" t="s">
        <v>44</v>
      </c>
      <c r="E124" s="185">
        <v>310.56700000000001</v>
      </c>
      <c r="F124" s="185">
        <v>310.56700000000001</v>
      </c>
      <c r="G124" s="185">
        <v>314.68230299999999</v>
      </c>
      <c r="H124" s="247" t="s">
        <v>45</v>
      </c>
      <c r="I124" s="255" t="s">
        <v>46</v>
      </c>
      <c r="J124" s="256" t="s">
        <v>481</v>
      </c>
      <c r="K124" s="398">
        <v>280.48099999999999</v>
      </c>
      <c r="L124" s="398">
        <v>280.48099999999999</v>
      </c>
      <c r="M124" s="257">
        <f t="shared" si="0"/>
        <v>0</v>
      </c>
      <c r="N124" s="297" t="s">
        <v>48</v>
      </c>
      <c r="O124" s="259" t="s">
        <v>46</v>
      </c>
      <c r="P124" s="260" t="s">
        <v>528</v>
      </c>
      <c r="Q124" s="261"/>
      <c r="R124" s="264" t="s">
        <v>483</v>
      </c>
      <c r="S124" s="287" t="s">
        <v>484</v>
      </c>
      <c r="T124" s="264" t="s">
        <v>485</v>
      </c>
      <c r="U124" s="288" t="s">
        <v>53</v>
      </c>
      <c r="V124" s="289"/>
      <c r="W124" s="290" t="s">
        <v>54</v>
      </c>
      <c r="X124" s="291">
        <v>115</v>
      </c>
      <c r="Y124" s="290" t="s">
        <v>54</v>
      </c>
      <c r="Z124" s="292"/>
      <c r="AA124" s="288"/>
      <c r="AB124" s="289"/>
      <c r="AC124" s="290" t="s">
        <v>54</v>
      </c>
      <c r="AD124" s="291"/>
      <c r="AE124" s="290" t="s">
        <v>54</v>
      </c>
      <c r="AF124" s="292"/>
      <c r="AG124" s="288"/>
      <c r="AH124" s="289"/>
      <c r="AI124" s="290" t="s">
        <v>54</v>
      </c>
      <c r="AJ124" s="291"/>
      <c r="AK124" s="290" t="s">
        <v>54</v>
      </c>
      <c r="AL124" s="292"/>
      <c r="AM124" s="293"/>
      <c r="AN124" s="294" t="s">
        <v>48</v>
      </c>
      <c r="AO124" s="294"/>
      <c r="AP124" s="294" t="s">
        <v>98</v>
      </c>
      <c r="AQ124" s="295" t="s">
        <v>56</v>
      </c>
      <c r="AR124" s="295"/>
      <c r="AS124" s="296"/>
    </row>
    <row r="125" spans="1:45" ht="76" customHeight="1">
      <c r="A125" s="299" t="s">
        <v>529</v>
      </c>
      <c r="B125" s="252" t="s">
        <v>530</v>
      </c>
      <c r="C125" s="252" t="s">
        <v>272</v>
      </c>
      <c r="D125" s="252" t="s">
        <v>44</v>
      </c>
      <c r="E125" s="185">
        <v>156.935</v>
      </c>
      <c r="F125" s="185">
        <v>156.935</v>
      </c>
      <c r="G125" s="185">
        <v>155.98682299999999</v>
      </c>
      <c r="H125" s="247" t="s">
        <v>45</v>
      </c>
      <c r="I125" s="248" t="s">
        <v>46</v>
      </c>
      <c r="J125" s="249" t="s">
        <v>531</v>
      </c>
      <c r="K125" s="185">
        <v>168.51900000000001</v>
      </c>
      <c r="L125" s="185">
        <v>168.51900000000001</v>
      </c>
      <c r="M125" s="250">
        <f t="shared" si="0"/>
        <v>0</v>
      </c>
      <c r="N125" s="297" t="s">
        <v>48</v>
      </c>
      <c r="O125" s="251" t="s">
        <v>532</v>
      </c>
      <c r="P125" s="252" t="s">
        <v>533</v>
      </c>
      <c r="Q125" s="253"/>
      <c r="R125" s="254" t="s">
        <v>483</v>
      </c>
      <c r="S125" s="298" t="s">
        <v>484</v>
      </c>
      <c r="T125" s="254" t="s">
        <v>485</v>
      </c>
      <c r="U125" s="288" t="s">
        <v>53</v>
      </c>
      <c r="V125" s="289"/>
      <c r="W125" s="290" t="s">
        <v>54</v>
      </c>
      <c r="X125" s="291">
        <v>116</v>
      </c>
      <c r="Y125" s="290" t="s">
        <v>54</v>
      </c>
      <c r="Z125" s="292"/>
      <c r="AA125" s="288"/>
      <c r="AB125" s="289"/>
      <c r="AC125" s="290" t="s">
        <v>54</v>
      </c>
      <c r="AD125" s="291"/>
      <c r="AE125" s="290" t="s">
        <v>54</v>
      </c>
      <c r="AF125" s="292"/>
      <c r="AG125" s="288"/>
      <c r="AH125" s="289"/>
      <c r="AI125" s="290" t="s">
        <v>54</v>
      </c>
      <c r="AJ125" s="291"/>
      <c r="AK125" s="290" t="s">
        <v>54</v>
      </c>
      <c r="AL125" s="292"/>
      <c r="AM125" s="293"/>
      <c r="AN125" s="294" t="s">
        <v>48</v>
      </c>
      <c r="AO125" s="294"/>
      <c r="AP125" s="294" t="s">
        <v>55</v>
      </c>
      <c r="AQ125" s="295" t="s">
        <v>56</v>
      </c>
      <c r="AR125" s="295"/>
      <c r="AS125" s="296"/>
    </row>
    <row r="126" spans="1:45" ht="57" customHeight="1">
      <c r="A126" s="499" t="s">
        <v>534</v>
      </c>
      <c r="B126" s="456" t="s">
        <v>535</v>
      </c>
      <c r="C126" s="456" t="s">
        <v>300</v>
      </c>
      <c r="D126" s="456" t="s">
        <v>44</v>
      </c>
      <c r="E126" s="185">
        <v>47.103000000000002</v>
      </c>
      <c r="F126" s="185">
        <v>47.103000000000002</v>
      </c>
      <c r="G126" s="185">
        <v>41.699779999999997</v>
      </c>
      <c r="H126" s="497" t="s">
        <v>45</v>
      </c>
      <c r="I126" s="493" t="s">
        <v>46</v>
      </c>
      <c r="J126" s="495" t="s">
        <v>536</v>
      </c>
      <c r="K126" s="185">
        <v>29.613</v>
      </c>
      <c r="L126" s="185">
        <v>29.613</v>
      </c>
      <c r="M126" s="250">
        <f t="shared" si="0"/>
        <v>0</v>
      </c>
      <c r="N126" s="506" t="s">
        <v>48</v>
      </c>
      <c r="O126" s="468" t="s">
        <v>532</v>
      </c>
      <c r="P126" s="456" t="s">
        <v>537</v>
      </c>
      <c r="Q126" s="253"/>
      <c r="R126" s="254" t="s">
        <v>538</v>
      </c>
      <c r="S126" s="298" t="s">
        <v>112</v>
      </c>
      <c r="T126" s="254" t="s">
        <v>539</v>
      </c>
      <c r="U126" s="288" t="s">
        <v>53</v>
      </c>
      <c r="V126" s="289"/>
      <c r="W126" s="290" t="s">
        <v>54</v>
      </c>
      <c r="X126" s="291">
        <v>117</v>
      </c>
      <c r="Y126" s="290" t="s">
        <v>54</v>
      </c>
      <c r="Z126" s="292"/>
      <c r="AA126" s="288"/>
      <c r="AB126" s="289"/>
      <c r="AC126" s="290" t="s">
        <v>54</v>
      </c>
      <c r="AD126" s="291"/>
      <c r="AE126" s="290" t="s">
        <v>54</v>
      </c>
      <c r="AF126" s="292"/>
      <c r="AG126" s="288"/>
      <c r="AH126" s="289"/>
      <c r="AI126" s="290" t="s">
        <v>54</v>
      </c>
      <c r="AJ126" s="291"/>
      <c r="AK126" s="290" t="s">
        <v>54</v>
      </c>
      <c r="AL126" s="292"/>
      <c r="AM126" s="293"/>
      <c r="AN126" s="294" t="s">
        <v>48</v>
      </c>
      <c r="AO126" s="294"/>
      <c r="AP126" s="294" t="s">
        <v>106</v>
      </c>
      <c r="AQ126" s="295" t="s">
        <v>56</v>
      </c>
      <c r="AR126" s="295"/>
      <c r="AS126" s="296"/>
    </row>
    <row r="127" spans="1:45" ht="33">
      <c r="A127" s="500"/>
      <c r="B127" s="457"/>
      <c r="C127" s="457"/>
      <c r="D127" s="457"/>
      <c r="E127" s="185">
        <v>0.94299999999999995</v>
      </c>
      <c r="F127" s="250">
        <v>0.94299999999999995</v>
      </c>
      <c r="G127" s="185">
        <v>0.22847000000000001</v>
      </c>
      <c r="H127" s="498"/>
      <c r="I127" s="494"/>
      <c r="J127" s="496"/>
      <c r="K127" s="185">
        <v>0.94299999999999995</v>
      </c>
      <c r="L127" s="185">
        <v>0.94299999999999995</v>
      </c>
      <c r="M127" s="250">
        <f t="shared" si="0"/>
        <v>0</v>
      </c>
      <c r="N127" s="507"/>
      <c r="O127" s="510"/>
      <c r="P127" s="457"/>
      <c r="Q127" s="253"/>
      <c r="R127" s="254" t="s">
        <v>538</v>
      </c>
      <c r="S127" s="298" t="s">
        <v>112</v>
      </c>
      <c r="T127" s="254" t="s">
        <v>540</v>
      </c>
      <c r="U127" s="288" t="s">
        <v>53</v>
      </c>
      <c r="V127" s="289"/>
      <c r="W127" s="290" t="s">
        <v>54</v>
      </c>
      <c r="X127" s="291"/>
      <c r="Y127" s="290" t="s">
        <v>54</v>
      </c>
      <c r="Z127" s="292"/>
      <c r="AA127" s="288"/>
      <c r="AB127" s="289"/>
      <c r="AC127" s="290" t="s">
        <v>54</v>
      </c>
      <c r="AD127" s="291"/>
      <c r="AE127" s="290" t="s">
        <v>54</v>
      </c>
      <c r="AF127" s="292"/>
      <c r="AG127" s="288"/>
      <c r="AH127" s="289"/>
      <c r="AI127" s="290" t="s">
        <v>54</v>
      </c>
      <c r="AJ127" s="291"/>
      <c r="AK127" s="290" t="s">
        <v>54</v>
      </c>
      <c r="AL127" s="292"/>
      <c r="AM127" s="293"/>
      <c r="AN127" s="294" t="s">
        <v>48</v>
      </c>
      <c r="AO127" s="294"/>
      <c r="AP127" s="294" t="s">
        <v>106</v>
      </c>
      <c r="AQ127" s="295" t="s">
        <v>56</v>
      </c>
      <c r="AR127" s="295"/>
      <c r="AS127" s="296"/>
    </row>
    <row r="128" spans="1:45" ht="78.400000000000006" customHeight="1">
      <c r="A128" s="299" t="s">
        <v>541</v>
      </c>
      <c r="B128" s="252" t="s">
        <v>542</v>
      </c>
      <c r="C128" s="252" t="s">
        <v>267</v>
      </c>
      <c r="D128" s="252" t="s">
        <v>543</v>
      </c>
      <c r="E128" s="185">
        <v>9.4969999999999999</v>
      </c>
      <c r="F128" s="250">
        <v>9.4969999999999999</v>
      </c>
      <c r="G128" s="185">
        <v>4.6715249999999999</v>
      </c>
      <c r="H128" s="247" t="s">
        <v>544</v>
      </c>
      <c r="I128" s="248" t="s">
        <v>46</v>
      </c>
      <c r="J128" s="249" t="s">
        <v>545</v>
      </c>
      <c r="K128" s="185">
        <v>9.7590000000000003</v>
      </c>
      <c r="L128" s="185">
        <v>9.7590000000000003</v>
      </c>
      <c r="M128" s="250">
        <f t="shared" si="0"/>
        <v>0</v>
      </c>
      <c r="N128" s="297" t="s">
        <v>48</v>
      </c>
      <c r="O128" s="251" t="s">
        <v>46</v>
      </c>
      <c r="P128" s="252" t="s">
        <v>546</v>
      </c>
      <c r="Q128" s="253"/>
      <c r="R128" s="254" t="s">
        <v>483</v>
      </c>
      <c r="S128" s="298" t="s">
        <v>484</v>
      </c>
      <c r="T128" s="254" t="s">
        <v>485</v>
      </c>
      <c r="U128" s="288" t="s">
        <v>53</v>
      </c>
      <c r="V128" s="289"/>
      <c r="W128" s="290" t="s">
        <v>54</v>
      </c>
      <c r="X128" s="291">
        <v>118</v>
      </c>
      <c r="Y128" s="290" t="s">
        <v>54</v>
      </c>
      <c r="Z128" s="292"/>
      <c r="AA128" s="288"/>
      <c r="AB128" s="289"/>
      <c r="AC128" s="290" t="s">
        <v>54</v>
      </c>
      <c r="AD128" s="291"/>
      <c r="AE128" s="290" t="s">
        <v>54</v>
      </c>
      <c r="AF128" s="292"/>
      <c r="AG128" s="288"/>
      <c r="AH128" s="289"/>
      <c r="AI128" s="290" t="s">
        <v>54</v>
      </c>
      <c r="AJ128" s="291"/>
      <c r="AK128" s="290" t="s">
        <v>54</v>
      </c>
      <c r="AL128" s="292"/>
      <c r="AM128" s="293"/>
      <c r="AN128" s="294" t="s">
        <v>73</v>
      </c>
      <c r="AO128" s="294" t="s">
        <v>144</v>
      </c>
      <c r="AP128" s="294" t="s">
        <v>98</v>
      </c>
      <c r="AQ128" s="295" t="s">
        <v>56</v>
      </c>
      <c r="AR128" s="295"/>
      <c r="AS128" s="296"/>
    </row>
    <row r="129" spans="1:45" ht="77">
      <c r="A129" s="299" t="s">
        <v>547</v>
      </c>
      <c r="B129" s="252" t="s">
        <v>548</v>
      </c>
      <c r="C129" s="252" t="s">
        <v>549</v>
      </c>
      <c r="D129" s="252" t="s">
        <v>44</v>
      </c>
      <c r="E129" s="185">
        <v>341.036</v>
      </c>
      <c r="F129" s="250">
        <v>341.036</v>
      </c>
      <c r="G129" s="185">
        <v>322.78618</v>
      </c>
      <c r="H129" s="247" t="s">
        <v>45</v>
      </c>
      <c r="I129" s="248" t="s">
        <v>46</v>
      </c>
      <c r="J129" s="249" t="s">
        <v>481</v>
      </c>
      <c r="K129" s="185">
        <v>307.74</v>
      </c>
      <c r="L129" s="185">
        <v>317.74</v>
      </c>
      <c r="M129" s="250">
        <f t="shared" si="0"/>
        <v>10</v>
      </c>
      <c r="N129" s="297" t="s">
        <v>48</v>
      </c>
      <c r="O129" s="251" t="s">
        <v>46</v>
      </c>
      <c r="P129" s="252" t="s">
        <v>550</v>
      </c>
      <c r="Q129" s="253"/>
      <c r="R129" s="254" t="s">
        <v>483</v>
      </c>
      <c r="S129" s="298" t="s">
        <v>484</v>
      </c>
      <c r="T129" s="254" t="s">
        <v>485</v>
      </c>
      <c r="U129" s="288" t="s">
        <v>53</v>
      </c>
      <c r="V129" s="289"/>
      <c r="W129" s="290" t="s">
        <v>54</v>
      </c>
      <c r="X129" s="291">
        <v>119</v>
      </c>
      <c r="Y129" s="290" t="s">
        <v>54</v>
      </c>
      <c r="Z129" s="292"/>
      <c r="AA129" s="288"/>
      <c r="AB129" s="289"/>
      <c r="AC129" s="290" t="s">
        <v>54</v>
      </c>
      <c r="AD129" s="291"/>
      <c r="AE129" s="290" t="s">
        <v>54</v>
      </c>
      <c r="AF129" s="292"/>
      <c r="AG129" s="288"/>
      <c r="AH129" s="289"/>
      <c r="AI129" s="290" t="s">
        <v>54</v>
      </c>
      <c r="AJ129" s="291"/>
      <c r="AK129" s="290" t="s">
        <v>54</v>
      </c>
      <c r="AL129" s="292"/>
      <c r="AM129" s="293"/>
      <c r="AN129" s="294" t="s">
        <v>48</v>
      </c>
      <c r="AO129" s="294"/>
      <c r="AP129" s="294" t="s">
        <v>64</v>
      </c>
      <c r="AQ129" s="295" t="s">
        <v>56</v>
      </c>
      <c r="AR129" s="295"/>
      <c r="AS129" s="296"/>
    </row>
    <row r="130" spans="1:45" ht="57" customHeight="1">
      <c r="A130" s="299" t="s">
        <v>551</v>
      </c>
      <c r="B130" s="252" t="s">
        <v>552</v>
      </c>
      <c r="C130" s="252" t="s">
        <v>553</v>
      </c>
      <c r="D130" s="252" t="s">
        <v>44</v>
      </c>
      <c r="E130" s="185">
        <v>39.640999999999998</v>
      </c>
      <c r="F130" s="250">
        <v>39.640999999999998</v>
      </c>
      <c r="G130" s="185">
        <v>43.788060000000002</v>
      </c>
      <c r="H130" s="247" t="s">
        <v>554</v>
      </c>
      <c r="I130" s="248" t="s">
        <v>46</v>
      </c>
      <c r="J130" s="249" t="s">
        <v>555</v>
      </c>
      <c r="K130" s="185">
        <v>40.942</v>
      </c>
      <c r="L130" s="185">
        <v>40.942</v>
      </c>
      <c r="M130" s="250">
        <f t="shared" si="0"/>
        <v>0</v>
      </c>
      <c r="N130" s="297" t="s">
        <v>48</v>
      </c>
      <c r="O130" s="251" t="s">
        <v>46</v>
      </c>
      <c r="P130" s="252" t="s">
        <v>556</v>
      </c>
      <c r="Q130" s="253"/>
      <c r="R130" s="254" t="s">
        <v>483</v>
      </c>
      <c r="S130" s="298" t="s">
        <v>484</v>
      </c>
      <c r="T130" s="254" t="s">
        <v>485</v>
      </c>
      <c r="U130" s="288" t="s">
        <v>53</v>
      </c>
      <c r="V130" s="289"/>
      <c r="W130" s="290" t="s">
        <v>54</v>
      </c>
      <c r="X130" s="291">
        <v>120</v>
      </c>
      <c r="Y130" s="290" t="s">
        <v>54</v>
      </c>
      <c r="Z130" s="292"/>
      <c r="AA130" s="288"/>
      <c r="AB130" s="289"/>
      <c r="AC130" s="290" t="s">
        <v>54</v>
      </c>
      <c r="AD130" s="291"/>
      <c r="AE130" s="290" t="s">
        <v>54</v>
      </c>
      <c r="AF130" s="292"/>
      <c r="AG130" s="288"/>
      <c r="AH130" s="289"/>
      <c r="AI130" s="290" t="s">
        <v>54</v>
      </c>
      <c r="AJ130" s="291"/>
      <c r="AK130" s="290" t="s">
        <v>54</v>
      </c>
      <c r="AL130" s="292"/>
      <c r="AM130" s="293"/>
      <c r="AN130" s="294" t="s">
        <v>73</v>
      </c>
      <c r="AO130" s="294" t="s">
        <v>74</v>
      </c>
      <c r="AP130" s="294" t="s">
        <v>75</v>
      </c>
      <c r="AQ130" s="295" t="s">
        <v>56</v>
      </c>
      <c r="AR130" s="295"/>
      <c r="AS130" s="296"/>
    </row>
    <row r="131" spans="1:45" ht="184" customHeight="1">
      <c r="A131" s="299" t="s">
        <v>557</v>
      </c>
      <c r="B131" s="252" t="s">
        <v>558</v>
      </c>
      <c r="C131" s="252" t="s">
        <v>272</v>
      </c>
      <c r="D131" s="252" t="s">
        <v>44</v>
      </c>
      <c r="E131" s="185">
        <v>83.510999999999996</v>
      </c>
      <c r="F131" s="250">
        <v>83.510999999999996</v>
      </c>
      <c r="G131" s="185">
        <v>83.510999999999996</v>
      </c>
      <c r="H131" s="247" t="s">
        <v>559</v>
      </c>
      <c r="I131" s="248" t="s">
        <v>46</v>
      </c>
      <c r="J131" s="249" t="s">
        <v>560</v>
      </c>
      <c r="K131" s="185">
        <v>83.512</v>
      </c>
      <c r="L131" s="185">
        <v>83.512</v>
      </c>
      <c r="M131" s="250">
        <f t="shared" si="0"/>
        <v>0</v>
      </c>
      <c r="N131" s="297" t="s">
        <v>48</v>
      </c>
      <c r="O131" s="251" t="s">
        <v>46</v>
      </c>
      <c r="P131" s="252" t="s">
        <v>561</v>
      </c>
      <c r="Q131" s="253"/>
      <c r="R131" s="254" t="s">
        <v>483</v>
      </c>
      <c r="S131" s="298" t="s">
        <v>484</v>
      </c>
      <c r="T131" s="254" t="s">
        <v>485</v>
      </c>
      <c r="U131" s="288" t="s">
        <v>53</v>
      </c>
      <c r="V131" s="289"/>
      <c r="W131" s="290" t="s">
        <v>54</v>
      </c>
      <c r="X131" s="291">
        <v>121</v>
      </c>
      <c r="Y131" s="290" t="s">
        <v>54</v>
      </c>
      <c r="Z131" s="292"/>
      <c r="AA131" s="288"/>
      <c r="AB131" s="289"/>
      <c r="AC131" s="290" t="s">
        <v>54</v>
      </c>
      <c r="AD131" s="291"/>
      <c r="AE131" s="290" t="s">
        <v>54</v>
      </c>
      <c r="AF131" s="292"/>
      <c r="AG131" s="288"/>
      <c r="AH131" s="289"/>
      <c r="AI131" s="290" t="s">
        <v>54</v>
      </c>
      <c r="AJ131" s="291"/>
      <c r="AK131" s="290" t="s">
        <v>54</v>
      </c>
      <c r="AL131" s="292"/>
      <c r="AM131" s="293"/>
      <c r="AN131" s="294" t="s">
        <v>73</v>
      </c>
      <c r="AO131" s="294" t="s">
        <v>74</v>
      </c>
      <c r="AP131" s="294" t="s">
        <v>75</v>
      </c>
      <c r="AQ131" s="295"/>
      <c r="AR131" s="295" t="s">
        <v>56</v>
      </c>
      <c r="AS131" s="296"/>
    </row>
    <row r="132" spans="1:45" ht="44">
      <c r="A132" s="299" t="s">
        <v>562</v>
      </c>
      <c r="B132" s="252" t="s">
        <v>563</v>
      </c>
      <c r="C132" s="252" t="s">
        <v>564</v>
      </c>
      <c r="D132" s="252" t="s">
        <v>44</v>
      </c>
      <c r="E132" s="185">
        <v>20.652000000000001</v>
      </c>
      <c r="F132" s="185">
        <v>20.652000000000001</v>
      </c>
      <c r="G132" s="185">
        <v>20.712736</v>
      </c>
      <c r="H132" s="247" t="s">
        <v>45</v>
      </c>
      <c r="I132" s="248" t="s">
        <v>46</v>
      </c>
      <c r="J132" s="249" t="s">
        <v>565</v>
      </c>
      <c r="K132" s="185">
        <v>19.616</v>
      </c>
      <c r="L132" s="185">
        <v>19.616</v>
      </c>
      <c r="M132" s="250">
        <f t="shared" si="0"/>
        <v>0</v>
      </c>
      <c r="N132" s="297" t="s">
        <v>48</v>
      </c>
      <c r="O132" s="251" t="s">
        <v>46</v>
      </c>
      <c r="P132" s="252" t="s">
        <v>566</v>
      </c>
      <c r="Q132" s="253"/>
      <c r="R132" s="254" t="s">
        <v>483</v>
      </c>
      <c r="S132" s="298" t="s">
        <v>484</v>
      </c>
      <c r="T132" s="254" t="s">
        <v>485</v>
      </c>
      <c r="U132" s="288" t="s">
        <v>53</v>
      </c>
      <c r="V132" s="289"/>
      <c r="W132" s="290" t="s">
        <v>54</v>
      </c>
      <c r="X132" s="291">
        <v>122</v>
      </c>
      <c r="Y132" s="290" t="s">
        <v>54</v>
      </c>
      <c r="Z132" s="292"/>
      <c r="AA132" s="288"/>
      <c r="AB132" s="289"/>
      <c r="AC132" s="290" t="s">
        <v>54</v>
      </c>
      <c r="AD132" s="291"/>
      <c r="AE132" s="290" t="s">
        <v>54</v>
      </c>
      <c r="AF132" s="292"/>
      <c r="AG132" s="288"/>
      <c r="AH132" s="289"/>
      <c r="AI132" s="290" t="s">
        <v>54</v>
      </c>
      <c r="AJ132" s="291"/>
      <c r="AK132" s="290" t="s">
        <v>54</v>
      </c>
      <c r="AL132" s="292"/>
      <c r="AM132" s="293"/>
      <c r="AN132" s="294" t="s">
        <v>48</v>
      </c>
      <c r="AO132" s="294"/>
      <c r="AP132" s="294" t="s">
        <v>55</v>
      </c>
      <c r="AQ132" s="295" t="s">
        <v>56</v>
      </c>
      <c r="AR132" s="295"/>
      <c r="AS132" s="296"/>
    </row>
    <row r="133" spans="1:45" ht="66">
      <c r="A133" s="299" t="s">
        <v>567</v>
      </c>
      <c r="B133" s="252" t="s">
        <v>568</v>
      </c>
      <c r="C133" s="252" t="s">
        <v>569</v>
      </c>
      <c r="D133" s="252" t="s">
        <v>570</v>
      </c>
      <c r="E133" s="185">
        <v>33.49</v>
      </c>
      <c r="F133" s="185">
        <v>33.49</v>
      </c>
      <c r="G133" s="185">
        <v>35.701273</v>
      </c>
      <c r="H133" s="247" t="s">
        <v>45</v>
      </c>
      <c r="I133" s="248" t="s">
        <v>46</v>
      </c>
      <c r="J133" s="249" t="s">
        <v>571</v>
      </c>
      <c r="K133" s="185">
        <v>30.623000000000001</v>
      </c>
      <c r="L133" s="185">
        <v>32.713999999999999</v>
      </c>
      <c r="M133" s="250">
        <f t="shared" si="0"/>
        <v>2.0909999999999975</v>
      </c>
      <c r="N133" s="297" t="s">
        <v>48</v>
      </c>
      <c r="O133" s="251" t="s">
        <v>46</v>
      </c>
      <c r="P133" s="252" t="s">
        <v>572</v>
      </c>
      <c r="Q133" s="253"/>
      <c r="R133" s="254" t="s">
        <v>573</v>
      </c>
      <c r="S133" s="298" t="s">
        <v>574</v>
      </c>
      <c r="T133" s="254" t="s">
        <v>575</v>
      </c>
      <c r="U133" s="288" t="s">
        <v>53</v>
      </c>
      <c r="V133" s="289"/>
      <c r="W133" s="290" t="s">
        <v>54</v>
      </c>
      <c r="X133" s="291">
        <v>123</v>
      </c>
      <c r="Y133" s="290" t="s">
        <v>54</v>
      </c>
      <c r="Z133" s="292"/>
      <c r="AA133" s="288"/>
      <c r="AB133" s="289"/>
      <c r="AC133" s="290" t="s">
        <v>54</v>
      </c>
      <c r="AD133" s="291"/>
      <c r="AE133" s="290" t="s">
        <v>54</v>
      </c>
      <c r="AF133" s="292"/>
      <c r="AG133" s="288"/>
      <c r="AH133" s="289"/>
      <c r="AI133" s="290" t="s">
        <v>54</v>
      </c>
      <c r="AJ133" s="291"/>
      <c r="AK133" s="290" t="s">
        <v>54</v>
      </c>
      <c r="AL133" s="292"/>
      <c r="AM133" s="293"/>
      <c r="AN133" s="294" t="s">
        <v>48</v>
      </c>
      <c r="AO133" s="294"/>
      <c r="AP133" s="294" t="s">
        <v>106</v>
      </c>
      <c r="AQ133" s="295" t="s">
        <v>56</v>
      </c>
      <c r="AR133" s="295"/>
      <c r="AS133" s="296"/>
    </row>
    <row r="134" spans="1:45" ht="99">
      <c r="A134" s="299" t="s">
        <v>576</v>
      </c>
      <c r="B134" s="252" t="s">
        <v>577</v>
      </c>
      <c r="C134" s="252" t="s">
        <v>578</v>
      </c>
      <c r="D134" s="252" t="s">
        <v>44</v>
      </c>
      <c r="E134" s="185">
        <v>43.643999999999998</v>
      </c>
      <c r="F134" s="185">
        <v>43.643999999999998</v>
      </c>
      <c r="G134" s="185">
        <v>40.477930999999998</v>
      </c>
      <c r="H134" s="247" t="s">
        <v>45</v>
      </c>
      <c r="I134" s="255" t="s">
        <v>150</v>
      </c>
      <c r="J134" s="256" t="s">
        <v>579</v>
      </c>
      <c r="K134" s="398">
        <v>42.784999999999997</v>
      </c>
      <c r="L134" s="398">
        <v>42.784999999999997</v>
      </c>
      <c r="M134" s="257">
        <f t="shared" si="0"/>
        <v>0</v>
      </c>
      <c r="N134" s="297" t="s">
        <v>48</v>
      </c>
      <c r="O134" s="259" t="s">
        <v>532</v>
      </c>
      <c r="P134" s="260" t="s">
        <v>580</v>
      </c>
      <c r="Q134" s="261"/>
      <c r="R134" s="264" t="s">
        <v>483</v>
      </c>
      <c r="S134" s="287" t="s">
        <v>484</v>
      </c>
      <c r="T134" s="264" t="s">
        <v>485</v>
      </c>
      <c r="U134" s="288" t="s">
        <v>53</v>
      </c>
      <c r="V134" s="289"/>
      <c r="W134" s="290" t="s">
        <v>54</v>
      </c>
      <c r="X134" s="291">
        <v>124</v>
      </c>
      <c r="Y134" s="290" t="s">
        <v>54</v>
      </c>
      <c r="Z134" s="292"/>
      <c r="AA134" s="288"/>
      <c r="AB134" s="289"/>
      <c r="AC134" s="290" t="s">
        <v>54</v>
      </c>
      <c r="AD134" s="291"/>
      <c r="AE134" s="290" t="s">
        <v>54</v>
      </c>
      <c r="AF134" s="292"/>
      <c r="AG134" s="288"/>
      <c r="AH134" s="289"/>
      <c r="AI134" s="290" t="s">
        <v>54</v>
      </c>
      <c r="AJ134" s="291"/>
      <c r="AK134" s="290" t="s">
        <v>54</v>
      </c>
      <c r="AL134" s="292"/>
      <c r="AM134" s="293"/>
      <c r="AN134" s="294" t="s">
        <v>48</v>
      </c>
      <c r="AO134" s="294"/>
      <c r="AP134" s="294" t="s">
        <v>55</v>
      </c>
      <c r="AQ134" s="295" t="s">
        <v>56</v>
      </c>
      <c r="AR134" s="295"/>
      <c r="AS134" s="296"/>
    </row>
    <row r="135" spans="1:45" ht="44">
      <c r="A135" s="299" t="s">
        <v>581</v>
      </c>
      <c r="B135" s="252" t="s">
        <v>582</v>
      </c>
      <c r="C135" s="252" t="s">
        <v>300</v>
      </c>
      <c r="D135" s="252" t="s">
        <v>44</v>
      </c>
      <c r="E135" s="185">
        <v>49.555</v>
      </c>
      <c r="F135" s="185">
        <v>49.555</v>
      </c>
      <c r="G135" s="185">
        <v>50.695692999999999</v>
      </c>
      <c r="H135" s="247" t="s">
        <v>45</v>
      </c>
      <c r="I135" s="248" t="s">
        <v>583</v>
      </c>
      <c r="J135" s="249" t="s">
        <v>584</v>
      </c>
      <c r="K135" s="185">
        <v>12.839</v>
      </c>
      <c r="L135" s="185">
        <v>0</v>
      </c>
      <c r="M135" s="250">
        <f t="shared" si="0"/>
        <v>-12.839</v>
      </c>
      <c r="N135" s="297" t="s">
        <v>48</v>
      </c>
      <c r="O135" s="251" t="s">
        <v>302</v>
      </c>
      <c r="P135" s="252" t="s">
        <v>585</v>
      </c>
      <c r="Q135" s="253"/>
      <c r="R135" s="254" t="s">
        <v>483</v>
      </c>
      <c r="S135" s="298" t="s">
        <v>484</v>
      </c>
      <c r="T135" s="254" t="s">
        <v>485</v>
      </c>
      <c r="U135" s="288" t="s">
        <v>53</v>
      </c>
      <c r="V135" s="289"/>
      <c r="W135" s="290" t="s">
        <v>54</v>
      </c>
      <c r="X135" s="291">
        <v>125</v>
      </c>
      <c r="Y135" s="290" t="s">
        <v>54</v>
      </c>
      <c r="Z135" s="292"/>
      <c r="AA135" s="288"/>
      <c r="AB135" s="289"/>
      <c r="AC135" s="290" t="s">
        <v>54</v>
      </c>
      <c r="AD135" s="291"/>
      <c r="AE135" s="290" t="s">
        <v>54</v>
      </c>
      <c r="AF135" s="292"/>
      <c r="AG135" s="288"/>
      <c r="AH135" s="289"/>
      <c r="AI135" s="290" t="s">
        <v>54</v>
      </c>
      <c r="AJ135" s="291"/>
      <c r="AK135" s="290" t="s">
        <v>54</v>
      </c>
      <c r="AL135" s="292"/>
      <c r="AM135" s="293"/>
      <c r="AN135" s="294" t="s">
        <v>48</v>
      </c>
      <c r="AO135" s="294"/>
      <c r="AP135" s="294" t="s">
        <v>98</v>
      </c>
      <c r="AQ135" s="295" t="s">
        <v>56</v>
      </c>
      <c r="AR135" s="295"/>
      <c r="AS135" s="296"/>
    </row>
    <row r="136" spans="1:45" ht="55">
      <c r="A136" s="299" t="s">
        <v>586</v>
      </c>
      <c r="B136" s="252" t="s">
        <v>587</v>
      </c>
      <c r="C136" s="252" t="s">
        <v>473</v>
      </c>
      <c r="D136" s="252" t="s">
        <v>44</v>
      </c>
      <c r="E136" s="185">
        <v>37.692999999999998</v>
      </c>
      <c r="F136" s="185">
        <v>37.692999999999998</v>
      </c>
      <c r="G136" s="185">
        <v>34.895085999999999</v>
      </c>
      <c r="H136" s="247" t="s">
        <v>45</v>
      </c>
      <c r="I136" s="248" t="s">
        <v>46</v>
      </c>
      <c r="J136" s="249" t="s">
        <v>481</v>
      </c>
      <c r="K136" s="185">
        <v>33.286000000000001</v>
      </c>
      <c r="L136" s="185">
        <v>42.441000000000003</v>
      </c>
      <c r="M136" s="250">
        <f t="shared" si="0"/>
        <v>9.1550000000000011</v>
      </c>
      <c r="N136" s="297" t="s">
        <v>48</v>
      </c>
      <c r="O136" s="251" t="s">
        <v>46</v>
      </c>
      <c r="P136" s="252" t="s">
        <v>588</v>
      </c>
      <c r="Q136" s="253"/>
      <c r="R136" s="254" t="s">
        <v>483</v>
      </c>
      <c r="S136" s="298" t="s">
        <v>484</v>
      </c>
      <c r="T136" s="254" t="s">
        <v>485</v>
      </c>
      <c r="U136" s="288" t="s">
        <v>53</v>
      </c>
      <c r="V136" s="289"/>
      <c r="W136" s="290" t="s">
        <v>54</v>
      </c>
      <c r="X136" s="291">
        <v>126</v>
      </c>
      <c r="Y136" s="290" t="s">
        <v>54</v>
      </c>
      <c r="Z136" s="292"/>
      <c r="AA136" s="288"/>
      <c r="AB136" s="289"/>
      <c r="AC136" s="290" t="s">
        <v>54</v>
      </c>
      <c r="AD136" s="291"/>
      <c r="AE136" s="290" t="s">
        <v>54</v>
      </c>
      <c r="AF136" s="292"/>
      <c r="AG136" s="288"/>
      <c r="AH136" s="289"/>
      <c r="AI136" s="290" t="s">
        <v>54</v>
      </c>
      <c r="AJ136" s="291"/>
      <c r="AK136" s="290" t="s">
        <v>54</v>
      </c>
      <c r="AL136" s="292"/>
      <c r="AM136" s="293"/>
      <c r="AN136" s="294" t="s">
        <v>48</v>
      </c>
      <c r="AO136" s="294"/>
      <c r="AP136" s="294" t="s">
        <v>106</v>
      </c>
      <c r="AQ136" s="295" t="s">
        <v>56</v>
      </c>
      <c r="AR136" s="295"/>
      <c r="AS136" s="296"/>
    </row>
    <row r="137" spans="1:45" ht="53" customHeight="1">
      <c r="A137" s="299" t="s">
        <v>589</v>
      </c>
      <c r="B137" s="252" t="s">
        <v>590</v>
      </c>
      <c r="C137" s="252" t="s">
        <v>591</v>
      </c>
      <c r="D137" s="252" t="s">
        <v>592</v>
      </c>
      <c r="E137" s="185">
        <v>38.945</v>
      </c>
      <c r="F137" s="250">
        <v>38.945</v>
      </c>
      <c r="G137" s="185">
        <v>37.439222000000001</v>
      </c>
      <c r="H137" s="247" t="s">
        <v>45</v>
      </c>
      <c r="I137" s="248" t="s">
        <v>89</v>
      </c>
      <c r="J137" s="249" t="s">
        <v>593</v>
      </c>
      <c r="K137" s="185">
        <v>0</v>
      </c>
      <c r="L137" s="185">
        <v>0</v>
      </c>
      <c r="M137" s="250">
        <f t="shared" si="0"/>
        <v>0</v>
      </c>
      <c r="N137" s="297" t="s">
        <v>48</v>
      </c>
      <c r="O137" s="251" t="s">
        <v>400</v>
      </c>
      <c r="P137" s="252" t="s">
        <v>594</v>
      </c>
      <c r="Q137" s="253"/>
      <c r="R137" s="254" t="s">
        <v>483</v>
      </c>
      <c r="S137" s="298" t="s">
        <v>484</v>
      </c>
      <c r="T137" s="254" t="s">
        <v>595</v>
      </c>
      <c r="U137" s="288" t="s">
        <v>53</v>
      </c>
      <c r="V137" s="289"/>
      <c r="W137" s="290" t="s">
        <v>54</v>
      </c>
      <c r="X137" s="291">
        <v>127</v>
      </c>
      <c r="Y137" s="290" t="s">
        <v>54</v>
      </c>
      <c r="Z137" s="292"/>
      <c r="AA137" s="288"/>
      <c r="AB137" s="289"/>
      <c r="AC137" s="290" t="s">
        <v>54</v>
      </c>
      <c r="AD137" s="291"/>
      <c r="AE137" s="290" t="s">
        <v>54</v>
      </c>
      <c r="AF137" s="292"/>
      <c r="AG137" s="288"/>
      <c r="AH137" s="289"/>
      <c r="AI137" s="290" t="s">
        <v>54</v>
      </c>
      <c r="AJ137" s="291"/>
      <c r="AK137" s="290" t="s">
        <v>54</v>
      </c>
      <c r="AL137" s="292"/>
      <c r="AM137" s="293"/>
      <c r="AN137" s="294" t="s">
        <v>48</v>
      </c>
      <c r="AO137" s="294"/>
      <c r="AP137" s="294" t="s">
        <v>106</v>
      </c>
      <c r="AQ137" s="295" t="s">
        <v>56</v>
      </c>
      <c r="AR137" s="295"/>
      <c r="AS137" s="296"/>
    </row>
    <row r="138" spans="1:45" ht="66">
      <c r="A138" s="299" t="s">
        <v>596</v>
      </c>
      <c r="B138" s="252" t="s">
        <v>597</v>
      </c>
      <c r="C138" s="252" t="s">
        <v>141</v>
      </c>
      <c r="D138" s="252" t="s">
        <v>44</v>
      </c>
      <c r="E138" s="185">
        <v>161.333</v>
      </c>
      <c r="F138" s="250">
        <v>161.333</v>
      </c>
      <c r="G138" s="185">
        <v>153.23281499999999</v>
      </c>
      <c r="H138" s="247" t="s">
        <v>45</v>
      </c>
      <c r="I138" s="248" t="s">
        <v>150</v>
      </c>
      <c r="J138" s="249" t="s">
        <v>598</v>
      </c>
      <c r="K138" s="185">
        <v>175.66900000000001</v>
      </c>
      <c r="L138" s="185">
        <v>114.54900000000001</v>
      </c>
      <c r="M138" s="250">
        <f t="shared" si="0"/>
        <v>-61.120000000000005</v>
      </c>
      <c r="N138" s="297" t="s">
        <v>48</v>
      </c>
      <c r="O138" s="251" t="s">
        <v>532</v>
      </c>
      <c r="P138" s="252" t="s">
        <v>599</v>
      </c>
      <c r="Q138" s="253"/>
      <c r="R138" s="254" t="s">
        <v>483</v>
      </c>
      <c r="S138" s="298" t="s">
        <v>484</v>
      </c>
      <c r="T138" s="254" t="s">
        <v>485</v>
      </c>
      <c r="U138" s="288" t="s">
        <v>53</v>
      </c>
      <c r="V138" s="289"/>
      <c r="W138" s="290" t="s">
        <v>54</v>
      </c>
      <c r="X138" s="291">
        <v>128</v>
      </c>
      <c r="Y138" s="290" t="s">
        <v>54</v>
      </c>
      <c r="Z138" s="292"/>
      <c r="AA138" s="288"/>
      <c r="AB138" s="289"/>
      <c r="AC138" s="290" t="s">
        <v>54</v>
      </c>
      <c r="AD138" s="291"/>
      <c r="AE138" s="290" t="s">
        <v>54</v>
      </c>
      <c r="AF138" s="292"/>
      <c r="AG138" s="288"/>
      <c r="AH138" s="289"/>
      <c r="AI138" s="290" t="s">
        <v>54</v>
      </c>
      <c r="AJ138" s="291"/>
      <c r="AK138" s="290" t="s">
        <v>54</v>
      </c>
      <c r="AL138" s="292"/>
      <c r="AM138" s="293"/>
      <c r="AN138" s="294" t="s">
        <v>48</v>
      </c>
      <c r="AO138" s="294"/>
      <c r="AP138" s="294" t="s">
        <v>64</v>
      </c>
      <c r="AQ138" s="295" t="s">
        <v>56</v>
      </c>
      <c r="AR138" s="295"/>
      <c r="AS138" s="296"/>
    </row>
    <row r="139" spans="1:45" ht="44">
      <c r="A139" s="299" t="s">
        <v>600</v>
      </c>
      <c r="B139" s="252" t="s">
        <v>601</v>
      </c>
      <c r="C139" s="252" t="s">
        <v>448</v>
      </c>
      <c r="D139" s="252" t="s">
        <v>44</v>
      </c>
      <c r="E139" s="185">
        <v>60.774000000000001</v>
      </c>
      <c r="F139" s="250">
        <v>60.774000000000001</v>
      </c>
      <c r="G139" s="185">
        <v>60.590558999999999</v>
      </c>
      <c r="H139" s="247" t="s">
        <v>45</v>
      </c>
      <c r="I139" s="248" t="s">
        <v>150</v>
      </c>
      <c r="J139" s="249" t="s">
        <v>602</v>
      </c>
      <c r="K139" s="185">
        <v>60.774000000000001</v>
      </c>
      <c r="L139" s="185">
        <v>60.774000000000001</v>
      </c>
      <c r="M139" s="250">
        <f t="shared" si="0"/>
        <v>0</v>
      </c>
      <c r="N139" s="297" t="s">
        <v>48</v>
      </c>
      <c r="O139" s="251" t="s">
        <v>532</v>
      </c>
      <c r="P139" s="252" t="s">
        <v>603</v>
      </c>
      <c r="Q139" s="253"/>
      <c r="R139" s="254" t="s">
        <v>483</v>
      </c>
      <c r="S139" s="298" t="s">
        <v>484</v>
      </c>
      <c r="T139" s="254" t="s">
        <v>485</v>
      </c>
      <c r="U139" s="288" t="s">
        <v>53</v>
      </c>
      <c r="V139" s="289"/>
      <c r="W139" s="290" t="s">
        <v>54</v>
      </c>
      <c r="X139" s="291">
        <v>129</v>
      </c>
      <c r="Y139" s="290" t="s">
        <v>54</v>
      </c>
      <c r="Z139" s="292"/>
      <c r="AA139" s="288"/>
      <c r="AB139" s="289"/>
      <c r="AC139" s="290" t="s">
        <v>54</v>
      </c>
      <c r="AD139" s="291"/>
      <c r="AE139" s="290" t="s">
        <v>54</v>
      </c>
      <c r="AF139" s="292"/>
      <c r="AG139" s="288"/>
      <c r="AH139" s="289"/>
      <c r="AI139" s="290" t="s">
        <v>54</v>
      </c>
      <c r="AJ139" s="291"/>
      <c r="AK139" s="290" t="s">
        <v>54</v>
      </c>
      <c r="AL139" s="292"/>
      <c r="AM139" s="293"/>
      <c r="AN139" s="294" t="s">
        <v>48</v>
      </c>
      <c r="AO139" s="294"/>
      <c r="AP139" s="294" t="s">
        <v>55</v>
      </c>
      <c r="AQ139" s="295" t="s">
        <v>56</v>
      </c>
      <c r="AR139" s="295"/>
      <c r="AS139" s="296"/>
    </row>
    <row r="140" spans="1:45" ht="66" customHeight="1">
      <c r="A140" s="299" t="s">
        <v>604</v>
      </c>
      <c r="B140" s="252" t="s">
        <v>605</v>
      </c>
      <c r="C140" s="252" t="s">
        <v>448</v>
      </c>
      <c r="D140" s="252" t="s">
        <v>44</v>
      </c>
      <c r="E140" s="185">
        <v>37.399000000000001</v>
      </c>
      <c r="F140" s="250">
        <v>37.399000000000001</v>
      </c>
      <c r="G140" s="185">
        <v>35.670960999999998</v>
      </c>
      <c r="H140" s="247" t="s">
        <v>606</v>
      </c>
      <c r="I140" s="248" t="s">
        <v>46</v>
      </c>
      <c r="J140" s="249" t="s">
        <v>607</v>
      </c>
      <c r="K140" s="185">
        <v>8.5510000000000002</v>
      </c>
      <c r="L140" s="185">
        <v>8.5510000000000002</v>
      </c>
      <c r="M140" s="250">
        <f t="shared" si="0"/>
        <v>0</v>
      </c>
      <c r="N140" s="297" t="s">
        <v>48</v>
      </c>
      <c r="O140" s="251" t="s">
        <v>46</v>
      </c>
      <c r="P140" s="252" t="s">
        <v>608</v>
      </c>
      <c r="Q140" s="253"/>
      <c r="R140" s="254" t="s">
        <v>483</v>
      </c>
      <c r="S140" s="298" t="s">
        <v>484</v>
      </c>
      <c r="T140" s="254" t="s">
        <v>485</v>
      </c>
      <c r="U140" s="288" t="s">
        <v>53</v>
      </c>
      <c r="V140" s="289"/>
      <c r="W140" s="290" t="s">
        <v>54</v>
      </c>
      <c r="X140" s="291">
        <v>130</v>
      </c>
      <c r="Y140" s="290" t="s">
        <v>54</v>
      </c>
      <c r="Z140" s="292"/>
      <c r="AA140" s="288"/>
      <c r="AB140" s="289"/>
      <c r="AC140" s="290" t="s">
        <v>54</v>
      </c>
      <c r="AD140" s="291"/>
      <c r="AE140" s="290" t="s">
        <v>54</v>
      </c>
      <c r="AF140" s="292"/>
      <c r="AG140" s="288"/>
      <c r="AH140" s="289"/>
      <c r="AI140" s="290" t="s">
        <v>54</v>
      </c>
      <c r="AJ140" s="291"/>
      <c r="AK140" s="290" t="s">
        <v>54</v>
      </c>
      <c r="AL140" s="292"/>
      <c r="AM140" s="293"/>
      <c r="AN140" s="294" t="s">
        <v>73</v>
      </c>
      <c r="AO140" s="294" t="s">
        <v>74</v>
      </c>
      <c r="AP140" s="294" t="s">
        <v>75</v>
      </c>
      <c r="AQ140" s="295" t="s">
        <v>56</v>
      </c>
      <c r="AR140" s="295"/>
      <c r="AS140" s="296"/>
    </row>
    <row r="141" spans="1:45" ht="55">
      <c r="A141" s="299" t="s">
        <v>609</v>
      </c>
      <c r="B141" s="252" t="s">
        <v>610</v>
      </c>
      <c r="C141" s="252" t="s">
        <v>506</v>
      </c>
      <c r="D141" s="252" t="s">
        <v>44</v>
      </c>
      <c r="E141" s="185">
        <v>105.685</v>
      </c>
      <c r="F141" s="250">
        <v>105.685</v>
      </c>
      <c r="G141" s="185">
        <v>103.795547</v>
      </c>
      <c r="H141" s="247" t="s">
        <v>45</v>
      </c>
      <c r="I141" s="248" t="s">
        <v>150</v>
      </c>
      <c r="J141" s="249" t="s">
        <v>611</v>
      </c>
      <c r="K141" s="185">
        <v>126</v>
      </c>
      <c r="L141" s="185">
        <v>126</v>
      </c>
      <c r="M141" s="250">
        <f t="shared" si="0"/>
        <v>0</v>
      </c>
      <c r="N141" s="297" t="s">
        <v>48</v>
      </c>
      <c r="O141" s="251" t="s">
        <v>532</v>
      </c>
      <c r="P141" s="252" t="s">
        <v>612</v>
      </c>
      <c r="Q141" s="253"/>
      <c r="R141" s="254" t="s">
        <v>483</v>
      </c>
      <c r="S141" s="298" t="s">
        <v>484</v>
      </c>
      <c r="T141" s="254" t="s">
        <v>485</v>
      </c>
      <c r="U141" s="288" t="s">
        <v>53</v>
      </c>
      <c r="V141" s="289"/>
      <c r="W141" s="290" t="s">
        <v>54</v>
      </c>
      <c r="X141" s="291">
        <v>131</v>
      </c>
      <c r="Y141" s="290" t="s">
        <v>54</v>
      </c>
      <c r="Z141" s="292"/>
      <c r="AA141" s="288"/>
      <c r="AB141" s="289"/>
      <c r="AC141" s="290" t="s">
        <v>54</v>
      </c>
      <c r="AD141" s="291"/>
      <c r="AE141" s="290" t="s">
        <v>54</v>
      </c>
      <c r="AF141" s="292"/>
      <c r="AG141" s="288"/>
      <c r="AH141" s="289"/>
      <c r="AI141" s="290" t="s">
        <v>54</v>
      </c>
      <c r="AJ141" s="291"/>
      <c r="AK141" s="290" t="s">
        <v>54</v>
      </c>
      <c r="AL141" s="292"/>
      <c r="AM141" s="293"/>
      <c r="AN141" s="294" t="s">
        <v>48</v>
      </c>
      <c r="AO141" s="294"/>
      <c r="AP141" s="294" t="s">
        <v>98</v>
      </c>
      <c r="AQ141" s="295" t="s">
        <v>56</v>
      </c>
      <c r="AR141" s="295"/>
      <c r="AS141" s="296"/>
    </row>
    <row r="142" spans="1:45" ht="55">
      <c r="A142" s="299" t="s">
        <v>613</v>
      </c>
      <c r="B142" s="252" t="s">
        <v>614</v>
      </c>
      <c r="C142" s="252" t="s">
        <v>267</v>
      </c>
      <c r="D142" s="252" t="s">
        <v>44</v>
      </c>
      <c r="E142" s="185">
        <f>134.402-0.3</f>
        <v>134.10199999999998</v>
      </c>
      <c r="F142" s="185">
        <v>134.10199999999998</v>
      </c>
      <c r="G142" s="185">
        <v>128.26333099999999</v>
      </c>
      <c r="H142" s="247" t="s">
        <v>45</v>
      </c>
      <c r="I142" s="248" t="s">
        <v>150</v>
      </c>
      <c r="J142" s="249" t="s">
        <v>615</v>
      </c>
      <c r="K142" s="185">
        <v>123.59399999999999</v>
      </c>
      <c r="L142" s="185">
        <v>123.59399999999999</v>
      </c>
      <c r="M142" s="250">
        <f t="shared" si="0"/>
        <v>0</v>
      </c>
      <c r="N142" s="297" t="s">
        <v>48</v>
      </c>
      <c r="O142" s="251" t="s">
        <v>532</v>
      </c>
      <c r="P142" s="252" t="s">
        <v>616</v>
      </c>
      <c r="Q142" s="253"/>
      <c r="R142" s="254" t="s">
        <v>483</v>
      </c>
      <c r="S142" s="298" t="s">
        <v>484</v>
      </c>
      <c r="T142" s="254" t="s">
        <v>485</v>
      </c>
      <c r="U142" s="288" t="s">
        <v>53</v>
      </c>
      <c r="V142" s="289"/>
      <c r="W142" s="290" t="s">
        <v>54</v>
      </c>
      <c r="X142" s="291">
        <v>132</v>
      </c>
      <c r="Y142" s="290" t="s">
        <v>54</v>
      </c>
      <c r="Z142" s="292"/>
      <c r="AA142" s="288"/>
      <c r="AB142" s="289"/>
      <c r="AC142" s="290" t="s">
        <v>54</v>
      </c>
      <c r="AD142" s="291"/>
      <c r="AE142" s="290" t="s">
        <v>54</v>
      </c>
      <c r="AF142" s="292"/>
      <c r="AG142" s="288"/>
      <c r="AH142" s="289"/>
      <c r="AI142" s="290" t="s">
        <v>54</v>
      </c>
      <c r="AJ142" s="291"/>
      <c r="AK142" s="290" t="s">
        <v>54</v>
      </c>
      <c r="AL142" s="292"/>
      <c r="AM142" s="293"/>
      <c r="AN142" s="294" t="s">
        <v>48</v>
      </c>
      <c r="AO142" s="294"/>
      <c r="AP142" s="294" t="s">
        <v>64</v>
      </c>
      <c r="AQ142" s="295" t="s">
        <v>56</v>
      </c>
      <c r="AR142" s="295"/>
      <c r="AS142" s="296"/>
    </row>
    <row r="143" spans="1:45" ht="55">
      <c r="A143" s="299" t="s">
        <v>617</v>
      </c>
      <c r="B143" s="252" t="s">
        <v>618</v>
      </c>
      <c r="C143" s="252" t="s">
        <v>141</v>
      </c>
      <c r="D143" s="252" t="s">
        <v>44</v>
      </c>
      <c r="E143" s="185">
        <v>153.77600000000001</v>
      </c>
      <c r="F143" s="185">
        <v>153.77600000000001</v>
      </c>
      <c r="G143" s="185">
        <v>153.49226999999999</v>
      </c>
      <c r="H143" s="247" t="s">
        <v>45</v>
      </c>
      <c r="I143" s="248" t="s">
        <v>150</v>
      </c>
      <c r="J143" s="249" t="s">
        <v>619</v>
      </c>
      <c r="K143" s="185">
        <v>170.77</v>
      </c>
      <c r="L143" s="185">
        <v>182.94499999999999</v>
      </c>
      <c r="M143" s="250">
        <f t="shared" si="0"/>
        <v>12.174999999999983</v>
      </c>
      <c r="N143" s="297" t="s">
        <v>48</v>
      </c>
      <c r="O143" s="251" t="s">
        <v>532</v>
      </c>
      <c r="P143" s="252" t="s">
        <v>620</v>
      </c>
      <c r="Q143" s="253"/>
      <c r="R143" s="254" t="s">
        <v>483</v>
      </c>
      <c r="S143" s="298" t="s">
        <v>484</v>
      </c>
      <c r="T143" s="254" t="s">
        <v>485</v>
      </c>
      <c r="U143" s="288" t="s">
        <v>53</v>
      </c>
      <c r="V143" s="289"/>
      <c r="W143" s="290" t="s">
        <v>54</v>
      </c>
      <c r="X143" s="291">
        <v>133</v>
      </c>
      <c r="Y143" s="290" t="s">
        <v>54</v>
      </c>
      <c r="Z143" s="292"/>
      <c r="AA143" s="288"/>
      <c r="AB143" s="289"/>
      <c r="AC143" s="290" t="s">
        <v>54</v>
      </c>
      <c r="AD143" s="291"/>
      <c r="AE143" s="290" t="s">
        <v>54</v>
      </c>
      <c r="AF143" s="292"/>
      <c r="AG143" s="288"/>
      <c r="AH143" s="289"/>
      <c r="AI143" s="290" t="s">
        <v>54</v>
      </c>
      <c r="AJ143" s="291"/>
      <c r="AK143" s="290" t="s">
        <v>54</v>
      </c>
      <c r="AL143" s="292"/>
      <c r="AM143" s="293"/>
      <c r="AN143" s="294" t="s">
        <v>48</v>
      </c>
      <c r="AO143" s="294"/>
      <c r="AP143" s="294" t="s">
        <v>55</v>
      </c>
      <c r="AQ143" s="295" t="s">
        <v>56</v>
      </c>
      <c r="AR143" s="295"/>
      <c r="AS143" s="296"/>
    </row>
    <row r="144" spans="1:45" ht="66">
      <c r="A144" s="299" t="s">
        <v>621</v>
      </c>
      <c r="B144" s="252" t="s">
        <v>622</v>
      </c>
      <c r="C144" s="252" t="s">
        <v>448</v>
      </c>
      <c r="D144" s="252" t="s">
        <v>44</v>
      </c>
      <c r="E144" s="185">
        <v>32.64</v>
      </c>
      <c r="F144" s="185">
        <v>32.64</v>
      </c>
      <c r="G144" s="185">
        <v>25.924780999999999</v>
      </c>
      <c r="H144" s="247" t="s">
        <v>45</v>
      </c>
      <c r="I144" s="255" t="s">
        <v>150</v>
      </c>
      <c r="J144" s="256" t="s">
        <v>623</v>
      </c>
      <c r="K144" s="398">
        <v>26.259</v>
      </c>
      <c r="L144" s="398">
        <v>26.259</v>
      </c>
      <c r="M144" s="257">
        <f t="shared" si="0"/>
        <v>0</v>
      </c>
      <c r="N144" s="297" t="s">
        <v>48</v>
      </c>
      <c r="O144" s="259" t="s">
        <v>532</v>
      </c>
      <c r="P144" s="260" t="s">
        <v>624</v>
      </c>
      <c r="Q144" s="261"/>
      <c r="R144" s="264" t="s">
        <v>483</v>
      </c>
      <c r="S144" s="287" t="s">
        <v>484</v>
      </c>
      <c r="T144" s="264" t="s">
        <v>485</v>
      </c>
      <c r="U144" s="288" t="s">
        <v>53</v>
      </c>
      <c r="V144" s="289"/>
      <c r="W144" s="290" t="s">
        <v>54</v>
      </c>
      <c r="X144" s="291">
        <v>134</v>
      </c>
      <c r="Y144" s="290" t="s">
        <v>54</v>
      </c>
      <c r="Z144" s="292"/>
      <c r="AA144" s="288"/>
      <c r="AB144" s="289"/>
      <c r="AC144" s="290" t="s">
        <v>54</v>
      </c>
      <c r="AD144" s="291"/>
      <c r="AE144" s="290" t="s">
        <v>54</v>
      </c>
      <c r="AF144" s="292"/>
      <c r="AG144" s="288"/>
      <c r="AH144" s="289"/>
      <c r="AI144" s="290" t="s">
        <v>54</v>
      </c>
      <c r="AJ144" s="291"/>
      <c r="AK144" s="290" t="s">
        <v>54</v>
      </c>
      <c r="AL144" s="292"/>
      <c r="AM144" s="293"/>
      <c r="AN144" s="294" t="s">
        <v>48</v>
      </c>
      <c r="AO144" s="294"/>
      <c r="AP144" s="294" t="s">
        <v>98</v>
      </c>
      <c r="AQ144" s="295" t="s">
        <v>56</v>
      </c>
      <c r="AR144" s="295"/>
      <c r="AS144" s="296"/>
    </row>
    <row r="145" spans="1:45" ht="198" customHeight="1">
      <c r="A145" s="299" t="s">
        <v>625</v>
      </c>
      <c r="B145" s="252" t="s">
        <v>626</v>
      </c>
      <c r="C145" s="252" t="s">
        <v>267</v>
      </c>
      <c r="D145" s="252" t="s">
        <v>44</v>
      </c>
      <c r="E145" s="185">
        <v>71.869</v>
      </c>
      <c r="F145" s="185">
        <v>71.869</v>
      </c>
      <c r="G145" s="185">
        <v>70.357495999999998</v>
      </c>
      <c r="H145" s="247" t="s">
        <v>45</v>
      </c>
      <c r="I145" s="248" t="s">
        <v>150</v>
      </c>
      <c r="J145" s="249" t="s">
        <v>627</v>
      </c>
      <c r="K145" s="185">
        <v>67.254000000000005</v>
      </c>
      <c r="L145" s="185">
        <v>67.254000000000005</v>
      </c>
      <c r="M145" s="250">
        <f t="shared" si="0"/>
        <v>0</v>
      </c>
      <c r="N145" s="297" t="s">
        <v>48</v>
      </c>
      <c r="O145" s="251" t="s">
        <v>532</v>
      </c>
      <c r="P145" s="252" t="s">
        <v>628</v>
      </c>
      <c r="Q145" s="253"/>
      <c r="R145" s="254" t="s">
        <v>483</v>
      </c>
      <c r="S145" s="298" t="s">
        <v>484</v>
      </c>
      <c r="T145" s="254" t="s">
        <v>485</v>
      </c>
      <c r="U145" s="288" t="s">
        <v>53</v>
      </c>
      <c r="V145" s="289"/>
      <c r="W145" s="290" t="s">
        <v>54</v>
      </c>
      <c r="X145" s="291">
        <v>135</v>
      </c>
      <c r="Y145" s="290" t="s">
        <v>54</v>
      </c>
      <c r="Z145" s="292"/>
      <c r="AA145" s="288"/>
      <c r="AB145" s="289"/>
      <c r="AC145" s="290" t="s">
        <v>54</v>
      </c>
      <c r="AD145" s="291"/>
      <c r="AE145" s="290" t="s">
        <v>54</v>
      </c>
      <c r="AF145" s="292"/>
      <c r="AG145" s="288"/>
      <c r="AH145" s="289"/>
      <c r="AI145" s="290" t="s">
        <v>54</v>
      </c>
      <c r="AJ145" s="291"/>
      <c r="AK145" s="290" t="s">
        <v>54</v>
      </c>
      <c r="AL145" s="292"/>
      <c r="AM145" s="293"/>
      <c r="AN145" s="294" t="s">
        <v>48</v>
      </c>
      <c r="AO145" s="294"/>
      <c r="AP145" s="294" t="s">
        <v>55</v>
      </c>
      <c r="AQ145" s="295" t="s">
        <v>56</v>
      </c>
      <c r="AR145" s="295"/>
      <c r="AS145" s="296"/>
    </row>
    <row r="146" spans="1:45" ht="55">
      <c r="A146" s="299" t="s">
        <v>629</v>
      </c>
      <c r="B146" s="252" t="s">
        <v>630</v>
      </c>
      <c r="C146" s="252" t="s">
        <v>141</v>
      </c>
      <c r="D146" s="252" t="s">
        <v>372</v>
      </c>
      <c r="E146" s="185">
        <v>70.402000000000001</v>
      </c>
      <c r="F146" s="185">
        <v>70.402000000000001</v>
      </c>
      <c r="G146" s="185">
        <v>61.507700999999997</v>
      </c>
      <c r="H146" s="247" t="s">
        <v>45</v>
      </c>
      <c r="I146" s="248" t="s">
        <v>46</v>
      </c>
      <c r="J146" s="249" t="s">
        <v>631</v>
      </c>
      <c r="K146" s="185">
        <v>63.551000000000002</v>
      </c>
      <c r="L146" s="185">
        <v>63.515000000000001</v>
      </c>
      <c r="M146" s="250">
        <f t="shared" si="0"/>
        <v>-3.6000000000001364E-2</v>
      </c>
      <c r="N146" s="297" t="s">
        <v>48</v>
      </c>
      <c r="O146" s="251" t="s">
        <v>46</v>
      </c>
      <c r="P146" s="252" t="s">
        <v>632</v>
      </c>
      <c r="Q146" s="253"/>
      <c r="R146" s="254" t="s">
        <v>483</v>
      </c>
      <c r="S146" s="298" t="s">
        <v>484</v>
      </c>
      <c r="T146" s="254" t="s">
        <v>485</v>
      </c>
      <c r="U146" s="288" t="s">
        <v>53</v>
      </c>
      <c r="V146" s="289"/>
      <c r="W146" s="290" t="s">
        <v>54</v>
      </c>
      <c r="X146" s="291">
        <v>136</v>
      </c>
      <c r="Y146" s="290" t="s">
        <v>54</v>
      </c>
      <c r="Z146" s="292"/>
      <c r="AA146" s="288"/>
      <c r="AB146" s="289"/>
      <c r="AC146" s="290" t="s">
        <v>54</v>
      </c>
      <c r="AD146" s="291"/>
      <c r="AE146" s="290" t="s">
        <v>54</v>
      </c>
      <c r="AF146" s="292"/>
      <c r="AG146" s="288"/>
      <c r="AH146" s="289"/>
      <c r="AI146" s="290" t="s">
        <v>54</v>
      </c>
      <c r="AJ146" s="291"/>
      <c r="AK146" s="290" t="s">
        <v>54</v>
      </c>
      <c r="AL146" s="292"/>
      <c r="AM146" s="293"/>
      <c r="AN146" s="294" t="s">
        <v>48</v>
      </c>
      <c r="AO146" s="294"/>
      <c r="AP146" s="294" t="s">
        <v>98</v>
      </c>
      <c r="AQ146" s="295" t="s">
        <v>56</v>
      </c>
      <c r="AR146" s="295"/>
      <c r="AS146" s="296"/>
    </row>
    <row r="147" spans="1:45" ht="54" customHeight="1">
      <c r="A147" s="299" t="s">
        <v>633</v>
      </c>
      <c r="B147" s="252" t="s">
        <v>634</v>
      </c>
      <c r="C147" s="252" t="s">
        <v>635</v>
      </c>
      <c r="D147" s="252" t="s">
        <v>44</v>
      </c>
      <c r="E147" s="185">
        <v>82.796000000000006</v>
      </c>
      <c r="F147" s="250">
        <v>82.796000000000006</v>
      </c>
      <c r="G147" s="185">
        <v>75.345535999999996</v>
      </c>
      <c r="H147" s="247" t="s">
        <v>636</v>
      </c>
      <c r="I147" s="248" t="s">
        <v>46</v>
      </c>
      <c r="J147" s="249" t="s">
        <v>637</v>
      </c>
      <c r="K147" s="185">
        <v>60.698</v>
      </c>
      <c r="L147" s="185">
        <v>127.47799999999999</v>
      </c>
      <c r="M147" s="250">
        <f t="shared" si="0"/>
        <v>66.78</v>
      </c>
      <c r="N147" s="297" t="s">
        <v>48</v>
      </c>
      <c r="O147" s="251" t="s">
        <v>46</v>
      </c>
      <c r="P147" s="252" t="s">
        <v>638</v>
      </c>
      <c r="Q147" s="253"/>
      <c r="R147" s="254" t="s">
        <v>483</v>
      </c>
      <c r="S147" s="298" t="s">
        <v>484</v>
      </c>
      <c r="T147" s="254" t="s">
        <v>485</v>
      </c>
      <c r="U147" s="288" t="s">
        <v>53</v>
      </c>
      <c r="V147" s="289"/>
      <c r="W147" s="290" t="s">
        <v>54</v>
      </c>
      <c r="X147" s="291">
        <v>137</v>
      </c>
      <c r="Y147" s="290" t="s">
        <v>54</v>
      </c>
      <c r="Z147" s="292"/>
      <c r="AA147" s="288"/>
      <c r="AB147" s="289"/>
      <c r="AC147" s="290" t="s">
        <v>54</v>
      </c>
      <c r="AD147" s="291"/>
      <c r="AE147" s="290" t="s">
        <v>54</v>
      </c>
      <c r="AF147" s="292"/>
      <c r="AG147" s="288"/>
      <c r="AH147" s="289"/>
      <c r="AI147" s="290" t="s">
        <v>54</v>
      </c>
      <c r="AJ147" s="291"/>
      <c r="AK147" s="290" t="s">
        <v>54</v>
      </c>
      <c r="AL147" s="292"/>
      <c r="AM147" s="293"/>
      <c r="AN147" s="294" t="s">
        <v>73</v>
      </c>
      <c r="AO147" s="294" t="s">
        <v>74</v>
      </c>
      <c r="AP147" s="294" t="s">
        <v>75</v>
      </c>
      <c r="AQ147" s="295" t="s">
        <v>56</v>
      </c>
      <c r="AR147" s="295"/>
      <c r="AS147" s="296"/>
    </row>
    <row r="148" spans="1:45" ht="44">
      <c r="A148" s="299" t="s">
        <v>639</v>
      </c>
      <c r="B148" s="252" t="s">
        <v>640</v>
      </c>
      <c r="C148" s="252" t="s">
        <v>43</v>
      </c>
      <c r="D148" s="252" t="s">
        <v>44</v>
      </c>
      <c r="E148" s="185">
        <v>79.649000000000001</v>
      </c>
      <c r="F148" s="250">
        <v>79.649000000000001</v>
      </c>
      <c r="G148" s="185">
        <v>74.245681000000005</v>
      </c>
      <c r="H148" s="247" t="s">
        <v>45</v>
      </c>
      <c r="I148" s="248" t="s">
        <v>46</v>
      </c>
      <c r="J148" s="249" t="s">
        <v>481</v>
      </c>
      <c r="K148" s="185">
        <v>76.462000000000003</v>
      </c>
      <c r="L148" s="185">
        <v>76.73</v>
      </c>
      <c r="M148" s="250">
        <f t="shared" si="0"/>
        <v>0.26800000000000068</v>
      </c>
      <c r="N148" s="297" t="s">
        <v>48</v>
      </c>
      <c r="O148" s="251" t="s">
        <v>46</v>
      </c>
      <c r="P148" s="252" t="s">
        <v>641</v>
      </c>
      <c r="Q148" s="253"/>
      <c r="R148" s="254" t="s">
        <v>483</v>
      </c>
      <c r="S148" s="298" t="s">
        <v>484</v>
      </c>
      <c r="T148" s="254" t="s">
        <v>595</v>
      </c>
      <c r="U148" s="288" t="s">
        <v>53</v>
      </c>
      <c r="V148" s="289"/>
      <c r="W148" s="290" t="s">
        <v>54</v>
      </c>
      <c r="X148" s="291">
        <v>138</v>
      </c>
      <c r="Y148" s="290" t="s">
        <v>54</v>
      </c>
      <c r="Z148" s="292"/>
      <c r="AA148" s="288"/>
      <c r="AB148" s="289"/>
      <c r="AC148" s="290" t="s">
        <v>54</v>
      </c>
      <c r="AD148" s="291"/>
      <c r="AE148" s="290" t="s">
        <v>54</v>
      </c>
      <c r="AF148" s="292"/>
      <c r="AG148" s="288"/>
      <c r="AH148" s="289"/>
      <c r="AI148" s="290" t="s">
        <v>54</v>
      </c>
      <c r="AJ148" s="291"/>
      <c r="AK148" s="290" t="s">
        <v>54</v>
      </c>
      <c r="AL148" s="292"/>
      <c r="AM148" s="293"/>
      <c r="AN148" s="294" t="s">
        <v>48</v>
      </c>
      <c r="AO148" s="294"/>
      <c r="AP148" s="294" t="s">
        <v>55</v>
      </c>
      <c r="AQ148" s="295" t="s">
        <v>56</v>
      </c>
      <c r="AR148" s="295"/>
      <c r="AS148" s="296"/>
    </row>
    <row r="149" spans="1:45" ht="44">
      <c r="A149" s="299" t="s">
        <v>642</v>
      </c>
      <c r="B149" s="252" t="s">
        <v>643</v>
      </c>
      <c r="C149" s="252" t="s">
        <v>267</v>
      </c>
      <c r="D149" s="252" t="s">
        <v>44</v>
      </c>
      <c r="E149" s="185">
        <v>674.84699999999998</v>
      </c>
      <c r="F149" s="250">
        <v>674.84699999999998</v>
      </c>
      <c r="G149" s="185">
        <v>672.51521000000002</v>
      </c>
      <c r="H149" s="247" t="s">
        <v>45</v>
      </c>
      <c r="I149" s="248" t="s">
        <v>46</v>
      </c>
      <c r="J149" s="249" t="s">
        <v>481</v>
      </c>
      <c r="K149" s="185">
        <v>919.50800000000004</v>
      </c>
      <c r="L149" s="185">
        <v>845.69</v>
      </c>
      <c r="M149" s="250">
        <f t="shared" si="0"/>
        <v>-73.817999999999984</v>
      </c>
      <c r="N149" s="297" t="s">
        <v>48</v>
      </c>
      <c r="O149" s="251" t="s">
        <v>46</v>
      </c>
      <c r="P149" s="252" t="s">
        <v>641</v>
      </c>
      <c r="Q149" s="253"/>
      <c r="R149" s="254" t="s">
        <v>483</v>
      </c>
      <c r="S149" s="298" t="s">
        <v>484</v>
      </c>
      <c r="T149" s="254" t="s">
        <v>485</v>
      </c>
      <c r="U149" s="288" t="s">
        <v>53</v>
      </c>
      <c r="V149" s="289"/>
      <c r="W149" s="290" t="s">
        <v>54</v>
      </c>
      <c r="X149" s="291">
        <v>139</v>
      </c>
      <c r="Y149" s="290" t="s">
        <v>54</v>
      </c>
      <c r="Z149" s="292"/>
      <c r="AA149" s="288"/>
      <c r="AB149" s="289"/>
      <c r="AC149" s="290" t="s">
        <v>54</v>
      </c>
      <c r="AD149" s="291"/>
      <c r="AE149" s="290" t="s">
        <v>54</v>
      </c>
      <c r="AF149" s="292"/>
      <c r="AG149" s="288"/>
      <c r="AH149" s="289"/>
      <c r="AI149" s="290" t="s">
        <v>54</v>
      </c>
      <c r="AJ149" s="291"/>
      <c r="AK149" s="290" t="s">
        <v>54</v>
      </c>
      <c r="AL149" s="292"/>
      <c r="AM149" s="293"/>
      <c r="AN149" s="294" t="s">
        <v>48</v>
      </c>
      <c r="AO149" s="294"/>
      <c r="AP149" s="294" t="s">
        <v>64</v>
      </c>
      <c r="AQ149" s="295" t="s">
        <v>56</v>
      </c>
      <c r="AR149" s="295"/>
      <c r="AS149" s="296"/>
    </row>
    <row r="150" spans="1:45" ht="44">
      <c r="A150" s="299" t="s">
        <v>644</v>
      </c>
      <c r="B150" s="252" t="s">
        <v>645</v>
      </c>
      <c r="C150" s="252" t="s">
        <v>267</v>
      </c>
      <c r="D150" s="252" t="s">
        <v>44</v>
      </c>
      <c r="E150" s="185">
        <f>364.616+7888.642</f>
        <v>8253.2579999999998</v>
      </c>
      <c r="F150" s="250">
        <v>4175.982</v>
      </c>
      <c r="G150" s="185">
        <v>3871.6154369999999</v>
      </c>
      <c r="H150" s="247" t="s">
        <v>45</v>
      </c>
      <c r="I150" s="248" t="s">
        <v>46</v>
      </c>
      <c r="J150" s="249" t="s">
        <v>481</v>
      </c>
      <c r="K150" s="185">
        <v>377.1</v>
      </c>
      <c r="L150" s="185">
        <v>0</v>
      </c>
      <c r="M150" s="250">
        <f t="shared" si="0"/>
        <v>-377.1</v>
      </c>
      <c r="N150" s="297" t="s">
        <v>48</v>
      </c>
      <c r="O150" s="251" t="s">
        <v>46</v>
      </c>
      <c r="P150" s="252" t="s">
        <v>641</v>
      </c>
      <c r="Q150" s="253" t="s">
        <v>646</v>
      </c>
      <c r="R150" s="254" t="s">
        <v>483</v>
      </c>
      <c r="S150" s="298" t="s">
        <v>484</v>
      </c>
      <c r="T150" s="254" t="s">
        <v>485</v>
      </c>
      <c r="U150" s="288" t="s">
        <v>53</v>
      </c>
      <c r="V150" s="289"/>
      <c r="W150" s="290" t="s">
        <v>54</v>
      </c>
      <c r="X150" s="291">
        <v>140</v>
      </c>
      <c r="Y150" s="290" t="s">
        <v>54</v>
      </c>
      <c r="Z150" s="292"/>
      <c r="AA150" s="288"/>
      <c r="AB150" s="289"/>
      <c r="AC150" s="290" t="s">
        <v>54</v>
      </c>
      <c r="AD150" s="291"/>
      <c r="AE150" s="290" t="s">
        <v>54</v>
      </c>
      <c r="AF150" s="292"/>
      <c r="AG150" s="288"/>
      <c r="AH150" s="289"/>
      <c r="AI150" s="290" t="s">
        <v>54</v>
      </c>
      <c r="AJ150" s="291"/>
      <c r="AK150" s="290" t="s">
        <v>54</v>
      </c>
      <c r="AL150" s="292"/>
      <c r="AM150" s="293"/>
      <c r="AN150" s="294" t="s">
        <v>48</v>
      </c>
      <c r="AO150" s="294"/>
      <c r="AP150" s="294" t="s">
        <v>64</v>
      </c>
      <c r="AQ150" s="295" t="s">
        <v>56</v>
      </c>
      <c r="AR150" s="295" t="s">
        <v>56</v>
      </c>
      <c r="AS150" s="296"/>
    </row>
    <row r="151" spans="1:45" ht="44">
      <c r="A151" s="299" t="s">
        <v>647</v>
      </c>
      <c r="B151" s="252" t="s">
        <v>648</v>
      </c>
      <c r="C151" s="252" t="s">
        <v>87</v>
      </c>
      <c r="D151" s="252" t="s">
        <v>44</v>
      </c>
      <c r="E151" s="185">
        <v>85.783000000000001</v>
      </c>
      <c r="F151" s="250">
        <v>108.997432</v>
      </c>
      <c r="G151" s="185">
        <v>82.743846000000005</v>
      </c>
      <c r="H151" s="247" t="s">
        <v>45</v>
      </c>
      <c r="I151" s="248" t="s">
        <v>46</v>
      </c>
      <c r="J151" s="249" t="s">
        <v>649</v>
      </c>
      <c r="K151" s="185">
        <v>77.043999999999997</v>
      </c>
      <c r="L151" s="185">
        <v>77.028000000000006</v>
      </c>
      <c r="M151" s="250">
        <f t="shared" si="0"/>
        <v>-1.5999999999991132E-2</v>
      </c>
      <c r="N151" s="297" t="s">
        <v>48</v>
      </c>
      <c r="O151" s="251" t="s">
        <v>46</v>
      </c>
      <c r="P151" s="252" t="s">
        <v>650</v>
      </c>
      <c r="Q151" s="253"/>
      <c r="R151" s="254" t="s">
        <v>483</v>
      </c>
      <c r="S151" s="298" t="s">
        <v>484</v>
      </c>
      <c r="T151" s="254" t="s">
        <v>485</v>
      </c>
      <c r="U151" s="288" t="s">
        <v>53</v>
      </c>
      <c r="V151" s="289"/>
      <c r="W151" s="290" t="s">
        <v>54</v>
      </c>
      <c r="X151" s="291">
        <v>141</v>
      </c>
      <c r="Y151" s="290" t="s">
        <v>54</v>
      </c>
      <c r="Z151" s="292"/>
      <c r="AA151" s="288"/>
      <c r="AB151" s="289"/>
      <c r="AC151" s="290" t="s">
        <v>54</v>
      </c>
      <c r="AD151" s="291"/>
      <c r="AE151" s="290" t="s">
        <v>54</v>
      </c>
      <c r="AF151" s="292"/>
      <c r="AG151" s="288"/>
      <c r="AH151" s="289"/>
      <c r="AI151" s="290" t="s">
        <v>54</v>
      </c>
      <c r="AJ151" s="291"/>
      <c r="AK151" s="290" t="s">
        <v>54</v>
      </c>
      <c r="AL151" s="292"/>
      <c r="AM151" s="293"/>
      <c r="AN151" s="294" t="s">
        <v>48</v>
      </c>
      <c r="AO151" s="294"/>
      <c r="AP151" s="294" t="s">
        <v>55</v>
      </c>
      <c r="AQ151" s="295" t="s">
        <v>56</v>
      </c>
      <c r="AR151" s="295"/>
      <c r="AS151" s="296"/>
    </row>
    <row r="152" spans="1:45" ht="80.650000000000006" customHeight="1">
      <c r="A152" s="299" t="s">
        <v>651</v>
      </c>
      <c r="B152" s="252" t="s">
        <v>652</v>
      </c>
      <c r="C152" s="252" t="s">
        <v>141</v>
      </c>
      <c r="D152" s="252" t="s">
        <v>44</v>
      </c>
      <c r="E152" s="185">
        <v>90</v>
      </c>
      <c r="F152" s="185">
        <v>90</v>
      </c>
      <c r="G152" s="185">
        <v>90</v>
      </c>
      <c r="H152" s="247" t="s">
        <v>653</v>
      </c>
      <c r="I152" s="255" t="s">
        <v>150</v>
      </c>
      <c r="J152" s="249" t="s">
        <v>654</v>
      </c>
      <c r="K152" s="398">
        <v>60</v>
      </c>
      <c r="L152" s="398">
        <v>60</v>
      </c>
      <c r="M152" s="257">
        <f t="shared" si="0"/>
        <v>0</v>
      </c>
      <c r="N152" s="297" t="s">
        <v>48</v>
      </c>
      <c r="O152" s="259" t="s">
        <v>532</v>
      </c>
      <c r="P152" s="260" t="s">
        <v>655</v>
      </c>
      <c r="Q152" s="261"/>
      <c r="R152" s="264" t="s">
        <v>483</v>
      </c>
      <c r="S152" s="287" t="s">
        <v>484</v>
      </c>
      <c r="T152" s="264" t="s">
        <v>485</v>
      </c>
      <c r="U152" s="288" t="s">
        <v>53</v>
      </c>
      <c r="V152" s="289"/>
      <c r="W152" s="290" t="s">
        <v>54</v>
      </c>
      <c r="X152" s="291">
        <v>142</v>
      </c>
      <c r="Y152" s="290" t="s">
        <v>54</v>
      </c>
      <c r="Z152" s="292"/>
      <c r="AA152" s="288"/>
      <c r="AB152" s="289"/>
      <c r="AC152" s="290" t="s">
        <v>54</v>
      </c>
      <c r="AD152" s="291"/>
      <c r="AE152" s="290" t="s">
        <v>54</v>
      </c>
      <c r="AF152" s="292"/>
      <c r="AG152" s="288"/>
      <c r="AH152" s="289"/>
      <c r="AI152" s="290" t="s">
        <v>54</v>
      </c>
      <c r="AJ152" s="291"/>
      <c r="AK152" s="290" t="s">
        <v>54</v>
      </c>
      <c r="AL152" s="292"/>
      <c r="AM152" s="293"/>
      <c r="AN152" s="294" t="s">
        <v>73</v>
      </c>
      <c r="AO152" s="294" t="s">
        <v>74</v>
      </c>
      <c r="AP152" s="294" t="s">
        <v>75</v>
      </c>
      <c r="AQ152" s="295"/>
      <c r="AR152" s="295" t="s">
        <v>56</v>
      </c>
      <c r="AS152" s="296"/>
    </row>
    <row r="153" spans="1:45" ht="44">
      <c r="A153" s="299" t="s">
        <v>656</v>
      </c>
      <c r="B153" s="252" t="s">
        <v>657</v>
      </c>
      <c r="C153" s="252" t="s">
        <v>59</v>
      </c>
      <c r="D153" s="252" t="s">
        <v>44</v>
      </c>
      <c r="E153" s="185">
        <v>76.090999999999994</v>
      </c>
      <c r="F153" s="185">
        <v>76.090999999999994</v>
      </c>
      <c r="G153" s="185">
        <v>76.817519000000004</v>
      </c>
      <c r="H153" s="247" t="s">
        <v>45</v>
      </c>
      <c r="I153" s="248" t="s">
        <v>46</v>
      </c>
      <c r="J153" s="249" t="s">
        <v>565</v>
      </c>
      <c r="K153" s="185">
        <v>71.893000000000001</v>
      </c>
      <c r="L153" s="185">
        <v>71.893000000000001</v>
      </c>
      <c r="M153" s="250">
        <f t="shared" si="0"/>
        <v>0</v>
      </c>
      <c r="N153" s="297" t="s">
        <v>48</v>
      </c>
      <c r="O153" s="251" t="s">
        <v>46</v>
      </c>
      <c r="P153" s="252" t="s">
        <v>658</v>
      </c>
      <c r="Q153" s="253"/>
      <c r="R153" s="254" t="s">
        <v>483</v>
      </c>
      <c r="S153" s="298" t="s">
        <v>484</v>
      </c>
      <c r="T153" s="254" t="s">
        <v>485</v>
      </c>
      <c r="U153" s="288" t="s">
        <v>53</v>
      </c>
      <c r="V153" s="289"/>
      <c r="W153" s="290" t="s">
        <v>54</v>
      </c>
      <c r="X153" s="291">
        <v>143</v>
      </c>
      <c r="Y153" s="290" t="s">
        <v>54</v>
      </c>
      <c r="Z153" s="292"/>
      <c r="AA153" s="288"/>
      <c r="AB153" s="289"/>
      <c r="AC153" s="290" t="s">
        <v>54</v>
      </c>
      <c r="AD153" s="291"/>
      <c r="AE153" s="290" t="s">
        <v>54</v>
      </c>
      <c r="AF153" s="292"/>
      <c r="AG153" s="288"/>
      <c r="AH153" s="289"/>
      <c r="AI153" s="290" t="s">
        <v>54</v>
      </c>
      <c r="AJ153" s="291"/>
      <c r="AK153" s="290" t="s">
        <v>54</v>
      </c>
      <c r="AL153" s="292"/>
      <c r="AM153" s="293"/>
      <c r="AN153" s="294" t="s">
        <v>48</v>
      </c>
      <c r="AO153" s="294"/>
      <c r="AP153" s="294" t="s">
        <v>64</v>
      </c>
      <c r="AQ153" s="295" t="s">
        <v>56</v>
      </c>
      <c r="AR153" s="295"/>
      <c r="AS153" s="296"/>
    </row>
    <row r="154" spans="1:45" ht="51" customHeight="1">
      <c r="A154" s="299" t="s">
        <v>659</v>
      </c>
      <c r="B154" s="252" t="s">
        <v>660</v>
      </c>
      <c r="C154" s="252" t="s">
        <v>569</v>
      </c>
      <c r="D154" s="252" t="s">
        <v>44</v>
      </c>
      <c r="E154" s="185">
        <v>16.922000000000001</v>
      </c>
      <c r="F154" s="185">
        <v>16.922000000000001</v>
      </c>
      <c r="G154" s="185">
        <v>26.296216000000001</v>
      </c>
      <c r="H154" s="247" t="s">
        <v>45</v>
      </c>
      <c r="I154" s="248" t="s">
        <v>150</v>
      </c>
      <c r="J154" s="249" t="s">
        <v>661</v>
      </c>
      <c r="K154" s="185">
        <v>18.015000000000001</v>
      </c>
      <c r="L154" s="185">
        <v>0</v>
      </c>
      <c r="M154" s="250">
        <f t="shared" si="0"/>
        <v>-18.015000000000001</v>
      </c>
      <c r="N154" s="297" t="s">
        <v>48</v>
      </c>
      <c r="O154" s="251" t="s">
        <v>400</v>
      </c>
      <c r="P154" s="252" t="s">
        <v>662</v>
      </c>
      <c r="Q154" s="253"/>
      <c r="R154" s="254" t="s">
        <v>573</v>
      </c>
      <c r="S154" s="298" t="s">
        <v>574</v>
      </c>
      <c r="T154" s="254" t="s">
        <v>575</v>
      </c>
      <c r="U154" s="288" t="s">
        <v>53</v>
      </c>
      <c r="V154" s="289"/>
      <c r="W154" s="290" t="s">
        <v>54</v>
      </c>
      <c r="X154" s="291">
        <v>144</v>
      </c>
      <c r="Y154" s="290" t="s">
        <v>54</v>
      </c>
      <c r="Z154" s="292"/>
      <c r="AA154" s="288"/>
      <c r="AB154" s="289"/>
      <c r="AC154" s="290" t="s">
        <v>54</v>
      </c>
      <c r="AD154" s="291"/>
      <c r="AE154" s="290" t="s">
        <v>54</v>
      </c>
      <c r="AF154" s="292"/>
      <c r="AG154" s="288"/>
      <c r="AH154" s="289"/>
      <c r="AI154" s="290" t="s">
        <v>54</v>
      </c>
      <c r="AJ154" s="291"/>
      <c r="AK154" s="290" t="s">
        <v>54</v>
      </c>
      <c r="AL154" s="292"/>
      <c r="AM154" s="293"/>
      <c r="AN154" s="294" t="s">
        <v>48</v>
      </c>
      <c r="AO154" s="294"/>
      <c r="AP154" s="294" t="s">
        <v>106</v>
      </c>
      <c r="AQ154" s="295" t="s">
        <v>56</v>
      </c>
      <c r="AR154" s="295"/>
      <c r="AS154" s="296"/>
    </row>
    <row r="155" spans="1:45" ht="50.5" customHeight="1">
      <c r="A155" s="299" t="s">
        <v>663</v>
      </c>
      <c r="B155" s="252" t="s">
        <v>664</v>
      </c>
      <c r="C155" s="252" t="s">
        <v>196</v>
      </c>
      <c r="D155" s="252" t="s">
        <v>44</v>
      </c>
      <c r="E155" s="185">
        <v>39.447000000000003</v>
      </c>
      <c r="F155" s="250">
        <v>39.447000000000003</v>
      </c>
      <c r="G155" s="185">
        <v>34.206470000000003</v>
      </c>
      <c r="H155" s="247" t="s">
        <v>45</v>
      </c>
      <c r="I155" s="248" t="s">
        <v>46</v>
      </c>
      <c r="J155" s="249" t="s">
        <v>665</v>
      </c>
      <c r="K155" s="185">
        <v>38.017000000000003</v>
      </c>
      <c r="L155" s="185">
        <v>38.017000000000003</v>
      </c>
      <c r="M155" s="250">
        <f t="shared" si="0"/>
        <v>0</v>
      </c>
      <c r="N155" s="297" t="s">
        <v>48</v>
      </c>
      <c r="O155" s="251" t="s">
        <v>46</v>
      </c>
      <c r="P155" s="252" t="s">
        <v>666</v>
      </c>
      <c r="Q155" s="253"/>
      <c r="R155" s="254" t="s">
        <v>483</v>
      </c>
      <c r="S155" s="298" t="s">
        <v>484</v>
      </c>
      <c r="T155" s="254" t="s">
        <v>595</v>
      </c>
      <c r="U155" s="288" t="s">
        <v>53</v>
      </c>
      <c r="V155" s="289"/>
      <c r="W155" s="290" t="s">
        <v>54</v>
      </c>
      <c r="X155" s="291">
        <v>145</v>
      </c>
      <c r="Y155" s="290" t="s">
        <v>54</v>
      </c>
      <c r="Z155" s="292"/>
      <c r="AA155" s="288"/>
      <c r="AB155" s="289"/>
      <c r="AC155" s="290" t="s">
        <v>54</v>
      </c>
      <c r="AD155" s="291"/>
      <c r="AE155" s="290" t="s">
        <v>54</v>
      </c>
      <c r="AF155" s="292"/>
      <c r="AG155" s="288"/>
      <c r="AH155" s="289"/>
      <c r="AI155" s="290" t="s">
        <v>54</v>
      </c>
      <c r="AJ155" s="291"/>
      <c r="AK155" s="290" t="s">
        <v>54</v>
      </c>
      <c r="AL155" s="292"/>
      <c r="AM155" s="293"/>
      <c r="AN155" s="294" t="s">
        <v>48</v>
      </c>
      <c r="AO155" s="294"/>
      <c r="AP155" s="294" t="s">
        <v>106</v>
      </c>
      <c r="AQ155" s="295" t="s">
        <v>56</v>
      </c>
      <c r="AR155" s="295"/>
      <c r="AS155" s="296"/>
    </row>
    <row r="156" spans="1:45" ht="160.15" customHeight="1">
      <c r="A156" s="299" t="s">
        <v>667</v>
      </c>
      <c r="B156" s="252" t="s">
        <v>668</v>
      </c>
      <c r="C156" s="252" t="s">
        <v>272</v>
      </c>
      <c r="D156" s="252" t="s">
        <v>44</v>
      </c>
      <c r="E156" s="185">
        <v>304.49099999999999</v>
      </c>
      <c r="F156" s="250">
        <v>304.49099999999999</v>
      </c>
      <c r="G156" s="185">
        <v>274.90598</v>
      </c>
      <c r="H156" s="247" t="s">
        <v>669</v>
      </c>
      <c r="I156" s="248" t="s">
        <v>46</v>
      </c>
      <c r="J156" s="249" t="s">
        <v>670</v>
      </c>
      <c r="K156" s="185">
        <v>305.38200000000001</v>
      </c>
      <c r="L156" s="185">
        <v>253.13399999999999</v>
      </c>
      <c r="M156" s="250">
        <f t="shared" si="0"/>
        <v>-52.248000000000019</v>
      </c>
      <c r="N156" s="297" t="s">
        <v>48</v>
      </c>
      <c r="O156" s="251" t="s">
        <v>532</v>
      </c>
      <c r="P156" s="252" t="s">
        <v>671</v>
      </c>
      <c r="Q156" s="253"/>
      <c r="R156" s="254" t="s">
        <v>483</v>
      </c>
      <c r="S156" s="298" t="s">
        <v>484</v>
      </c>
      <c r="T156" s="254" t="s">
        <v>485</v>
      </c>
      <c r="U156" s="288" t="s">
        <v>53</v>
      </c>
      <c r="V156" s="289"/>
      <c r="W156" s="290" t="s">
        <v>54</v>
      </c>
      <c r="X156" s="291">
        <v>147</v>
      </c>
      <c r="Y156" s="290" t="s">
        <v>54</v>
      </c>
      <c r="Z156" s="292"/>
      <c r="AA156" s="288"/>
      <c r="AB156" s="289"/>
      <c r="AC156" s="290" t="s">
        <v>54</v>
      </c>
      <c r="AD156" s="291"/>
      <c r="AE156" s="290" t="s">
        <v>54</v>
      </c>
      <c r="AF156" s="292"/>
      <c r="AG156" s="288"/>
      <c r="AH156" s="289"/>
      <c r="AI156" s="290" t="s">
        <v>54</v>
      </c>
      <c r="AJ156" s="291"/>
      <c r="AK156" s="290" t="s">
        <v>54</v>
      </c>
      <c r="AL156" s="292"/>
      <c r="AM156" s="293"/>
      <c r="AN156" s="294" t="s">
        <v>73</v>
      </c>
      <c r="AO156" s="294" t="s">
        <v>74</v>
      </c>
      <c r="AP156" s="294" t="s">
        <v>672</v>
      </c>
      <c r="AQ156" s="295" t="s">
        <v>56</v>
      </c>
      <c r="AR156" s="295" t="s">
        <v>56</v>
      </c>
      <c r="AS156" s="296"/>
    </row>
    <row r="157" spans="1:45" ht="66">
      <c r="A157" s="299" t="s">
        <v>673</v>
      </c>
      <c r="B157" s="252" t="s">
        <v>674</v>
      </c>
      <c r="C157" s="252" t="s">
        <v>675</v>
      </c>
      <c r="D157" s="252" t="s">
        <v>44</v>
      </c>
      <c r="E157" s="185">
        <v>142.988</v>
      </c>
      <c r="F157" s="250">
        <v>142.988</v>
      </c>
      <c r="G157" s="185">
        <v>132.73720599999999</v>
      </c>
      <c r="H157" s="247" t="s">
        <v>45</v>
      </c>
      <c r="I157" s="248" t="s">
        <v>46</v>
      </c>
      <c r="J157" s="249" t="s">
        <v>481</v>
      </c>
      <c r="K157" s="185">
        <v>170.73400000000001</v>
      </c>
      <c r="L157" s="185">
        <v>170.73400000000001</v>
      </c>
      <c r="M157" s="250">
        <f t="shared" si="0"/>
        <v>0</v>
      </c>
      <c r="N157" s="297" t="s">
        <v>48</v>
      </c>
      <c r="O157" s="251" t="s">
        <v>46</v>
      </c>
      <c r="P157" s="252" t="s">
        <v>676</v>
      </c>
      <c r="Q157" s="253"/>
      <c r="R157" s="254" t="s">
        <v>483</v>
      </c>
      <c r="S157" s="298" t="s">
        <v>484</v>
      </c>
      <c r="T157" s="254" t="s">
        <v>485</v>
      </c>
      <c r="U157" s="288" t="s">
        <v>53</v>
      </c>
      <c r="V157" s="289"/>
      <c r="W157" s="290" t="s">
        <v>54</v>
      </c>
      <c r="X157" s="291">
        <v>148</v>
      </c>
      <c r="Y157" s="290" t="s">
        <v>54</v>
      </c>
      <c r="Z157" s="292"/>
      <c r="AA157" s="288"/>
      <c r="AB157" s="289"/>
      <c r="AC157" s="290" t="s">
        <v>54</v>
      </c>
      <c r="AD157" s="291"/>
      <c r="AE157" s="290" t="s">
        <v>54</v>
      </c>
      <c r="AF157" s="292"/>
      <c r="AG157" s="288"/>
      <c r="AH157" s="289"/>
      <c r="AI157" s="290" t="s">
        <v>54</v>
      </c>
      <c r="AJ157" s="291"/>
      <c r="AK157" s="290" t="s">
        <v>54</v>
      </c>
      <c r="AL157" s="292"/>
      <c r="AM157" s="293"/>
      <c r="AN157" s="294" t="s">
        <v>48</v>
      </c>
      <c r="AO157" s="294"/>
      <c r="AP157" s="294" t="s">
        <v>98</v>
      </c>
      <c r="AQ157" s="295" t="s">
        <v>56</v>
      </c>
      <c r="AR157" s="295"/>
      <c r="AS157" s="296"/>
    </row>
    <row r="158" spans="1:45" ht="55.5" customHeight="1">
      <c r="A158" s="299" t="s">
        <v>677</v>
      </c>
      <c r="B158" s="252" t="s">
        <v>678</v>
      </c>
      <c r="C158" s="252" t="s">
        <v>549</v>
      </c>
      <c r="D158" s="252" t="s">
        <v>44</v>
      </c>
      <c r="E158" s="185">
        <v>23.359000000000002</v>
      </c>
      <c r="F158" s="250">
        <v>23.359000000000002</v>
      </c>
      <c r="G158" s="185">
        <v>23.483487</v>
      </c>
      <c r="H158" s="247" t="s">
        <v>679</v>
      </c>
      <c r="I158" s="248" t="s">
        <v>46</v>
      </c>
      <c r="J158" s="249" t="s">
        <v>680</v>
      </c>
      <c r="K158" s="185">
        <v>22.186</v>
      </c>
      <c r="L158" s="185">
        <v>22.186</v>
      </c>
      <c r="M158" s="250">
        <f t="shared" si="0"/>
        <v>0</v>
      </c>
      <c r="N158" s="297" t="s">
        <v>48</v>
      </c>
      <c r="O158" s="251" t="s">
        <v>46</v>
      </c>
      <c r="P158" s="252" t="s">
        <v>681</v>
      </c>
      <c r="Q158" s="253"/>
      <c r="R158" s="254" t="s">
        <v>483</v>
      </c>
      <c r="S158" s="298" t="s">
        <v>484</v>
      </c>
      <c r="T158" s="254" t="s">
        <v>485</v>
      </c>
      <c r="U158" s="288" t="s">
        <v>53</v>
      </c>
      <c r="V158" s="289"/>
      <c r="W158" s="290" t="s">
        <v>54</v>
      </c>
      <c r="X158" s="291">
        <v>149</v>
      </c>
      <c r="Y158" s="290" t="s">
        <v>54</v>
      </c>
      <c r="Z158" s="292"/>
      <c r="AA158" s="288"/>
      <c r="AB158" s="289"/>
      <c r="AC158" s="290" t="s">
        <v>54</v>
      </c>
      <c r="AD158" s="291"/>
      <c r="AE158" s="290" t="s">
        <v>54</v>
      </c>
      <c r="AF158" s="292"/>
      <c r="AG158" s="288"/>
      <c r="AH158" s="289"/>
      <c r="AI158" s="290" t="s">
        <v>54</v>
      </c>
      <c r="AJ158" s="291"/>
      <c r="AK158" s="290" t="s">
        <v>54</v>
      </c>
      <c r="AL158" s="292"/>
      <c r="AM158" s="293"/>
      <c r="AN158" s="294" t="s">
        <v>73</v>
      </c>
      <c r="AO158" s="294" t="s">
        <v>74</v>
      </c>
      <c r="AP158" s="294" t="s">
        <v>75</v>
      </c>
      <c r="AQ158" s="295" t="s">
        <v>56</v>
      </c>
      <c r="AR158" s="295"/>
      <c r="AS158" s="296"/>
    </row>
    <row r="159" spans="1:45" ht="51" customHeight="1">
      <c r="A159" s="299" t="s">
        <v>682</v>
      </c>
      <c r="B159" s="252" t="s">
        <v>683</v>
      </c>
      <c r="C159" s="252" t="s">
        <v>684</v>
      </c>
      <c r="D159" s="252" t="s">
        <v>685</v>
      </c>
      <c r="E159" s="185">
        <v>30.106999999999999</v>
      </c>
      <c r="F159" s="185">
        <v>30.106999999999999</v>
      </c>
      <c r="G159" s="185">
        <v>28.515609999999999</v>
      </c>
      <c r="H159" s="247" t="s">
        <v>45</v>
      </c>
      <c r="I159" s="248" t="s">
        <v>150</v>
      </c>
      <c r="J159" s="249" t="s">
        <v>686</v>
      </c>
      <c r="K159" s="185">
        <v>28.975000000000001</v>
      </c>
      <c r="L159" s="185">
        <v>28.975000000000001</v>
      </c>
      <c r="M159" s="250">
        <f t="shared" si="0"/>
        <v>0</v>
      </c>
      <c r="N159" s="297" t="s">
        <v>48</v>
      </c>
      <c r="O159" s="251" t="s">
        <v>302</v>
      </c>
      <c r="P159" s="252" t="s">
        <v>687</v>
      </c>
      <c r="Q159" s="253"/>
      <c r="R159" s="254" t="s">
        <v>573</v>
      </c>
      <c r="S159" s="298" t="s">
        <v>574</v>
      </c>
      <c r="T159" s="254" t="s">
        <v>575</v>
      </c>
      <c r="U159" s="288" t="s">
        <v>53</v>
      </c>
      <c r="V159" s="289"/>
      <c r="W159" s="290" t="s">
        <v>54</v>
      </c>
      <c r="X159" s="291">
        <v>150</v>
      </c>
      <c r="Y159" s="290" t="s">
        <v>54</v>
      </c>
      <c r="Z159" s="292"/>
      <c r="AA159" s="288"/>
      <c r="AB159" s="289"/>
      <c r="AC159" s="290" t="s">
        <v>54</v>
      </c>
      <c r="AD159" s="291"/>
      <c r="AE159" s="290" t="s">
        <v>54</v>
      </c>
      <c r="AF159" s="292"/>
      <c r="AG159" s="288"/>
      <c r="AH159" s="289"/>
      <c r="AI159" s="290" t="s">
        <v>54</v>
      </c>
      <c r="AJ159" s="291"/>
      <c r="AK159" s="290" t="s">
        <v>54</v>
      </c>
      <c r="AL159" s="292"/>
      <c r="AM159" s="293"/>
      <c r="AN159" s="294" t="s">
        <v>48</v>
      </c>
      <c r="AO159" s="294"/>
      <c r="AP159" s="294" t="s">
        <v>106</v>
      </c>
      <c r="AQ159" s="295" t="s">
        <v>56</v>
      </c>
      <c r="AR159" s="295" t="s">
        <v>56</v>
      </c>
      <c r="AS159" s="296"/>
    </row>
    <row r="160" spans="1:45" ht="86.65" customHeight="1">
      <c r="A160" s="299" t="s">
        <v>688</v>
      </c>
      <c r="B160" s="252" t="s">
        <v>689</v>
      </c>
      <c r="C160" s="252" t="s">
        <v>684</v>
      </c>
      <c r="D160" s="252" t="s">
        <v>570</v>
      </c>
      <c r="E160" s="185">
        <v>233.773</v>
      </c>
      <c r="F160" s="185">
        <v>233.773</v>
      </c>
      <c r="G160" s="185">
        <v>219.98947699999999</v>
      </c>
      <c r="H160" s="247" t="s">
        <v>45</v>
      </c>
      <c r="I160" s="248" t="s">
        <v>150</v>
      </c>
      <c r="J160" s="249" t="s">
        <v>690</v>
      </c>
      <c r="K160" s="185">
        <v>212.54400000000001</v>
      </c>
      <c r="L160" s="185">
        <v>288.59300000000002</v>
      </c>
      <c r="M160" s="250">
        <f t="shared" si="0"/>
        <v>76.049000000000007</v>
      </c>
      <c r="N160" s="297" t="s">
        <v>48</v>
      </c>
      <c r="O160" s="251" t="s">
        <v>302</v>
      </c>
      <c r="P160" s="252" t="s">
        <v>691</v>
      </c>
      <c r="Q160" s="253"/>
      <c r="R160" s="254" t="s">
        <v>573</v>
      </c>
      <c r="S160" s="298" t="s">
        <v>574</v>
      </c>
      <c r="T160" s="254" t="s">
        <v>692</v>
      </c>
      <c r="U160" s="288" t="s">
        <v>53</v>
      </c>
      <c r="V160" s="289"/>
      <c r="W160" s="290" t="s">
        <v>54</v>
      </c>
      <c r="X160" s="291">
        <v>151</v>
      </c>
      <c r="Y160" s="290" t="s">
        <v>54</v>
      </c>
      <c r="Z160" s="292"/>
      <c r="AA160" s="288"/>
      <c r="AB160" s="289"/>
      <c r="AC160" s="290" t="s">
        <v>54</v>
      </c>
      <c r="AD160" s="291"/>
      <c r="AE160" s="290" t="s">
        <v>54</v>
      </c>
      <c r="AF160" s="292"/>
      <c r="AG160" s="288"/>
      <c r="AH160" s="289"/>
      <c r="AI160" s="290" t="s">
        <v>54</v>
      </c>
      <c r="AJ160" s="291"/>
      <c r="AK160" s="290" t="s">
        <v>54</v>
      </c>
      <c r="AL160" s="292"/>
      <c r="AM160" s="293"/>
      <c r="AN160" s="294" t="s">
        <v>48</v>
      </c>
      <c r="AO160" s="294"/>
      <c r="AP160" s="294" t="s">
        <v>106</v>
      </c>
      <c r="AQ160" s="295" t="s">
        <v>56</v>
      </c>
      <c r="AR160" s="295" t="s">
        <v>56</v>
      </c>
      <c r="AS160" s="296"/>
    </row>
    <row r="161" spans="1:45">
      <c r="A161" s="299"/>
      <c r="B161" s="316" t="s">
        <v>693</v>
      </c>
      <c r="C161" s="316"/>
      <c r="D161" s="316"/>
      <c r="E161" s="389"/>
      <c r="F161" s="390"/>
      <c r="G161" s="390"/>
      <c r="H161" s="310"/>
      <c r="I161" s="310"/>
      <c r="J161" s="310"/>
      <c r="K161" s="399"/>
      <c r="L161" s="399"/>
      <c r="M161" s="317"/>
      <c r="N161" s="318"/>
      <c r="O161" s="318"/>
      <c r="P161" s="312"/>
      <c r="Q161" s="314"/>
      <c r="R161" s="316"/>
      <c r="S161" s="316"/>
      <c r="T161" s="316"/>
      <c r="U161" s="306"/>
      <c r="V161" s="306"/>
      <c r="W161" s="306"/>
      <c r="X161" s="306"/>
      <c r="Y161" s="306"/>
      <c r="Z161" s="306"/>
      <c r="AA161" s="306"/>
      <c r="AB161" s="306"/>
      <c r="AC161" s="306"/>
      <c r="AD161" s="306"/>
      <c r="AE161" s="306"/>
      <c r="AF161" s="306"/>
      <c r="AG161" s="306"/>
      <c r="AH161" s="306"/>
      <c r="AI161" s="306"/>
      <c r="AJ161" s="306"/>
      <c r="AK161" s="306"/>
      <c r="AL161" s="306"/>
      <c r="AM161" s="306"/>
      <c r="AN161" s="314"/>
      <c r="AO161" s="314"/>
      <c r="AP161" s="314"/>
      <c r="AQ161" s="314"/>
      <c r="AR161" s="314"/>
      <c r="AS161" s="315"/>
    </row>
    <row r="162" spans="1:45" ht="104.5" customHeight="1">
      <c r="A162" s="299" t="s">
        <v>694</v>
      </c>
      <c r="B162" s="252" t="s">
        <v>695</v>
      </c>
      <c r="C162" s="252" t="s">
        <v>473</v>
      </c>
      <c r="D162" s="252" t="s">
        <v>696</v>
      </c>
      <c r="E162" s="185">
        <v>148.47900000000001</v>
      </c>
      <c r="F162" s="250">
        <v>148.47900000000001</v>
      </c>
      <c r="G162" s="185">
        <v>164.65899999999999</v>
      </c>
      <c r="H162" s="247" t="s">
        <v>45</v>
      </c>
      <c r="I162" s="248" t="s">
        <v>46</v>
      </c>
      <c r="J162" s="249" t="s">
        <v>697</v>
      </c>
      <c r="K162" s="185">
        <v>264.221</v>
      </c>
      <c r="L162" s="185">
        <v>314.42399999999998</v>
      </c>
      <c r="M162" s="250">
        <f t="shared" si="0"/>
        <v>50.202999999999975</v>
      </c>
      <c r="N162" s="185">
        <v>-13</v>
      </c>
      <c r="O162" s="251" t="s">
        <v>698</v>
      </c>
      <c r="P162" s="252" t="s">
        <v>699</v>
      </c>
      <c r="Q162" s="253" t="s">
        <v>700</v>
      </c>
      <c r="R162" s="254" t="s">
        <v>83</v>
      </c>
      <c r="S162" s="298" t="s">
        <v>112</v>
      </c>
      <c r="T162" s="254" t="s">
        <v>701</v>
      </c>
      <c r="U162" s="288" t="s">
        <v>53</v>
      </c>
      <c r="V162" s="305"/>
      <c r="W162" s="306" t="s">
        <v>54</v>
      </c>
      <c r="X162" s="291">
        <v>152</v>
      </c>
      <c r="Y162" s="306" t="s">
        <v>54</v>
      </c>
      <c r="Z162" s="292"/>
      <c r="AA162" s="288" t="s">
        <v>53</v>
      </c>
      <c r="AB162" s="305"/>
      <c r="AC162" s="306" t="s">
        <v>54</v>
      </c>
      <c r="AD162" s="291">
        <v>157</v>
      </c>
      <c r="AE162" s="306" t="s">
        <v>54</v>
      </c>
      <c r="AF162" s="292"/>
      <c r="AG162" s="288"/>
      <c r="AH162" s="305"/>
      <c r="AI162" s="306" t="s">
        <v>54</v>
      </c>
      <c r="AJ162" s="291"/>
      <c r="AK162" s="306" t="s">
        <v>54</v>
      </c>
      <c r="AL162" s="292"/>
      <c r="AM162" s="307"/>
      <c r="AN162" s="294" t="s">
        <v>48</v>
      </c>
      <c r="AO162" s="252"/>
      <c r="AP162" s="252" t="s">
        <v>98</v>
      </c>
      <c r="AQ162" s="295" t="s">
        <v>56</v>
      </c>
      <c r="AR162" s="295"/>
      <c r="AS162" s="296"/>
    </row>
    <row r="163" spans="1:45" ht="45" customHeight="1">
      <c r="A163" s="299" t="s">
        <v>702</v>
      </c>
      <c r="B163" s="252" t="s">
        <v>703</v>
      </c>
      <c r="C163" s="252" t="s">
        <v>115</v>
      </c>
      <c r="D163" s="252" t="s">
        <v>44</v>
      </c>
      <c r="E163" s="185">
        <v>18.36</v>
      </c>
      <c r="F163" s="250">
        <v>18.36</v>
      </c>
      <c r="G163" s="185">
        <v>18.36</v>
      </c>
      <c r="H163" s="247" t="s">
        <v>45</v>
      </c>
      <c r="I163" s="248" t="s">
        <v>46</v>
      </c>
      <c r="J163" s="249" t="s">
        <v>704</v>
      </c>
      <c r="K163" s="185">
        <v>18.36</v>
      </c>
      <c r="L163" s="185">
        <v>18.36</v>
      </c>
      <c r="M163" s="250">
        <f t="shared" si="0"/>
        <v>0</v>
      </c>
      <c r="N163" s="297" t="s">
        <v>48</v>
      </c>
      <c r="O163" s="251" t="s">
        <v>46</v>
      </c>
      <c r="P163" s="249" t="s">
        <v>705</v>
      </c>
      <c r="Q163" s="253"/>
      <c r="R163" s="254" t="s">
        <v>83</v>
      </c>
      <c r="S163" s="298" t="s">
        <v>112</v>
      </c>
      <c r="T163" s="254" t="s">
        <v>701</v>
      </c>
      <c r="U163" s="288" t="s">
        <v>53</v>
      </c>
      <c r="V163" s="305"/>
      <c r="W163" s="306" t="s">
        <v>54</v>
      </c>
      <c r="X163" s="291">
        <v>153</v>
      </c>
      <c r="Y163" s="306" t="s">
        <v>54</v>
      </c>
      <c r="Z163" s="292"/>
      <c r="AA163" s="288"/>
      <c r="AB163" s="305"/>
      <c r="AC163" s="306" t="s">
        <v>54</v>
      </c>
      <c r="AD163" s="291"/>
      <c r="AE163" s="306" t="s">
        <v>54</v>
      </c>
      <c r="AF163" s="292"/>
      <c r="AG163" s="288"/>
      <c r="AH163" s="305"/>
      <c r="AI163" s="306" t="s">
        <v>54</v>
      </c>
      <c r="AJ163" s="291"/>
      <c r="AK163" s="306" t="s">
        <v>54</v>
      </c>
      <c r="AL163" s="292"/>
      <c r="AM163" s="307"/>
      <c r="AN163" s="294" t="s">
        <v>48</v>
      </c>
      <c r="AO163" s="252"/>
      <c r="AP163" s="252" t="s">
        <v>98</v>
      </c>
      <c r="AQ163" s="295"/>
      <c r="AR163" s="295" t="s">
        <v>56</v>
      </c>
      <c r="AS163" s="296"/>
    </row>
    <row r="164" spans="1:45" ht="43.5" customHeight="1">
      <c r="A164" s="299" t="s">
        <v>706</v>
      </c>
      <c r="B164" s="252" t="s">
        <v>707</v>
      </c>
      <c r="C164" s="252" t="s">
        <v>442</v>
      </c>
      <c r="D164" s="252" t="s">
        <v>44</v>
      </c>
      <c r="E164" s="185">
        <v>92.635000000000005</v>
      </c>
      <c r="F164" s="250">
        <v>92.635000000000005</v>
      </c>
      <c r="G164" s="185">
        <v>92.635000000000005</v>
      </c>
      <c r="H164" s="247" t="s">
        <v>45</v>
      </c>
      <c r="I164" s="248" t="s">
        <v>46</v>
      </c>
      <c r="J164" s="249" t="s">
        <v>708</v>
      </c>
      <c r="K164" s="185">
        <v>92.635000000000005</v>
      </c>
      <c r="L164" s="185">
        <v>92.635000000000005</v>
      </c>
      <c r="M164" s="250">
        <f t="shared" si="0"/>
        <v>0</v>
      </c>
      <c r="N164" s="297" t="s">
        <v>48</v>
      </c>
      <c r="O164" s="251" t="s">
        <v>46</v>
      </c>
      <c r="P164" s="249" t="s">
        <v>709</v>
      </c>
      <c r="Q164" s="253"/>
      <c r="R164" s="254" t="s">
        <v>83</v>
      </c>
      <c r="S164" s="298" t="s">
        <v>112</v>
      </c>
      <c r="T164" s="254" t="s">
        <v>701</v>
      </c>
      <c r="U164" s="288" t="s">
        <v>53</v>
      </c>
      <c r="V164" s="305"/>
      <c r="W164" s="306" t="s">
        <v>54</v>
      </c>
      <c r="X164" s="291">
        <v>154</v>
      </c>
      <c r="Y164" s="306" t="s">
        <v>54</v>
      </c>
      <c r="Z164" s="292"/>
      <c r="AA164" s="288"/>
      <c r="AB164" s="305"/>
      <c r="AC164" s="306" t="s">
        <v>54</v>
      </c>
      <c r="AD164" s="291"/>
      <c r="AE164" s="306" t="s">
        <v>54</v>
      </c>
      <c r="AF164" s="292"/>
      <c r="AG164" s="288"/>
      <c r="AH164" s="305"/>
      <c r="AI164" s="306" t="s">
        <v>54</v>
      </c>
      <c r="AJ164" s="291"/>
      <c r="AK164" s="306" t="s">
        <v>54</v>
      </c>
      <c r="AL164" s="292"/>
      <c r="AM164" s="307"/>
      <c r="AN164" s="294" t="s">
        <v>48</v>
      </c>
      <c r="AO164" s="252"/>
      <c r="AP164" s="252" t="s">
        <v>55</v>
      </c>
      <c r="AQ164" s="295"/>
      <c r="AR164" s="295" t="s">
        <v>56</v>
      </c>
      <c r="AS164" s="296"/>
    </row>
    <row r="165" spans="1:45" ht="72.5" customHeight="1">
      <c r="A165" s="299" t="s">
        <v>710</v>
      </c>
      <c r="B165" s="252" t="s">
        <v>711</v>
      </c>
      <c r="C165" s="252" t="s">
        <v>448</v>
      </c>
      <c r="D165" s="252" t="s">
        <v>44</v>
      </c>
      <c r="E165" s="185">
        <v>440.66800000000001</v>
      </c>
      <c r="F165" s="185">
        <v>440.66800000000001</v>
      </c>
      <c r="G165" s="185">
        <v>400.20299999999997</v>
      </c>
      <c r="H165" s="247" t="s">
        <v>45</v>
      </c>
      <c r="I165" s="248" t="s">
        <v>150</v>
      </c>
      <c r="J165" s="249" t="s">
        <v>712</v>
      </c>
      <c r="K165" s="185">
        <v>521.07799999999997</v>
      </c>
      <c r="L165" s="185">
        <v>555.95500000000004</v>
      </c>
      <c r="M165" s="250">
        <f t="shared" ref="M165:M201" si="6">L165-K165</f>
        <v>34.877000000000066</v>
      </c>
      <c r="N165" s="297" t="s">
        <v>48</v>
      </c>
      <c r="O165" s="251" t="s">
        <v>532</v>
      </c>
      <c r="P165" s="252" t="s">
        <v>713</v>
      </c>
      <c r="Q165" s="253" t="s">
        <v>714</v>
      </c>
      <c r="R165" s="254" t="s">
        <v>83</v>
      </c>
      <c r="S165" s="298" t="s">
        <v>112</v>
      </c>
      <c r="T165" s="254" t="s">
        <v>701</v>
      </c>
      <c r="U165" s="288" t="s">
        <v>53</v>
      </c>
      <c r="V165" s="289"/>
      <c r="W165" s="290" t="s">
        <v>54</v>
      </c>
      <c r="X165" s="291">
        <v>156</v>
      </c>
      <c r="Y165" s="290" t="s">
        <v>54</v>
      </c>
      <c r="Z165" s="292"/>
      <c r="AA165" s="288" t="s">
        <v>53</v>
      </c>
      <c r="AB165" s="289"/>
      <c r="AC165" s="290" t="s">
        <v>54</v>
      </c>
      <c r="AD165" s="291">
        <v>155</v>
      </c>
      <c r="AE165" s="290" t="s">
        <v>54</v>
      </c>
      <c r="AF165" s="292"/>
      <c r="AG165" s="288" t="s">
        <v>53</v>
      </c>
      <c r="AH165" s="289"/>
      <c r="AI165" s="290" t="s">
        <v>54</v>
      </c>
      <c r="AJ165" s="291">
        <v>157</v>
      </c>
      <c r="AK165" s="290" t="s">
        <v>54</v>
      </c>
      <c r="AL165" s="292"/>
      <c r="AM165" s="293"/>
      <c r="AN165" s="294" t="s">
        <v>48</v>
      </c>
      <c r="AO165" s="294"/>
      <c r="AP165" s="294" t="s">
        <v>64</v>
      </c>
      <c r="AQ165" s="295" t="s">
        <v>56</v>
      </c>
      <c r="AR165" s="295"/>
      <c r="AS165" s="296"/>
    </row>
    <row r="166" spans="1:45" ht="54.5" customHeight="1">
      <c r="A166" s="299" t="s">
        <v>715</v>
      </c>
      <c r="B166" s="252" t="s">
        <v>716</v>
      </c>
      <c r="C166" s="252" t="s">
        <v>717</v>
      </c>
      <c r="D166" s="252" t="s">
        <v>44</v>
      </c>
      <c r="E166" s="185">
        <v>26.100999999999999</v>
      </c>
      <c r="F166" s="250">
        <v>26.100999999999999</v>
      </c>
      <c r="G166" s="185">
        <v>26.100999999999999</v>
      </c>
      <c r="H166" s="247" t="s">
        <v>45</v>
      </c>
      <c r="I166" s="248" t="s">
        <v>46</v>
      </c>
      <c r="J166" s="249" t="s">
        <v>718</v>
      </c>
      <c r="K166" s="185">
        <v>27.609000000000002</v>
      </c>
      <c r="L166" s="185">
        <v>27.609000000000002</v>
      </c>
      <c r="M166" s="250">
        <f t="shared" si="6"/>
        <v>0</v>
      </c>
      <c r="N166" s="297" t="s">
        <v>48</v>
      </c>
      <c r="O166" s="251" t="s">
        <v>46</v>
      </c>
      <c r="P166" s="252" t="s">
        <v>719</v>
      </c>
      <c r="Q166" s="253"/>
      <c r="R166" s="254" t="s">
        <v>83</v>
      </c>
      <c r="S166" s="298" t="s">
        <v>112</v>
      </c>
      <c r="T166" s="254" t="s">
        <v>701</v>
      </c>
      <c r="U166" s="288" t="s">
        <v>53</v>
      </c>
      <c r="V166" s="289"/>
      <c r="W166" s="290" t="s">
        <v>54</v>
      </c>
      <c r="X166" s="291">
        <v>158</v>
      </c>
      <c r="Y166" s="290" t="s">
        <v>54</v>
      </c>
      <c r="Z166" s="292"/>
      <c r="AA166" s="288"/>
      <c r="AB166" s="289"/>
      <c r="AC166" s="290" t="s">
        <v>54</v>
      </c>
      <c r="AD166" s="291"/>
      <c r="AE166" s="290" t="s">
        <v>54</v>
      </c>
      <c r="AF166" s="292"/>
      <c r="AG166" s="288"/>
      <c r="AH166" s="289"/>
      <c r="AI166" s="290" t="s">
        <v>54</v>
      </c>
      <c r="AJ166" s="291"/>
      <c r="AK166" s="290" t="s">
        <v>54</v>
      </c>
      <c r="AL166" s="292"/>
      <c r="AM166" s="293"/>
      <c r="AN166" s="294" t="s">
        <v>48</v>
      </c>
      <c r="AO166" s="294"/>
      <c r="AP166" s="294" t="s">
        <v>64</v>
      </c>
      <c r="AQ166" s="295"/>
      <c r="AR166" s="295" t="s">
        <v>56</v>
      </c>
      <c r="AS166" s="296"/>
    </row>
    <row r="167" spans="1:45" ht="129.5" customHeight="1">
      <c r="A167" s="299" t="s">
        <v>720</v>
      </c>
      <c r="B167" s="252" t="s">
        <v>721</v>
      </c>
      <c r="C167" s="252" t="s">
        <v>300</v>
      </c>
      <c r="D167" s="252" t="s">
        <v>44</v>
      </c>
      <c r="E167" s="185">
        <v>194.13300000000001</v>
      </c>
      <c r="F167" s="250">
        <v>194.13300000000001</v>
      </c>
      <c r="G167" s="185">
        <v>203.68</v>
      </c>
      <c r="H167" s="247" t="s">
        <v>45</v>
      </c>
      <c r="I167" s="248" t="s">
        <v>150</v>
      </c>
      <c r="J167" s="249" t="s">
        <v>722</v>
      </c>
      <c r="K167" s="185">
        <v>260</v>
      </c>
      <c r="L167" s="185">
        <v>260</v>
      </c>
      <c r="M167" s="250">
        <f t="shared" si="6"/>
        <v>0</v>
      </c>
      <c r="N167" s="297" t="s">
        <v>48</v>
      </c>
      <c r="O167" s="251" t="s">
        <v>302</v>
      </c>
      <c r="P167" s="252" t="s">
        <v>723</v>
      </c>
      <c r="Q167" s="253" t="s">
        <v>724</v>
      </c>
      <c r="R167" s="254" t="s">
        <v>83</v>
      </c>
      <c r="S167" s="298" t="s">
        <v>112</v>
      </c>
      <c r="T167" s="254" t="s">
        <v>701</v>
      </c>
      <c r="U167" s="288" t="s">
        <v>53</v>
      </c>
      <c r="V167" s="289"/>
      <c r="W167" s="290" t="s">
        <v>54</v>
      </c>
      <c r="X167" s="291">
        <v>159</v>
      </c>
      <c r="Y167" s="290" t="s">
        <v>54</v>
      </c>
      <c r="Z167" s="292"/>
      <c r="AA167" s="288"/>
      <c r="AB167" s="289"/>
      <c r="AC167" s="290" t="s">
        <v>54</v>
      </c>
      <c r="AD167" s="291"/>
      <c r="AE167" s="290" t="s">
        <v>54</v>
      </c>
      <c r="AF167" s="292"/>
      <c r="AG167" s="288"/>
      <c r="AH167" s="289"/>
      <c r="AI167" s="290" t="s">
        <v>54</v>
      </c>
      <c r="AJ167" s="291"/>
      <c r="AK167" s="290" t="s">
        <v>54</v>
      </c>
      <c r="AL167" s="292"/>
      <c r="AM167" s="293"/>
      <c r="AN167" s="294" t="s">
        <v>48</v>
      </c>
      <c r="AO167" s="294"/>
      <c r="AP167" s="294" t="s">
        <v>64</v>
      </c>
      <c r="AQ167" s="295" t="s">
        <v>56</v>
      </c>
      <c r="AR167" s="295"/>
      <c r="AS167" s="296"/>
    </row>
    <row r="168" spans="1:45" ht="49.5" customHeight="1">
      <c r="A168" s="299" t="s">
        <v>725</v>
      </c>
      <c r="B168" s="252" t="s">
        <v>726</v>
      </c>
      <c r="C168" s="252" t="s">
        <v>267</v>
      </c>
      <c r="D168" s="252" t="s">
        <v>44</v>
      </c>
      <c r="E168" s="185">
        <v>29</v>
      </c>
      <c r="F168" s="250">
        <v>29</v>
      </c>
      <c r="G168" s="185">
        <v>26.312999999999999</v>
      </c>
      <c r="H168" s="247" t="s">
        <v>45</v>
      </c>
      <c r="I168" s="248" t="s">
        <v>46</v>
      </c>
      <c r="J168" s="249" t="s">
        <v>727</v>
      </c>
      <c r="K168" s="185">
        <v>26.145</v>
      </c>
      <c r="L168" s="185">
        <v>26.145</v>
      </c>
      <c r="M168" s="250">
        <f t="shared" si="6"/>
        <v>0</v>
      </c>
      <c r="N168" s="297" t="s">
        <v>48</v>
      </c>
      <c r="O168" s="251" t="s">
        <v>46</v>
      </c>
      <c r="P168" s="252" t="s">
        <v>728</v>
      </c>
      <c r="Q168" s="253"/>
      <c r="R168" s="254" t="s">
        <v>83</v>
      </c>
      <c r="S168" s="298" t="s">
        <v>112</v>
      </c>
      <c r="T168" s="254" t="s">
        <v>701</v>
      </c>
      <c r="U168" s="288" t="s">
        <v>53</v>
      </c>
      <c r="V168" s="289"/>
      <c r="W168" s="290" t="s">
        <v>54</v>
      </c>
      <c r="X168" s="291">
        <v>160</v>
      </c>
      <c r="Y168" s="290" t="s">
        <v>54</v>
      </c>
      <c r="Z168" s="292"/>
      <c r="AA168" s="288"/>
      <c r="AB168" s="289"/>
      <c r="AC168" s="290" t="s">
        <v>54</v>
      </c>
      <c r="AD168" s="291"/>
      <c r="AE168" s="290" t="s">
        <v>54</v>
      </c>
      <c r="AF168" s="292"/>
      <c r="AG168" s="288"/>
      <c r="AH168" s="289"/>
      <c r="AI168" s="290" t="s">
        <v>54</v>
      </c>
      <c r="AJ168" s="291"/>
      <c r="AK168" s="290" t="s">
        <v>54</v>
      </c>
      <c r="AL168" s="292"/>
      <c r="AM168" s="293"/>
      <c r="AN168" s="294" t="s">
        <v>48</v>
      </c>
      <c r="AO168" s="294"/>
      <c r="AP168" s="294" t="s">
        <v>55</v>
      </c>
      <c r="AQ168" s="295" t="s">
        <v>56</v>
      </c>
      <c r="AR168" s="295"/>
      <c r="AS168" s="296"/>
    </row>
    <row r="169" spans="1:45" ht="78.650000000000006" customHeight="1">
      <c r="A169" s="299" t="s">
        <v>729</v>
      </c>
      <c r="B169" s="252" t="s">
        <v>730</v>
      </c>
      <c r="C169" s="252" t="s">
        <v>267</v>
      </c>
      <c r="D169" s="252" t="s">
        <v>44</v>
      </c>
      <c r="E169" s="185">
        <v>126.88500000000001</v>
      </c>
      <c r="F169" s="250">
        <v>126.88500000000001</v>
      </c>
      <c r="G169" s="185">
        <v>116.96599999999999</v>
      </c>
      <c r="H169" s="247" t="s">
        <v>45</v>
      </c>
      <c r="I169" s="248" t="s">
        <v>150</v>
      </c>
      <c r="J169" s="249" t="s">
        <v>731</v>
      </c>
      <c r="K169" s="185">
        <v>126.88500000000001</v>
      </c>
      <c r="L169" s="185">
        <v>183</v>
      </c>
      <c r="M169" s="250">
        <f t="shared" si="6"/>
        <v>56.114999999999995</v>
      </c>
      <c r="N169" s="297" t="s">
        <v>48</v>
      </c>
      <c r="O169" s="251" t="s">
        <v>302</v>
      </c>
      <c r="P169" s="252" t="s">
        <v>732</v>
      </c>
      <c r="Q169" s="253"/>
      <c r="R169" s="254" t="s">
        <v>83</v>
      </c>
      <c r="S169" s="298" t="s">
        <v>112</v>
      </c>
      <c r="T169" s="254" t="s">
        <v>701</v>
      </c>
      <c r="U169" s="288" t="s">
        <v>53</v>
      </c>
      <c r="V169" s="289"/>
      <c r="W169" s="290" t="s">
        <v>54</v>
      </c>
      <c r="X169" s="291">
        <v>161</v>
      </c>
      <c r="Y169" s="290" t="s">
        <v>54</v>
      </c>
      <c r="Z169" s="292"/>
      <c r="AA169" s="288"/>
      <c r="AB169" s="289"/>
      <c r="AC169" s="290" t="s">
        <v>54</v>
      </c>
      <c r="AD169" s="291"/>
      <c r="AE169" s="290" t="s">
        <v>54</v>
      </c>
      <c r="AF169" s="292"/>
      <c r="AG169" s="288"/>
      <c r="AH169" s="289"/>
      <c r="AI169" s="290" t="s">
        <v>54</v>
      </c>
      <c r="AJ169" s="291"/>
      <c r="AK169" s="290" t="s">
        <v>54</v>
      </c>
      <c r="AL169" s="292"/>
      <c r="AM169" s="293"/>
      <c r="AN169" s="294" t="s">
        <v>48</v>
      </c>
      <c r="AO169" s="294"/>
      <c r="AP169" s="294" t="s">
        <v>98</v>
      </c>
      <c r="AQ169" s="295" t="s">
        <v>56</v>
      </c>
      <c r="AR169" s="295"/>
      <c r="AS169" s="296"/>
    </row>
    <row r="170" spans="1:45" ht="43" customHeight="1">
      <c r="A170" s="299" t="s">
        <v>733</v>
      </c>
      <c r="B170" s="252" t="s">
        <v>734</v>
      </c>
      <c r="C170" s="252" t="s">
        <v>267</v>
      </c>
      <c r="D170" s="252" t="s">
        <v>44</v>
      </c>
      <c r="E170" s="185">
        <v>23.38</v>
      </c>
      <c r="F170" s="185">
        <v>23.38</v>
      </c>
      <c r="G170" s="185">
        <v>8.7720000000000002</v>
      </c>
      <c r="H170" s="247" t="s">
        <v>45</v>
      </c>
      <c r="I170" s="248" t="s">
        <v>150</v>
      </c>
      <c r="J170" s="249" t="s">
        <v>735</v>
      </c>
      <c r="K170" s="185">
        <v>21.077000000000002</v>
      </c>
      <c r="L170" s="185">
        <v>21.077000000000002</v>
      </c>
      <c r="M170" s="250">
        <f t="shared" si="6"/>
        <v>0</v>
      </c>
      <c r="N170" s="297" t="s">
        <v>48</v>
      </c>
      <c r="O170" s="251" t="s">
        <v>302</v>
      </c>
      <c r="P170" s="252" t="s">
        <v>736</v>
      </c>
      <c r="Q170" s="253"/>
      <c r="R170" s="254" t="s">
        <v>83</v>
      </c>
      <c r="S170" s="298" t="s">
        <v>112</v>
      </c>
      <c r="T170" s="254" t="s">
        <v>701</v>
      </c>
      <c r="U170" s="288" t="s">
        <v>53</v>
      </c>
      <c r="V170" s="289"/>
      <c r="W170" s="290" t="s">
        <v>54</v>
      </c>
      <c r="X170" s="291">
        <v>162</v>
      </c>
      <c r="Y170" s="290" t="s">
        <v>54</v>
      </c>
      <c r="Z170" s="292"/>
      <c r="AA170" s="288"/>
      <c r="AB170" s="289"/>
      <c r="AC170" s="290" t="s">
        <v>54</v>
      </c>
      <c r="AD170" s="291"/>
      <c r="AE170" s="290" t="s">
        <v>54</v>
      </c>
      <c r="AF170" s="292"/>
      <c r="AG170" s="288"/>
      <c r="AH170" s="289"/>
      <c r="AI170" s="290" t="s">
        <v>54</v>
      </c>
      <c r="AJ170" s="291"/>
      <c r="AK170" s="290" t="s">
        <v>54</v>
      </c>
      <c r="AL170" s="292"/>
      <c r="AM170" s="293"/>
      <c r="AN170" s="294" t="s">
        <v>48</v>
      </c>
      <c r="AO170" s="294"/>
      <c r="AP170" s="294" t="s">
        <v>98</v>
      </c>
      <c r="AQ170" s="295" t="s">
        <v>56</v>
      </c>
      <c r="AR170" s="295"/>
      <c r="AS170" s="296"/>
    </row>
    <row r="171" spans="1:45" ht="48.5" customHeight="1">
      <c r="A171" s="299" t="s">
        <v>737</v>
      </c>
      <c r="B171" s="252" t="s">
        <v>738</v>
      </c>
      <c r="C171" s="252" t="s">
        <v>141</v>
      </c>
      <c r="D171" s="252" t="s">
        <v>44</v>
      </c>
      <c r="E171" s="185">
        <v>26.29</v>
      </c>
      <c r="F171" s="185">
        <v>26.29</v>
      </c>
      <c r="G171" s="185">
        <v>31.48</v>
      </c>
      <c r="H171" s="247" t="s">
        <v>45</v>
      </c>
      <c r="I171" s="248" t="s">
        <v>46</v>
      </c>
      <c r="J171" s="249" t="s">
        <v>727</v>
      </c>
      <c r="K171" s="185">
        <v>32.613</v>
      </c>
      <c r="L171" s="185">
        <v>32.613</v>
      </c>
      <c r="M171" s="250">
        <f t="shared" si="6"/>
        <v>0</v>
      </c>
      <c r="N171" s="297" t="s">
        <v>48</v>
      </c>
      <c r="O171" s="251" t="s">
        <v>46</v>
      </c>
      <c r="P171" s="252" t="s">
        <v>728</v>
      </c>
      <c r="Q171" s="253"/>
      <c r="R171" s="254" t="s">
        <v>83</v>
      </c>
      <c r="S171" s="298" t="s">
        <v>112</v>
      </c>
      <c r="T171" s="254" t="s">
        <v>701</v>
      </c>
      <c r="U171" s="288" t="s">
        <v>53</v>
      </c>
      <c r="V171" s="289"/>
      <c r="W171" s="290" t="s">
        <v>54</v>
      </c>
      <c r="X171" s="291">
        <v>163</v>
      </c>
      <c r="Y171" s="290" t="s">
        <v>54</v>
      </c>
      <c r="Z171" s="292"/>
      <c r="AA171" s="288"/>
      <c r="AB171" s="289"/>
      <c r="AC171" s="290" t="s">
        <v>54</v>
      </c>
      <c r="AD171" s="291"/>
      <c r="AE171" s="290" t="s">
        <v>54</v>
      </c>
      <c r="AF171" s="292"/>
      <c r="AG171" s="288"/>
      <c r="AH171" s="289"/>
      <c r="AI171" s="290" t="s">
        <v>54</v>
      </c>
      <c r="AJ171" s="291"/>
      <c r="AK171" s="290" t="s">
        <v>54</v>
      </c>
      <c r="AL171" s="292"/>
      <c r="AM171" s="293"/>
      <c r="AN171" s="294" t="s">
        <v>48</v>
      </c>
      <c r="AO171" s="294"/>
      <c r="AP171" s="294" t="s">
        <v>55</v>
      </c>
      <c r="AQ171" s="295" t="s">
        <v>56</v>
      </c>
      <c r="AR171" s="295"/>
      <c r="AS171" s="296"/>
    </row>
    <row r="172" spans="1:45" ht="130.5" customHeight="1">
      <c r="A172" s="299" t="s">
        <v>739</v>
      </c>
      <c r="B172" s="252" t="s">
        <v>740</v>
      </c>
      <c r="C172" s="252" t="s">
        <v>81</v>
      </c>
      <c r="D172" s="252" t="s">
        <v>44</v>
      </c>
      <c r="E172" s="185">
        <v>149.416</v>
      </c>
      <c r="F172" s="185">
        <v>149.416</v>
      </c>
      <c r="G172" s="185">
        <v>144.40299999999999</v>
      </c>
      <c r="H172" s="247" t="s">
        <v>741</v>
      </c>
      <c r="I172" s="255" t="s">
        <v>583</v>
      </c>
      <c r="J172" s="256" t="s">
        <v>742</v>
      </c>
      <c r="K172" s="398">
        <v>134.66800000000001</v>
      </c>
      <c r="L172" s="398">
        <v>84.668000000000006</v>
      </c>
      <c r="M172" s="257">
        <f t="shared" si="6"/>
        <v>-50</v>
      </c>
      <c r="N172" s="258">
        <v>-50</v>
      </c>
      <c r="O172" s="259" t="s">
        <v>698</v>
      </c>
      <c r="P172" s="260" t="s">
        <v>743</v>
      </c>
      <c r="Q172" s="261"/>
      <c r="R172" s="264" t="s">
        <v>83</v>
      </c>
      <c r="S172" s="287" t="s">
        <v>112</v>
      </c>
      <c r="T172" s="264" t="s">
        <v>701</v>
      </c>
      <c r="U172" s="288" t="s">
        <v>53</v>
      </c>
      <c r="V172" s="289"/>
      <c r="W172" s="290" t="s">
        <v>54</v>
      </c>
      <c r="X172" s="291">
        <v>164</v>
      </c>
      <c r="Y172" s="290" t="s">
        <v>54</v>
      </c>
      <c r="Z172" s="292"/>
      <c r="AA172" s="288"/>
      <c r="AB172" s="289"/>
      <c r="AC172" s="290" t="s">
        <v>54</v>
      </c>
      <c r="AD172" s="291"/>
      <c r="AE172" s="290" t="s">
        <v>54</v>
      </c>
      <c r="AF172" s="292"/>
      <c r="AG172" s="288"/>
      <c r="AH172" s="289"/>
      <c r="AI172" s="290" t="s">
        <v>54</v>
      </c>
      <c r="AJ172" s="291"/>
      <c r="AK172" s="290" t="s">
        <v>54</v>
      </c>
      <c r="AL172" s="292"/>
      <c r="AM172" s="293"/>
      <c r="AN172" s="294" t="s">
        <v>207</v>
      </c>
      <c r="AO172" s="294" t="s">
        <v>74</v>
      </c>
      <c r="AP172" s="294" t="s">
        <v>98</v>
      </c>
      <c r="AQ172" s="295" t="s">
        <v>56</v>
      </c>
      <c r="AR172" s="295"/>
      <c r="AS172" s="296"/>
    </row>
    <row r="173" spans="1:45" ht="37.5" customHeight="1">
      <c r="A173" s="299" t="s">
        <v>744</v>
      </c>
      <c r="B173" s="252" t="s">
        <v>745</v>
      </c>
      <c r="C173" s="252" t="s">
        <v>196</v>
      </c>
      <c r="D173" s="252" t="s">
        <v>44</v>
      </c>
      <c r="E173" s="185">
        <v>46.493000000000002</v>
      </c>
      <c r="F173" s="185">
        <v>46.493000000000002</v>
      </c>
      <c r="G173" s="185">
        <v>37.4</v>
      </c>
      <c r="H173" s="247" t="s">
        <v>45</v>
      </c>
      <c r="I173" s="248" t="s">
        <v>46</v>
      </c>
      <c r="J173" s="249" t="s">
        <v>746</v>
      </c>
      <c r="K173" s="185">
        <v>41.915999999999997</v>
      </c>
      <c r="L173" s="185">
        <v>41.915999999999997</v>
      </c>
      <c r="M173" s="250">
        <f t="shared" si="6"/>
        <v>0</v>
      </c>
      <c r="N173" s="297" t="s">
        <v>48</v>
      </c>
      <c r="O173" s="251" t="s">
        <v>46</v>
      </c>
      <c r="P173" s="252" t="s">
        <v>747</v>
      </c>
      <c r="Q173" s="253"/>
      <c r="R173" s="254" t="s">
        <v>219</v>
      </c>
      <c r="S173" s="298" t="s">
        <v>112</v>
      </c>
      <c r="T173" s="254" t="s">
        <v>701</v>
      </c>
      <c r="U173" s="288" t="s">
        <v>53</v>
      </c>
      <c r="V173" s="289"/>
      <c r="W173" s="290" t="s">
        <v>54</v>
      </c>
      <c r="X173" s="291">
        <v>165</v>
      </c>
      <c r="Y173" s="290" t="s">
        <v>54</v>
      </c>
      <c r="Z173" s="292"/>
      <c r="AA173" s="288"/>
      <c r="AB173" s="289"/>
      <c r="AC173" s="290" t="s">
        <v>54</v>
      </c>
      <c r="AD173" s="291"/>
      <c r="AE173" s="290" t="s">
        <v>54</v>
      </c>
      <c r="AF173" s="292"/>
      <c r="AG173" s="288"/>
      <c r="AH173" s="289"/>
      <c r="AI173" s="290" t="s">
        <v>54</v>
      </c>
      <c r="AJ173" s="291"/>
      <c r="AK173" s="290" t="s">
        <v>54</v>
      </c>
      <c r="AL173" s="292"/>
      <c r="AM173" s="293"/>
      <c r="AN173" s="294" t="s">
        <v>48</v>
      </c>
      <c r="AO173" s="294"/>
      <c r="AP173" s="294" t="s">
        <v>98</v>
      </c>
      <c r="AQ173" s="295" t="s">
        <v>56</v>
      </c>
      <c r="AR173" s="295"/>
      <c r="AS173" s="296"/>
    </row>
    <row r="174" spans="1:45" ht="57" customHeight="1">
      <c r="A174" s="299" t="s">
        <v>748</v>
      </c>
      <c r="B174" s="252" t="s">
        <v>749</v>
      </c>
      <c r="C174" s="252" t="s">
        <v>109</v>
      </c>
      <c r="D174" s="252" t="s">
        <v>44</v>
      </c>
      <c r="E174" s="185">
        <v>13.999000000000001</v>
      </c>
      <c r="F174" s="185">
        <v>13.999000000000001</v>
      </c>
      <c r="G174" s="185">
        <v>13.42</v>
      </c>
      <c r="H174" s="247" t="s">
        <v>45</v>
      </c>
      <c r="I174" s="248" t="s">
        <v>46</v>
      </c>
      <c r="J174" s="249" t="s">
        <v>750</v>
      </c>
      <c r="K174" s="185">
        <v>13.914</v>
      </c>
      <c r="L174" s="185">
        <v>13.914</v>
      </c>
      <c r="M174" s="250">
        <f t="shared" si="6"/>
        <v>0</v>
      </c>
      <c r="N174" s="297" t="s">
        <v>48</v>
      </c>
      <c r="O174" s="251" t="s">
        <v>46</v>
      </c>
      <c r="P174" s="252" t="s">
        <v>751</v>
      </c>
      <c r="Q174" s="253"/>
      <c r="R174" s="254" t="s">
        <v>83</v>
      </c>
      <c r="S174" s="298" t="s">
        <v>112</v>
      </c>
      <c r="T174" s="254" t="s">
        <v>701</v>
      </c>
      <c r="U174" s="288" t="s">
        <v>53</v>
      </c>
      <c r="V174" s="289"/>
      <c r="W174" s="290" t="s">
        <v>54</v>
      </c>
      <c r="X174" s="291">
        <v>166</v>
      </c>
      <c r="Y174" s="290" t="s">
        <v>54</v>
      </c>
      <c r="Z174" s="292"/>
      <c r="AA174" s="288"/>
      <c r="AB174" s="289"/>
      <c r="AC174" s="290" t="s">
        <v>54</v>
      </c>
      <c r="AD174" s="291"/>
      <c r="AE174" s="290" t="s">
        <v>54</v>
      </c>
      <c r="AF174" s="292"/>
      <c r="AG174" s="288"/>
      <c r="AH174" s="289"/>
      <c r="AI174" s="290" t="s">
        <v>54</v>
      </c>
      <c r="AJ174" s="291"/>
      <c r="AK174" s="290" t="s">
        <v>54</v>
      </c>
      <c r="AL174" s="292"/>
      <c r="AM174" s="293"/>
      <c r="AN174" s="294" t="s">
        <v>48</v>
      </c>
      <c r="AO174" s="294"/>
      <c r="AP174" s="294" t="s">
        <v>64</v>
      </c>
      <c r="AQ174" s="295" t="s">
        <v>56</v>
      </c>
      <c r="AR174" s="295"/>
      <c r="AS174" s="296"/>
    </row>
    <row r="175" spans="1:45" ht="62.5" customHeight="1">
      <c r="A175" s="299" t="s">
        <v>752</v>
      </c>
      <c r="B175" s="252" t="s">
        <v>753</v>
      </c>
      <c r="C175" s="252" t="s">
        <v>480</v>
      </c>
      <c r="D175" s="252" t="s">
        <v>44</v>
      </c>
      <c r="E175" s="185">
        <f>200+8510.81</f>
        <v>8710.81</v>
      </c>
      <c r="F175" s="250">
        <v>17656.651258999998</v>
      </c>
      <c r="G175" s="185">
        <v>13556.322259</v>
      </c>
      <c r="H175" s="247" t="s">
        <v>45</v>
      </c>
      <c r="I175" s="248" t="s">
        <v>46</v>
      </c>
      <c r="J175" s="249" t="s">
        <v>754</v>
      </c>
      <c r="K175" s="185">
        <v>200</v>
      </c>
      <c r="L175" s="185">
        <v>200</v>
      </c>
      <c r="M175" s="250">
        <f t="shared" si="6"/>
        <v>0</v>
      </c>
      <c r="N175" s="297" t="s">
        <v>48</v>
      </c>
      <c r="O175" s="251" t="s">
        <v>46</v>
      </c>
      <c r="P175" s="252" t="s">
        <v>755</v>
      </c>
      <c r="Q175" s="253" t="s">
        <v>756</v>
      </c>
      <c r="R175" s="254" t="s">
        <v>83</v>
      </c>
      <c r="S175" s="298" t="s">
        <v>112</v>
      </c>
      <c r="T175" s="254" t="s">
        <v>701</v>
      </c>
      <c r="U175" s="288" t="s">
        <v>53</v>
      </c>
      <c r="V175" s="289"/>
      <c r="W175" s="290" t="s">
        <v>54</v>
      </c>
      <c r="X175" s="291">
        <v>167</v>
      </c>
      <c r="Y175" s="290" t="s">
        <v>54</v>
      </c>
      <c r="Z175" s="292"/>
      <c r="AA175" s="288"/>
      <c r="AB175" s="289"/>
      <c r="AC175" s="290" t="s">
        <v>54</v>
      </c>
      <c r="AD175" s="291"/>
      <c r="AE175" s="290" t="s">
        <v>54</v>
      </c>
      <c r="AF175" s="292"/>
      <c r="AG175" s="288"/>
      <c r="AH175" s="289"/>
      <c r="AI175" s="290" t="s">
        <v>54</v>
      </c>
      <c r="AJ175" s="291"/>
      <c r="AK175" s="290" t="s">
        <v>54</v>
      </c>
      <c r="AL175" s="292"/>
      <c r="AM175" s="293"/>
      <c r="AN175" s="294" t="s">
        <v>48</v>
      </c>
      <c r="AO175" s="294"/>
      <c r="AP175" s="294" t="s">
        <v>106</v>
      </c>
      <c r="AQ175" s="295"/>
      <c r="AR175" s="295" t="s">
        <v>56</v>
      </c>
      <c r="AS175" s="296" t="s">
        <v>56</v>
      </c>
    </row>
    <row r="176" spans="1:45" ht="83.5" customHeight="1">
      <c r="A176" s="299" t="s">
        <v>757</v>
      </c>
      <c r="B176" s="252" t="s">
        <v>758</v>
      </c>
      <c r="C176" s="252" t="s">
        <v>549</v>
      </c>
      <c r="D176" s="252" t="s">
        <v>44</v>
      </c>
      <c r="E176" s="391">
        <f>1724.711+1650</f>
        <v>3374.7110000000002</v>
      </c>
      <c r="F176" s="250">
        <v>5627</v>
      </c>
      <c r="G176" s="185">
        <v>5622</v>
      </c>
      <c r="H176" s="247" t="s">
        <v>759</v>
      </c>
      <c r="I176" s="248" t="s">
        <v>46</v>
      </c>
      <c r="J176" s="249" t="s">
        <v>760</v>
      </c>
      <c r="K176" s="185">
        <v>1724.711</v>
      </c>
      <c r="L176" s="185">
        <v>0</v>
      </c>
      <c r="M176" s="250">
        <f t="shared" si="6"/>
        <v>-1724.711</v>
      </c>
      <c r="N176" s="297" t="s">
        <v>48</v>
      </c>
      <c r="O176" s="251" t="s">
        <v>46</v>
      </c>
      <c r="P176" s="252" t="s">
        <v>761</v>
      </c>
      <c r="Q176" s="253" t="s">
        <v>762</v>
      </c>
      <c r="R176" s="254" t="s">
        <v>83</v>
      </c>
      <c r="S176" s="298" t="s">
        <v>112</v>
      </c>
      <c r="T176" s="254" t="s">
        <v>763</v>
      </c>
      <c r="U176" s="288" t="s">
        <v>53</v>
      </c>
      <c r="V176" s="289"/>
      <c r="W176" s="290" t="s">
        <v>54</v>
      </c>
      <c r="X176" s="291">
        <v>168</v>
      </c>
      <c r="Y176" s="290" t="s">
        <v>54</v>
      </c>
      <c r="Z176" s="292"/>
      <c r="AA176" s="288"/>
      <c r="AB176" s="289"/>
      <c r="AC176" s="290" t="s">
        <v>54</v>
      </c>
      <c r="AD176" s="291"/>
      <c r="AE176" s="290" t="s">
        <v>54</v>
      </c>
      <c r="AF176" s="292"/>
      <c r="AG176" s="288"/>
      <c r="AH176" s="289"/>
      <c r="AI176" s="290" t="s">
        <v>54</v>
      </c>
      <c r="AJ176" s="291"/>
      <c r="AK176" s="290" t="s">
        <v>54</v>
      </c>
      <c r="AL176" s="292"/>
      <c r="AM176" s="293"/>
      <c r="AN176" s="294" t="s">
        <v>73</v>
      </c>
      <c r="AO176" s="294" t="s">
        <v>74</v>
      </c>
      <c r="AP176" s="294" t="s">
        <v>75</v>
      </c>
      <c r="AQ176" s="295"/>
      <c r="AR176" s="295" t="s">
        <v>56</v>
      </c>
      <c r="AS176" s="296"/>
    </row>
    <row r="177" spans="1:45" ht="73.150000000000006" customHeight="1">
      <c r="A177" s="299" t="s">
        <v>764</v>
      </c>
      <c r="B177" s="252" t="s">
        <v>765</v>
      </c>
      <c r="C177" s="252" t="s">
        <v>766</v>
      </c>
      <c r="D177" s="252" t="s">
        <v>44</v>
      </c>
      <c r="E177" s="185">
        <v>81245.663</v>
      </c>
      <c r="F177" s="250">
        <v>81350.409999999989</v>
      </c>
      <c r="G177" s="185">
        <v>78428.394</v>
      </c>
      <c r="H177" s="247" t="s">
        <v>767</v>
      </c>
      <c r="I177" s="248" t="s">
        <v>46</v>
      </c>
      <c r="J177" s="249" t="s">
        <v>768</v>
      </c>
      <c r="K177" s="185">
        <v>35879.663</v>
      </c>
      <c r="L177" s="185">
        <v>0</v>
      </c>
      <c r="M177" s="250">
        <f t="shared" si="6"/>
        <v>-35879.663</v>
      </c>
      <c r="N177" s="297" t="s">
        <v>48</v>
      </c>
      <c r="O177" s="251" t="s">
        <v>46</v>
      </c>
      <c r="P177" s="252" t="s">
        <v>769</v>
      </c>
      <c r="Q177" s="253" t="s">
        <v>770</v>
      </c>
      <c r="R177" s="254" t="s">
        <v>83</v>
      </c>
      <c r="S177" s="298" t="s">
        <v>112</v>
      </c>
      <c r="T177" s="254" t="s">
        <v>763</v>
      </c>
      <c r="U177" s="288" t="s">
        <v>53</v>
      </c>
      <c r="V177" s="289"/>
      <c r="W177" s="290" t="s">
        <v>54</v>
      </c>
      <c r="X177" s="291">
        <v>169</v>
      </c>
      <c r="Y177" s="290" t="s">
        <v>54</v>
      </c>
      <c r="Z177" s="292"/>
      <c r="AA177" s="288"/>
      <c r="AB177" s="289"/>
      <c r="AC177" s="290" t="s">
        <v>54</v>
      </c>
      <c r="AD177" s="291"/>
      <c r="AE177" s="290" t="s">
        <v>54</v>
      </c>
      <c r="AF177" s="292"/>
      <c r="AG177" s="288"/>
      <c r="AH177" s="289"/>
      <c r="AI177" s="290" t="s">
        <v>54</v>
      </c>
      <c r="AJ177" s="291"/>
      <c r="AK177" s="290" t="s">
        <v>54</v>
      </c>
      <c r="AL177" s="292"/>
      <c r="AM177" s="293"/>
      <c r="AN177" s="294" t="s">
        <v>73</v>
      </c>
      <c r="AO177" s="294" t="s">
        <v>74</v>
      </c>
      <c r="AP177" s="294" t="s">
        <v>75</v>
      </c>
      <c r="AQ177" s="295"/>
      <c r="AR177" s="295" t="s">
        <v>56</v>
      </c>
      <c r="AS177" s="296"/>
    </row>
    <row r="178" spans="1:45" ht="52.5" customHeight="1">
      <c r="A178" s="299" t="s">
        <v>771</v>
      </c>
      <c r="B178" s="252" t="s">
        <v>772</v>
      </c>
      <c r="C178" s="252" t="s">
        <v>448</v>
      </c>
      <c r="D178" s="252" t="s">
        <v>44</v>
      </c>
      <c r="E178" s="391">
        <f>30+978</f>
        <v>1008</v>
      </c>
      <c r="F178" s="250">
        <v>1865.0183999999999</v>
      </c>
      <c r="G178" s="185">
        <v>168.964</v>
      </c>
      <c r="H178" s="247" t="s">
        <v>45</v>
      </c>
      <c r="I178" s="248" t="s">
        <v>46</v>
      </c>
      <c r="J178" s="249" t="s">
        <v>773</v>
      </c>
      <c r="K178" s="185">
        <v>30</v>
      </c>
      <c r="L178" s="185">
        <v>411</v>
      </c>
      <c r="M178" s="250">
        <f t="shared" si="6"/>
        <v>381</v>
      </c>
      <c r="N178" s="297" t="s">
        <v>48</v>
      </c>
      <c r="O178" s="251" t="s">
        <v>46</v>
      </c>
      <c r="P178" s="252" t="s">
        <v>774</v>
      </c>
      <c r="Q178" s="253"/>
      <c r="R178" s="254" t="s">
        <v>83</v>
      </c>
      <c r="S178" s="298" t="s">
        <v>112</v>
      </c>
      <c r="T178" s="254" t="s">
        <v>775</v>
      </c>
      <c r="U178" s="288" t="s">
        <v>53</v>
      </c>
      <c r="V178" s="289"/>
      <c r="W178" s="290" t="s">
        <v>54</v>
      </c>
      <c r="X178" s="291">
        <v>170</v>
      </c>
      <c r="Y178" s="290" t="s">
        <v>54</v>
      </c>
      <c r="Z178" s="292"/>
      <c r="AA178" s="288"/>
      <c r="AB178" s="289"/>
      <c r="AC178" s="290" t="s">
        <v>54</v>
      </c>
      <c r="AD178" s="291"/>
      <c r="AE178" s="290" t="s">
        <v>54</v>
      </c>
      <c r="AF178" s="292"/>
      <c r="AG178" s="288"/>
      <c r="AH178" s="289"/>
      <c r="AI178" s="290" t="s">
        <v>54</v>
      </c>
      <c r="AJ178" s="291"/>
      <c r="AK178" s="290" t="s">
        <v>54</v>
      </c>
      <c r="AL178" s="292"/>
      <c r="AM178" s="293"/>
      <c r="AN178" s="294" t="s">
        <v>48</v>
      </c>
      <c r="AO178" s="294"/>
      <c r="AP178" s="294" t="s">
        <v>98</v>
      </c>
      <c r="AQ178" s="295"/>
      <c r="AR178" s="295" t="s">
        <v>56</v>
      </c>
      <c r="AS178" s="296"/>
    </row>
    <row r="179" spans="1:45" ht="44">
      <c r="A179" s="299" t="s">
        <v>776</v>
      </c>
      <c r="B179" s="252" t="s">
        <v>777</v>
      </c>
      <c r="C179" s="252" t="s">
        <v>59</v>
      </c>
      <c r="D179" s="252" t="s">
        <v>44</v>
      </c>
      <c r="E179" s="391">
        <f>1395.989+3209.437</f>
        <v>4605.4259999999995</v>
      </c>
      <c r="F179" s="250">
        <v>5535</v>
      </c>
      <c r="G179" s="185">
        <v>5051.1450000000004</v>
      </c>
      <c r="H179" s="247" t="s">
        <v>45</v>
      </c>
      <c r="I179" s="248" t="s">
        <v>46</v>
      </c>
      <c r="J179" s="249" t="s">
        <v>750</v>
      </c>
      <c r="K179" s="185">
        <v>1004.557</v>
      </c>
      <c r="L179" s="185">
        <v>3754.5569999999998</v>
      </c>
      <c r="M179" s="250">
        <f t="shared" si="6"/>
        <v>2750</v>
      </c>
      <c r="N179" s="297" t="s">
        <v>48</v>
      </c>
      <c r="O179" s="251" t="s">
        <v>46</v>
      </c>
      <c r="P179" s="252" t="s">
        <v>778</v>
      </c>
      <c r="Q179" s="253"/>
      <c r="R179" s="254" t="s">
        <v>83</v>
      </c>
      <c r="S179" s="298" t="s">
        <v>112</v>
      </c>
      <c r="T179" s="254" t="s">
        <v>701</v>
      </c>
      <c r="U179" s="288" t="s">
        <v>53</v>
      </c>
      <c r="V179" s="289"/>
      <c r="W179" s="290" t="s">
        <v>54</v>
      </c>
      <c r="X179" s="291">
        <v>171</v>
      </c>
      <c r="Y179" s="290" t="s">
        <v>54</v>
      </c>
      <c r="Z179" s="292"/>
      <c r="AA179" s="288"/>
      <c r="AB179" s="289"/>
      <c r="AC179" s="290" t="s">
        <v>54</v>
      </c>
      <c r="AD179" s="291"/>
      <c r="AE179" s="290" t="s">
        <v>54</v>
      </c>
      <c r="AF179" s="292"/>
      <c r="AG179" s="288"/>
      <c r="AH179" s="289"/>
      <c r="AI179" s="290" t="s">
        <v>54</v>
      </c>
      <c r="AJ179" s="291"/>
      <c r="AK179" s="290" t="s">
        <v>54</v>
      </c>
      <c r="AL179" s="292"/>
      <c r="AM179" s="293"/>
      <c r="AN179" s="294" t="s">
        <v>48</v>
      </c>
      <c r="AO179" s="294"/>
      <c r="AP179" s="294" t="s">
        <v>55</v>
      </c>
      <c r="AQ179" s="295" t="s">
        <v>56</v>
      </c>
      <c r="AR179" s="295" t="s">
        <v>56</v>
      </c>
      <c r="AS179" s="296"/>
    </row>
    <row r="180" spans="1:45" ht="42" customHeight="1">
      <c r="A180" s="299" t="s">
        <v>779</v>
      </c>
      <c r="B180" s="252" t="s">
        <v>780</v>
      </c>
      <c r="C180" s="252" t="s">
        <v>473</v>
      </c>
      <c r="D180" s="252" t="s">
        <v>134</v>
      </c>
      <c r="E180" s="185">
        <v>9.0510000000000002</v>
      </c>
      <c r="F180" s="185">
        <v>9.0510000000000002</v>
      </c>
      <c r="G180" s="185">
        <v>8.9190000000000005</v>
      </c>
      <c r="H180" s="247" t="s">
        <v>554</v>
      </c>
      <c r="I180" s="255" t="s">
        <v>89</v>
      </c>
      <c r="J180" s="249" t="s">
        <v>781</v>
      </c>
      <c r="K180" s="398">
        <v>0</v>
      </c>
      <c r="L180" s="398">
        <v>0</v>
      </c>
      <c r="M180" s="257">
        <f t="shared" si="6"/>
        <v>0</v>
      </c>
      <c r="N180" s="297" t="s">
        <v>48</v>
      </c>
      <c r="O180" s="251" t="s">
        <v>400</v>
      </c>
      <c r="P180" s="260" t="s">
        <v>782</v>
      </c>
      <c r="Q180" s="261"/>
      <c r="R180" s="264" t="s">
        <v>83</v>
      </c>
      <c r="S180" s="287" t="s">
        <v>112</v>
      </c>
      <c r="T180" s="264" t="s">
        <v>701</v>
      </c>
      <c r="U180" s="288" t="s">
        <v>53</v>
      </c>
      <c r="V180" s="289"/>
      <c r="W180" s="290" t="s">
        <v>54</v>
      </c>
      <c r="X180" s="291">
        <v>174</v>
      </c>
      <c r="Y180" s="290" t="s">
        <v>54</v>
      </c>
      <c r="Z180" s="292"/>
      <c r="AA180" s="288"/>
      <c r="AB180" s="289"/>
      <c r="AC180" s="290" t="s">
        <v>54</v>
      </c>
      <c r="AD180" s="291"/>
      <c r="AE180" s="290" t="s">
        <v>54</v>
      </c>
      <c r="AF180" s="292"/>
      <c r="AG180" s="288"/>
      <c r="AH180" s="289"/>
      <c r="AI180" s="290" t="s">
        <v>54</v>
      </c>
      <c r="AJ180" s="291"/>
      <c r="AK180" s="290" t="s">
        <v>54</v>
      </c>
      <c r="AL180" s="292"/>
      <c r="AM180" s="293"/>
      <c r="AN180" s="294" t="s">
        <v>73</v>
      </c>
      <c r="AO180" s="294" t="s">
        <v>74</v>
      </c>
      <c r="AP180" s="294" t="s">
        <v>75</v>
      </c>
      <c r="AQ180" s="295" t="s">
        <v>56</v>
      </c>
      <c r="AR180" s="295"/>
      <c r="AS180" s="296"/>
    </row>
    <row r="181" spans="1:45" ht="55.5" customHeight="1">
      <c r="A181" s="299" t="s">
        <v>783</v>
      </c>
      <c r="B181" s="252" t="s">
        <v>784</v>
      </c>
      <c r="C181" s="252" t="s">
        <v>785</v>
      </c>
      <c r="D181" s="252" t="s">
        <v>44</v>
      </c>
      <c r="E181" s="185">
        <v>185.93600000000001</v>
      </c>
      <c r="F181" s="185">
        <v>185.93600000000001</v>
      </c>
      <c r="G181" s="185">
        <v>151.27500000000001</v>
      </c>
      <c r="H181" s="247" t="s">
        <v>45</v>
      </c>
      <c r="I181" s="248" t="s">
        <v>46</v>
      </c>
      <c r="J181" s="249" t="s">
        <v>786</v>
      </c>
      <c r="K181" s="185">
        <v>185.93600000000001</v>
      </c>
      <c r="L181" s="185">
        <v>185.93600000000001</v>
      </c>
      <c r="M181" s="250">
        <f t="shared" si="6"/>
        <v>0</v>
      </c>
      <c r="N181" s="297" t="s">
        <v>48</v>
      </c>
      <c r="O181" s="251" t="s">
        <v>46</v>
      </c>
      <c r="P181" s="252" t="s">
        <v>787</v>
      </c>
      <c r="Q181" s="253"/>
      <c r="R181" s="254" t="s">
        <v>83</v>
      </c>
      <c r="S181" s="298" t="s">
        <v>112</v>
      </c>
      <c r="T181" s="254" t="s">
        <v>701</v>
      </c>
      <c r="U181" s="288" t="s">
        <v>53</v>
      </c>
      <c r="V181" s="289"/>
      <c r="W181" s="290" t="s">
        <v>54</v>
      </c>
      <c r="X181" s="291">
        <v>175</v>
      </c>
      <c r="Y181" s="290" t="s">
        <v>54</v>
      </c>
      <c r="Z181" s="292"/>
      <c r="AA181" s="288"/>
      <c r="AB181" s="289"/>
      <c r="AC181" s="290" t="s">
        <v>54</v>
      </c>
      <c r="AD181" s="291"/>
      <c r="AE181" s="290" t="s">
        <v>54</v>
      </c>
      <c r="AF181" s="292"/>
      <c r="AG181" s="288"/>
      <c r="AH181" s="289"/>
      <c r="AI181" s="290" t="s">
        <v>54</v>
      </c>
      <c r="AJ181" s="291"/>
      <c r="AK181" s="290" t="s">
        <v>54</v>
      </c>
      <c r="AL181" s="292"/>
      <c r="AM181" s="293"/>
      <c r="AN181" s="294" t="s">
        <v>48</v>
      </c>
      <c r="AO181" s="294"/>
      <c r="AP181" s="294" t="s">
        <v>55</v>
      </c>
      <c r="AQ181" s="295" t="s">
        <v>56</v>
      </c>
      <c r="AR181" s="295"/>
      <c r="AS181" s="296"/>
    </row>
    <row r="182" spans="1:45" ht="54" customHeight="1">
      <c r="A182" s="299" t="s">
        <v>788</v>
      </c>
      <c r="B182" s="252" t="s">
        <v>789</v>
      </c>
      <c r="C182" s="252" t="s">
        <v>790</v>
      </c>
      <c r="D182" s="252" t="s">
        <v>44</v>
      </c>
      <c r="E182" s="185">
        <v>13.058999999999999</v>
      </c>
      <c r="F182" s="185">
        <v>13.058999999999999</v>
      </c>
      <c r="G182" s="185">
        <v>9.6120000000000001</v>
      </c>
      <c r="H182" s="247" t="s">
        <v>45</v>
      </c>
      <c r="I182" s="248" t="s">
        <v>150</v>
      </c>
      <c r="J182" s="249" t="s">
        <v>791</v>
      </c>
      <c r="K182" s="185">
        <v>21.315000000000001</v>
      </c>
      <c r="L182" s="185">
        <v>21.315000000000001</v>
      </c>
      <c r="M182" s="250">
        <f t="shared" si="6"/>
        <v>0</v>
      </c>
      <c r="N182" s="297" t="s">
        <v>48</v>
      </c>
      <c r="O182" s="251" t="s">
        <v>302</v>
      </c>
      <c r="P182" s="252" t="s">
        <v>792</v>
      </c>
      <c r="Q182" s="253"/>
      <c r="R182" s="254" t="s">
        <v>83</v>
      </c>
      <c r="S182" s="298" t="s">
        <v>112</v>
      </c>
      <c r="T182" s="254" t="s">
        <v>701</v>
      </c>
      <c r="U182" s="288" t="s">
        <v>53</v>
      </c>
      <c r="V182" s="289"/>
      <c r="W182" s="290" t="s">
        <v>54</v>
      </c>
      <c r="X182" s="291">
        <v>176</v>
      </c>
      <c r="Y182" s="290" t="s">
        <v>54</v>
      </c>
      <c r="Z182" s="292"/>
      <c r="AA182" s="288"/>
      <c r="AB182" s="289"/>
      <c r="AC182" s="290" t="s">
        <v>54</v>
      </c>
      <c r="AD182" s="291"/>
      <c r="AE182" s="290" t="s">
        <v>54</v>
      </c>
      <c r="AF182" s="292"/>
      <c r="AG182" s="288"/>
      <c r="AH182" s="289"/>
      <c r="AI182" s="290" t="s">
        <v>54</v>
      </c>
      <c r="AJ182" s="291"/>
      <c r="AK182" s="290" t="s">
        <v>54</v>
      </c>
      <c r="AL182" s="292"/>
      <c r="AM182" s="293"/>
      <c r="AN182" s="294" t="s">
        <v>48</v>
      </c>
      <c r="AO182" s="294"/>
      <c r="AP182" s="294" t="s">
        <v>106</v>
      </c>
      <c r="AQ182" s="295" t="s">
        <v>56</v>
      </c>
      <c r="AR182" s="295"/>
      <c r="AS182" s="296"/>
    </row>
    <row r="183" spans="1:45" ht="43" customHeight="1">
      <c r="A183" s="299" t="s">
        <v>793</v>
      </c>
      <c r="B183" s="252" t="s">
        <v>794</v>
      </c>
      <c r="C183" s="252" t="s">
        <v>67</v>
      </c>
      <c r="D183" s="252" t="s">
        <v>44</v>
      </c>
      <c r="E183" s="185">
        <v>5.4210000000000003</v>
      </c>
      <c r="F183" s="250">
        <v>147.95500000000001</v>
      </c>
      <c r="G183" s="185">
        <v>95.177000000000007</v>
      </c>
      <c r="H183" s="247" t="s">
        <v>45</v>
      </c>
      <c r="I183" s="248" t="s">
        <v>46</v>
      </c>
      <c r="J183" s="249" t="s">
        <v>795</v>
      </c>
      <c r="K183" s="185">
        <v>5.4210000000000003</v>
      </c>
      <c r="L183" s="185">
        <v>5.4210000000000003</v>
      </c>
      <c r="M183" s="250">
        <f t="shared" si="6"/>
        <v>0</v>
      </c>
      <c r="N183" s="297" t="s">
        <v>48</v>
      </c>
      <c r="O183" s="251" t="s">
        <v>46</v>
      </c>
      <c r="P183" s="252" t="s">
        <v>796</v>
      </c>
      <c r="Q183" s="253"/>
      <c r="R183" s="254" t="s">
        <v>83</v>
      </c>
      <c r="S183" s="298" t="s">
        <v>112</v>
      </c>
      <c r="T183" s="254" t="s">
        <v>701</v>
      </c>
      <c r="U183" s="288" t="s">
        <v>53</v>
      </c>
      <c r="V183" s="289"/>
      <c r="W183" s="290" t="s">
        <v>54</v>
      </c>
      <c r="X183" s="291">
        <v>178</v>
      </c>
      <c r="Y183" s="290" t="s">
        <v>54</v>
      </c>
      <c r="Z183" s="292"/>
      <c r="AA183" s="288"/>
      <c r="AB183" s="289"/>
      <c r="AC183" s="290" t="s">
        <v>54</v>
      </c>
      <c r="AD183" s="291"/>
      <c r="AE183" s="290" t="s">
        <v>54</v>
      </c>
      <c r="AF183" s="292"/>
      <c r="AG183" s="288"/>
      <c r="AH183" s="289"/>
      <c r="AI183" s="290" t="s">
        <v>54</v>
      </c>
      <c r="AJ183" s="291"/>
      <c r="AK183" s="290" t="s">
        <v>54</v>
      </c>
      <c r="AL183" s="292"/>
      <c r="AM183" s="293"/>
      <c r="AN183" s="294" t="s">
        <v>48</v>
      </c>
      <c r="AO183" s="294"/>
      <c r="AP183" s="294" t="s">
        <v>106</v>
      </c>
      <c r="AQ183" s="295" t="s">
        <v>56</v>
      </c>
      <c r="AR183" s="295"/>
      <c r="AS183" s="296"/>
    </row>
    <row r="184" spans="1:45" ht="208" customHeight="1">
      <c r="A184" s="299" t="s">
        <v>797</v>
      </c>
      <c r="B184" s="252" t="s">
        <v>798</v>
      </c>
      <c r="C184" s="252" t="s">
        <v>267</v>
      </c>
      <c r="D184" s="252" t="s">
        <v>44</v>
      </c>
      <c r="E184" s="185">
        <v>5.0529999999999999</v>
      </c>
      <c r="F184" s="250">
        <v>5.0529999999999999</v>
      </c>
      <c r="G184" s="185">
        <v>4.9610000000000003</v>
      </c>
      <c r="H184" s="247" t="s">
        <v>799</v>
      </c>
      <c r="I184" s="248" t="s">
        <v>46</v>
      </c>
      <c r="J184" s="256" t="s">
        <v>800</v>
      </c>
      <c r="K184" s="185">
        <v>5.0529999999999999</v>
      </c>
      <c r="L184" s="185">
        <v>5.0529999999999999</v>
      </c>
      <c r="M184" s="250">
        <f t="shared" si="6"/>
        <v>0</v>
      </c>
      <c r="N184" s="297" t="s">
        <v>48</v>
      </c>
      <c r="O184" s="251" t="s">
        <v>46</v>
      </c>
      <c r="P184" s="252" t="s">
        <v>801</v>
      </c>
      <c r="Q184" s="253"/>
      <c r="R184" s="254" t="s">
        <v>83</v>
      </c>
      <c r="S184" s="298" t="s">
        <v>112</v>
      </c>
      <c r="T184" s="254" t="s">
        <v>701</v>
      </c>
      <c r="U184" s="288" t="s">
        <v>53</v>
      </c>
      <c r="V184" s="289"/>
      <c r="W184" s="290" t="s">
        <v>54</v>
      </c>
      <c r="X184" s="291">
        <v>179</v>
      </c>
      <c r="Y184" s="290" t="s">
        <v>54</v>
      </c>
      <c r="Z184" s="292"/>
      <c r="AA184" s="288"/>
      <c r="AB184" s="289"/>
      <c r="AC184" s="290" t="s">
        <v>54</v>
      </c>
      <c r="AD184" s="291"/>
      <c r="AE184" s="290" t="s">
        <v>54</v>
      </c>
      <c r="AF184" s="292"/>
      <c r="AG184" s="288"/>
      <c r="AH184" s="289"/>
      <c r="AI184" s="290" t="s">
        <v>54</v>
      </c>
      <c r="AJ184" s="291"/>
      <c r="AK184" s="290" t="s">
        <v>54</v>
      </c>
      <c r="AL184" s="292"/>
      <c r="AM184" s="293"/>
      <c r="AN184" s="294" t="s">
        <v>73</v>
      </c>
      <c r="AO184" s="294" t="s">
        <v>74</v>
      </c>
      <c r="AP184" s="294" t="s">
        <v>75</v>
      </c>
      <c r="AQ184" s="295" t="s">
        <v>56</v>
      </c>
      <c r="AR184" s="295"/>
      <c r="AS184" s="296"/>
    </row>
    <row r="185" spans="1:45" ht="95.5" customHeight="1">
      <c r="A185" s="299" t="s">
        <v>802</v>
      </c>
      <c r="B185" s="252" t="s">
        <v>803</v>
      </c>
      <c r="C185" s="252" t="s">
        <v>473</v>
      </c>
      <c r="D185" s="252" t="s">
        <v>804</v>
      </c>
      <c r="E185" s="185">
        <f>120.41+180</f>
        <v>300.40999999999997</v>
      </c>
      <c r="F185" s="250">
        <v>377</v>
      </c>
      <c r="G185" s="185">
        <v>373.4</v>
      </c>
      <c r="H185" s="247" t="s">
        <v>45</v>
      </c>
      <c r="I185" s="248" t="s">
        <v>46</v>
      </c>
      <c r="J185" s="249" t="s">
        <v>805</v>
      </c>
      <c r="K185" s="185">
        <v>120.41</v>
      </c>
      <c r="L185" s="185">
        <v>0</v>
      </c>
      <c r="M185" s="250">
        <f t="shared" si="6"/>
        <v>-120.41</v>
      </c>
      <c r="N185" s="297" t="s">
        <v>48</v>
      </c>
      <c r="O185" s="251" t="s">
        <v>46</v>
      </c>
      <c r="P185" s="252" t="s">
        <v>806</v>
      </c>
      <c r="Q185" s="253" t="s">
        <v>807</v>
      </c>
      <c r="R185" s="254" t="s">
        <v>83</v>
      </c>
      <c r="S185" s="298" t="s">
        <v>112</v>
      </c>
      <c r="T185" s="254" t="s">
        <v>701</v>
      </c>
      <c r="U185" s="288" t="s">
        <v>53</v>
      </c>
      <c r="V185" s="289"/>
      <c r="W185" s="290" t="s">
        <v>54</v>
      </c>
      <c r="X185" s="291">
        <v>180</v>
      </c>
      <c r="Y185" s="290" t="s">
        <v>54</v>
      </c>
      <c r="Z185" s="292"/>
      <c r="AA185" s="288"/>
      <c r="AB185" s="289"/>
      <c r="AC185" s="290" t="s">
        <v>54</v>
      </c>
      <c r="AD185" s="291"/>
      <c r="AE185" s="290" t="s">
        <v>54</v>
      </c>
      <c r="AF185" s="292"/>
      <c r="AG185" s="288"/>
      <c r="AH185" s="289"/>
      <c r="AI185" s="290" t="s">
        <v>54</v>
      </c>
      <c r="AJ185" s="291"/>
      <c r="AK185" s="290" t="s">
        <v>54</v>
      </c>
      <c r="AL185" s="292"/>
      <c r="AM185" s="293"/>
      <c r="AN185" s="294" t="s">
        <v>48</v>
      </c>
      <c r="AO185" s="294"/>
      <c r="AP185" s="294" t="s">
        <v>55</v>
      </c>
      <c r="AQ185" s="295" t="s">
        <v>56</v>
      </c>
      <c r="AR185" s="295"/>
      <c r="AS185" s="296"/>
    </row>
    <row r="186" spans="1:45" ht="48.5" customHeight="1">
      <c r="A186" s="299" t="s">
        <v>808</v>
      </c>
      <c r="B186" s="252" t="s">
        <v>809</v>
      </c>
      <c r="C186" s="252" t="s">
        <v>473</v>
      </c>
      <c r="D186" s="252" t="s">
        <v>804</v>
      </c>
      <c r="E186" s="185">
        <f>2983.6+1532</f>
        <v>4515.6000000000004</v>
      </c>
      <c r="F186" s="250">
        <v>5115.6000000000004</v>
      </c>
      <c r="G186" s="185">
        <v>5115</v>
      </c>
      <c r="H186" s="247" t="s">
        <v>45</v>
      </c>
      <c r="I186" s="248" t="s">
        <v>46</v>
      </c>
      <c r="J186" s="249" t="s">
        <v>810</v>
      </c>
      <c r="K186" s="185">
        <v>2568</v>
      </c>
      <c r="L186" s="185">
        <v>5900</v>
      </c>
      <c r="M186" s="250">
        <f t="shared" si="6"/>
        <v>3332</v>
      </c>
      <c r="N186" s="297" t="s">
        <v>48</v>
      </c>
      <c r="O186" s="251" t="s">
        <v>46</v>
      </c>
      <c r="P186" s="252" t="s">
        <v>811</v>
      </c>
      <c r="Q186" s="253"/>
      <c r="R186" s="254" t="s">
        <v>83</v>
      </c>
      <c r="S186" s="298" t="s">
        <v>112</v>
      </c>
      <c r="T186" s="254" t="s">
        <v>701</v>
      </c>
      <c r="U186" s="288" t="s">
        <v>53</v>
      </c>
      <c r="V186" s="289"/>
      <c r="W186" s="290" t="s">
        <v>54</v>
      </c>
      <c r="X186" s="291">
        <v>181</v>
      </c>
      <c r="Y186" s="290" t="s">
        <v>54</v>
      </c>
      <c r="Z186" s="292"/>
      <c r="AA186" s="288"/>
      <c r="AB186" s="289"/>
      <c r="AC186" s="290" t="s">
        <v>54</v>
      </c>
      <c r="AD186" s="291"/>
      <c r="AE186" s="290" t="s">
        <v>54</v>
      </c>
      <c r="AF186" s="292"/>
      <c r="AG186" s="288"/>
      <c r="AH186" s="289"/>
      <c r="AI186" s="290" t="s">
        <v>54</v>
      </c>
      <c r="AJ186" s="291"/>
      <c r="AK186" s="290" t="s">
        <v>54</v>
      </c>
      <c r="AL186" s="292"/>
      <c r="AM186" s="293"/>
      <c r="AN186" s="294" t="s">
        <v>48</v>
      </c>
      <c r="AO186" s="294"/>
      <c r="AP186" s="294" t="s">
        <v>106</v>
      </c>
      <c r="AQ186" s="295"/>
      <c r="AR186" s="295" t="s">
        <v>56</v>
      </c>
      <c r="AS186" s="296" t="s">
        <v>56</v>
      </c>
    </row>
    <row r="187" spans="1:45" ht="66">
      <c r="A187" s="299" t="s">
        <v>812</v>
      </c>
      <c r="B187" s="252" t="s">
        <v>813</v>
      </c>
      <c r="C187" s="252" t="s">
        <v>814</v>
      </c>
      <c r="D187" s="252" t="s">
        <v>696</v>
      </c>
      <c r="E187" s="185">
        <v>70.337000000000003</v>
      </c>
      <c r="F187" s="185">
        <v>70.337000000000003</v>
      </c>
      <c r="G187" s="185">
        <v>57.914999999999999</v>
      </c>
      <c r="H187" s="247" t="s">
        <v>45</v>
      </c>
      <c r="I187" s="248" t="s">
        <v>46</v>
      </c>
      <c r="J187" s="249" t="s">
        <v>786</v>
      </c>
      <c r="K187" s="185">
        <v>61.262999999999998</v>
      </c>
      <c r="L187" s="185">
        <v>61.262999999999998</v>
      </c>
      <c r="M187" s="250">
        <f t="shared" si="6"/>
        <v>0</v>
      </c>
      <c r="N187" s="297" t="s">
        <v>48</v>
      </c>
      <c r="O187" s="319" t="s">
        <v>46</v>
      </c>
      <c r="P187" s="294" t="s">
        <v>815</v>
      </c>
      <c r="Q187" s="253"/>
      <c r="R187" s="254" t="s">
        <v>83</v>
      </c>
      <c r="S187" s="298" t="s">
        <v>112</v>
      </c>
      <c r="T187" s="254" t="s">
        <v>701</v>
      </c>
      <c r="U187" s="288" t="s">
        <v>53</v>
      </c>
      <c r="V187" s="289"/>
      <c r="W187" s="290" t="s">
        <v>54</v>
      </c>
      <c r="X187" s="291">
        <v>182</v>
      </c>
      <c r="Y187" s="290" t="s">
        <v>54</v>
      </c>
      <c r="Z187" s="292"/>
      <c r="AA187" s="288"/>
      <c r="AB187" s="289"/>
      <c r="AC187" s="290" t="s">
        <v>54</v>
      </c>
      <c r="AD187" s="291"/>
      <c r="AE187" s="290" t="s">
        <v>54</v>
      </c>
      <c r="AF187" s="292"/>
      <c r="AG187" s="288"/>
      <c r="AH187" s="289"/>
      <c r="AI187" s="290" t="s">
        <v>54</v>
      </c>
      <c r="AJ187" s="291"/>
      <c r="AK187" s="290" t="s">
        <v>54</v>
      </c>
      <c r="AL187" s="292"/>
      <c r="AM187" s="293"/>
      <c r="AN187" s="294" t="s">
        <v>48</v>
      </c>
      <c r="AO187" s="294"/>
      <c r="AP187" s="294" t="s">
        <v>64</v>
      </c>
      <c r="AQ187" s="295" t="s">
        <v>56</v>
      </c>
      <c r="AR187" s="295"/>
      <c r="AS187" s="296"/>
    </row>
    <row r="188" spans="1:45" ht="40" customHeight="1">
      <c r="A188" s="499" t="s">
        <v>816</v>
      </c>
      <c r="B188" s="456" t="s">
        <v>817</v>
      </c>
      <c r="C188" s="456" t="s">
        <v>43</v>
      </c>
      <c r="D188" s="456" t="s">
        <v>44</v>
      </c>
      <c r="E188" s="185">
        <v>18.026</v>
      </c>
      <c r="F188" s="185">
        <v>18.026</v>
      </c>
      <c r="G188" s="185">
        <v>16.077000000000002</v>
      </c>
      <c r="H188" s="497" t="s">
        <v>45</v>
      </c>
      <c r="I188" s="493" t="s">
        <v>150</v>
      </c>
      <c r="J188" s="495" t="s">
        <v>818</v>
      </c>
      <c r="K188" s="398">
        <v>17.125</v>
      </c>
      <c r="L188" s="398">
        <v>24.765000000000001</v>
      </c>
      <c r="M188" s="257">
        <f t="shared" si="6"/>
        <v>7.6400000000000006</v>
      </c>
      <c r="N188" s="513" t="s">
        <v>48</v>
      </c>
      <c r="O188" s="515" t="s">
        <v>532</v>
      </c>
      <c r="P188" s="517" t="s">
        <v>819</v>
      </c>
      <c r="Q188" s="486" t="s">
        <v>820</v>
      </c>
      <c r="R188" s="264" t="s">
        <v>83</v>
      </c>
      <c r="S188" s="287" t="s">
        <v>112</v>
      </c>
      <c r="T188" s="264" t="s">
        <v>701</v>
      </c>
      <c r="U188" s="288" t="s">
        <v>53</v>
      </c>
      <c r="V188" s="289"/>
      <c r="W188" s="290" t="s">
        <v>54</v>
      </c>
      <c r="X188" s="291">
        <v>184</v>
      </c>
      <c r="Y188" s="290" t="s">
        <v>54</v>
      </c>
      <c r="Z188" s="292"/>
      <c r="AA188" s="288"/>
      <c r="AB188" s="289"/>
      <c r="AC188" s="290" t="s">
        <v>54</v>
      </c>
      <c r="AD188" s="291"/>
      <c r="AE188" s="290" t="s">
        <v>54</v>
      </c>
      <c r="AF188" s="292"/>
      <c r="AG188" s="288"/>
      <c r="AH188" s="289"/>
      <c r="AI188" s="290" t="s">
        <v>54</v>
      </c>
      <c r="AJ188" s="291"/>
      <c r="AK188" s="290" t="s">
        <v>54</v>
      </c>
      <c r="AL188" s="292"/>
      <c r="AM188" s="293"/>
      <c r="AN188" s="294" t="s">
        <v>48</v>
      </c>
      <c r="AO188" s="294"/>
      <c r="AP188" s="294" t="s">
        <v>64</v>
      </c>
      <c r="AQ188" s="295" t="s">
        <v>56</v>
      </c>
      <c r="AR188" s="295"/>
      <c r="AS188" s="296"/>
    </row>
    <row r="189" spans="1:45" ht="33">
      <c r="A189" s="500"/>
      <c r="B189" s="457"/>
      <c r="C189" s="457"/>
      <c r="D189" s="457"/>
      <c r="E189" s="185">
        <v>7.2030000000000003</v>
      </c>
      <c r="F189" s="185">
        <v>7.2030000000000003</v>
      </c>
      <c r="G189" s="185">
        <v>4.609</v>
      </c>
      <c r="H189" s="498"/>
      <c r="I189" s="494"/>
      <c r="J189" s="496"/>
      <c r="K189" s="185">
        <v>7.2030000000000003</v>
      </c>
      <c r="L189" s="185">
        <v>7.2030000000000003</v>
      </c>
      <c r="M189" s="250">
        <f t="shared" si="6"/>
        <v>0</v>
      </c>
      <c r="N189" s="514"/>
      <c r="O189" s="516"/>
      <c r="P189" s="518"/>
      <c r="Q189" s="487"/>
      <c r="R189" s="254" t="s">
        <v>83</v>
      </c>
      <c r="S189" s="298" t="s">
        <v>112</v>
      </c>
      <c r="T189" s="254" t="s">
        <v>821</v>
      </c>
      <c r="U189" s="288" t="s">
        <v>53</v>
      </c>
      <c r="V189" s="289"/>
      <c r="W189" s="290" t="s">
        <v>54</v>
      </c>
      <c r="X189" s="291"/>
      <c r="Y189" s="290" t="s">
        <v>54</v>
      </c>
      <c r="Z189" s="292"/>
      <c r="AA189" s="288"/>
      <c r="AB189" s="289"/>
      <c r="AC189" s="290" t="s">
        <v>54</v>
      </c>
      <c r="AD189" s="291"/>
      <c r="AE189" s="290" t="s">
        <v>54</v>
      </c>
      <c r="AF189" s="292"/>
      <c r="AG189" s="288"/>
      <c r="AH189" s="289"/>
      <c r="AI189" s="290" t="s">
        <v>54</v>
      </c>
      <c r="AJ189" s="291"/>
      <c r="AK189" s="290" t="s">
        <v>54</v>
      </c>
      <c r="AL189" s="292"/>
      <c r="AM189" s="293"/>
      <c r="AN189" s="294" t="s">
        <v>48</v>
      </c>
      <c r="AO189" s="294"/>
      <c r="AP189" s="294" t="s">
        <v>64</v>
      </c>
      <c r="AQ189" s="295" t="s">
        <v>56</v>
      </c>
      <c r="AR189" s="295"/>
      <c r="AS189" s="296"/>
    </row>
    <row r="190" spans="1:45" ht="99" customHeight="1">
      <c r="A190" s="285" t="s">
        <v>822</v>
      </c>
      <c r="B190" s="252" t="s">
        <v>823</v>
      </c>
      <c r="C190" s="252" t="s">
        <v>300</v>
      </c>
      <c r="D190" s="252" t="s">
        <v>44</v>
      </c>
      <c r="E190" s="185">
        <v>46.44</v>
      </c>
      <c r="F190" s="185">
        <v>46.44</v>
      </c>
      <c r="G190" s="185">
        <v>46.44</v>
      </c>
      <c r="H190" s="247" t="s">
        <v>824</v>
      </c>
      <c r="I190" s="248" t="s">
        <v>46</v>
      </c>
      <c r="J190" s="249" t="s">
        <v>444</v>
      </c>
      <c r="K190" s="185">
        <v>46.44</v>
      </c>
      <c r="L190" s="185">
        <v>35.64</v>
      </c>
      <c r="M190" s="250">
        <f t="shared" si="6"/>
        <v>-10.799999999999997</v>
      </c>
      <c r="N190" s="185">
        <v>-11</v>
      </c>
      <c r="O190" s="259" t="s">
        <v>698</v>
      </c>
      <c r="P190" s="321" t="s">
        <v>825</v>
      </c>
      <c r="Q190" s="253"/>
      <c r="R190" s="254" t="s">
        <v>83</v>
      </c>
      <c r="S190" s="298" t="s">
        <v>112</v>
      </c>
      <c r="T190" s="254" t="s">
        <v>701</v>
      </c>
      <c r="U190" s="288" t="s">
        <v>53</v>
      </c>
      <c r="V190" s="289"/>
      <c r="W190" s="290" t="s">
        <v>54</v>
      </c>
      <c r="X190" s="291">
        <v>185</v>
      </c>
      <c r="Y190" s="290" t="s">
        <v>54</v>
      </c>
      <c r="Z190" s="292"/>
      <c r="AA190" s="288"/>
      <c r="AB190" s="289"/>
      <c r="AC190" s="290" t="s">
        <v>54</v>
      </c>
      <c r="AD190" s="291"/>
      <c r="AE190" s="290" t="s">
        <v>54</v>
      </c>
      <c r="AF190" s="292"/>
      <c r="AG190" s="288"/>
      <c r="AH190" s="289"/>
      <c r="AI190" s="290" t="s">
        <v>54</v>
      </c>
      <c r="AJ190" s="291"/>
      <c r="AK190" s="290" t="s">
        <v>54</v>
      </c>
      <c r="AL190" s="292"/>
      <c r="AM190" s="293"/>
      <c r="AN190" s="294" t="s">
        <v>73</v>
      </c>
      <c r="AO190" s="294" t="s">
        <v>74</v>
      </c>
      <c r="AP190" s="294" t="s">
        <v>75</v>
      </c>
      <c r="AQ190" s="295"/>
      <c r="AR190" s="295" t="s">
        <v>56</v>
      </c>
      <c r="AS190" s="296"/>
    </row>
    <row r="191" spans="1:45" ht="42" customHeight="1">
      <c r="A191" s="285" t="s">
        <v>826</v>
      </c>
      <c r="B191" s="252" t="s">
        <v>827</v>
      </c>
      <c r="C191" s="252" t="s">
        <v>300</v>
      </c>
      <c r="D191" s="252" t="s">
        <v>44</v>
      </c>
      <c r="E191" s="185">
        <v>1.4810000000000001</v>
      </c>
      <c r="F191" s="250">
        <v>1.4810000000000001</v>
      </c>
      <c r="G191" s="185">
        <v>0.95199999999999996</v>
      </c>
      <c r="H191" s="247" t="s">
        <v>45</v>
      </c>
      <c r="I191" s="248" t="s">
        <v>46</v>
      </c>
      <c r="J191" s="249" t="s">
        <v>828</v>
      </c>
      <c r="K191" s="185">
        <v>1.3759999999999999</v>
      </c>
      <c r="L191" s="185">
        <v>1.3759999999999999</v>
      </c>
      <c r="M191" s="250">
        <f t="shared" si="6"/>
        <v>0</v>
      </c>
      <c r="N191" s="297" t="s">
        <v>48</v>
      </c>
      <c r="O191" s="251" t="s">
        <v>46</v>
      </c>
      <c r="P191" s="252" t="s">
        <v>829</v>
      </c>
      <c r="Q191" s="253" t="s">
        <v>830</v>
      </c>
      <c r="R191" s="254" t="s">
        <v>83</v>
      </c>
      <c r="S191" s="298" t="s">
        <v>112</v>
      </c>
      <c r="T191" s="254" t="s">
        <v>701</v>
      </c>
      <c r="U191" s="288" t="s">
        <v>53</v>
      </c>
      <c r="V191" s="289"/>
      <c r="W191" s="290" t="s">
        <v>54</v>
      </c>
      <c r="X191" s="291">
        <v>186</v>
      </c>
      <c r="Y191" s="290" t="s">
        <v>54</v>
      </c>
      <c r="Z191" s="292"/>
      <c r="AA191" s="288"/>
      <c r="AB191" s="289"/>
      <c r="AC191" s="290" t="s">
        <v>54</v>
      </c>
      <c r="AD191" s="291"/>
      <c r="AE191" s="290" t="s">
        <v>54</v>
      </c>
      <c r="AF191" s="292"/>
      <c r="AG191" s="288"/>
      <c r="AH191" s="289"/>
      <c r="AI191" s="290" t="s">
        <v>54</v>
      </c>
      <c r="AJ191" s="291"/>
      <c r="AK191" s="290" t="s">
        <v>54</v>
      </c>
      <c r="AL191" s="292"/>
      <c r="AM191" s="293"/>
      <c r="AN191" s="294" t="s">
        <v>48</v>
      </c>
      <c r="AO191" s="294"/>
      <c r="AP191" s="294" t="s">
        <v>106</v>
      </c>
      <c r="AQ191" s="295" t="s">
        <v>56</v>
      </c>
      <c r="AR191" s="295"/>
      <c r="AS191" s="296"/>
    </row>
    <row r="192" spans="1:45" ht="40.5" customHeight="1">
      <c r="A192" s="499" t="s">
        <v>831</v>
      </c>
      <c r="B192" s="456" t="s">
        <v>832</v>
      </c>
      <c r="C192" s="456" t="s">
        <v>833</v>
      </c>
      <c r="D192" s="456" t="s">
        <v>44</v>
      </c>
      <c r="E192" s="185">
        <v>59.296999999999997</v>
      </c>
      <c r="F192" s="250">
        <v>59.296999999999997</v>
      </c>
      <c r="G192" s="185">
        <v>56.821311000000001</v>
      </c>
      <c r="H192" s="497" t="s">
        <v>45</v>
      </c>
      <c r="I192" s="493" t="s">
        <v>150</v>
      </c>
      <c r="J192" s="495" t="s">
        <v>834</v>
      </c>
      <c r="K192" s="185">
        <v>38.607999999999997</v>
      </c>
      <c r="L192" s="185">
        <v>38.607999999999997</v>
      </c>
      <c r="M192" s="250">
        <f t="shared" si="6"/>
        <v>0</v>
      </c>
      <c r="N192" s="506" t="s">
        <v>48</v>
      </c>
      <c r="O192" s="468" t="s">
        <v>532</v>
      </c>
      <c r="P192" s="456" t="s">
        <v>835</v>
      </c>
      <c r="Q192" s="253"/>
      <c r="R192" s="254" t="s">
        <v>83</v>
      </c>
      <c r="S192" s="298" t="s">
        <v>112</v>
      </c>
      <c r="T192" s="254" t="s">
        <v>701</v>
      </c>
      <c r="U192" s="288" t="s">
        <v>53</v>
      </c>
      <c r="V192" s="289"/>
      <c r="W192" s="290" t="s">
        <v>54</v>
      </c>
      <c r="X192" s="291">
        <v>187</v>
      </c>
      <c r="Y192" s="290" t="s">
        <v>54</v>
      </c>
      <c r="Z192" s="292"/>
      <c r="AA192" s="288"/>
      <c r="AB192" s="289"/>
      <c r="AC192" s="290" t="s">
        <v>54</v>
      </c>
      <c r="AD192" s="291"/>
      <c r="AE192" s="290" t="s">
        <v>54</v>
      </c>
      <c r="AF192" s="292"/>
      <c r="AG192" s="288"/>
      <c r="AH192" s="289"/>
      <c r="AI192" s="290" t="s">
        <v>54</v>
      </c>
      <c r="AJ192" s="291"/>
      <c r="AK192" s="290" t="s">
        <v>54</v>
      </c>
      <c r="AL192" s="292"/>
      <c r="AM192" s="293"/>
      <c r="AN192" s="294" t="s">
        <v>48</v>
      </c>
      <c r="AO192" s="294"/>
      <c r="AP192" s="294" t="s">
        <v>64</v>
      </c>
      <c r="AQ192" s="295" t="s">
        <v>56</v>
      </c>
      <c r="AR192" s="295"/>
      <c r="AS192" s="296"/>
    </row>
    <row r="193" spans="1:45" ht="39" customHeight="1">
      <c r="A193" s="500"/>
      <c r="B193" s="457"/>
      <c r="C193" s="457"/>
      <c r="D193" s="457"/>
      <c r="E193" s="185">
        <v>1.651</v>
      </c>
      <c r="F193" s="250">
        <v>1.651</v>
      </c>
      <c r="G193" s="185">
        <v>0.73746500000000004</v>
      </c>
      <c r="H193" s="498"/>
      <c r="I193" s="494"/>
      <c r="J193" s="496"/>
      <c r="K193" s="185">
        <v>1.651</v>
      </c>
      <c r="L193" s="185">
        <v>1.651</v>
      </c>
      <c r="M193" s="250">
        <f t="shared" si="6"/>
        <v>0</v>
      </c>
      <c r="N193" s="507"/>
      <c r="O193" s="510"/>
      <c r="P193" s="457"/>
      <c r="Q193" s="253"/>
      <c r="R193" s="254" t="s">
        <v>83</v>
      </c>
      <c r="S193" s="298" t="s">
        <v>112</v>
      </c>
      <c r="T193" s="254" t="s">
        <v>821</v>
      </c>
      <c r="U193" s="288" t="s">
        <v>53</v>
      </c>
      <c r="V193" s="289"/>
      <c r="W193" s="290" t="s">
        <v>54</v>
      </c>
      <c r="X193" s="291"/>
      <c r="Y193" s="290" t="s">
        <v>54</v>
      </c>
      <c r="Z193" s="292"/>
      <c r="AA193" s="288"/>
      <c r="AB193" s="289"/>
      <c r="AC193" s="290" t="s">
        <v>54</v>
      </c>
      <c r="AD193" s="291"/>
      <c r="AE193" s="290" t="s">
        <v>54</v>
      </c>
      <c r="AF193" s="292"/>
      <c r="AG193" s="288"/>
      <c r="AH193" s="289"/>
      <c r="AI193" s="290" t="s">
        <v>54</v>
      </c>
      <c r="AJ193" s="291"/>
      <c r="AK193" s="290" t="s">
        <v>54</v>
      </c>
      <c r="AL193" s="292"/>
      <c r="AM193" s="293"/>
      <c r="AN193" s="294" t="s">
        <v>48</v>
      </c>
      <c r="AO193" s="294"/>
      <c r="AP193" s="294" t="s">
        <v>64</v>
      </c>
      <c r="AQ193" s="295" t="s">
        <v>56</v>
      </c>
      <c r="AR193" s="295"/>
      <c r="AS193" s="296"/>
    </row>
    <row r="194" spans="1:45" ht="64" customHeight="1">
      <c r="A194" s="299" t="s">
        <v>836</v>
      </c>
      <c r="B194" s="252" t="s">
        <v>837</v>
      </c>
      <c r="C194" s="252" t="s">
        <v>43</v>
      </c>
      <c r="D194" s="252" t="s">
        <v>44</v>
      </c>
      <c r="E194" s="185">
        <f>60+1100</f>
        <v>1160</v>
      </c>
      <c r="F194" s="250">
        <v>1245.4970000000001</v>
      </c>
      <c r="G194" s="185">
        <v>937.42700000000002</v>
      </c>
      <c r="H194" s="247" t="s">
        <v>838</v>
      </c>
      <c r="I194" s="248" t="s">
        <v>46</v>
      </c>
      <c r="J194" s="249" t="s">
        <v>839</v>
      </c>
      <c r="K194" s="185">
        <v>60</v>
      </c>
      <c r="L194" s="185">
        <v>262.36099999999999</v>
      </c>
      <c r="M194" s="250">
        <f t="shared" si="6"/>
        <v>202.36099999999999</v>
      </c>
      <c r="N194" s="297" t="s">
        <v>48</v>
      </c>
      <c r="O194" s="251" t="s">
        <v>46</v>
      </c>
      <c r="P194" s="252" t="s">
        <v>840</v>
      </c>
      <c r="Q194" s="253"/>
      <c r="R194" s="254" t="s">
        <v>83</v>
      </c>
      <c r="S194" s="298" t="s">
        <v>112</v>
      </c>
      <c r="T194" s="254" t="s">
        <v>701</v>
      </c>
      <c r="U194" s="288" t="s">
        <v>53</v>
      </c>
      <c r="V194" s="289"/>
      <c r="W194" s="290" t="s">
        <v>54</v>
      </c>
      <c r="X194" s="291">
        <v>188</v>
      </c>
      <c r="Y194" s="290" t="s">
        <v>54</v>
      </c>
      <c r="Z194" s="292"/>
      <c r="AA194" s="288"/>
      <c r="AB194" s="289"/>
      <c r="AC194" s="290" t="s">
        <v>54</v>
      </c>
      <c r="AD194" s="291"/>
      <c r="AE194" s="290" t="s">
        <v>54</v>
      </c>
      <c r="AF194" s="292"/>
      <c r="AG194" s="288"/>
      <c r="AH194" s="289"/>
      <c r="AI194" s="290" t="s">
        <v>54</v>
      </c>
      <c r="AJ194" s="291"/>
      <c r="AK194" s="290" t="s">
        <v>54</v>
      </c>
      <c r="AL194" s="292"/>
      <c r="AM194" s="293"/>
      <c r="AN194" s="294" t="s">
        <v>73</v>
      </c>
      <c r="AO194" s="294" t="s">
        <v>74</v>
      </c>
      <c r="AP194" s="294" t="s">
        <v>75</v>
      </c>
      <c r="AQ194" s="295"/>
      <c r="AR194" s="295" t="s">
        <v>56</v>
      </c>
      <c r="AS194" s="296"/>
    </row>
    <row r="195" spans="1:45" ht="65" customHeight="1">
      <c r="A195" s="299" t="s">
        <v>841</v>
      </c>
      <c r="B195" s="252" t="s">
        <v>842</v>
      </c>
      <c r="C195" s="252" t="s">
        <v>843</v>
      </c>
      <c r="D195" s="252" t="s">
        <v>844</v>
      </c>
      <c r="E195" s="185">
        <v>57.901000000000003</v>
      </c>
      <c r="F195" s="250">
        <v>57.901000000000003</v>
      </c>
      <c r="G195" s="185">
        <v>47.096116000000002</v>
      </c>
      <c r="H195" s="247" t="s">
        <v>45</v>
      </c>
      <c r="I195" s="248" t="s">
        <v>150</v>
      </c>
      <c r="J195" s="249" t="s">
        <v>845</v>
      </c>
      <c r="K195" s="185">
        <v>57.901000000000003</v>
      </c>
      <c r="L195" s="185">
        <v>65.486000000000004</v>
      </c>
      <c r="M195" s="250">
        <f t="shared" si="6"/>
        <v>7.5850000000000009</v>
      </c>
      <c r="N195" s="297" t="s">
        <v>48</v>
      </c>
      <c r="O195" s="251" t="s">
        <v>532</v>
      </c>
      <c r="P195" s="252" t="s">
        <v>846</v>
      </c>
      <c r="Q195" s="253"/>
      <c r="R195" s="254" t="s">
        <v>83</v>
      </c>
      <c r="S195" s="298" t="s">
        <v>112</v>
      </c>
      <c r="T195" s="254" t="s">
        <v>701</v>
      </c>
      <c r="U195" s="288" t="s">
        <v>53</v>
      </c>
      <c r="V195" s="289"/>
      <c r="W195" s="290" t="s">
        <v>54</v>
      </c>
      <c r="X195" s="291">
        <v>189</v>
      </c>
      <c r="Y195" s="290" t="s">
        <v>54</v>
      </c>
      <c r="Z195" s="292"/>
      <c r="AA195" s="288"/>
      <c r="AB195" s="289"/>
      <c r="AC195" s="290" t="s">
        <v>54</v>
      </c>
      <c r="AD195" s="291"/>
      <c r="AE195" s="290" t="s">
        <v>54</v>
      </c>
      <c r="AF195" s="292"/>
      <c r="AG195" s="288"/>
      <c r="AH195" s="289"/>
      <c r="AI195" s="290" t="s">
        <v>54</v>
      </c>
      <c r="AJ195" s="291"/>
      <c r="AK195" s="290" t="s">
        <v>54</v>
      </c>
      <c r="AL195" s="292"/>
      <c r="AM195" s="293"/>
      <c r="AN195" s="294" t="s">
        <v>48</v>
      </c>
      <c r="AO195" s="294"/>
      <c r="AP195" s="294" t="s">
        <v>55</v>
      </c>
      <c r="AQ195" s="295" t="s">
        <v>56</v>
      </c>
      <c r="AR195" s="295"/>
      <c r="AS195" s="296"/>
    </row>
    <row r="196" spans="1:45" ht="44">
      <c r="A196" s="299" t="s">
        <v>847</v>
      </c>
      <c r="B196" s="252" t="s">
        <v>848</v>
      </c>
      <c r="C196" s="252" t="s">
        <v>849</v>
      </c>
      <c r="D196" s="252" t="s">
        <v>44</v>
      </c>
      <c r="E196" s="185">
        <f>500.843+1902.185</f>
        <v>2403.0279999999998</v>
      </c>
      <c r="F196" s="185">
        <v>1189.4690000000001</v>
      </c>
      <c r="G196" s="185">
        <v>1189.4690000000001</v>
      </c>
      <c r="H196" s="247" t="s">
        <v>45</v>
      </c>
      <c r="I196" s="255" t="s">
        <v>46</v>
      </c>
      <c r="J196" s="256" t="s">
        <v>850</v>
      </c>
      <c r="K196" s="398">
        <v>500.84300000000002</v>
      </c>
      <c r="L196" s="398">
        <v>2020</v>
      </c>
      <c r="M196" s="257">
        <f t="shared" si="6"/>
        <v>1519.1569999999999</v>
      </c>
      <c r="N196" s="297" t="s">
        <v>48</v>
      </c>
      <c r="O196" s="259" t="s">
        <v>46</v>
      </c>
      <c r="P196" s="260" t="s">
        <v>851</v>
      </c>
      <c r="Q196" s="261"/>
      <c r="R196" s="264" t="s">
        <v>83</v>
      </c>
      <c r="S196" s="287" t="s">
        <v>112</v>
      </c>
      <c r="T196" s="264" t="s">
        <v>701</v>
      </c>
      <c r="U196" s="288" t="s">
        <v>53</v>
      </c>
      <c r="V196" s="289"/>
      <c r="W196" s="290" t="s">
        <v>54</v>
      </c>
      <c r="X196" s="291">
        <v>190</v>
      </c>
      <c r="Y196" s="290" t="s">
        <v>54</v>
      </c>
      <c r="Z196" s="292"/>
      <c r="AA196" s="288"/>
      <c r="AB196" s="289"/>
      <c r="AC196" s="290" t="s">
        <v>54</v>
      </c>
      <c r="AD196" s="291"/>
      <c r="AE196" s="290" t="s">
        <v>54</v>
      </c>
      <c r="AF196" s="292"/>
      <c r="AG196" s="288"/>
      <c r="AH196" s="289"/>
      <c r="AI196" s="290" t="s">
        <v>54</v>
      </c>
      <c r="AJ196" s="291"/>
      <c r="AK196" s="290" t="s">
        <v>54</v>
      </c>
      <c r="AL196" s="292"/>
      <c r="AM196" s="293"/>
      <c r="AN196" s="294" t="s">
        <v>48</v>
      </c>
      <c r="AO196" s="294"/>
      <c r="AP196" s="294" t="s">
        <v>98</v>
      </c>
      <c r="AQ196" s="295"/>
      <c r="AR196" s="295" t="s">
        <v>56</v>
      </c>
      <c r="AS196" s="296"/>
    </row>
    <row r="197" spans="1:45" ht="46" customHeight="1">
      <c r="A197" s="299" t="s">
        <v>852</v>
      </c>
      <c r="B197" s="252" t="s">
        <v>853</v>
      </c>
      <c r="C197" s="252" t="s">
        <v>717</v>
      </c>
      <c r="D197" s="252" t="s">
        <v>854</v>
      </c>
      <c r="E197" s="185">
        <v>2.8420000000000001</v>
      </c>
      <c r="F197" s="185">
        <v>2.8420000000000001</v>
      </c>
      <c r="G197" s="185">
        <v>2.8420000000000001</v>
      </c>
      <c r="H197" s="247" t="s">
        <v>45</v>
      </c>
      <c r="I197" s="248" t="s">
        <v>89</v>
      </c>
      <c r="J197" s="249" t="s">
        <v>855</v>
      </c>
      <c r="K197" s="185">
        <v>0</v>
      </c>
      <c r="L197" s="185">
        <v>0</v>
      </c>
      <c r="M197" s="250">
        <f t="shared" si="6"/>
        <v>0</v>
      </c>
      <c r="N197" s="297" t="s">
        <v>48</v>
      </c>
      <c r="O197" s="251" t="s">
        <v>400</v>
      </c>
      <c r="P197" s="252" t="s">
        <v>856</v>
      </c>
      <c r="Q197" s="253"/>
      <c r="R197" s="254" t="s">
        <v>83</v>
      </c>
      <c r="S197" s="298" t="s">
        <v>112</v>
      </c>
      <c r="T197" s="254" t="s">
        <v>701</v>
      </c>
      <c r="U197" s="288" t="s">
        <v>53</v>
      </c>
      <c r="V197" s="289"/>
      <c r="W197" s="290" t="s">
        <v>54</v>
      </c>
      <c r="X197" s="291">
        <v>191</v>
      </c>
      <c r="Y197" s="290" t="s">
        <v>54</v>
      </c>
      <c r="Z197" s="292"/>
      <c r="AA197" s="288"/>
      <c r="AB197" s="289"/>
      <c r="AC197" s="290" t="s">
        <v>54</v>
      </c>
      <c r="AD197" s="291"/>
      <c r="AE197" s="290" t="s">
        <v>54</v>
      </c>
      <c r="AF197" s="292"/>
      <c r="AG197" s="288"/>
      <c r="AH197" s="289"/>
      <c r="AI197" s="290" t="s">
        <v>54</v>
      </c>
      <c r="AJ197" s="291"/>
      <c r="AK197" s="290" t="s">
        <v>54</v>
      </c>
      <c r="AL197" s="292"/>
      <c r="AM197" s="293"/>
      <c r="AN197" s="294" t="s">
        <v>48</v>
      </c>
      <c r="AO197" s="294"/>
      <c r="AP197" s="294" t="s">
        <v>106</v>
      </c>
      <c r="AQ197" s="295" t="s">
        <v>56</v>
      </c>
      <c r="AR197" s="295"/>
      <c r="AS197" s="296"/>
    </row>
    <row r="198" spans="1:45" ht="88.5" customHeight="1">
      <c r="A198" s="299" t="s">
        <v>857</v>
      </c>
      <c r="B198" s="252" t="s">
        <v>858</v>
      </c>
      <c r="C198" s="252" t="s">
        <v>859</v>
      </c>
      <c r="D198" s="252" t="s">
        <v>44</v>
      </c>
      <c r="E198" s="185">
        <v>67.974999999999994</v>
      </c>
      <c r="F198" s="185">
        <v>67.974999999999994</v>
      </c>
      <c r="G198" s="185">
        <v>68.349999999999994</v>
      </c>
      <c r="H198" s="247" t="s">
        <v>45</v>
      </c>
      <c r="I198" s="248" t="s">
        <v>46</v>
      </c>
      <c r="J198" s="249" t="s">
        <v>860</v>
      </c>
      <c r="K198" s="185">
        <v>67.974999999999994</v>
      </c>
      <c r="L198" s="185">
        <v>67.974999999999994</v>
      </c>
      <c r="M198" s="250">
        <f t="shared" si="6"/>
        <v>0</v>
      </c>
      <c r="N198" s="297" t="s">
        <v>48</v>
      </c>
      <c r="O198" s="251" t="s">
        <v>46</v>
      </c>
      <c r="P198" s="252" t="s">
        <v>861</v>
      </c>
      <c r="Q198" s="253"/>
      <c r="R198" s="254" t="s">
        <v>83</v>
      </c>
      <c r="S198" s="298" t="s">
        <v>112</v>
      </c>
      <c r="T198" s="254" t="s">
        <v>701</v>
      </c>
      <c r="U198" s="288" t="s">
        <v>53</v>
      </c>
      <c r="V198" s="289"/>
      <c r="W198" s="290" t="s">
        <v>54</v>
      </c>
      <c r="X198" s="291">
        <v>192</v>
      </c>
      <c r="Y198" s="290" t="s">
        <v>54</v>
      </c>
      <c r="Z198" s="292"/>
      <c r="AA198" s="288"/>
      <c r="AB198" s="289"/>
      <c r="AC198" s="290" t="s">
        <v>54</v>
      </c>
      <c r="AD198" s="291"/>
      <c r="AE198" s="290" t="s">
        <v>54</v>
      </c>
      <c r="AF198" s="292"/>
      <c r="AG198" s="288"/>
      <c r="AH198" s="289"/>
      <c r="AI198" s="290" t="s">
        <v>54</v>
      </c>
      <c r="AJ198" s="291"/>
      <c r="AK198" s="290" t="s">
        <v>54</v>
      </c>
      <c r="AL198" s="292"/>
      <c r="AM198" s="293"/>
      <c r="AN198" s="294" t="s">
        <v>48</v>
      </c>
      <c r="AO198" s="294"/>
      <c r="AP198" s="294" t="s">
        <v>64</v>
      </c>
      <c r="AQ198" s="295" t="s">
        <v>56</v>
      </c>
      <c r="AR198" s="295"/>
      <c r="AS198" s="296"/>
    </row>
    <row r="199" spans="1:45" ht="43.5" customHeight="1">
      <c r="A199" s="299" t="s">
        <v>862</v>
      </c>
      <c r="B199" s="252" t="s">
        <v>863</v>
      </c>
      <c r="C199" s="252" t="s">
        <v>684</v>
      </c>
      <c r="D199" s="252" t="s">
        <v>134</v>
      </c>
      <c r="E199" s="185">
        <v>7.992</v>
      </c>
      <c r="F199" s="250">
        <v>7.992</v>
      </c>
      <c r="G199" s="185">
        <v>7.92</v>
      </c>
      <c r="H199" s="247" t="s">
        <v>45</v>
      </c>
      <c r="I199" s="248" t="s">
        <v>89</v>
      </c>
      <c r="J199" s="249" t="s">
        <v>864</v>
      </c>
      <c r="K199" s="185">
        <v>0</v>
      </c>
      <c r="L199" s="185">
        <v>0</v>
      </c>
      <c r="M199" s="250">
        <f t="shared" si="6"/>
        <v>0</v>
      </c>
      <c r="N199" s="297" t="s">
        <v>48</v>
      </c>
      <c r="O199" s="251" t="s">
        <v>400</v>
      </c>
      <c r="P199" s="252" t="s">
        <v>865</v>
      </c>
      <c r="Q199" s="253"/>
      <c r="R199" s="254" t="s">
        <v>83</v>
      </c>
      <c r="S199" s="298" t="s">
        <v>574</v>
      </c>
      <c r="T199" s="254" t="s">
        <v>701</v>
      </c>
      <c r="U199" s="288" t="s">
        <v>53</v>
      </c>
      <c r="V199" s="289"/>
      <c r="W199" s="290" t="s">
        <v>54</v>
      </c>
      <c r="X199" s="291">
        <v>193</v>
      </c>
      <c r="Y199" s="290" t="s">
        <v>54</v>
      </c>
      <c r="Z199" s="292"/>
      <c r="AA199" s="288"/>
      <c r="AB199" s="289"/>
      <c r="AC199" s="290" t="s">
        <v>54</v>
      </c>
      <c r="AD199" s="291"/>
      <c r="AE199" s="290" t="s">
        <v>54</v>
      </c>
      <c r="AF199" s="292"/>
      <c r="AG199" s="288"/>
      <c r="AH199" s="289"/>
      <c r="AI199" s="290" t="s">
        <v>54</v>
      </c>
      <c r="AJ199" s="291"/>
      <c r="AK199" s="290" t="s">
        <v>54</v>
      </c>
      <c r="AL199" s="292"/>
      <c r="AM199" s="293"/>
      <c r="AN199" s="294" t="s">
        <v>48</v>
      </c>
      <c r="AO199" s="294"/>
      <c r="AP199" s="294" t="s">
        <v>106</v>
      </c>
      <c r="AQ199" s="295" t="s">
        <v>56</v>
      </c>
      <c r="AR199" s="295"/>
      <c r="AS199" s="296"/>
    </row>
    <row r="200" spans="1:45" ht="69" customHeight="1">
      <c r="A200" s="299" t="s">
        <v>866</v>
      </c>
      <c r="B200" s="252" t="s">
        <v>867</v>
      </c>
      <c r="C200" s="252" t="s">
        <v>684</v>
      </c>
      <c r="D200" s="252" t="s">
        <v>159</v>
      </c>
      <c r="E200" s="185">
        <v>48.576000000000001</v>
      </c>
      <c r="F200" s="250">
        <v>48.576000000000001</v>
      </c>
      <c r="G200" s="185">
        <v>48.576000000000001</v>
      </c>
      <c r="H200" s="247" t="s">
        <v>868</v>
      </c>
      <c r="I200" s="248" t="s">
        <v>89</v>
      </c>
      <c r="J200" s="249" t="s">
        <v>869</v>
      </c>
      <c r="K200" s="185">
        <v>31.763999999999999</v>
      </c>
      <c r="L200" s="185">
        <v>31.763999999999999</v>
      </c>
      <c r="M200" s="250">
        <f t="shared" si="6"/>
        <v>0</v>
      </c>
      <c r="N200" s="297" t="s">
        <v>48</v>
      </c>
      <c r="O200" s="251" t="s">
        <v>532</v>
      </c>
      <c r="P200" s="252" t="s">
        <v>870</v>
      </c>
      <c r="Q200" s="253" t="s">
        <v>871</v>
      </c>
      <c r="R200" s="254" t="s">
        <v>83</v>
      </c>
      <c r="S200" s="298" t="s">
        <v>574</v>
      </c>
      <c r="T200" s="254" t="s">
        <v>701</v>
      </c>
      <c r="U200" s="288" t="s">
        <v>53</v>
      </c>
      <c r="V200" s="289"/>
      <c r="W200" s="290" t="s">
        <v>54</v>
      </c>
      <c r="X200" s="291">
        <v>194</v>
      </c>
      <c r="Y200" s="290" t="s">
        <v>54</v>
      </c>
      <c r="Z200" s="292"/>
      <c r="AA200" s="288"/>
      <c r="AB200" s="289"/>
      <c r="AC200" s="290" t="s">
        <v>54</v>
      </c>
      <c r="AD200" s="291"/>
      <c r="AE200" s="290" t="s">
        <v>54</v>
      </c>
      <c r="AF200" s="292"/>
      <c r="AG200" s="288"/>
      <c r="AH200" s="289"/>
      <c r="AI200" s="290" t="s">
        <v>54</v>
      </c>
      <c r="AJ200" s="291"/>
      <c r="AK200" s="290" t="s">
        <v>54</v>
      </c>
      <c r="AL200" s="292"/>
      <c r="AM200" s="293"/>
      <c r="AN200" s="294" t="s">
        <v>73</v>
      </c>
      <c r="AO200" s="294" t="s">
        <v>144</v>
      </c>
      <c r="AP200" s="294" t="s">
        <v>106</v>
      </c>
      <c r="AQ200" s="295" t="s">
        <v>56</v>
      </c>
      <c r="AR200" s="295"/>
      <c r="AS200" s="296"/>
    </row>
    <row r="201" spans="1:45" ht="149" customHeight="1">
      <c r="A201" s="299" t="s">
        <v>872</v>
      </c>
      <c r="B201" s="252" t="s">
        <v>873</v>
      </c>
      <c r="C201" s="252" t="s">
        <v>874</v>
      </c>
      <c r="D201" s="252" t="s">
        <v>175</v>
      </c>
      <c r="E201" s="185">
        <v>46.579000000000001</v>
      </c>
      <c r="F201" s="250">
        <v>46.579000000000001</v>
      </c>
      <c r="G201" s="185">
        <v>37.29</v>
      </c>
      <c r="H201" s="247" t="s">
        <v>875</v>
      </c>
      <c r="I201" s="248" t="s">
        <v>89</v>
      </c>
      <c r="J201" s="249" t="s">
        <v>876</v>
      </c>
      <c r="K201" s="185">
        <v>37.008000000000003</v>
      </c>
      <c r="L201" s="185">
        <v>0</v>
      </c>
      <c r="M201" s="250">
        <f t="shared" si="6"/>
        <v>-37.008000000000003</v>
      </c>
      <c r="N201" s="297" t="s">
        <v>48</v>
      </c>
      <c r="O201" s="251" t="s">
        <v>400</v>
      </c>
      <c r="P201" s="322" t="s">
        <v>877</v>
      </c>
      <c r="Q201" s="253"/>
      <c r="R201" s="254" t="s">
        <v>219</v>
      </c>
      <c r="S201" s="298" t="s">
        <v>878</v>
      </c>
      <c r="T201" s="254" t="s">
        <v>701</v>
      </c>
      <c r="U201" s="288" t="s">
        <v>53</v>
      </c>
      <c r="V201" s="289" t="s">
        <v>362</v>
      </c>
      <c r="W201" s="290" t="s">
        <v>54</v>
      </c>
      <c r="X201" s="291">
        <v>9</v>
      </c>
      <c r="Y201" s="290" t="s">
        <v>54</v>
      </c>
      <c r="Z201" s="292"/>
      <c r="AA201" s="288"/>
      <c r="AB201" s="289"/>
      <c r="AC201" s="290" t="s">
        <v>54</v>
      </c>
      <c r="AD201" s="291"/>
      <c r="AE201" s="290" t="s">
        <v>54</v>
      </c>
      <c r="AF201" s="292"/>
      <c r="AG201" s="288"/>
      <c r="AH201" s="289"/>
      <c r="AI201" s="290" t="s">
        <v>54</v>
      </c>
      <c r="AJ201" s="291"/>
      <c r="AK201" s="290" t="s">
        <v>54</v>
      </c>
      <c r="AL201" s="292"/>
      <c r="AM201" s="293"/>
      <c r="AN201" s="294" t="s">
        <v>73</v>
      </c>
      <c r="AO201" s="294" t="s">
        <v>363</v>
      </c>
      <c r="AP201" s="294" t="s">
        <v>369</v>
      </c>
      <c r="AQ201" s="295" t="s">
        <v>56</v>
      </c>
      <c r="AR201" s="295" t="s">
        <v>56</v>
      </c>
      <c r="AS201" s="296"/>
    </row>
    <row r="202" spans="1:45" ht="120.5" customHeight="1">
      <c r="A202" s="299" t="s">
        <v>879</v>
      </c>
      <c r="B202" s="252" t="s">
        <v>880</v>
      </c>
      <c r="C202" s="252" t="s">
        <v>874</v>
      </c>
      <c r="D202" s="252" t="s">
        <v>359</v>
      </c>
      <c r="E202" s="185">
        <v>81.653000000000006</v>
      </c>
      <c r="F202" s="250">
        <v>81.653000000000006</v>
      </c>
      <c r="G202" s="185">
        <v>77.167152000000002</v>
      </c>
      <c r="H202" s="247" t="s">
        <v>881</v>
      </c>
      <c r="I202" s="248" t="s">
        <v>46</v>
      </c>
      <c r="J202" s="249" t="s">
        <v>882</v>
      </c>
      <c r="K202" s="185">
        <v>81.650999999999996</v>
      </c>
      <c r="L202" s="185">
        <v>81.650999999999996</v>
      </c>
      <c r="M202" s="250">
        <f t="shared" ref="M202" si="7">L202-K202</f>
        <v>0</v>
      </c>
      <c r="N202" s="297" t="s">
        <v>48</v>
      </c>
      <c r="O202" s="251" t="s">
        <v>46</v>
      </c>
      <c r="P202" s="321" t="s">
        <v>883</v>
      </c>
      <c r="Q202" s="253"/>
      <c r="R202" s="254" t="s">
        <v>219</v>
      </c>
      <c r="S202" s="298" t="s">
        <v>878</v>
      </c>
      <c r="T202" s="254" t="s">
        <v>701</v>
      </c>
      <c r="U202" s="288" t="s">
        <v>53</v>
      </c>
      <c r="V202" s="289" t="s">
        <v>362</v>
      </c>
      <c r="W202" s="290" t="s">
        <v>54</v>
      </c>
      <c r="X202" s="291">
        <v>10</v>
      </c>
      <c r="Y202" s="290" t="s">
        <v>54</v>
      </c>
      <c r="Z202" s="292"/>
      <c r="AA202" s="288"/>
      <c r="AB202" s="289"/>
      <c r="AC202" s="290" t="s">
        <v>54</v>
      </c>
      <c r="AD202" s="291"/>
      <c r="AE202" s="290" t="s">
        <v>54</v>
      </c>
      <c r="AF202" s="292"/>
      <c r="AG202" s="288"/>
      <c r="AH202" s="289"/>
      <c r="AI202" s="290" t="s">
        <v>54</v>
      </c>
      <c r="AJ202" s="291"/>
      <c r="AK202" s="290" t="s">
        <v>54</v>
      </c>
      <c r="AL202" s="292"/>
      <c r="AM202" s="293"/>
      <c r="AN202" s="294" t="s">
        <v>73</v>
      </c>
      <c r="AO202" s="294" t="s">
        <v>363</v>
      </c>
      <c r="AP202" s="294" t="s">
        <v>369</v>
      </c>
      <c r="AQ202" s="295" t="s">
        <v>56</v>
      </c>
      <c r="AR202" s="295" t="s">
        <v>56</v>
      </c>
      <c r="AS202" s="296"/>
    </row>
    <row r="203" spans="1:45">
      <c r="A203" s="323"/>
      <c r="B203" s="324" t="s">
        <v>884</v>
      </c>
      <c r="C203" s="324"/>
      <c r="D203" s="324"/>
      <c r="E203" s="392"/>
      <c r="F203" s="393"/>
      <c r="G203" s="393"/>
      <c r="H203" s="325"/>
      <c r="I203" s="325"/>
      <c r="J203" s="325"/>
      <c r="K203" s="400"/>
      <c r="L203" s="400"/>
      <c r="M203" s="326"/>
      <c r="N203" s="327"/>
      <c r="O203" s="327"/>
      <c r="P203" s="328"/>
      <c r="Q203" s="329"/>
      <c r="R203" s="324"/>
      <c r="S203" s="324"/>
      <c r="T203" s="316"/>
      <c r="U203" s="306"/>
      <c r="V203" s="306"/>
      <c r="W203" s="306"/>
      <c r="X203" s="306"/>
      <c r="Y203" s="306"/>
      <c r="Z203" s="306"/>
      <c r="AA203" s="306"/>
      <c r="AB203" s="306"/>
      <c r="AC203" s="306"/>
      <c r="AD203" s="306"/>
      <c r="AE203" s="306"/>
      <c r="AF203" s="306"/>
      <c r="AG203" s="306"/>
      <c r="AH203" s="306"/>
      <c r="AI203" s="306"/>
      <c r="AJ203" s="306"/>
      <c r="AK203" s="306"/>
      <c r="AL203" s="306"/>
      <c r="AM203" s="306"/>
      <c r="AN203" s="314"/>
      <c r="AO203" s="314"/>
      <c r="AP203" s="314"/>
      <c r="AQ203" s="314"/>
      <c r="AR203" s="314"/>
      <c r="AS203" s="315"/>
    </row>
    <row r="204" spans="1:45" ht="51" customHeight="1">
      <c r="A204" s="299" t="s">
        <v>885</v>
      </c>
      <c r="B204" s="252" t="s">
        <v>886</v>
      </c>
      <c r="C204" s="252" t="s">
        <v>887</v>
      </c>
      <c r="D204" s="252" t="s">
        <v>44</v>
      </c>
      <c r="E204" s="185">
        <v>435.33499999999998</v>
      </c>
      <c r="F204" s="250">
        <v>435.33499999999998</v>
      </c>
      <c r="G204" s="185">
        <v>435.3</v>
      </c>
      <c r="H204" s="247" t="s">
        <v>45</v>
      </c>
      <c r="I204" s="248" t="s">
        <v>46</v>
      </c>
      <c r="J204" s="249" t="s">
        <v>888</v>
      </c>
      <c r="K204" s="185">
        <v>429.93299999999999</v>
      </c>
      <c r="L204" s="185">
        <v>430.31299999999999</v>
      </c>
      <c r="M204" s="250">
        <f t="shared" si="0"/>
        <v>0.37999999999999545</v>
      </c>
      <c r="N204" s="297" t="s">
        <v>48</v>
      </c>
      <c r="O204" s="251" t="s">
        <v>46</v>
      </c>
      <c r="P204" s="252" t="s">
        <v>889</v>
      </c>
      <c r="Q204" s="253"/>
      <c r="R204" s="254" t="s">
        <v>890</v>
      </c>
      <c r="S204" s="298" t="s">
        <v>112</v>
      </c>
      <c r="T204" s="254" t="s">
        <v>891</v>
      </c>
      <c r="U204" s="288" t="s">
        <v>53</v>
      </c>
      <c r="V204" s="289"/>
      <c r="W204" s="290" t="s">
        <v>54</v>
      </c>
      <c r="X204" s="291">
        <v>195</v>
      </c>
      <c r="Y204" s="290" t="s">
        <v>54</v>
      </c>
      <c r="Z204" s="292"/>
      <c r="AA204" s="288"/>
      <c r="AB204" s="289"/>
      <c r="AC204" s="290" t="s">
        <v>54</v>
      </c>
      <c r="AD204" s="291"/>
      <c r="AE204" s="290" t="s">
        <v>54</v>
      </c>
      <c r="AF204" s="292"/>
      <c r="AG204" s="288"/>
      <c r="AH204" s="289"/>
      <c r="AI204" s="290" t="s">
        <v>54</v>
      </c>
      <c r="AJ204" s="291"/>
      <c r="AK204" s="290" t="s">
        <v>54</v>
      </c>
      <c r="AL204" s="292"/>
      <c r="AM204" s="293"/>
      <c r="AN204" s="294" t="s">
        <v>48</v>
      </c>
      <c r="AO204" s="294"/>
      <c r="AP204" s="294" t="s">
        <v>98</v>
      </c>
      <c r="AQ204" s="295"/>
      <c r="AR204" s="295" t="s">
        <v>56</v>
      </c>
      <c r="AS204" s="296"/>
    </row>
    <row r="205" spans="1:45" ht="53.5" customHeight="1">
      <c r="A205" s="499" t="s">
        <v>892</v>
      </c>
      <c r="B205" s="456" t="s">
        <v>893</v>
      </c>
      <c r="C205" s="252" t="s">
        <v>43</v>
      </c>
      <c r="D205" s="456" t="s">
        <v>44</v>
      </c>
      <c r="E205" s="185">
        <v>78.727000000000004</v>
      </c>
      <c r="F205" s="185">
        <v>78.727000000000004</v>
      </c>
      <c r="G205" s="185">
        <v>60.252225000000003</v>
      </c>
      <c r="H205" s="497" t="s">
        <v>45</v>
      </c>
      <c r="I205" s="493" t="s">
        <v>46</v>
      </c>
      <c r="J205" s="495" t="s">
        <v>894</v>
      </c>
      <c r="K205" s="185">
        <v>71.17</v>
      </c>
      <c r="L205" s="185">
        <v>71.17</v>
      </c>
      <c r="M205" s="250">
        <f t="shared" si="0"/>
        <v>0</v>
      </c>
      <c r="N205" s="506" t="s">
        <v>48</v>
      </c>
      <c r="O205" s="468" t="s">
        <v>46</v>
      </c>
      <c r="P205" s="456" t="s">
        <v>895</v>
      </c>
      <c r="Q205" s="253"/>
      <c r="R205" s="254" t="s">
        <v>890</v>
      </c>
      <c r="S205" s="298" t="s">
        <v>112</v>
      </c>
      <c r="T205" s="254" t="s">
        <v>891</v>
      </c>
      <c r="U205" s="288" t="s">
        <v>53</v>
      </c>
      <c r="V205" s="289"/>
      <c r="W205" s="290" t="s">
        <v>54</v>
      </c>
      <c r="X205" s="291">
        <v>196</v>
      </c>
      <c r="Y205" s="290" t="s">
        <v>54</v>
      </c>
      <c r="Z205" s="292"/>
      <c r="AA205" s="288"/>
      <c r="AB205" s="289"/>
      <c r="AC205" s="290" t="s">
        <v>54</v>
      </c>
      <c r="AD205" s="291"/>
      <c r="AE205" s="290" t="s">
        <v>54</v>
      </c>
      <c r="AF205" s="292"/>
      <c r="AG205" s="288"/>
      <c r="AH205" s="289"/>
      <c r="AI205" s="290" t="s">
        <v>54</v>
      </c>
      <c r="AJ205" s="291"/>
      <c r="AK205" s="290" t="s">
        <v>54</v>
      </c>
      <c r="AL205" s="292"/>
      <c r="AM205" s="293"/>
      <c r="AN205" s="294" t="s">
        <v>48</v>
      </c>
      <c r="AO205" s="294"/>
      <c r="AP205" s="294" t="s">
        <v>98</v>
      </c>
      <c r="AQ205" s="295" t="s">
        <v>56</v>
      </c>
      <c r="AR205" s="295"/>
      <c r="AS205" s="296"/>
    </row>
    <row r="206" spans="1:45" ht="43.5" customHeight="1">
      <c r="A206" s="500"/>
      <c r="B206" s="457"/>
      <c r="C206" s="252" t="s">
        <v>896</v>
      </c>
      <c r="D206" s="457"/>
      <c r="E206" s="185">
        <v>6</v>
      </c>
      <c r="F206" s="185">
        <v>35.198</v>
      </c>
      <c r="G206" s="185">
        <v>34.982199999999999</v>
      </c>
      <c r="H206" s="498"/>
      <c r="I206" s="494"/>
      <c r="J206" s="496"/>
      <c r="K206" s="185">
        <v>6</v>
      </c>
      <c r="L206" s="185">
        <v>6</v>
      </c>
      <c r="M206" s="250">
        <f t="shared" si="0"/>
        <v>0</v>
      </c>
      <c r="N206" s="507"/>
      <c r="O206" s="510"/>
      <c r="P206" s="457"/>
      <c r="Q206" s="253"/>
      <c r="R206" s="254" t="s">
        <v>890</v>
      </c>
      <c r="S206" s="298" t="s">
        <v>112</v>
      </c>
      <c r="T206" s="254" t="s">
        <v>897</v>
      </c>
      <c r="U206" s="288" t="s">
        <v>53</v>
      </c>
      <c r="V206" s="289"/>
      <c r="W206" s="290" t="s">
        <v>54</v>
      </c>
      <c r="X206" s="291"/>
      <c r="Y206" s="290" t="s">
        <v>54</v>
      </c>
      <c r="Z206" s="292"/>
      <c r="AA206" s="288"/>
      <c r="AB206" s="289"/>
      <c r="AC206" s="290" t="s">
        <v>54</v>
      </c>
      <c r="AD206" s="291"/>
      <c r="AE206" s="290" t="s">
        <v>54</v>
      </c>
      <c r="AF206" s="292"/>
      <c r="AG206" s="288"/>
      <c r="AH206" s="289"/>
      <c r="AI206" s="290" t="s">
        <v>54</v>
      </c>
      <c r="AJ206" s="291"/>
      <c r="AK206" s="290" t="s">
        <v>54</v>
      </c>
      <c r="AL206" s="292"/>
      <c r="AM206" s="293"/>
      <c r="AN206" s="294" t="s">
        <v>48</v>
      </c>
      <c r="AO206" s="294"/>
      <c r="AP206" s="294" t="s">
        <v>98</v>
      </c>
      <c r="AQ206" s="295" t="s">
        <v>56</v>
      </c>
      <c r="AR206" s="295"/>
      <c r="AS206" s="296"/>
    </row>
    <row r="207" spans="1:45" ht="79.5" customHeight="1">
      <c r="A207" s="299" t="s">
        <v>898</v>
      </c>
      <c r="B207" s="252" t="s">
        <v>899</v>
      </c>
      <c r="C207" s="252" t="s">
        <v>900</v>
      </c>
      <c r="D207" s="252" t="s">
        <v>44</v>
      </c>
      <c r="E207" s="185">
        <v>60.426000000000002</v>
      </c>
      <c r="F207" s="250">
        <v>60.426000000000002</v>
      </c>
      <c r="G207" s="185">
        <v>61.860401000000003</v>
      </c>
      <c r="H207" s="247" t="s">
        <v>45</v>
      </c>
      <c r="I207" s="248" t="s">
        <v>46</v>
      </c>
      <c r="J207" s="249" t="s">
        <v>901</v>
      </c>
      <c r="K207" s="185">
        <v>71.483999999999995</v>
      </c>
      <c r="L207" s="185">
        <v>106.642</v>
      </c>
      <c r="M207" s="250">
        <f t="shared" si="0"/>
        <v>35.158000000000001</v>
      </c>
      <c r="N207" s="297" t="s">
        <v>48</v>
      </c>
      <c r="O207" s="251" t="s">
        <v>46</v>
      </c>
      <c r="P207" s="252" t="s">
        <v>902</v>
      </c>
      <c r="Q207" s="253"/>
      <c r="R207" s="254" t="s">
        <v>890</v>
      </c>
      <c r="S207" s="298" t="s">
        <v>112</v>
      </c>
      <c r="T207" s="254" t="s">
        <v>891</v>
      </c>
      <c r="U207" s="288" t="s">
        <v>53</v>
      </c>
      <c r="V207" s="289"/>
      <c r="W207" s="290" t="s">
        <v>54</v>
      </c>
      <c r="X207" s="291">
        <v>197</v>
      </c>
      <c r="Y207" s="290" t="s">
        <v>54</v>
      </c>
      <c r="Z207" s="292"/>
      <c r="AA207" s="288"/>
      <c r="AB207" s="289"/>
      <c r="AC207" s="290" t="s">
        <v>54</v>
      </c>
      <c r="AD207" s="291"/>
      <c r="AE207" s="290" t="s">
        <v>54</v>
      </c>
      <c r="AF207" s="292"/>
      <c r="AG207" s="288"/>
      <c r="AH207" s="289"/>
      <c r="AI207" s="290" t="s">
        <v>54</v>
      </c>
      <c r="AJ207" s="291"/>
      <c r="AK207" s="290" t="s">
        <v>54</v>
      </c>
      <c r="AL207" s="292"/>
      <c r="AM207" s="293"/>
      <c r="AN207" s="294" t="s">
        <v>48</v>
      </c>
      <c r="AO207" s="294"/>
      <c r="AP207" s="294" t="s">
        <v>98</v>
      </c>
      <c r="AQ207" s="295" t="s">
        <v>56</v>
      </c>
      <c r="AR207" s="295"/>
      <c r="AS207" s="296"/>
    </row>
    <row r="208" spans="1:45" ht="81.650000000000006" customHeight="1">
      <c r="A208" s="299" t="s">
        <v>903</v>
      </c>
      <c r="B208" s="252" t="s">
        <v>904</v>
      </c>
      <c r="C208" s="252" t="s">
        <v>905</v>
      </c>
      <c r="D208" s="252" t="s">
        <v>44</v>
      </c>
      <c r="E208" s="185">
        <v>296.959</v>
      </c>
      <c r="F208" s="250">
        <v>296.959</v>
      </c>
      <c r="G208" s="185">
        <v>277.490362</v>
      </c>
      <c r="H208" s="247" t="s">
        <v>45</v>
      </c>
      <c r="I208" s="248" t="s">
        <v>46</v>
      </c>
      <c r="J208" s="249" t="s">
        <v>906</v>
      </c>
      <c r="K208" s="185">
        <v>295.78300000000002</v>
      </c>
      <c r="L208" s="185">
        <v>290.78300000000002</v>
      </c>
      <c r="M208" s="250">
        <f t="shared" si="0"/>
        <v>-5</v>
      </c>
      <c r="N208" s="297" t="s">
        <v>48</v>
      </c>
      <c r="O208" s="251" t="s">
        <v>46</v>
      </c>
      <c r="P208" s="252" t="s">
        <v>907</v>
      </c>
      <c r="Q208" s="253"/>
      <c r="R208" s="254" t="s">
        <v>890</v>
      </c>
      <c r="S208" s="298" t="s">
        <v>112</v>
      </c>
      <c r="T208" s="254" t="s">
        <v>891</v>
      </c>
      <c r="U208" s="288" t="s">
        <v>53</v>
      </c>
      <c r="V208" s="289"/>
      <c r="W208" s="290" t="s">
        <v>54</v>
      </c>
      <c r="X208" s="291">
        <v>198</v>
      </c>
      <c r="Y208" s="290" t="s">
        <v>54</v>
      </c>
      <c r="Z208" s="292"/>
      <c r="AA208" s="288"/>
      <c r="AB208" s="289"/>
      <c r="AC208" s="290" t="s">
        <v>54</v>
      </c>
      <c r="AD208" s="291"/>
      <c r="AE208" s="290" t="s">
        <v>54</v>
      </c>
      <c r="AF208" s="292"/>
      <c r="AG208" s="288"/>
      <c r="AH208" s="289"/>
      <c r="AI208" s="290" t="s">
        <v>54</v>
      </c>
      <c r="AJ208" s="291"/>
      <c r="AK208" s="290" t="s">
        <v>54</v>
      </c>
      <c r="AL208" s="292"/>
      <c r="AM208" s="293"/>
      <c r="AN208" s="294" t="s">
        <v>48</v>
      </c>
      <c r="AO208" s="294"/>
      <c r="AP208" s="294" t="s">
        <v>98</v>
      </c>
      <c r="AQ208" s="295" t="s">
        <v>56</v>
      </c>
      <c r="AR208" s="295"/>
      <c r="AS208" s="296"/>
    </row>
    <row r="209" spans="1:45" ht="54.5" customHeight="1">
      <c r="A209" s="299" t="s">
        <v>908</v>
      </c>
      <c r="B209" s="252" t="s">
        <v>909</v>
      </c>
      <c r="C209" s="252" t="s">
        <v>910</v>
      </c>
      <c r="D209" s="252" t="s">
        <v>44</v>
      </c>
      <c r="E209" s="185">
        <v>87.89</v>
      </c>
      <c r="F209" s="250">
        <v>87.89</v>
      </c>
      <c r="G209" s="185">
        <v>81.188395</v>
      </c>
      <c r="H209" s="247" t="s">
        <v>45</v>
      </c>
      <c r="I209" s="248" t="s">
        <v>46</v>
      </c>
      <c r="J209" s="249" t="s">
        <v>911</v>
      </c>
      <c r="K209" s="185">
        <v>38.454000000000001</v>
      </c>
      <c r="L209" s="185">
        <v>38.454000000000001</v>
      </c>
      <c r="M209" s="250">
        <f t="shared" si="0"/>
        <v>0</v>
      </c>
      <c r="N209" s="297" t="s">
        <v>48</v>
      </c>
      <c r="O209" s="251" t="s">
        <v>46</v>
      </c>
      <c r="P209" s="252" t="s">
        <v>912</v>
      </c>
      <c r="Q209" s="253"/>
      <c r="R209" s="254" t="s">
        <v>890</v>
      </c>
      <c r="S209" s="298" t="s">
        <v>112</v>
      </c>
      <c r="T209" s="254" t="s">
        <v>891</v>
      </c>
      <c r="U209" s="288" t="s">
        <v>53</v>
      </c>
      <c r="V209" s="289"/>
      <c r="W209" s="290" t="s">
        <v>54</v>
      </c>
      <c r="X209" s="291">
        <v>199</v>
      </c>
      <c r="Y209" s="290" t="s">
        <v>54</v>
      </c>
      <c r="Z209" s="292"/>
      <c r="AA209" s="288"/>
      <c r="AB209" s="289"/>
      <c r="AC209" s="290" t="s">
        <v>54</v>
      </c>
      <c r="AD209" s="291"/>
      <c r="AE209" s="290" t="s">
        <v>54</v>
      </c>
      <c r="AF209" s="292"/>
      <c r="AG209" s="288"/>
      <c r="AH209" s="289"/>
      <c r="AI209" s="290" t="s">
        <v>54</v>
      </c>
      <c r="AJ209" s="291"/>
      <c r="AK209" s="290" t="s">
        <v>54</v>
      </c>
      <c r="AL209" s="292"/>
      <c r="AM209" s="293"/>
      <c r="AN209" s="294" t="s">
        <v>48</v>
      </c>
      <c r="AO209" s="294"/>
      <c r="AP209" s="294" t="s">
        <v>98</v>
      </c>
      <c r="AQ209" s="295" t="s">
        <v>56</v>
      </c>
      <c r="AR209" s="295"/>
      <c r="AS209" s="296"/>
    </row>
    <row r="210" spans="1:45" ht="129" customHeight="1">
      <c r="A210" s="299" t="s">
        <v>913</v>
      </c>
      <c r="B210" s="252" t="s">
        <v>914</v>
      </c>
      <c r="C210" s="252" t="s">
        <v>915</v>
      </c>
      <c r="D210" s="252" t="s">
        <v>44</v>
      </c>
      <c r="E210" s="185">
        <v>13.685</v>
      </c>
      <c r="F210" s="250">
        <v>13.685</v>
      </c>
      <c r="G210" s="185">
        <v>12.254</v>
      </c>
      <c r="H210" s="247" t="s">
        <v>916</v>
      </c>
      <c r="I210" s="248" t="s">
        <v>46</v>
      </c>
      <c r="J210" s="249" t="s">
        <v>917</v>
      </c>
      <c r="K210" s="185">
        <v>13.685</v>
      </c>
      <c r="L210" s="185">
        <v>13.685</v>
      </c>
      <c r="M210" s="250">
        <f t="shared" si="0"/>
        <v>0</v>
      </c>
      <c r="N210" s="297" t="s">
        <v>48</v>
      </c>
      <c r="O210" s="251" t="s">
        <v>46</v>
      </c>
      <c r="P210" s="252" t="s">
        <v>918</v>
      </c>
      <c r="Q210" s="253"/>
      <c r="R210" s="254" t="s">
        <v>919</v>
      </c>
      <c r="S210" s="298" t="s">
        <v>920</v>
      </c>
      <c r="T210" s="254" t="s">
        <v>891</v>
      </c>
      <c r="U210" s="288" t="s">
        <v>53</v>
      </c>
      <c r="V210" s="289"/>
      <c r="W210" s="290" t="s">
        <v>54</v>
      </c>
      <c r="X210" s="291">
        <v>200</v>
      </c>
      <c r="Y210" s="290" t="s">
        <v>54</v>
      </c>
      <c r="Z210" s="292"/>
      <c r="AA210" s="288"/>
      <c r="AB210" s="289"/>
      <c r="AC210" s="290" t="s">
        <v>54</v>
      </c>
      <c r="AD210" s="291"/>
      <c r="AE210" s="290" t="s">
        <v>54</v>
      </c>
      <c r="AF210" s="292"/>
      <c r="AG210" s="288"/>
      <c r="AH210" s="289"/>
      <c r="AI210" s="290" t="s">
        <v>54</v>
      </c>
      <c r="AJ210" s="291"/>
      <c r="AK210" s="290" t="s">
        <v>54</v>
      </c>
      <c r="AL210" s="292"/>
      <c r="AM210" s="293"/>
      <c r="AN210" s="294" t="s">
        <v>73</v>
      </c>
      <c r="AO210" s="294" t="s">
        <v>74</v>
      </c>
      <c r="AP210" s="294" t="s">
        <v>75</v>
      </c>
      <c r="AQ210" s="295" t="s">
        <v>56</v>
      </c>
      <c r="AR210" s="295"/>
      <c r="AS210" s="296"/>
    </row>
    <row r="211" spans="1:45" ht="82" customHeight="1">
      <c r="A211" s="299" t="s">
        <v>921</v>
      </c>
      <c r="B211" s="252" t="s">
        <v>922</v>
      </c>
      <c r="C211" s="252" t="s">
        <v>115</v>
      </c>
      <c r="D211" s="252" t="s">
        <v>44</v>
      </c>
      <c r="E211" s="185">
        <v>31.498999999999999</v>
      </c>
      <c r="F211" s="250">
        <v>31.498999999999999</v>
      </c>
      <c r="G211" s="185">
        <v>20.588000000000001</v>
      </c>
      <c r="H211" s="247" t="s">
        <v>45</v>
      </c>
      <c r="I211" s="248" t="s">
        <v>46</v>
      </c>
      <c r="J211" s="249" t="s">
        <v>923</v>
      </c>
      <c r="K211" s="185">
        <v>43.677</v>
      </c>
      <c r="L211" s="185">
        <v>105</v>
      </c>
      <c r="M211" s="250">
        <f t="shared" si="0"/>
        <v>61.323</v>
      </c>
      <c r="N211" s="297" t="s">
        <v>48</v>
      </c>
      <c r="O211" s="251" t="s">
        <v>46</v>
      </c>
      <c r="P211" s="252" t="s">
        <v>924</v>
      </c>
      <c r="Q211" s="253"/>
      <c r="R211" s="254" t="s">
        <v>890</v>
      </c>
      <c r="S211" s="298" t="s">
        <v>112</v>
      </c>
      <c r="T211" s="254" t="s">
        <v>891</v>
      </c>
      <c r="U211" s="288" t="s">
        <v>53</v>
      </c>
      <c r="V211" s="289"/>
      <c r="W211" s="290" t="s">
        <v>54</v>
      </c>
      <c r="X211" s="291">
        <v>201</v>
      </c>
      <c r="Y211" s="290" t="s">
        <v>54</v>
      </c>
      <c r="Z211" s="292"/>
      <c r="AA211" s="288"/>
      <c r="AB211" s="289"/>
      <c r="AC211" s="290" t="s">
        <v>54</v>
      </c>
      <c r="AD211" s="291"/>
      <c r="AE211" s="290" t="s">
        <v>54</v>
      </c>
      <c r="AF211" s="292"/>
      <c r="AG211" s="288"/>
      <c r="AH211" s="289"/>
      <c r="AI211" s="290" t="s">
        <v>54</v>
      </c>
      <c r="AJ211" s="291"/>
      <c r="AK211" s="290" t="s">
        <v>54</v>
      </c>
      <c r="AL211" s="292"/>
      <c r="AM211" s="293"/>
      <c r="AN211" s="294" t="s">
        <v>48</v>
      </c>
      <c r="AO211" s="294"/>
      <c r="AP211" s="294" t="s">
        <v>55</v>
      </c>
      <c r="AQ211" s="295" t="s">
        <v>56</v>
      </c>
      <c r="AR211" s="295"/>
      <c r="AS211" s="296"/>
    </row>
    <row r="212" spans="1:45" ht="87.5" customHeight="1">
      <c r="A212" s="299" t="s">
        <v>925</v>
      </c>
      <c r="B212" s="252" t="s">
        <v>926</v>
      </c>
      <c r="C212" s="252" t="s">
        <v>448</v>
      </c>
      <c r="D212" s="252" t="s">
        <v>44</v>
      </c>
      <c r="E212" s="185">
        <v>49.874000000000002</v>
      </c>
      <c r="F212" s="185">
        <v>51.304000000000002</v>
      </c>
      <c r="G212" s="185">
        <v>33.417999999999999</v>
      </c>
      <c r="H212" s="247" t="s">
        <v>45</v>
      </c>
      <c r="I212" s="248" t="s">
        <v>46</v>
      </c>
      <c r="J212" s="249" t="s">
        <v>927</v>
      </c>
      <c r="K212" s="185">
        <v>52.875999999999998</v>
      </c>
      <c r="L212" s="185">
        <v>44.838000000000001</v>
      </c>
      <c r="M212" s="250">
        <f t="shared" si="0"/>
        <v>-8.0379999999999967</v>
      </c>
      <c r="N212" s="297" t="s">
        <v>48</v>
      </c>
      <c r="O212" s="251" t="s">
        <v>46</v>
      </c>
      <c r="P212" s="252" t="s">
        <v>928</v>
      </c>
      <c r="Q212" s="253"/>
      <c r="R212" s="254" t="s">
        <v>890</v>
      </c>
      <c r="S212" s="298" t="s">
        <v>112</v>
      </c>
      <c r="T212" s="254" t="s">
        <v>891</v>
      </c>
      <c r="U212" s="288" t="s">
        <v>53</v>
      </c>
      <c r="V212" s="289"/>
      <c r="W212" s="290" t="s">
        <v>54</v>
      </c>
      <c r="X212" s="291">
        <v>203</v>
      </c>
      <c r="Y212" s="290" t="s">
        <v>54</v>
      </c>
      <c r="Z212" s="292"/>
      <c r="AA212" s="288"/>
      <c r="AB212" s="289"/>
      <c r="AC212" s="290" t="s">
        <v>54</v>
      </c>
      <c r="AD212" s="291"/>
      <c r="AE212" s="290" t="s">
        <v>54</v>
      </c>
      <c r="AF212" s="292"/>
      <c r="AG212" s="288"/>
      <c r="AH212" s="289"/>
      <c r="AI212" s="290" t="s">
        <v>54</v>
      </c>
      <c r="AJ212" s="291"/>
      <c r="AK212" s="290" t="s">
        <v>54</v>
      </c>
      <c r="AL212" s="292"/>
      <c r="AM212" s="293"/>
      <c r="AN212" s="294" t="s">
        <v>48</v>
      </c>
      <c r="AO212" s="294"/>
      <c r="AP212" s="294" t="s">
        <v>64</v>
      </c>
      <c r="AQ212" s="295" t="s">
        <v>56</v>
      </c>
      <c r="AR212" s="295"/>
      <c r="AS212" s="296"/>
    </row>
    <row r="213" spans="1:45" ht="80.5" customHeight="1">
      <c r="A213" s="299" t="s">
        <v>929</v>
      </c>
      <c r="B213" s="252" t="s">
        <v>930</v>
      </c>
      <c r="C213" s="252" t="s">
        <v>87</v>
      </c>
      <c r="D213" s="252" t="s">
        <v>44</v>
      </c>
      <c r="E213" s="185">
        <v>19.157</v>
      </c>
      <c r="F213" s="185">
        <v>19.157</v>
      </c>
      <c r="G213" s="185">
        <v>14.6</v>
      </c>
      <c r="H213" s="247" t="s">
        <v>45</v>
      </c>
      <c r="I213" s="255" t="s">
        <v>46</v>
      </c>
      <c r="J213" s="256" t="s">
        <v>931</v>
      </c>
      <c r="K213" s="398">
        <v>19.152999999999999</v>
      </c>
      <c r="L213" s="398">
        <v>19.152000000000001</v>
      </c>
      <c r="M213" s="257">
        <f t="shared" si="0"/>
        <v>-9.9999999999766942E-4</v>
      </c>
      <c r="N213" s="297" t="s">
        <v>48</v>
      </c>
      <c r="O213" s="259" t="s">
        <v>46</v>
      </c>
      <c r="P213" s="260" t="s">
        <v>932</v>
      </c>
      <c r="Q213" s="261"/>
      <c r="R213" s="264" t="s">
        <v>890</v>
      </c>
      <c r="S213" s="287" t="s">
        <v>112</v>
      </c>
      <c r="T213" s="264" t="s">
        <v>891</v>
      </c>
      <c r="U213" s="288" t="s">
        <v>53</v>
      </c>
      <c r="V213" s="289"/>
      <c r="W213" s="290" t="s">
        <v>54</v>
      </c>
      <c r="X213" s="291">
        <v>204</v>
      </c>
      <c r="Y213" s="290" t="s">
        <v>54</v>
      </c>
      <c r="Z213" s="292"/>
      <c r="AA213" s="288"/>
      <c r="AB213" s="289"/>
      <c r="AC213" s="290" t="s">
        <v>54</v>
      </c>
      <c r="AD213" s="291"/>
      <c r="AE213" s="290" t="s">
        <v>54</v>
      </c>
      <c r="AF213" s="292"/>
      <c r="AG213" s="288"/>
      <c r="AH213" s="289"/>
      <c r="AI213" s="290" t="s">
        <v>54</v>
      </c>
      <c r="AJ213" s="291"/>
      <c r="AK213" s="290" t="s">
        <v>54</v>
      </c>
      <c r="AL213" s="292"/>
      <c r="AM213" s="293"/>
      <c r="AN213" s="294" t="s">
        <v>48</v>
      </c>
      <c r="AO213" s="294"/>
      <c r="AP213" s="294" t="s">
        <v>55</v>
      </c>
      <c r="AQ213" s="295" t="s">
        <v>56</v>
      </c>
      <c r="AR213" s="295"/>
      <c r="AS213" s="296"/>
    </row>
    <row r="214" spans="1:45" ht="56" customHeight="1">
      <c r="A214" s="299" t="s">
        <v>933</v>
      </c>
      <c r="B214" s="252" t="s">
        <v>934</v>
      </c>
      <c r="C214" s="252" t="s">
        <v>935</v>
      </c>
      <c r="D214" s="252" t="s">
        <v>936</v>
      </c>
      <c r="E214" s="185">
        <v>38.512</v>
      </c>
      <c r="F214" s="185">
        <v>77.198999999999998</v>
      </c>
      <c r="G214" s="185">
        <v>70.807000000000002</v>
      </c>
      <c r="H214" s="247" t="s">
        <v>45</v>
      </c>
      <c r="I214" s="248" t="s">
        <v>46</v>
      </c>
      <c r="J214" s="249" t="s">
        <v>937</v>
      </c>
      <c r="K214" s="185">
        <v>38.276000000000003</v>
      </c>
      <c r="L214" s="185">
        <v>38.276000000000003</v>
      </c>
      <c r="M214" s="250">
        <f t="shared" si="0"/>
        <v>0</v>
      </c>
      <c r="N214" s="297" t="s">
        <v>48</v>
      </c>
      <c r="O214" s="251" t="s">
        <v>46</v>
      </c>
      <c r="P214" s="252" t="s">
        <v>938</v>
      </c>
      <c r="Q214" s="253"/>
      <c r="R214" s="254" t="s">
        <v>919</v>
      </c>
      <c r="S214" s="298" t="s">
        <v>112</v>
      </c>
      <c r="T214" s="254" t="s">
        <v>891</v>
      </c>
      <c r="U214" s="288" t="s">
        <v>53</v>
      </c>
      <c r="V214" s="289"/>
      <c r="W214" s="290" t="s">
        <v>54</v>
      </c>
      <c r="X214" s="291">
        <v>205</v>
      </c>
      <c r="Y214" s="290" t="s">
        <v>54</v>
      </c>
      <c r="Z214" s="292"/>
      <c r="AA214" s="288"/>
      <c r="AB214" s="289"/>
      <c r="AC214" s="290" t="s">
        <v>54</v>
      </c>
      <c r="AD214" s="291"/>
      <c r="AE214" s="290" t="s">
        <v>54</v>
      </c>
      <c r="AF214" s="292"/>
      <c r="AG214" s="288"/>
      <c r="AH214" s="289"/>
      <c r="AI214" s="290" t="s">
        <v>54</v>
      </c>
      <c r="AJ214" s="291"/>
      <c r="AK214" s="290" t="s">
        <v>54</v>
      </c>
      <c r="AL214" s="292"/>
      <c r="AM214" s="293"/>
      <c r="AN214" s="294" t="s">
        <v>48</v>
      </c>
      <c r="AO214" s="294"/>
      <c r="AP214" s="294" t="s">
        <v>106</v>
      </c>
      <c r="AQ214" s="295" t="s">
        <v>56</v>
      </c>
      <c r="AR214" s="295"/>
      <c r="AS214" s="296"/>
    </row>
    <row r="215" spans="1:45" ht="44">
      <c r="A215" s="299" t="s">
        <v>939</v>
      </c>
      <c r="B215" s="252" t="s">
        <v>940</v>
      </c>
      <c r="C215" s="252" t="s">
        <v>935</v>
      </c>
      <c r="D215" s="252" t="s">
        <v>941</v>
      </c>
      <c r="E215" s="185">
        <v>12.254</v>
      </c>
      <c r="F215" s="185">
        <v>12.254</v>
      </c>
      <c r="G215" s="185">
        <v>11</v>
      </c>
      <c r="H215" s="247" t="s">
        <v>45</v>
      </c>
      <c r="I215" s="248" t="s">
        <v>89</v>
      </c>
      <c r="J215" s="249" t="s">
        <v>942</v>
      </c>
      <c r="K215" s="185">
        <v>0</v>
      </c>
      <c r="L215" s="185">
        <v>0</v>
      </c>
      <c r="M215" s="250">
        <f t="shared" si="0"/>
        <v>0</v>
      </c>
      <c r="N215" s="297" t="s">
        <v>48</v>
      </c>
      <c r="O215" s="251" t="s">
        <v>400</v>
      </c>
      <c r="P215" s="252" t="s">
        <v>943</v>
      </c>
      <c r="Q215" s="253"/>
      <c r="R215" s="254" t="s">
        <v>919</v>
      </c>
      <c r="S215" s="298" t="s">
        <v>112</v>
      </c>
      <c r="T215" s="254" t="s">
        <v>891</v>
      </c>
      <c r="U215" s="288" t="s">
        <v>53</v>
      </c>
      <c r="V215" s="289"/>
      <c r="W215" s="290" t="s">
        <v>54</v>
      </c>
      <c r="X215" s="291">
        <v>206</v>
      </c>
      <c r="Y215" s="290" t="s">
        <v>54</v>
      </c>
      <c r="Z215" s="292"/>
      <c r="AA215" s="288"/>
      <c r="AB215" s="289"/>
      <c r="AC215" s="290" t="s">
        <v>54</v>
      </c>
      <c r="AD215" s="291"/>
      <c r="AE215" s="290" t="s">
        <v>54</v>
      </c>
      <c r="AF215" s="292"/>
      <c r="AG215" s="288"/>
      <c r="AH215" s="289"/>
      <c r="AI215" s="290" t="s">
        <v>54</v>
      </c>
      <c r="AJ215" s="291"/>
      <c r="AK215" s="290" t="s">
        <v>54</v>
      </c>
      <c r="AL215" s="292"/>
      <c r="AM215" s="293"/>
      <c r="AN215" s="294" t="s">
        <v>48</v>
      </c>
      <c r="AO215" s="294"/>
      <c r="AP215" s="294" t="s">
        <v>106</v>
      </c>
      <c r="AQ215" s="295" t="s">
        <v>56</v>
      </c>
      <c r="AR215" s="295"/>
      <c r="AS215" s="296"/>
    </row>
    <row r="216" spans="1:45" ht="77.5" customHeight="1">
      <c r="A216" s="299" t="s">
        <v>944</v>
      </c>
      <c r="B216" s="252" t="s">
        <v>945</v>
      </c>
      <c r="C216" s="252" t="s">
        <v>946</v>
      </c>
      <c r="D216" s="252" t="s">
        <v>44</v>
      </c>
      <c r="E216" s="185">
        <v>31.651</v>
      </c>
      <c r="F216" s="250">
        <v>40.561</v>
      </c>
      <c r="G216" s="185">
        <v>4.625</v>
      </c>
      <c r="H216" s="247" t="s">
        <v>45</v>
      </c>
      <c r="I216" s="248" t="s">
        <v>46</v>
      </c>
      <c r="J216" s="249" t="s">
        <v>947</v>
      </c>
      <c r="K216" s="185">
        <v>31.651</v>
      </c>
      <c r="L216" s="185">
        <v>31.651</v>
      </c>
      <c r="M216" s="250">
        <f t="shared" si="0"/>
        <v>0</v>
      </c>
      <c r="N216" s="297" t="s">
        <v>48</v>
      </c>
      <c r="O216" s="251" t="s">
        <v>46</v>
      </c>
      <c r="P216" s="252" t="s">
        <v>948</v>
      </c>
      <c r="Q216" s="253"/>
      <c r="R216" s="254" t="s">
        <v>890</v>
      </c>
      <c r="S216" s="298" t="s">
        <v>112</v>
      </c>
      <c r="T216" s="254" t="s">
        <v>891</v>
      </c>
      <c r="U216" s="288" t="s">
        <v>53</v>
      </c>
      <c r="V216" s="289"/>
      <c r="W216" s="290" t="s">
        <v>54</v>
      </c>
      <c r="X216" s="291">
        <v>207</v>
      </c>
      <c r="Y216" s="290" t="s">
        <v>54</v>
      </c>
      <c r="Z216" s="292"/>
      <c r="AA216" s="288"/>
      <c r="AB216" s="289"/>
      <c r="AC216" s="290" t="s">
        <v>54</v>
      </c>
      <c r="AD216" s="291"/>
      <c r="AE216" s="290" t="s">
        <v>54</v>
      </c>
      <c r="AF216" s="292"/>
      <c r="AG216" s="288"/>
      <c r="AH216" s="289"/>
      <c r="AI216" s="290" t="s">
        <v>54</v>
      </c>
      <c r="AJ216" s="291"/>
      <c r="AK216" s="290" t="s">
        <v>54</v>
      </c>
      <c r="AL216" s="292"/>
      <c r="AM216" s="293"/>
      <c r="AN216" s="294" t="s">
        <v>48</v>
      </c>
      <c r="AO216" s="294"/>
      <c r="AP216" s="294" t="s">
        <v>55</v>
      </c>
      <c r="AQ216" s="295" t="s">
        <v>56</v>
      </c>
      <c r="AR216" s="295"/>
      <c r="AS216" s="296"/>
    </row>
    <row r="217" spans="1:45" ht="67.5" customHeight="1">
      <c r="A217" s="299" t="s">
        <v>949</v>
      </c>
      <c r="B217" s="252" t="s">
        <v>950</v>
      </c>
      <c r="C217" s="252" t="s">
        <v>946</v>
      </c>
      <c r="D217" s="252" t="s">
        <v>44</v>
      </c>
      <c r="E217" s="185">
        <v>32</v>
      </c>
      <c r="F217" s="250">
        <v>32</v>
      </c>
      <c r="G217" s="185">
        <v>20.381</v>
      </c>
      <c r="H217" s="247" t="s">
        <v>45</v>
      </c>
      <c r="I217" s="248" t="s">
        <v>46</v>
      </c>
      <c r="J217" s="249" t="s">
        <v>951</v>
      </c>
      <c r="K217" s="185">
        <v>32</v>
      </c>
      <c r="L217" s="185">
        <v>32</v>
      </c>
      <c r="M217" s="250">
        <f t="shared" si="0"/>
        <v>0</v>
      </c>
      <c r="N217" s="297" t="s">
        <v>48</v>
      </c>
      <c r="O217" s="251" t="s">
        <v>46</v>
      </c>
      <c r="P217" s="252" t="s">
        <v>952</v>
      </c>
      <c r="Q217" s="253"/>
      <c r="R217" s="254" t="s">
        <v>890</v>
      </c>
      <c r="S217" s="298" t="s">
        <v>112</v>
      </c>
      <c r="T217" s="254" t="s">
        <v>891</v>
      </c>
      <c r="U217" s="288" t="s">
        <v>53</v>
      </c>
      <c r="V217" s="289"/>
      <c r="W217" s="290" t="s">
        <v>54</v>
      </c>
      <c r="X217" s="291">
        <v>208</v>
      </c>
      <c r="Y217" s="290" t="s">
        <v>54</v>
      </c>
      <c r="Z217" s="292"/>
      <c r="AA217" s="288"/>
      <c r="AB217" s="289"/>
      <c r="AC217" s="290" t="s">
        <v>54</v>
      </c>
      <c r="AD217" s="291"/>
      <c r="AE217" s="290" t="s">
        <v>54</v>
      </c>
      <c r="AF217" s="292"/>
      <c r="AG217" s="288"/>
      <c r="AH217" s="289"/>
      <c r="AI217" s="290" t="s">
        <v>54</v>
      </c>
      <c r="AJ217" s="291"/>
      <c r="AK217" s="290" t="s">
        <v>54</v>
      </c>
      <c r="AL217" s="292"/>
      <c r="AM217" s="293"/>
      <c r="AN217" s="294" t="s">
        <v>48</v>
      </c>
      <c r="AO217" s="294"/>
      <c r="AP217" s="294" t="s">
        <v>55</v>
      </c>
      <c r="AQ217" s="295" t="s">
        <v>56</v>
      </c>
      <c r="AR217" s="295"/>
      <c r="AS217" s="296"/>
    </row>
    <row r="218" spans="1:45" ht="55">
      <c r="A218" s="299" t="s">
        <v>953</v>
      </c>
      <c r="B218" s="252" t="s">
        <v>954</v>
      </c>
      <c r="C218" s="252" t="s">
        <v>267</v>
      </c>
      <c r="D218" s="252" t="s">
        <v>44</v>
      </c>
      <c r="E218" s="185">
        <v>26.646000000000001</v>
      </c>
      <c r="F218" s="250">
        <v>26.646000000000001</v>
      </c>
      <c r="G218" s="185">
        <v>20.507000000000001</v>
      </c>
      <c r="H218" s="247" t="s">
        <v>45</v>
      </c>
      <c r="I218" s="248" t="s">
        <v>46</v>
      </c>
      <c r="J218" s="249" t="s">
        <v>955</v>
      </c>
      <c r="K218" s="185">
        <v>25.94</v>
      </c>
      <c r="L218" s="185">
        <v>25.94</v>
      </c>
      <c r="M218" s="250">
        <f t="shared" si="0"/>
        <v>0</v>
      </c>
      <c r="N218" s="297" t="s">
        <v>48</v>
      </c>
      <c r="O218" s="251" t="s">
        <v>46</v>
      </c>
      <c r="P218" s="252" t="s">
        <v>956</v>
      </c>
      <c r="Q218" s="253"/>
      <c r="R218" s="254" t="s">
        <v>890</v>
      </c>
      <c r="S218" s="298" t="s">
        <v>112</v>
      </c>
      <c r="T218" s="254" t="s">
        <v>891</v>
      </c>
      <c r="U218" s="288" t="s">
        <v>53</v>
      </c>
      <c r="V218" s="289"/>
      <c r="W218" s="290" t="s">
        <v>54</v>
      </c>
      <c r="X218" s="291">
        <v>209</v>
      </c>
      <c r="Y218" s="290" t="s">
        <v>54</v>
      </c>
      <c r="Z218" s="292"/>
      <c r="AA218" s="288"/>
      <c r="AB218" s="289"/>
      <c r="AC218" s="290" t="s">
        <v>54</v>
      </c>
      <c r="AD218" s="291"/>
      <c r="AE218" s="290" t="s">
        <v>54</v>
      </c>
      <c r="AF218" s="292"/>
      <c r="AG218" s="288"/>
      <c r="AH218" s="289"/>
      <c r="AI218" s="290" t="s">
        <v>54</v>
      </c>
      <c r="AJ218" s="291"/>
      <c r="AK218" s="290" t="s">
        <v>54</v>
      </c>
      <c r="AL218" s="292"/>
      <c r="AM218" s="293"/>
      <c r="AN218" s="294" t="s">
        <v>48</v>
      </c>
      <c r="AO218" s="294"/>
      <c r="AP218" s="294" t="s">
        <v>98</v>
      </c>
      <c r="AQ218" s="295" t="s">
        <v>56</v>
      </c>
      <c r="AR218" s="295"/>
      <c r="AS218" s="296"/>
    </row>
    <row r="219" spans="1:45" ht="51" customHeight="1">
      <c r="A219" s="299" t="s">
        <v>957</v>
      </c>
      <c r="B219" s="252" t="s">
        <v>958</v>
      </c>
      <c r="C219" s="252" t="s">
        <v>905</v>
      </c>
      <c r="D219" s="252" t="s">
        <v>44</v>
      </c>
      <c r="E219" s="185">
        <v>45.911999999999999</v>
      </c>
      <c r="F219" s="250">
        <v>45.911999999999999</v>
      </c>
      <c r="G219" s="185">
        <v>43.790999999999997</v>
      </c>
      <c r="H219" s="247" t="s">
        <v>45</v>
      </c>
      <c r="I219" s="248" t="s">
        <v>46</v>
      </c>
      <c r="J219" s="249" t="s">
        <v>959</v>
      </c>
      <c r="K219" s="185">
        <v>0</v>
      </c>
      <c r="L219" s="185">
        <v>0</v>
      </c>
      <c r="M219" s="250">
        <f t="shared" si="0"/>
        <v>0</v>
      </c>
      <c r="N219" s="297" t="s">
        <v>48</v>
      </c>
      <c r="O219" s="251" t="s">
        <v>46</v>
      </c>
      <c r="P219" s="252" t="s">
        <v>960</v>
      </c>
      <c r="Q219" s="253"/>
      <c r="R219" s="254" t="s">
        <v>890</v>
      </c>
      <c r="S219" s="298" t="s">
        <v>112</v>
      </c>
      <c r="T219" s="254" t="s">
        <v>891</v>
      </c>
      <c r="U219" s="288" t="s">
        <v>53</v>
      </c>
      <c r="V219" s="289"/>
      <c r="W219" s="290" t="s">
        <v>54</v>
      </c>
      <c r="X219" s="291">
        <v>210</v>
      </c>
      <c r="Y219" s="290" t="s">
        <v>54</v>
      </c>
      <c r="Z219" s="292"/>
      <c r="AA219" s="288"/>
      <c r="AB219" s="289"/>
      <c r="AC219" s="290" t="s">
        <v>54</v>
      </c>
      <c r="AD219" s="291"/>
      <c r="AE219" s="290" t="s">
        <v>54</v>
      </c>
      <c r="AF219" s="292"/>
      <c r="AG219" s="288"/>
      <c r="AH219" s="289"/>
      <c r="AI219" s="290" t="s">
        <v>54</v>
      </c>
      <c r="AJ219" s="291"/>
      <c r="AK219" s="290" t="s">
        <v>54</v>
      </c>
      <c r="AL219" s="292"/>
      <c r="AM219" s="293"/>
      <c r="AN219" s="294" t="s">
        <v>48</v>
      </c>
      <c r="AO219" s="294"/>
      <c r="AP219" s="294" t="s">
        <v>98</v>
      </c>
      <c r="AQ219" s="295" t="s">
        <v>56</v>
      </c>
      <c r="AR219" s="295"/>
      <c r="AS219" s="296"/>
    </row>
    <row r="220" spans="1:45" ht="44">
      <c r="A220" s="299" t="s">
        <v>961</v>
      </c>
      <c r="B220" s="252" t="s">
        <v>962</v>
      </c>
      <c r="C220" s="252" t="s">
        <v>141</v>
      </c>
      <c r="D220" s="252" t="s">
        <v>44</v>
      </c>
      <c r="E220" s="185">
        <v>5.5359999999999996</v>
      </c>
      <c r="F220" s="250">
        <v>5.5359999999999996</v>
      </c>
      <c r="G220" s="185">
        <v>4.8159999999999998</v>
      </c>
      <c r="H220" s="247" t="s">
        <v>45</v>
      </c>
      <c r="I220" s="248" t="s">
        <v>46</v>
      </c>
      <c r="J220" s="249" t="s">
        <v>963</v>
      </c>
      <c r="K220" s="185">
        <v>5.5359999999999996</v>
      </c>
      <c r="L220" s="185">
        <v>25</v>
      </c>
      <c r="M220" s="250">
        <f t="shared" si="0"/>
        <v>19.463999999999999</v>
      </c>
      <c r="N220" s="297" t="s">
        <v>48</v>
      </c>
      <c r="O220" s="251" t="s">
        <v>46</v>
      </c>
      <c r="P220" s="252" t="s">
        <v>964</v>
      </c>
      <c r="Q220" s="253"/>
      <c r="R220" s="254" t="s">
        <v>890</v>
      </c>
      <c r="S220" s="298" t="s">
        <v>112</v>
      </c>
      <c r="T220" s="254" t="s">
        <v>891</v>
      </c>
      <c r="U220" s="288" t="s">
        <v>53</v>
      </c>
      <c r="V220" s="289"/>
      <c r="W220" s="290" t="s">
        <v>54</v>
      </c>
      <c r="X220" s="291">
        <v>211</v>
      </c>
      <c r="Y220" s="290" t="s">
        <v>54</v>
      </c>
      <c r="Z220" s="292"/>
      <c r="AA220" s="288"/>
      <c r="AB220" s="289"/>
      <c r="AC220" s="290" t="s">
        <v>54</v>
      </c>
      <c r="AD220" s="291"/>
      <c r="AE220" s="290" t="s">
        <v>54</v>
      </c>
      <c r="AF220" s="292"/>
      <c r="AG220" s="288"/>
      <c r="AH220" s="289"/>
      <c r="AI220" s="290" t="s">
        <v>54</v>
      </c>
      <c r="AJ220" s="291"/>
      <c r="AK220" s="290" t="s">
        <v>54</v>
      </c>
      <c r="AL220" s="292"/>
      <c r="AM220" s="293"/>
      <c r="AN220" s="294" t="s">
        <v>48</v>
      </c>
      <c r="AO220" s="294"/>
      <c r="AP220" s="294" t="s">
        <v>106</v>
      </c>
      <c r="AQ220" s="295" t="s">
        <v>56</v>
      </c>
      <c r="AR220" s="295"/>
      <c r="AS220" s="296"/>
    </row>
    <row r="221" spans="1:45" ht="89.5" customHeight="1">
      <c r="A221" s="299" t="s">
        <v>965</v>
      </c>
      <c r="B221" s="252" t="s">
        <v>966</v>
      </c>
      <c r="C221" s="252" t="s">
        <v>87</v>
      </c>
      <c r="D221" s="252" t="s">
        <v>44</v>
      </c>
      <c r="E221" s="185">
        <v>35.142000000000003</v>
      </c>
      <c r="F221" s="185">
        <v>35.142000000000003</v>
      </c>
      <c r="G221" s="185">
        <v>17.899999999999999</v>
      </c>
      <c r="H221" s="247" t="s">
        <v>45</v>
      </c>
      <c r="I221" s="248" t="s">
        <v>46</v>
      </c>
      <c r="J221" s="249" t="s">
        <v>967</v>
      </c>
      <c r="K221" s="185">
        <v>35.142000000000003</v>
      </c>
      <c r="L221" s="185">
        <v>35.142000000000003</v>
      </c>
      <c r="M221" s="250">
        <f t="shared" si="0"/>
        <v>0</v>
      </c>
      <c r="N221" s="297" t="s">
        <v>48</v>
      </c>
      <c r="O221" s="251" t="s">
        <v>46</v>
      </c>
      <c r="P221" s="252" t="s">
        <v>968</v>
      </c>
      <c r="Q221" s="253"/>
      <c r="R221" s="254" t="s">
        <v>890</v>
      </c>
      <c r="S221" s="298" t="s">
        <v>112</v>
      </c>
      <c r="T221" s="254" t="s">
        <v>891</v>
      </c>
      <c r="U221" s="288" t="s">
        <v>53</v>
      </c>
      <c r="V221" s="289"/>
      <c r="W221" s="290" t="s">
        <v>54</v>
      </c>
      <c r="X221" s="291">
        <v>212</v>
      </c>
      <c r="Y221" s="290" t="s">
        <v>54</v>
      </c>
      <c r="Z221" s="292"/>
      <c r="AA221" s="288"/>
      <c r="AB221" s="289"/>
      <c r="AC221" s="290" t="s">
        <v>54</v>
      </c>
      <c r="AD221" s="291"/>
      <c r="AE221" s="290" t="s">
        <v>54</v>
      </c>
      <c r="AF221" s="292"/>
      <c r="AG221" s="288"/>
      <c r="AH221" s="289"/>
      <c r="AI221" s="290" t="s">
        <v>54</v>
      </c>
      <c r="AJ221" s="291"/>
      <c r="AK221" s="290" t="s">
        <v>54</v>
      </c>
      <c r="AL221" s="292"/>
      <c r="AM221" s="293"/>
      <c r="AN221" s="294" t="s">
        <v>48</v>
      </c>
      <c r="AO221" s="294"/>
      <c r="AP221" s="294" t="s">
        <v>55</v>
      </c>
      <c r="AQ221" s="295" t="s">
        <v>56</v>
      </c>
      <c r="AR221" s="295"/>
      <c r="AS221" s="296"/>
    </row>
    <row r="222" spans="1:45" ht="114" customHeight="1">
      <c r="A222" s="299" t="s">
        <v>969</v>
      </c>
      <c r="B222" s="252" t="s">
        <v>970</v>
      </c>
      <c r="C222" s="252" t="s">
        <v>115</v>
      </c>
      <c r="D222" s="252" t="s">
        <v>44</v>
      </c>
      <c r="E222" s="185">
        <v>172.49299999999999</v>
      </c>
      <c r="F222" s="185">
        <v>172.49299999999999</v>
      </c>
      <c r="G222" s="185">
        <v>160.15700000000001</v>
      </c>
      <c r="H222" s="247" t="s">
        <v>45</v>
      </c>
      <c r="I222" s="248" t="s">
        <v>46</v>
      </c>
      <c r="J222" s="249" t="s">
        <v>971</v>
      </c>
      <c r="K222" s="185">
        <v>172.49299999999999</v>
      </c>
      <c r="L222" s="185">
        <v>36</v>
      </c>
      <c r="M222" s="250">
        <f t="shared" si="0"/>
        <v>-136.49299999999999</v>
      </c>
      <c r="N222" s="297" t="s">
        <v>48</v>
      </c>
      <c r="O222" s="251" t="s">
        <v>532</v>
      </c>
      <c r="P222" s="252" t="s">
        <v>972</v>
      </c>
      <c r="Q222" s="253"/>
      <c r="R222" s="254" t="s">
        <v>890</v>
      </c>
      <c r="S222" s="298" t="s">
        <v>112</v>
      </c>
      <c r="T222" s="254" t="s">
        <v>891</v>
      </c>
      <c r="U222" s="288" t="s">
        <v>53</v>
      </c>
      <c r="V222" s="289"/>
      <c r="W222" s="290" t="s">
        <v>54</v>
      </c>
      <c r="X222" s="291">
        <v>213</v>
      </c>
      <c r="Y222" s="290" t="s">
        <v>54</v>
      </c>
      <c r="Z222" s="292"/>
      <c r="AA222" s="288"/>
      <c r="AB222" s="289"/>
      <c r="AC222" s="290" t="s">
        <v>54</v>
      </c>
      <c r="AD222" s="291"/>
      <c r="AE222" s="290" t="s">
        <v>54</v>
      </c>
      <c r="AF222" s="292"/>
      <c r="AG222" s="288"/>
      <c r="AH222" s="289"/>
      <c r="AI222" s="290" t="s">
        <v>54</v>
      </c>
      <c r="AJ222" s="291"/>
      <c r="AK222" s="290" t="s">
        <v>54</v>
      </c>
      <c r="AL222" s="292"/>
      <c r="AM222" s="293"/>
      <c r="AN222" s="294" t="s">
        <v>48</v>
      </c>
      <c r="AO222" s="294"/>
      <c r="AP222" s="294" t="s">
        <v>98</v>
      </c>
      <c r="AQ222" s="295" t="s">
        <v>56</v>
      </c>
      <c r="AR222" s="295" t="s">
        <v>56</v>
      </c>
      <c r="AS222" s="296"/>
    </row>
    <row r="223" spans="1:45" ht="260.64999999999998" customHeight="1">
      <c r="A223" s="299" t="s">
        <v>973</v>
      </c>
      <c r="B223" s="252" t="s">
        <v>974</v>
      </c>
      <c r="C223" s="252" t="s">
        <v>905</v>
      </c>
      <c r="D223" s="252" t="s">
        <v>44</v>
      </c>
      <c r="E223" s="185">
        <v>10.864000000000001</v>
      </c>
      <c r="F223" s="185">
        <v>10.864000000000001</v>
      </c>
      <c r="G223" s="185">
        <v>9.8770000000000007</v>
      </c>
      <c r="H223" s="247" t="s">
        <v>975</v>
      </c>
      <c r="I223" s="255" t="s">
        <v>46</v>
      </c>
      <c r="J223" s="249" t="s">
        <v>976</v>
      </c>
      <c r="K223" s="398">
        <v>10.864000000000001</v>
      </c>
      <c r="L223" s="398">
        <v>10.864000000000001</v>
      </c>
      <c r="M223" s="257">
        <f t="shared" si="0"/>
        <v>0</v>
      </c>
      <c r="N223" s="297" t="s">
        <v>48</v>
      </c>
      <c r="O223" s="259" t="s">
        <v>46</v>
      </c>
      <c r="P223" s="260" t="s">
        <v>977</v>
      </c>
      <c r="Q223" s="261"/>
      <c r="R223" s="264" t="s">
        <v>890</v>
      </c>
      <c r="S223" s="287" t="s">
        <v>112</v>
      </c>
      <c r="T223" s="264" t="s">
        <v>891</v>
      </c>
      <c r="U223" s="288" t="s">
        <v>53</v>
      </c>
      <c r="V223" s="289"/>
      <c r="W223" s="290" t="s">
        <v>54</v>
      </c>
      <c r="X223" s="291">
        <v>214</v>
      </c>
      <c r="Y223" s="290" t="s">
        <v>54</v>
      </c>
      <c r="Z223" s="292"/>
      <c r="AA223" s="288"/>
      <c r="AB223" s="289"/>
      <c r="AC223" s="290" t="s">
        <v>54</v>
      </c>
      <c r="AD223" s="291"/>
      <c r="AE223" s="290" t="s">
        <v>54</v>
      </c>
      <c r="AF223" s="292"/>
      <c r="AG223" s="288"/>
      <c r="AH223" s="289"/>
      <c r="AI223" s="290" t="s">
        <v>54</v>
      </c>
      <c r="AJ223" s="291"/>
      <c r="AK223" s="290" t="s">
        <v>54</v>
      </c>
      <c r="AL223" s="292"/>
      <c r="AM223" s="293"/>
      <c r="AN223" s="294" t="s">
        <v>73</v>
      </c>
      <c r="AO223" s="294" t="s">
        <v>74</v>
      </c>
      <c r="AP223" s="294" t="s">
        <v>75</v>
      </c>
      <c r="AQ223" s="295" t="s">
        <v>56</v>
      </c>
      <c r="AR223" s="295"/>
      <c r="AS223" s="296"/>
    </row>
    <row r="224" spans="1:45" ht="65.5" customHeight="1">
      <c r="A224" s="299" t="s">
        <v>978</v>
      </c>
      <c r="B224" s="252" t="s">
        <v>979</v>
      </c>
      <c r="C224" s="252" t="s">
        <v>87</v>
      </c>
      <c r="D224" s="252" t="s">
        <v>44</v>
      </c>
      <c r="E224" s="185">
        <v>62.902000000000001</v>
      </c>
      <c r="F224" s="185">
        <v>62.902000000000001</v>
      </c>
      <c r="G224" s="185">
        <v>46.418999999999997</v>
      </c>
      <c r="H224" s="247" t="s">
        <v>45</v>
      </c>
      <c r="I224" s="248" t="s">
        <v>46</v>
      </c>
      <c r="J224" s="249" t="s">
        <v>980</v>
      </c>
      <c r="K224" s="185">
        <v>62.902000000000001</v>
      </c>
      <c r="L224" s="185">
        <v>97.923000000000002</v>
      </c>
      <c r="M224" s="250">
        <f t="shared" si="0"/>
        <v>35.021000000000001</v>
      </c>
      <c r="N224" s="297" t="s">
        <v>48</v>
      </c>
      <c r="O224" s="251" t="s">
        <v>46</v>
      </c>
      <c r="P224" s="252" t="s">
        <v>981</v>
      </c>
      <c r="Q224" s="253"/>
      <c r="R224" s="254" t="s">
        <v>890</v>
      </c>
      <c r="S224" s="298" t="s">
        <v>112</v>
      </c>
      <c r="T224" s="254" t="s">
        <v>891</v>
      </c>
      <c r="U224" s="288" t="s">
        <v>53</v>
      </c>
      <c r="V224" s="289"/>
      <c r="W224" s="290" t="s">
        <v>54</v>
      </c>
      <c r="X224" s="291">
        <v>215</v>
      </c>
      <c r="Y224" s="290" t="s">
        <v>54</v>
      </c>
      <c r="Z224" s="292"/>
      <c r="AA224" s="288"/>
      <c r="AB224" s="289"/>
      <c r="AC224" s="290" t="s">
        <v>54</v>
      </c>
      <c r="AD224" s="291"/>
      <c r="AE224" s="290" t="s">
        <v>54</v>
      </c>
      <c r="AF224" s="292"/>
      <c r="AG224" s="288"/>
      <c r="AH224" s="289"/>
      <c r="AI224" s="290" t="s">
        <v>54</v>
      </c>
      <c r="AJ224" s="291"/>
      <c r="AK224" s="290" t="s">
        <v>54</v>
      </c>
      <c r="AL224" s="292"/>
      <c r="AM224" s="293"/>
      <c r="AN224" s="294" t="s">
        <v>48</v>
      </c>
      <c r="AO224" s="294"/>
      <c r="AP224" s="294" t="s">
        <v>64</v>
      </c>
      <c r="AQ224" s="295" t="s">
        <v>56</v>
      </c>
      <c r="AR224" s="295"/>
      <c r="AS224" s="296"/>
    </row>
    <row r="225" spans="1:45" ht="63" customHeight="1">
      <c r="A225" s="499" t="s">
        <v>982</v>
      </c>
      <c r="B225" s="456" t="s">
        <v>983</v>
      </c>
      <c r="C225" s="456" t="s">
        <v>905</v>
      </c>
      <c r="D225" s="456" t="s">
        <v>44</v>
      </c>
      <c r="E225" s="185">
        <v>30.318000000000001</v>
      </c>
      <c r="F225" s="185">
        <v>30.318000000000001</v>
      </c>
      <c r="G225" s="185">
        <v>21.553000000000001</v>
      </c>
      <c r="H225" s="497" t="s">
        <v>45</v>
      </c>
      <c r="I225" s="493" t="s">
        <v>46</v>
      </c>
      <c r="J225" s="495" t="s">
        <v>984</v>
      </c>
      <c r="K225" s="185">
        <v>30.318000000000001</v>
      </c>
      <c r="L225" s="185">
        <v>30.315999999999999</v>
      </c>
      <c r="M225" s="250">
        <f t="shared" si="0"/>
        <v>-2.0000000000024443E-3</v>
      </c>
      <c r="N225" s="506" t="s">
        <v>48</v>
      </c>
      <c r="O225" s="468" t="s">
        <v>46</v>
      </c>
      <c r="P225" s="456" t="s">
        <v>981</v>
      </c>
      <c r="Q225" s="253"/>
      <c r="R225" s="254" t="s">
        <v>890</v>
      </c>
      <c r="S225" s="298" t="s">
        <v>112</v>
      </c>
      <c r="T225" s="254" t="s">
        <v>891</v>
      </c>
      <c r="U225" s="288" t="s">
        <v>53</v>
      </c>
      <c r="V225" s="289"/>
      <c r="W225" s="290" t="s">
        <v>54</v>
      </c>
      <c r="X225" s="291">
        <v>216</v>
      </c>
      <c r="Y225" s="290" t="s">
        <v>54</v>
      </c>
      <c r="Z225" s="292"/>
      <c r="AA225" s="288"/>
      <c r="AB225" s="289"/>
      <c r="AC225" s="290" t="s">
        <v>54</v>
      </c>
      <c r="AD225" s="291"/>
      <c r="AE225" s="290" t="s">
        <v>54</v>
      </c>
      <c r="AF225" s="292"/>
      <c r="AG225" s="288"/>
      <c r="AH225" s="289"/>
      <c r="AI225" s="290" t="s">
        <v>54</v>
      </c>
      <c r="AJ225" s="291"/>
      <c r="AK225" s="290" t="s">
        <v>54</v>
      </c>
      <c r="AL225" s="292"/>
      <c r="AM225" s="293"/>
      <c r="AN225" s="294" t="s">
        <v>48</v>
      </c>
      <c r="AO225" s="294"/>
      <c r="AP225" s="294" t="s">
        <v>64</v>
      </c>
      <c r="AQ225" s="295" t="s">
        <v>56</v>
      </c>
      <c r="AR225" s="295"/>
      <c r="AS225" s="296"/>
    </row>
    <row r="226" spans="1:45" ht="47.5" customHeight="1">
      <c r="A226" s="500"/>
      <c r="B226" s="457"/>
      <c r="C226" s="457"/>
      <c r="D226" s="457"/>
      <c r="E226" s="185">
        <v>71.304000000000002</v>
      </c>
      <c r="F226" s="250">
        <v>71.304000000000002</v>
      </c>
      <c r="G226" s="185">
        <v>66.168999999999997</v>
      </c>
      <c r="H226" s="498"/>
      <c r="I226" s="494"/>
      <c r="J226" s="496"/>
      <c r="K226" s="185">
        <v>68.304000000000002</v>
      </c>
      <c r="L226" s="185">
        <v>68.304000000000002</v>
      </c>
      <c r="M226" s="250">
        <f t="shared" si="0"/>
        <v>0</v>
      </c>
      <c r="N226" s="507"/>
      <c r="O226" s="510"/>
      <c r="P226" s="457"/>
      <c r="Q226" s="253"/>
      <c r="R226" s="254" t="s">
        <v>890</v>
      </c>
      <c r="S226" s="298" t="s">
        <v>112</v>
      </c>
      <c r="T226" s="254" t="s">
        <v>985</v>
      </c>
      <c r="U226" s="288" t="s">
        <v>53</v>
      </c>
      <c r="V226" s="289"/>
      <c r="W226" s="290" t="s">
        <v>54</v>
      </c>
      <c r="X226" s="291"/>
      <c r="Y226" s="290" t="s">
        <v>54</v>
      </c>
      <c r="Z226" s="292"/>
      <c r="AA226" s="288"/>
      <c r="AB226" s="289"/>
      <c r="AC226" s="290" t="s">
        <v>54</v>
      </c>
      <c r="AD226" s="291"/>
      <c r="AE226" s="290" t="s">
        <v>54</v>
      </c>
      <c r="AF226" s="292"/>
      <c r="AG226" s="288"/>
      <c r="AH226" s="289"/>
      <c r="AI226" s="290" t="s">
        <v>54</v>
      </c>
      <c r="AJ226" s="291"/>
      <c r="AK226" s="290" t="s">
        <v>54</v>
      </c>
      <c r="AL226" s="292"/>
      <c r="AM226" s="293"/>
      <c r="AN226" s="294" t="s">
        <v>48</v>
      </c>
      <c r="AO226" s="294"/>
      <c r="AP226" s="294" t="s">
        <v>64</v>
      </c>
      <c r="AQ226" s="295" t="s">
        <v>56</v>
      </c>
      <c r="AR226" s="295"/>
      <c r="AS226" s="296"/>
    </row>
    <row r="227" spans="1:45" ht="80.5" customHeight="1">
      <c r="A227" s="299" t="s">
        <v>986</v>
      </c>
      <c r="B227" s="252" t="s">
        <v>987</v>
      </c>
      <c r="C227" s="252" t="s">
        <v>448</v>
      </c>
      <c r="D227" s="252" t="s">
        <v>44</v>
      </c>
      <c r="E227" s="185">
        <v>34.064</v>
      </c>
      <c r="F227" s="250">
        <v>34.064</v>
      </c>
      <c r="G227" s="185">
        <v>32.464450999999997</v>
      </c>
      <c r="H227" s="247" t="s">
        <v>45</v>
      </c>
      <c r="I227" s="248" t="s">
        <v>46</v>
      </c>
      <c r="J227" s="249" t="s">
        <v>988</v>
      </c>
      <c r="K227" s="185">
        <v>32.762</v>
      </c>
      <c r="L227" s="185">
        <v>32.762</v>
      </c>
      <c r="M227" s="250">
        <f t="shared" si="0"/>
        <v>0</v>
      </c>
      <c r="N227" s="297" t="s">
        <v>48</v>
      </c>
      <c r="O227" s="251" t="s">
        <v>46</v>
      </c>
      <c r="P227" s="252" t="s">
        <v>989</v>
      </c>
      <c r="Q227" s="253"/>
      <c r="R227" s="254" t="s">
        <v>890</v>
      </c>
      <c r="S227" s="298" t="s">
        <v>112</v>
      </c>
      <c r="T227" s="254" t="s">
        <v>891</v>
      </c>
      <c r="U227" s="288" t="s">
        <v>53</v>
      </c>
      <c r="V227" s="289"/>
      <c r="W227" s="290" t="s">
        <v>54</v>
      </c>
      <c r="X227" s="291">
        <v>217</v>
      </c>
      <c r="Y227" s="290" t="s">
        <v>54</v>
      </c>
      <c r="Z227" s="292"/>
      <c r="AA227" s="288"/>
      <c r="AB227" s="289"/>
      <c r="AC227" s="290" t="s">
        <v>54</v>
      </c>
      <c r="AD227" s="291"/>
      <c r="AE227" s="290" t="s">
        <v>54</v>
      </c>
      <c r="AF227" s="292"/>
      <c r="AG227" s="288"/>
      <c r="AH227" s="289"/>
      <c r="AI227" s="290" t="s">
        <v>54</v>
      </c>
      <c r="AJ227" s="291"/>
      <c r="AK227" s="290" t="s">
        <v>54</v>
      </c>
      <c r="AL227" s="292"/>
      <c r="AM227" s="293"/>
      <c r="AN227" s="294" t="s">
        <v>48</v>
      </c>
      <c r="AO227" s="294"/>
      <c r="AP227" s="294" t="s">
        <v>55</v>
      </c>
      <c r="AQ227" s="295" t="s">
        <v>56</v>
      </c>
      <c r="AR227" s="295"/>
      <c r="AS227" s="296"/>
    </row>
    <row r="228" spans="1:45" ht="97" customHeight="1">
      <c r="A228" s="299" t="s">
        <v>990</v>
      </c>
      <c r="B228" s="252" t="s">
        <v>991</v>
      </c>
      <c r="C228" s="252" t="s">
        <v>87</v>
      </c>
      <c r="D228" s="252" t="s">
        <v>992</v>
      </c>
      <c r="E228" s="185">
        <v>96.703000000000003</v>
      </c>
      <c r="F228" s="250">
        <v>96.703000000000003</v>
      </c>
      <c r="G228" s="185">
        <v>3.9369999999999998</v>
      </c>
      <c r="H228" s="247" t="s">
        <v>45</v>
      </c>
      <c r="I228" s="248" t="s">
        <v>150</v>
      </c>
      <c r="J228" s="249" t="s">
        <v>993</v>
      </c>
      <c r="K228" s="185">
        <v>81.650000000000006</v>
      </c>
      <c r="L228" s="185">
        <v>59.643999999999998</v>
      </c>
      <c r="M228" s="250">
        <f t="shared" si="0"/>
        <v>-22.006000000000007</v>
      </c>
      <c r="N228" s="297" t="s">
        <v>48</v>
      </c>
      <c r="O228" s="251" t="s">
        <v>532</v>
      </c>
      <c r="P228" s="252" t="s">
        <v>994</v>
      </c>
      <c r="Q228" s="253"/>
      <c r="R228" s="254" t="s">
        <v>890</v>
      </c>
      <c r="S228" s="298" t="s">
        <v>112</v>
      </c>
      <c r="T228" s="254" t="s">
        <v>891</v>
      </c>
      <c r="U228" s="288" t="s">
        <v>53</v>
      </c>
      <c r="V228" s="289"/>
      <c r="W228" s="290" t="s">
        <v>54</v>
      </c>
      <c r="X228" s="291">
        <v>218</v>
      </c>
      <c r="Y228" s="290" t="s">
        <v>54</v>
      </c>
      <c r="Z228" s="292"/>
      <c r="AA228" s="288"/>
      <c r="AB228" s="289"/>
      <c r="AC228" s="290" t="s">
        <v>54</v>
      </c>
      <c r="AD228" s="291"/>
      <c r="AE228" s="290" t="s">
        <v>54</v>
      </c>
      <c r="AF228" s="292"/>
      <c r="AG228" s="288"/>
      <c r="AH228" s="289"/>
      <c r="AI228" s="290" t="s">
        <v>54</v>
      </c>
      <c r="AJ228" s="291"/>
      <c r="AK228" s="290" t="s">
        <v>54</v>
      </c>
      <c r="AL228" s="292"/>
      <c r="AM228" s="293"/>
      <c r="AN228" s="294" t="s">
        <v>48</v>
      </c>
      <c r="AO228" s="294"/>
      <c r="AP228" s="294" t="s">
        <v>55</v>
      </c>
      <c r="AQ228" s="295" t="s">
        <v>56</v>
      </c>
      <c r="AR228" s="295" t="s">
        <v>56</v>
      </c>
      <c r="AS228" s="296"/>
    </row>
    <row r="229" spans="1:45" ht="94" customHeight="1">
      <c r="A229" s="299" t="s">
        <v>995</v>
      </c>
      <c r="B229" s="252" t="s">
        <v>996</v>
      </c>
      <c r="C229" s="252" t="s">
        <v>59</v>
      </c>
      <c r="D229" s="252" t="s">
        <v>44</v>
      </c>
      <c r="E229" s="185">
        <v>405.68799999999999</v>
      </c>
      <c r="F229" s="250">
        <v>405.68799999999999</v>
      </c>
      <c r="G229" s="185">
        <v>330</v>
      </c>
      <c r="H229" s="247" t="s">
        <v>45</v>
      </c>
      <c r="I229" s="248" t="s">
        <v>150</v>
      </c>
      <c r="J229" s="249" t="s">
        <v>997</v>
      </c>
      <c r="K229" s="185">
        <v>388.286</v>
      </c>
      <c r="L229" s="185">
        <v>388.286</v>
      </c>
      <c r="M229" s="250">
        <f t="shared" si="0"/>
        <v>0</v>
      </c>
      <c r="N229" s="297" t="s">
        <v>48</v>
      </c>
      <c r="O229" s="251" t="s">
        <v>302</v>
      </c>
      <c r="P229" s="252" t="s">
        <v>998</v>
      </c>
      <c r="Q229" s="253"/>
      <c r="R229" s="254" t="s">
        <v>890</v>
      </c>
      <c r="S229" s="298" t="s">
        <v>112</v>
      </c>
      <c r="T229" s="254" t="s">
        <v>891</v>
      </c>
      <c r="U229" s="288" t="s">
        <v>53</v>
      </c>
      <c r="V229" s="289"/>
      <c r="W229" s="290" t="s">
        <v>54</v>
      </c>
      <c r="X229" s="291">
        <v>219</v>
      </c>
      <c r="Y229" s="290" t="s">
        <v>54</v>
      </c>
      <c r="Z229" s="292"/>
      <c r="AA229" s="288"/>
      <c r="AB229" s="289"/>
      <c r="AC229" s="290" t="s">
        <v>54</v>
      </c>
      <c r="AD229" s="291"/>
      <c r="AE229" s="290" t="s">
        <v>54</v>
      </c>
      <c r="AF229" s="292"/>
      <c r="AG229" s="288"/>
      <c r="AH229" s="289"/>
      <c r="AI229" s="290" t="s">
        <v>54</v>
      </c>
      <c r="AJ229" s="291"/>
      <c r="AK229" s="290" t="s">
        <v>54</v>
      </c>
      <c r="AL229" s="292"/>
      <c r="AM229" s="293"/>
      <c r="AN229" s="294" t="s">
        <v>48</v>
      </c>
      <c r="AO229" s="294"/>
      <c r="AP229" s="294" t="s">
        <v>64</v>
      </c>
      <c r="AQ229" s="295" t="s">
        <v>56</v>
      </c>
      <c r="AR229" s="295" t="s">
        <v>56</v>
      </c>
      <c r="AS229" s="296"/>
    </row>
    <row r="230" spans="1:45" ht="86.5" customHeight="1">
      <c r="A230" s="299" t="s">
        <v>999</v>
      </c>
      <c r="B230" s="252" t="s">
        <v>1000</v>
      </c>
      <c r="C230" s="252" t="s">
        <v>915</v>
      </c>
      <c r="D230" s="252" t="s">
        <v>44</v>
      </c>
      <c r="E230" s="185">
        <v>540</v>
      </c>
      <c r="F230" s="250">
        <v>540</v>
      </c>
      <c r="G230" s="185">
        <v>439.61599999999999</v>
      </c>
      <c r="H230" s="247" t="s">
        <v>45</v>
      </c>
      <c r="I230" s="248" t="s">
        <v>46</v>
      </c>
      <c r="J230" s="249" t="s">
        <v>1001</v>
      </c>
      <c r="K230" s="185">
        <v>540</v>
      </c>
      <c r="L230" s="185">
        <v>540</v>
      </c>
      <c r="M230" s="250">
        <f t="shared" si="0"/>
        <v>0</v>
      </c>
      <c r="N230" s="297" t="s">
        <v>48</v>
      </c>
      <c r="O230" s="251" t="s">
        <v>46</v>
      </c>
      <c r="P230" s="252" t="s">
        <v>1002</v>
      </c>
      <c r="Q230" s="253"/>
      <c r="R230" s="254" t="s">
        <v>890</v>
      </c>
      <c r="S230" s="298" t="s">
        <v>112</v>
      </c>
      <c r="T230" s="254" t="s">
        <v>891</v>
      </c>
      <c r="U230" s="288" t="s">
        <v>53</v>
      </c>
      <c r="V230" s="289"/>
      <c r="W230" s="290" t="s">
        <v>54</v>
      </c>
      <c r="X230" s="291">
        <v>220</v>
      </c>
      <c r="Y230" s="290" t="s">
        <v>54</v>
      </c>
      <c r="Z230" s="292"/>
      <c r="AA230" s="288"/>
      <c r="AB230" s="289"/>
      <c r="AC230" s="290" t="s">
        <v>54</v>
      </c>
      <c r="AD230" s="291"/>
      <c r="AE230" s="290" t="s">
        <v>54</v>
      </c>
      <c r="AF230" s="292"/>
      <c r="AG230" s="288"/>
      <c r="AH230" s="289"/>
      <c r="AI230" s="290" t="s">
        <v>54</v>
      </c>
      <c r="AJ230" s="291"/>
      <c r="AK230" s="290" t="s">
        <v>54</v>
      </c>
      <c r="AL230" s="292"/>
      <c r="AM230" s="293"/>
      <c r="AN230" s="294" t="s">
        <v>48</v>
      </c>
      <c r="AO230" s="294"/>
      <c r="AP230" s="294" t="s">
        <v>288</v>
      </c>
      <c r="AQ230" s="295" t="s">
        <v>56</v>
      </c>
      <c r="AR230" s="295"/>
      <c r="AS230" s="296"/>
    </row>
    <row r="231" spans="1:45" ht="77.150000000000006" customHeight="1">
      <c r="A231" s="299" t="s">
        <v>1003</v>
      </c>
      <c r="B231" s="252" t="s">
        <v>1004</v>
      </c>
      <c r="C231" s="252" t="s">
        <v>766</v>
      </c>
      <c r="D231" s="252" t="s">
        <v>44</v>
      </c>
      <c r="E231" s="185">
        <v>584.59500000000003</v>
      </c>
      <c r="F231" s="185">
        <v>6.1740000000000004</v>
      </c>
      <c r="G231" s="185">
        <v>4.1849999999999996</v>
      </c>
      <c r="H231" s="247" t="s">
        <v>45</v>
      </c>
      <c r="I231" s="248" t="s">
        <v>46</v>
      </c>
      <c r="J231" s="249" t="s">
        <v>1005</v>
      </c>
      <c r="K231" s="185">
        <v>509.41800000000001</v>
      </c>
      <c r="L231" s="185">
        <v>509.41800000000001</v>
      </c>
      <c r="M231" s="250">
        <f t="shared" si="0"/>
        <v>0</v>
      </c>
      <c r="N231" s="297" t="s">
        <v>48</v>
      </c>
      <c r="O231" s="251" t="s">
        <v>46</v>
      </c>
      <c r="P231" s="252" t="s">
        <v>1006</v>
      </c>
      <c r="Q231" s="253"/>
      <c r="R231" s="254" t="s">
        <v>890</v>
      </c>
      <c r="S231" s="298" t="s">
        <v>112</v>
      </c>
      <c r="T231" s="254" t="s">
        <v>891</v>
      </c>
      <c r="U231" s="288" t="s">
        <v>53</v>
      </c>
      <c r="V231" s="289"/>
      <c r="W231" s="290" t="s">
        <v>54</v>
      </c>
      <c r="X231" s="291">
        <v>221</v>
      </c>
      <c r="Y231" s="290" t="s">
        <v>54</v>
      </c>
      <c r="Z231" s="292"/>
      <c r="AA231" s="288"/>
      <c r="AB231" s="289"/>
      <c r="AC231" s="290" t="s">
        <v>54</v>
      </c>
      <c r="AD231" s="291"/>
      <c r="AE231" s="290" t="s">
        <v>54</v>
      </c>
      <c r="AF231" s="292"/>
      <c r="AG231" s="288"/>
      <c r="AH231" s="289"/>
      <c r="AI231" s="290" t="s">
        <v>54</v>
      </c>
      <c r="AJ231" s="291"/>
      <c r="AK231" s="290" t="s">
        <v>54</v>
      </c>
      <c r="AL231" s="292"/>
      <c r="AM231" s="293"/>
      <c r="AN231" s="294" t="s">
        <v>48</v>
      </c>
      <c r="AO231" s="294"/>
      <c r="AP231" s="294" t="s">
        <v>98</v>
      </c>
      <c r="AQ231" s="295" t="s">
        <v>56</v>
      </c>
      <c r="AR231" s="295"/>
      <c r="AS231" s="296"/>
    </row>
    <row r="232" spans="1:45" ht="68.150000000000006" customHeight="1">
      <c r="A232" s="299" t="s">
        <v>1007</v>
      </c>
      <c r="B232" s="252" t="s">
        <v>1008</v>
      </c>
      <c r="C232" s="252" t="s">
        <v>81</v>
      </c>
      <c r="D232" s="252" t="s">
        <v>44</v>
      </c>
      <c r="E232" s="185">
        <v>711.99199999999996</v>
      </c>
      <c r="F232" s="185">
        <v>692.99199999999996</v>
      </c>
      <c r="G232" s="185">
        <v>637.98500000000001</v>
      </c>
      <c r="H232" s="247" t="s">
        <v>45</v>
      </c>
      <c r="I232" s="248" t="s">
        <v>46</v>
      </c>
      <c r="J232" s="249" t="s">
        <v>1009</v>
      </c>
      <c r="K232" s="185">
        <v>661.93700000000001</v>
      </c>
      <c r="L232" s="185">
        <v>645.38400000000001</v>
      </c>
      <c r="M232" s="250">
        <f t="shared" si="0"/>
        <v>-16.552999999999997</v>
      </c>
      <c r="N232" s="297" t="s">
        <v>48</v>
      </c>
      <c r="O232" s="251" t="s">
        <v>46</v>
      </c>
      <c r="P232" s="252" t="s">
        <v>1010</v>
      </c>
      <c r="Q232" s="253"/>
      <c r="R232" s="254" t="s">
        <v>890</v>
      </c>
      <c r="S232" s="298" t="s">
        <v>112</v>
      </c>
      <c r="T232" s="254" t="s">
        <v>891</v>
      </c>
      <c r="U232" s="288" t="s">
        <v>53</v>
      </c>
      <c r="V232" s="289"/>
      <c r="W232" s="290" t="s">
        <v>54</v>
      </c>
      <c r="X232" s="291">
        <v>222</v>
      </c>
      <c r="Y232" s="290" t="s">
        <v>54</v>
      </c>
      <c r="Z232" s="292"/>
      <c r="AA232" s="288"/>
      <c r="AB232" s="289"/>
      <c r="AC232" s="290" t="s">
        <v>54</v>
      </c>
      <c r="AD232" s="291"/>
      <c r="AE232" s="290" t="s">
        <v>54</v>
      </c>
      <c r="AF232" s="292"/>
      <c r="AG232" s="288"/>
      <c r="AH232" s="289"/>
      <c r="AI232" s="290" t="s">
        <v>54</v>
      </c>
      <c r="AJ232" s="291"/>
      <c r="AK232" s="290" t="s">
        <v>54</v>
      </c>
      <c r="AL232" s="292"/>
      <c r="AM232" s="293"/>
      <c r="AN232" s="294" t="s">
        <v>48</v>
      </c>
      <c r="AO232" s="294"/>
      <c r="AP232" s="294" t="s">
        <v>98</v>
      </c>
      <c r="AQ232" s="295" t="s">
        <v>56</v>
      </c>
      <c r="AR232" s="295"/>
      <c r="AS232" s="296"/>
    </row>
    <row r="233" spans="1:45" ht="67.150000000000006" customHeight="1">
      <c r="A233" s="299" t="s">
        <v>1011</v>
      </c>
      <c r="B233" s="252" t="s">
        <v>1012</v>
      </c>
      <c r="C233" s="252" t="s">
        <v>785</v>
      </c>
      <c r="D233" s="252" t="s">
        <v>44</v>
      </c>
      <c r="E233" s="185">
        <v>5.7439999999999998</v>
      </c>
      <c r="F233" s="185">
        <v>5.7439999999999998</v>
      </c>
      <c r="G233" s="185">
        <v>4.0949999999999998</v>
      </c>
      <c r="H233" s="247" t="s">
        <v>45</v>
      </c>
      <c r="I233" s="255" t="s">
        <v>46</v>
      </c>
      <c r="J233" s="256" t="s">
        <v>1013</v>
      </c>
      <c r="K233" s="398">
        <v>5.7439999999999998</v>
      </c>
      <c r="L233" s="398">
        <v>5.7439999999999998</v>
      </c>
      <c r="M233" s="257">
        <f t="shared" si="0"/>
        <v>0</v>
      </c>
      <c r="N233" s="297" t="s">
        <v>48</v>
      </c>
      <c r="O233" s="259" t="s">
        <v>46</v>
      </c>
      <c r="P233" s="260" t="s">
        <v>1014</v>
      </c>
      <c r="Q233" s="261"/>
      <c r="R233" s="264" t="s">
        <v>890</v>
      </c>
      <c r="S233" s="287" t="s">
        <v>112</v>
      </c>
      <c r="T233" s="264" t="s">
        <v>1015</v>
      </c>
      <c r="U233" s="288" t="s">
        <v>53</v>
      </c>
      <c r="V233" s="289"/>
      <c r="W233" s="290" t="s">
        <v>54</v>
      </c>
      <c r="X233" s="291">
        <v>223</v>
      </c>
      <c r="Y233" s="290" t="s">
        <v>54</v>
      </c>
      <c r="Z233" s="292"/>
      <c r="AA233" s="288"/>
      <c r="AB233" s="289"/>
      <c r="AC233" s="290" t="s">
        <v>54</v>
      </c>
      <c r="AD233" s="291"/>
      <c r="AE233" s="290" t="s">
        <v>54</v>
      </c>
      <c r="AF233" s="292"/>
      <c r="AG233" s="288"/>
      <c r="AH233" s="289"/>
      <c r="AI233" s="290" t="s">
        <v>54</v>
      </c>
      <c r="AJ233" s="291"/>
      <c r="AK233" s="290" t="s">
        <v>54</v>
      </c>
      <c r="AL233" s="292"/>
      <c r="AM233" s="293"/>
      <c r="AN233" s="294" t="s">
        <v>48</v>
      </c>
      <c r="AO233" s="294"/>
      <c r="AP233" s="294" t="s">
        <v>106</v>
      </c>
      <c r="AQ233" s="295" t="s">
        <v>56</v>
      </c>
      <c r="AR233" s="295"/>
      <c r="AS233" s="296"/>
    </row>
    <row r="234" spans="1:45" ht="65.650000000000006" customHeight="1">
      <c r="A234" s="299" t="s">
        <v>1016</v>
      </c>
      <c r="B234" s="252" t="s">
        <v>1017</v>
      </c>
      <c r="C234" s="252" t="s">
        <v>81</v>
      </c>
      <c r="D234" s="252" t="s">
        <v>44</v>
      </c>
      <c r="E234" s="185">
        <v>35</v>
      </c>
      <c r="F234" s="185">
        <v>698</v>
      </c>
      <c r="G234" s="185">
        <v>650</v>
      </c>
      <c r="H234" s="247" t="s">
        <v>45</v>
      </c>
      <c r="I234" s="248" t="s">
        <v>46</v>
      </c>
      <c r="J234" s="249" t="s">
        <v>1018</v>
      </c>
      <c r="K234" s="185">
        <v>30</v>
      </c>
      <c r="L234" s="185">
        <v>786.65899999999999</v>
      </c>
      <c r="M234" s="250">
        <f t="shared" si="0"/>
        <v>756.65899999999999</v>
      </c>
      <c r="N234" s="297" t="s">
        <v>48</v>
      </c>
      <c r="O234" s="251" t="s">
        <v>46</v>
      </c>
      <c r="P234" s="252" t="s">
        <v>1014</v>
      </c>
      <c r="Q234" s="253" t="s">
        <v>1019</v>
      </c>
      <c r="R234" s="254" t="s">
        <v>890</v>
      </c>
      <c r="S234" s="298" t="s">
        <v>112</v>
      </c>
      <c r="T234" s="254" t="s">
        <v>1015</v>
      </c>
      <c r="U234" s="288" t="s">
        <v>53</v>
      </c>
      <c r="V234" s="289"/>
      <c r="W234" s="290" t="s">
        <v>54</v>
      </c>
      <c r="X234" s="291">
        <v>224</v>
      </c>
      <c r="Y234" s="290" t="s">
        <v>54</v>
      </c>
      <c r="Z234" s="292"/>
      <c r="AA234" s="288"/>
      <c r="AB234" s="289"/>
      <c r="AC234" s="290" t="s">
        <v>54</v>
      </c>
      <c r="AD234" s="291"/>
      <c r="AE234" s="290" t="s">
        <v>54</v>
      </c>
      <c r="AF234" s="292"/>
      <c r="AG234" s="288"/>
      <c r="AH234" s="289"/>
      <c r="AI234" s="290" t="s">
        <v>54</v>
      </c>
      <c r="AJ234" s="291"/>
      <c r="AK234" s="290" t="s">
        <v>54</v>
      </c>
      <c r="AL234" s="292"/>
      <c r="AM234" s="293"/>
      <c r="AN234" s="294" t="s">
        <v>48</v>
      </c>
      <c r="AO234" s="294"/>
      <c r="AP234" s="294" t="s">
        <v>98</v>
      </c>
      <c r="AQ234" s="295" t="s">
        <v>56</v>
      </c>
      <c r="AR234" s="295"/>
      <c r="AS234" s="296"/>
    </row>
    <row r="235" spans="1:45" ht="100" customHeight="1">
      <c r="A235" s="299" t="s">
        <v>1020</v>
      </c>
      <c r="B235" s="252" t="s">
        <v>1021</v>
      </c>
      <c r="C235" s="252" t="s">
        <v>87</v>
      </c>
      <c r="D235" s="252" t="s">
        <v>44</v>
      </c>
      <c r="E235" s="185">
        <v>25.146999999999998</v>
      </c>
      <c r="F235" s="185">
        <v>24.164000000000001</v>
      </c>
      <c r="G235" s="185">
        <v>23.274000000000001</v>
      </c>
      <c r="H235" s="247" t="s">
        <v>45</v>
      </c>
      <c r="I235" s="248" t="s">
        <v>46</v>
      </c>
      <c r="J235" s="249" t="s">
        <v>1022</v>
      </c>
      <c r="K235" s="185">
        <v>25.146999999999998</v>
      </c>
      <c r="L235" s="185">
        <v>0</v>
      </c>
      <c r="M235" s="250">
        <f t="shared" si="0"/>
        <v>-25.146999999999998</v>
      </c>
      <c r="N235" s="263">
        <v>-25.146999999999998</v>
      </c>
      <c r="O235" s="251" t="s">
        <v>1023</v>
      </c>
      <c r="P235" s="252" t="s">
        <v>1024</v>
      </c>
      <c r="Q235" s="253"/>
      <c r="R235" s="254" t="s">
        <v>890</v>
      </c>
      <c r="S235" s="298" t="s">
        <v>112</v>
      </c>
      <c r="T235" s="254" t="s">
        <v>1015</v>
      </c>
      <c r="U235" s="288" t="s">
        <v>53</v>
      </c>
      <c r="V235" s="289"/>
      <c r="W235" s="290" t="s">
        <v>54</v>
      </c>
      <c r="X235" s="291">
        <v>225</v>
      </c>
      <c r="Y235" s="290" t="s">
        <v>54</v>
      </c>
      <c r="Z235" s="292"/>
      <c r="AA235" s="288"/>
      <c r="AB235" s="289"/>
      <c r="AC235" s="290" t="s">
        <v>54</v>
      </c>
      <c r="AD235" s="291"/>
      <c r="AE235" s="290" t="s">
        <v>54</v>
      </c>
      <c r="AF235" s="292"/>
      <c r="AG235" s="288"/>
      <c r="AH235" s="289"/>
      <c r="AI235" s="290" t="s">
        <v>54</v>
      </c>
      <c r="AJ235" s="291"/>
      <c r="AK235" s="290" t="s">
        <v>54</v>
      </c>
      <c r="AL235" s="292"/>
      <c r="AM235" s="293"/>
      <c r="AN235" s="294" t="s">
        <v>48</v>
      </c>
      <c r="AO235" s="294"/>
      <c r="AP235" s="294" t="s">
        <v>98</v>
      </c>
      <c r="AQ235" s="295" t="s">
        <v>84</v>
      </c>
      <c r="AR235" s="295" t="s">
        <v>56</v>
      </c>
      <c r="AS235" s="296"/>
    </row>
    <row r="236" spans="1:45" ht="66" customHeight="1">
      <c r="A236" s="299" t="s">
        <v>1025</v>
      </c>
      <c r="B236" s="252" t="s">
        <v>1026</v>
      </c>
      <c r="C236" s="252" t="s">
        <v>300</v>
      </c>
      <c r="D236" s="252" t="s">
        <v>44</v>
      </c>
      <c r="E236" s="185">
        <v>29.451000000000001</v>
      </c>
      <c r="F236" s="250">
        <v>29.451000000000001</v>
      </c>
      <c r="G236" s="185">
        <v>22.474</v>
      </c>
      <c r="H236" s="247" t="s">
        <v>45</v>
      </c>
      <c r="I236" s="248" t="s">
        <v>46</v>
      </c>
      <c r="J236" s="249" t="s">
        <v>1027</v>
      </c>
      <c r="K236" s="185">
        <v>24.228999999999999</v>
      </c>
      <c r="L236" s="185">
        <v>19.489000000000001</v>
      </c>
      <c r="M236" s="250">
        <f t="shared" si="0"/>
        <v>-4.7399999999999984</v>
      </c>
      <c r="N236" s="297" t="s">
        <v>48</v>
      </c>
      <c r="O236" s="251" t="s">
        <v>46</v>
      </c>
      <c r="P236" s="252" t="s">
        <v>1028</v>
      </c>
      <c r="Q236" s="253"/>
      <c r="R236" s="254" t="s">
        <v>890</v>
      </c>
      <c r="S236" s="298" t="s">
        <v>112</v>
      </c>
      <c r="T236" s="254" t="s">
        <v>985</v>
      </c>
      <c r="U236" s="288" t="s">
        <v>53</v>
      </c>
      <c r="V236" s="289"/>
      <c r="W236" s="290" t="s">
        <v>54</v>
      </c>
      <c r="X236" s="291">
        <v>226</v>
      </c>
      <c r="Y236" s="290" t="s">
        <v>54</v>
      </c>
      <c r="Z236" s="292"/>
      <c r="AA236" s="288"/>
      <c r="AB236" s="289"/>
      <c r="AC236" s="290" t="s">
        <v>54</v>
      </c>
      <c r="AD236" s="291"/>
      <c r="AE236" s="290" t="s">
        <v>54</v>
      </c>
      <c r="AF236" s="292"/>
      <c r="AG236" s="288"/>
      <c r="AH236" s="289"/>
      <c r="AI236" s="290" t="s">
        <v>54</v>
      </c>
      <c r="AJ236" s="291"/>
      <c r="AK236" s="290" t="s">
        <v>54</v>
      </c>
      <c r="AL236" s="292"/>
      <c r="AM236" s="293"/>
      <c r="AN236" s="294" t="s">
        <v>48</v>
      </c>
      <c r="AO236" s="294"/>
      <c r="AP236" s="294" t="s">
        <v>98</v>
      </c>
      <c r="AQ236" s="295" t="s">
        <v>56</v>
      </c>
      <c r="AR236" s="295"/>
      <c r="AS236" s="296"/>
    </row>
    <row r="237" spans="1:45" ht="49.15" customHeight="1">
      <c r="A237" s="299" t="s">
        <v>1029</v>
      </c>
      <c r="B237" s="252" t="s">
        <v>1030</v>
      </c>
      <c r="C237" s="252" t="s">
        <v>473</v>
      </c>
      <c r="D237" s="252" t="s">
        <v>44</v>
      </c>
      <c r="E237" s="185">
        <v>251.268</v>
      </c>
      <c r="F237" s="250">
        <v>251.268</v>
      </c>
      <c r="G237" s="185">
        <v>233.238</v>
      </c>
      <c r="H237" s="247" t="s">
        <v>45</v>
      </c>
      <c r="I237" s="248" t="s">
        <v>46</v>
      </c>
      <c r="J237" s="249" t="s">
        <v>1031</v>
      </c>
      <c r="K237" s="185">
        <v>251.268</v>
      </c>
      <c r="L237" s="185">
        <v>251.256</v>
      </c>
      <c r="M237" s="250">
        <f t="shared" si="0"/>
        <v>-1.2000000000000455E-2</v>
      </c>
      <c r="N237" s="297" t="s">
        <v>48</v>
      </c>
      <c r="O237" s="251" t="s">
        <v>46</v>
      </c>
      <c r="P237" s="252" t="s">
        <v>1032</v>
      </c>
      <c r="Q237" s="253"/>
      <c r="R237" s="254" t="s">
        <v>890</v>
      </c>
      <c r="S237" s="298" t="s">
        <v>112</v>
      </c>
      <c r="T237" s="254" t="s">
        <v>1033</v>
      </c>
      <c r="U237" s="288" t="s">
        <v>53</v>
      </c>
      <c r="V237" s="289"/>
      <c r="W237" s="290" t="s">
        <v>54</v>
      </c>
      <c r="X237" s="291">
        <v>227</v>
      </c>
      <c r="Y237" s="290" t="s">
        <v>54</v>
      </c>
      <c r="Z237" s="292"/>
      <c r="AA237" s="288"/>
      <c r="AB237" s="289"/>
      <c r="AC237" s="290" t="s">
        <v>54</v>
      </c>
      <c r="AD237" s="291"/>
      <c r="AE237" s="290" t="s">
        <v>54</v>
      </c>
      <c r="AF237" s="292"/>
      <c r="AG237" s="288"/>
      <c r="AH237" s="289"/>
      <c r="AI237" s="290" t="s">
        <v>54</v>
      </c>
      <c r="AJ237" s="291"/>
      <c r="AK237" s="290" t="s">
        <v>54</v>
      </c>
      <c r="AL237" s="292"/>
      <c r="AM237" s="293"/>
      <c r="AN237" s="294" t="s">
        <v>48</v>
      </c>
      <c r="AO237" s="294"/>
      <c r="AP237" s="294" t="s">
        <v>64</v>
      </c>
      <c r="AQ237" s="295" t="s">
        <v>56</v>
      </c>
      <c r="AR237" s="295"/>
      <c r="AS237" s="296"/>
    </row>
    <row r="238" spans="1:45" ht="72" customHeight="1">
      <c r="A238" s="299" t="s">
        <v>1034</v>
      </c>
      <c r="B238" s="252" t="s">
        <v>1035</v>
      </c>
      <c r="C238" s="252" t="s">
        <v>635</v>
      </c>
      <c r="D238" s="252" t="s">
        <v>44</v>
      </c>
      <c r="E238" s="185">
        <v>47.456000000000003</v>
      </c>
      <c r="F238" s="250">
        <v>47.456000000000003</v>
      </c>
      <c r="G238" s="185">
        <v>37.588000000000001</v>
      </c>
      <c r="H238" s="247" t="s">
        <v>45</v>
      </c>
      <c r="I238" s="248" t="s">
        <v>46</v>
      </c>
      <c r="J238" s="249" t="s">
        <v>1036</v>
      </c>
      <c r="K238" s="185">
        <v>47.456000000000003</v>
      </c>
      <c r="L238" s="185">
        <v>47.456000000000003</v>
      </c>
      <c r="M238" s="250">
        <f t="shared" si="0"/>
        <v>0</v>
      </c>
      <c r="N238" s="297" t="s">
        <v>48</v>
      </c>
      <c r="O238" s="251" t="s">
        <v>46</v>
      </c>
      <c r="P238" s="252" t="s">
        <v>1037</v>
      </c>
      <c r="Q238" s="253"/>
      <c r="R238" s="254" t="s">
        <v>890</v>
      </c>
      <c r="S238" s="298" t="s">
        <v>112</v>
      </c>
      <c r="T238" s="254" t="s">
        <v>891</v>
      </c>
      <c r="U238" s="288" t="s">
        <v>53</v>
      </c>
      <c r="V238" s="289"/>
      <c r="W238" s="290" t="s">
        <v>54</v>
      </c>
      <c r="X238" s="291">
        <v>228</v>
      </c>
      <c r="Y238" s="290" t="s">
        <v>54</v>
      </c>
      <c r="Z238" s="292"/>
      <c r="AA238" s="288"/>
      <c r="AB238" s="289"/>
      <c r="AC238" s="290" t="s">
        <v>54</v>
      </c>
      <c r="AD238" s="291"/>
      <c r="AE238" s="290" t="s">
        <v>54</v>
      </c>
      <c r="AF238" s="292"/>
      <c r="AG238" s="288"/>
      <c r="AH238" s="289"/>
      <c r="AI238" s="290" t="s">
        <v>54</v>
      </c>
      <c r="AJ238" s="291"/>
      <c r="AK238" s="290" t="s">
        <v>54</v>
      </c>
      <c r="AL238" s="292"/>
      <c r="AM238" s="293"/>
      <c r="AN238" s="294" t="s">
        <v>48</v>
      </c>
      <c r="AO238" s="294"/>
      <c r="AP238" s="294" t="s">
        <v>98</v>
      </c>
      <c r="AQ238" s="295" t="s">
        <v>56</v>
      </c>
      <c r="AR238" s="295"/>
      <c r="AS238" s="296"/>
    </row>
    <row r="239" spans="1:45" ht="125.5" customHeight="1">
      <c r="A239" s="299" t="s">
        <v>1038</v>
      </c>
      <c r="B239" s="252" t="s">
        <v>1039</v>
      </c>
      <c r="C239" s="252" t="s">
        <v>473</v>
      </c>
      <c r="D239" s="252" t="s">
        <v>44</v>
      </c>
      <c r="E239" s="185">
        <v>16.704000000000001</v>
      </c>
      <c r="F239" s="250">
        <v>21.414000000000001</v>
      </c>
      <c r="G239" s="185">
        <v>10.1</v>
      </c>
      <c r="H239" s="247" t="s">
        <v>1040</v>
      </c>
      <c r="I239" s="248" t="s">
        <v>46</v>
      </c>
      <c r="J239" s="249" t="s">
        <v>1041</v>
      </c>
      <c r="K239" s="185">
        <v>16.577000000000002</v>
      </c>
      <c r="L239" s="185">
        <v>16.577000000000002</v>
      </c>
      <c r="M239" s="250">
        <f t="shared" si="0"/>
        <v>0</v>
      </c>
      <c r="N239" s="297" t="s">
        <v>48</v>
      </c>
      <c r="O239" s="251" t="s">
        <v>46</v>
      </c>
      <c r="P239" s="252" t="s">
        <v>1042</v>
      </c>
      <c r="Q239" s="253"/>
      <c r="R239" s="254" t="s">
        <v>890</v>
      </c>
      <c r="S239" s="298" t="s">
        <v>112</v>
      </c>
      <c r="T239" s="254" t="s">
        <v>891</v>
      </c>
      <c r="U239" s="288" t="s">
        <v>53</v>
      </c>
      <c r="V239" s="289"/>
      <c r="W239" s="290" t="s">
        <v>54</v>
      </c>
      <c r="X239" s="291">
        <v>229</v>
      </c>
      <c r="Y239" s="290" t="s">
        <v>54</v>
      </c>
      <c r="Z239" s="292"/>
      <c r="AA239" s="288"/>
      <c r="AB239" s="289"/>
      <c r="AC239" s="290" t="s">
        <v>54</v>
      </c>
      <c r="AD239" s="291"/>
      <c r="AE239" s="290" t="s">
        <v>54</v>
      </c>
      <c r="AF239" s="292"/>
      <c r="AG239" s="288"/>
      <c r="AH239" s="289"/>
      <c r="AI239" s="290" t="s">
        <v>54</v>
      </c>
      <c r="AJ239" s="291"/>
      <c r="AK239" s="290" t="s">
        <v>54</v>
      </c>
      <c r="AL239" s="292"/>
      <c r="AM239" s="293"/>
      <c r="AN239" s="294" t="s">
        <v>73</v>
      </c>
      <c r="AO239" s="294" t="s">
        <v>74</v>
      </c>
      <c r="AP239" s="294" t="s">
        <v>75</v>
      </c>
      <c r="AQ239" s="295" t="s">
        <v>56</v>
      </c>
      <c r="AR239" s="295"/>
      <c r="AS239" s="296"/>
    </row>
    <row r="240" spans="1:45" ht="69.650000000000006" customHeight="1">
      <c r="A240" s="299" t="s">
        <v>1043</v>
      </c>
      <c r="B240" s="252" t="s">
        <v>1044</v>
      </c>
      <c r="C240" s="252" t="s">
        <v>43</v>
      </c>
      <c r="D240" s="252" t="s">
        <v>44</v>
      </c>
      <c r="E240" s="185">
        <v>40.789000000000001</v>
      </c>
      <c r="F240" s="250">
        <v>40.789000000000001</v>
      </c>
      <c r="G240" s="185">
        <v>48.456000000000003</v>
      </c>
      <c r="H240" s="247" t="s">
        <v>45</v>
      </c>
      <c r="I240" s="248" t="s">
        <v>46</v>
      </c>
      <c r="J240" s="249" t="s">
        <v>1045</v>
      </c>
      <c r="K240" s="185">
        <v>40.789000000000001</v>
      </c>
      <c r="L240" s="185">
        <v>40.789000000000001</v>
      </c>
      <c r="M240" s="250">
        <f t="shared" si="0"/>
        <v>0</v>
      </c>
      <c r="N240" s="297" t="s">
        <v>48</v>
      </c>
      <c r="O240" s="251" t="s">
        <v>46</v>
      </c>
      <c r="P240" s="252" t="s">
        <v>1046</v>
      </c>
      <c r="Q240" s="253"/>
      <c r="R240" s="254" t="s">
        <v>890</v>
      </c>
      <c r="S240" s="298" t="s">
        <v>112</v>
      </c>
      <c r="T240" s="254" t="s">
        <v>891</v>
      </c>
      <c r="U240" s="288" t="s">
        <v>53</v>
      </c>
      <c r="V240" s="289"/>
      <c r="W240" s="290" t="s">
        <v>54</v>
      </c>
      <c r="X240" s="291">
        <v>230</v>
      </c>
      <c r="Y240" s="290" t="s">
        <v>54</v>
      </c>
      <c r="Z240" s="292"/>
      <c r="AA240" s="288"/>
      <c r="AB240" s="289"/>
      <c r="AC240" s="290" t="s">
        <v>54</v>
      </c>
      <c r="AD240" s="291"/>
      <c r="AE240" s="290" t="s">
        <v>54</v>
      </c>
      <c r="AF240" s="292"/>
      <c r="AG240" s="288"/>
      <c r="AH240" s="289"/>
      <c r="AI240" s="290" t="s">
        <v>54</v>
      </c>
      <c r="AJ240" s="291"/>
      <c r="AK240" s="290" t="s">
        <v>54</v>
      </c>
      <c r="AL240" s="292"/>
      <c r="AM240" s="293"/>
      <c r="AN240" s="294" t="s">
        <v>48</v>
      </c>
      <c r="AO240" s="294"/>
      <c r="AP240" s="294" t="s">
        <v>106</v>
      </c>
      <c r="AQ240" s="295" t="s">
        <v>56</v>
      </c>
      <c r="AR240" s="295"/>
      <c r="AS240" s="296"/>
    </row>
    <row r="241" spans="1:45" ht="51.5" customHeight="1">
      <c r="A241" s="499" t="s">
        <v>1047</v>
      </c>
      <c r="B241" s="456" t="s">
        <v>1048</v>
      </c>
      <c r="C241" s="456" t="s">
        <v>496</v>
      </c>
      <c r="D241" s="456" t="s">
        <v>44</v>
      </c>
      <c r="E241" s="185">
        <v>533.67700000000002</v>
      </c>
      <c r="F241" s="185">
        <v>537.30700000000002</v>
      </c>
      <c r="G241" s="185">
        <v>541.51099999999997</v>
      </c>
      <c r="H241" s="497" t="s">
        <v>45</v>
      </c>
      <c r="I241" s="493" t="s">
        <v>46</v>
      </c>
      <c r="J241" s="495" t="s">
        <v>1049</v>
      </c>
      <c r="K241" s="398">
        <v>559.15700000000004</v>
      </c>
      <c r="L241" s="398">
        <v>584.54999999999995</v>
      </c>
      <c r="M241" s="257">
        <f t="shared" si="0"/>
        <v>25.392999999999915</v>
      </c>
      <c r="N241" s="506" t="s">
        <v>48</v>
      </c>
      <c r="O241" s="468" t="s">
        <v>46</v>
      </c>
      <c r="P241" s="456" t="s">
        <v>1050</v>
      </c>
      <c r="Q241" s="261"/>
      <c r="R241" s="264" t="s">
        <v>890</v>
      </c>
      <c r="S241" s="287" t="s">
        <v>112</v>
      </c>
      <c r="T241" s="264" t="s">
        <v>891</v>
      </c>
      <c r="U241" s="288" t="s">
        <v>53</v>
      </c>
      <c r="V241" s="289"/>
      <c r="W241" s="290" t="s">
        <v>54</v>
      </c>
      <c r="X241" s="291">
        <v>231</v>
      </c>
      <c r="Y241" s="290" t="s">
        <v>54</v>
      </c>
      <c r="Z241" s="292"/>
      <c r="AA241" s="288"/>
      <c r="AB241" s="289"/>
      <c r="AC241" s="290" t="s">
        <v>54</v>
      </c>
      <c r="AD241" s="291"/>
      <c r="AE241" s="290" t="s">
        <v>54</v>
      </c>
      <c r="AF241" s="292"/>
      <c r="AG241" s="288"/>
      <c r="AH241" s="289"/>
      <c r="AI241" s="290" t="s">
        <v>54</v>
      </c>
      <c r="AJ241" s="291"/>
      <c r="AK241" s="290" t="s">
        <v>54</v>
      </c>
      <c r="AL241" s="292"/>
      <c r="AM241" s="293"/>
      <c r="AN241" s="294" t="s">
        <v>48</v>
      </c>
      <c r="AO241" s="294"/>
      <c r="AP241" s="294" t="s">
        <v>55</v>
      </c>
      <c r="AQ241" s="295" t="s">
        <v>56</v>
      </c>
      <c r="AR241" s="295"/>
      <c r="AS241" s="296"/>
    </row>
    <row r="242" spans="1:45" ht="41.5" customHeight="1">
      <c r="A242" s="500"/>
      <c r="B242" s="457"/>
      <c r="C242" s="457"/>
      <c r="D242" s="457"/>
      <c r="E242" s="185">
        <v>235.922</v>
      </c>
      <c r="F242" s="185">
        <v>235.922</v>
      </c>
      <c r="G242" s="185">
        <v>229.56</v>
      </c>
      <c r="H242" s="498"/>
      <c r="I242" s="494"/>
      <c r="J242" s="496"/>
      <c r="K242" s="185">
        <v>235.922</v>
      </c>
      <c r="L242" s="185">
        <v>235.922</v>
      </c>
      <c r="M242" s="250">
        <f t="shared" si="0"/>
        <v>0</v>
      </c>
      <c r="N242" s="507"/>
      <c r="O242" s="510"/>
      <c r="P242" s="457"/>
      <c r="Q242" s="253"/>
      <c r="R242" s="254" t="s">
        <v>890</v>
      </c>
      <c r="S242" s="298" t="s">
        <v>112</v>
      </c>
      <c r="T242" s="254" t="s">
        <v>985</v>
      </c>
      <c r="U242" s="288" t="s">
        <v>53</v>
      </c>
      <c r="V242" s="289"/>
      <c r="W242" s="290" t="s">
        <v>54</v>
      </c>
      <c r="X242" s="291"/>
      <c r="Y242" s="290" t="s">
        <v>54</v>
      </c>
      <c r="Z242" s="292"/>
      <c r="AA242" s="288"/>
      <c r="AB242" s="289"/>
      <c r="AC242" s="290" t="s">
        <v>54</v>
      </c>
      <c r="AD242" s="291"/>
      <c r="AE242" s="290" t="s">
        <v>54</v>
      </c>
      <c r="AF242" s="292"/>
      <c r="AG242" s="288"/>
      <c r="AH242" s="289"/>
      <c r="AI242" s="290" t="s">
        <v>54</v>
      </c>
      <c r="AJ242" s="291"/>
      <c r="AK242" s="290" t="s">
        <v>54</v>
      </c>
      <c r="AL242" s="292"/>
      <c r="AM242" s="293"/>
      <c r="AN242" s="294" t="s">
        <v>48</v>
      </c>
      <c r="AO242" s="294"/>
      <c r="AP242" s="294" t="s">
        <v>55</v>
      </c>
      <c r="AQ242" s="295" t="s">
        <v>56</v>
      </c>
      <c r="AR242" s="295"/>
      <c r="AS242" s="296"/>
    </row>
    <row r="243" spans="1:45" ht="72.650000000000006" customHeight="1">
      <c r="A243" s="285" t="s">
        <v>1051</v>
      </c>
      <c r="B243" s="252" t="s">
        <v>1052</v>
      </c>
      <c r="C243" s="252" t="s">
        <v>67</v>
      </c>
      <c r="D243" s="252" t="s">
        <v>44</v>
      </c>
      <c r="E243" s="185">
        <v>230.904</v>
      </c>
      <c r="F243" s="185">
        <v>205.904</v>
      </c>
      <c r="G243" s="185">
        <v>248.035</v>
      </c>
      <c r="H243" s="247" t="s">
        <v>45</v>
      </c>
      <c r="I243" s="248" t="s">
        <v>46</v>
      </c>
      <c r="J243" s="249" t="s">
        <v>1053</v>
      </c>
      <c r="K243" s="185">
        <v>210.804</v>
      </c>
      <c r="L243" s="185">
        <v>581.31899999999996</v>
      </c>
      <c r="M243" s="250">
        <f t="shared" si="0"/>
        <v>370.51499999999999</v>
      </c>
      <c r="N243" s="297" t="s">
        <v>48</v>
      </c>
      <c r="O243" s="251" t="s">
        <v>46</v>
      </c>
      <c r="P243" s="252" t="s">
        <v>1054</v>
      </c>
      <c r="Q243" s="253"/>
      <c r="R243" s="254" t="s">
        <v>890</v>
      </c>
      <c r="S243" s="298" t="s">
        <v>112</v>
      </c>
      <c r="T243" s="254" t="s">
        <v>891</v>
      </c>
      <c r="U243" s="288" t="s">
        <v>53</v>
      </c>
      <c r="V243" s="289"/>
      <c r="W243" s="290" t="s">
        <v>54</v>
      </c>
      <c r="X243" s="291">
        <v>232</v>
      </c>
      <c r="Y243" s="290" t="s">
        <v>54</v>
      </c>
      <c r="Z243" s="292"/>
      <c r="AA243" s="288"/>
      <c r="AB243" s="289"/>
      <c r="AC243" s="290" t="s">
        <v>54</v>
      </c>
      <c r="AD243" s="291"/>
      <c r="AE243" s="290" t="s">
        <v>54</v>
      </c>
      <c r="AF243" s="292"/>
      <c r="AG243" s="288"/>
      <c r="AH243" s="289"/>
      <c r="AI243" s="290" t="s">
        <v>54</v>
      </c>
      <c r="AJ243" s="291"/>
      <c r="AK243" s="290" t="s">
        <v>54</v>
      </c>
      <c r="AL243" s="292"/>
      <c r="AM243" s="293"/>
      <c r="AN243" s="294" t="s">
        <v>48</v>
      </c>
      <c r="AO243" s="294"/>
      <c r="AP243" s="294" t="s">
        <v>55</v>
      </c>
      <c r="AQ243" s="295" t="s">
        <v>56</v>
      </c>
      <c r="AR243" s="295"/>
      <c r="AS243" s="296"/>
    </row>
    <row r="244" spans="1:45" ht="98.5" customHeight="1">
      <c r="A244" s="285" t="s">
        <v>1055</v>
      </c>
      <c r="B244" s="252" t="s">
        <v>1056</v>
      </c>
      <c r="C244" s="252" t="s">
        <v>766</v>
      </c>
      <c r="D244" s="252" t="s">
        <v>44</v>
      </c>
      <c r="E244" s="185">
        <v>131.756</v>
      </c>
      <c r="F244" s="250">
        <v>131.756</v>
      </c>
      <c r="G244" s="185">
        <v>111.59</v>
      </c>
      <c r="H244" s="247" t="s">
        <v>45</v>
      </c>
      <c r="I244" s="248" t="s">
        <v>46</v>
      </c>
      <c r="J244" s="249" t="s">
        <v>1057</v>
      </c>
      <c r="K244" s="185">
        <v>124.69</v>
      </c>
      <c r="L244" s="185">
        <v>124.69</v>
      </c>
      <c r="M244" s="250">
        <f t="shared" si="0"/>
        <v>0</v>
      </c>
      <c r="N244" s="297" t="s">
        <v>48</v>
      </c>
      <c r="O244" s="251" t="s">
        <v>46</v>
      </c>
      <c r="P244" s="252" t="s">
        <v>1058</v>
      </c>
      <c r="Q244" s="253"/>
      <c r="R244" s="254" t="s">
        <v>890</v>
      </c>
      <c r="S244" s="298" t="s">
        <v>112</v>
      </c>
      <c r="T244" s="254" t="s">
        <v>891</v>
      </c>
      <c r="U244" s="288" t="s">
        <v>53</v>
      </c>
      <c r="V244" s="289"/>
      <c r="W244" s="290" t="s">
        <v>54</v>
      </c>
      <c r="X244" s="291">
        <v>233</v>
      </c>
      <c r="Y244" s="290" t="s">
        <v>54</v>
      </c>
      <c r="Z244" s="292"/>
      <c r="AA244" s="288"/>
      <c r="AB244" s="289"/>
      <c r="AC244" s="290" t="s">
        <v>54</v>
      </c>
      <c r="AD244" s="291"/>
      <c r="AE244" s="290" t="s">
        <v>54</v>
      </c>
      <c r="AF244" s="292"/>
      <c r="AG244" s="288"/>
      <c r="AH244" s="289"/>
      <c r="AI244" s="290" t="s">
        <v>54</v>
      </c>
      <c r="AJ244" s="291"/>
      <c r="AK244" s="290" t="s">
        <v>54</v>
      </c>
      <c r="AL244" s="292"/>
      <c r="AM244" s="293"/>
      <c r="AN244" s="294" t="s">
        <v>48</v>
      </c>
      <c r="AO244" s="294"/>
      <c r="AP244" s="294" t="s">
        <v>64</v>
      </c>
      <c r="AQ244" s="295" t="s">
        <v>56</v>
      </c>
      <c r="AR244" s="295"/>
      <c r="AS244" s="296"/>
    </row>
    <row r="245" spans="1:45" ht="130.9" customHeight="1">
      <c r="A245" s="285" t="s">
        <v>1059</v>
      </c>
      <c r="B245" s="252" t="s">
        <v>1060</v>
      </c>
      <c r="C245" s="252" t="s">
        <v>67</v>
      </c>
      <c r="D245" s="252" t="s">
        <v>44</v>
      </c>
      <c r="E245" s="185">
        <v>17.071999999999999</v>
      </c>
      <c r="F245" s="250">
        <v>17.071999999999999</v>
      </c>
      <c r="G245" s="185">
        <v>11.757</v>
      </c>
      <c r="H245" s="247" t="s">
        <v>1061</v>
      </c>
      <c r="I245" s="248" t="s">
        <v>46</v>
      </c>
      <c r="J245" s="249" t="s">
        <v>1062</v>
      </c>
      <c r="K245" s="185">
        <v>15.861000000000001</v>
      </c>
      <c r="L245" s="185">
        <v>15.861000000000001</v>
      </c>
      <c r="M245" s="250">
        <f t="shared" si="0"/>
        <v>0</v>
      </c>
      <c r="N245" s="297" t="s">
        <v>48</v>
      </c>
      <c r="O245" s="251" t="s">
        <v>46</v>
      </c>
      <c r="P245" s="252" t="s">
        <v>1063</v>
      </c>
      <c r="Q245" s="253"/>
      <c r="R245" s="254" t="s">
        <v>890</v>
      </c>
      <c r="S245" s="298" t="s">
        <v>112</v>
      </c>
      <c r="T245" s="254" t="s">
        <v>891</v>
      </c>
      <c r="U245" s="288" t="s">
        <v>53</v>
      </c>
      <c r="V245" s="289"/>
      <c r="W245" s="290" t="s">
        <v>54</v>
      </c>
      <c r="X245" s="291">
        <v>234</v>
      </c>
      <c r="Y245" s="290" t="s">
        <v>54</v>
      </c>
      <c r="Z245" s="292"/>
      <c r="AA245" s="288"/>
      <c r="AB245" s="289"/>
      <c r="AC245" s="290" t="s">
        <v>54</v>
      </c>
      <c r="AD245" s="291"/>
      <c r="AE245" s="290" t="s">
        <v>54</v>
      </c>
      <c r="AF245" s="292"/>
      <c r="AG245" s="288"/>
      <c r="AH245" s="289"/>
      <c r="AI245" s="290" t="s">
        <v>54</v>
      </c>
      <c r="AJ245" s="291"/>
      <c r="AK245" s="290" t="s">
        <v>54</v>
      </c>
      <c r="AL245" s="292"/>
      <c r="AM245" s="293"/>
      <c r="AN245" s="294" t="s">
        <v>73</v>
      </c>
      <c r="AO245" s="294" t="s">
        <v>74</v>
      </c>
      <c r="AP245" s="294" t="s">
        <v>75</v>
      </c>
      <c r="AQ245" s="295" t="s">
        <v>56</v>
      </c>
      <c r="AR245" s="295"/>
      <c r="AS245" s="296"/>
    </row>
    <row r="246" spans="1:45" ht="54.65" customHeight="1">
      <c r="A246" s="285" t="s">
        <v>1064</v>
      </c>
      <c r="B246" s="252" t="s">
        <v>1065</v>
      </c>
      <c r="C246" s="252" t="s">
        <v>59</v>
      </c>
      <c r="D246" s="252" t="s">
        <v>44</v>
      </c>
      <c r="E246" s="185">
        <f>100+2300</f>
        <v>2400</v>
      </c>
      <c r="F246" s="250">
        <v>2500</v>
      </c>
      <c r="G246" s="185">
        <v>1840.3340000000001</v>
      </c>
      <c r="H246" s="247" t="s">
        <v>45</v>
      </c>
      <c r="I246" s="248" t="s">
        <v>46</v>
      </c>
      <c r="J246" s="249" t="s">
        <v>1066</v>
      </c>
      <c r="K246" s="185">
        <v>200</v>
      </c>
      <c r="L246" s="185">
        <v>0</v>
      </c>
      <c r="M246" s="250">
        <f>L246-K246</f>
        <v>-200</v>
      </c>
      <c r="N246" s="297" t="s">
        <v>48</v>
      </c>
      <c r="O246" s="251" t="s">
        <v>46</v>
      </c>
      <c r="P246" s="252" t="s">
        <v>1067</v>
      </c>
      <c r="Q246" s="253" t="s">
        <v>1068</v>
      </c>
      <c r="R246" s="254" t="s">
        <v>890</v>
      </c>
      <c r="S246" s="298" t="s">
        <v>112</v>
      </c>
      <c r="T246" s="254" t="s">
        <v>891</v>
      </c>
      <c r="U246" s="288" t="s">
        <v>53</v>
      </c>
      <c r="V246" s="289"/>
      <c r="W246" s="290" t="s">
        <v>54</v>
      </c>
      <c r="X246" s="291">
        <v>235</v>
      </c>
      <c r="Y246" s="290" t="s">
        <v>54</v>
      </c>
      <c r="Z246" s="292"/>
      <c r="AA246" s="288"/>
      <c r="AB246" s="289"/>
      <c r="AC246" s="290" t="s">
        <v>54</v>
      </c>
      <c r="AD246" s="291"/>
      <c r="AE246" s="290" t="s">
        <v>54</v>
      </c>
      <c r="AF246" s="292"/>
      <c r="AG246" s="288"/>
      <c r="AH246" s="289"/>
      <c r="AI246" s="290" t="s">
        <v>54</v>
      </c>
      <c r="AJ246" s="291"/>
      <c r="AK246" s="290" t="s">
        <v>54</v>
      </c>
      <c r="AL246" s="292"/>
      <c r="AM246" s="293"/>
      <c r="AN246" s="294" t="s">
        <v>48</v>
      </c>
      <c r="AO246" s="294"/>
      <c r="AP246" s="294" t="s">
        <v>64</v>
      </c>
      <c r="AQ246" s="295"/>
      <c r="AR246" s="295" t="s">
        <v>56</v>
      </c>
      <c r="AS246" s="296"/>
    </row>
    <row r="247" spans="1:45" ht="43" customHeight="1">
      <c r="A247" s="499" t="s">
        <v>1069</v>
      </c>
      <c r="B247" s="456" t="s">
        <v>1070</v>
      </c>
      <c r="C247" s="456" t="s">
        <v>785</v>
      </c>
      <c r="D247" s="456" t="s">
        <v>44</v>
      </c>
      <c r="E247" s="185">
        <v>48.6</v>
      </c>
      <c r="F247" s="250">
        <v>202.357</v>
      </c>
      <c r="G247" s="185">
        <v>185.98500000000001</v>
      </c>
      <c r="H247" s="497" t="s">
        <v>45</v>
      </c>
      <c r="I247" s="493" t="s">
        <v>46</v>
      </c>
      <c r="J247" s="495" t="s">
        <v>1071</v>
      </c>
      <c r="K247" s="185">
        <v>72</v>
      </c>
      <c r="L247" s="185">
        <v>410.5</v>
      </c>
      <c r="M247" s="250">
        <f t="shared" si="0"/>
        <v>338.5</v>
      </c>
      <c r="N247" s="506" t="s">
        <v>48</v>
      </c>
      <c r="O247" s="468" t="s">
        <v>46</v>
      </c>
      <c r="P247" s="456" t="s">
        <v>1072</v>
      </c>
      <c r="Q247" s="253"/>
      <c r="R247" s="254" t="s">
        <v>890</v>
      </c>
      <c r="S247" s="298" t="s">
        <v>112</v>
      </c>
      <c r="T247" s="254" t="s">
        <v>1015</v>
      </c>
      <c r="U247" s="288" t="s">
        <v>53</v>
      </c>
      <c r="V247" s="289"/>
      <c r="W247" s="290" t="s">
        <v>54</v>
      </c>
      <c r="X247" s="291">
        <v>236</v>
      </c>
      <c r="Y247" s="290" t="s">
        <v>54</v>
      </c>
      <c r="Z247" s="292"/>
      <c r="AA247" s="288"/>
      <c r="AB247" s="289"/>
      <c r="AC247" s="290" t="s">
        <v>54</v>
      </c>
      <c r="AD247" s="291"/>
      <c r="AE247" s="290" t="s">
        <v>54</v>
      </c>
      <c r="AF247" s="292"/>
      <c r="AG247" s="288"/>
      <c r="AH247" s="289"/>
      <c r="AI247" s="290" t="s">
        <v>54</v>
      </c>
      <c r="AJ247" s="291"/>
      <c r="AK247" s="290" t="s">
        <v>54</v>
      </c>
      <c r="AL247" s="292"/>
      <c r="AM247" s="293"/>
      <c r="AN247" s="294" t="s">
        <v>48</v>
      </c>
      <c r="AO247" s="294"/>
      <c r="AP247" s="294" t="s">
        <v>106</v>
      </c>
      <c r="AQ247" s="295" t="s">
        <v>56</v>
      </c>
      <c r="AR247" s="295"/>
      <c r="AS247" s="296"/>
    </row>
    <row r="248" spans="1:45" ht="43" customHeight="1">
      <c r="A248" s="500"/>
      <c r="B248" s="457"/>
      <c r="C248" s="457"/>
      <c r="D248" s="457"/>
      <c r="E248" s="185">
        <v>151.59100000000001</v>
      </c>
      <c r="F248" s="250">
        <v>151.59100000000001</v>
      </c>
      <c r="G248" s="185">
        <v>142.136</v>
      </c>
      <c r="H248" s="498"/>
      <c r="I248" s="494"/>
      <c r="J248" s="496"/>
      <c r="K248" s="185">
        <v>160.76</v>
      </c>
      <c r="L248" s="185">
        <v>160.76</v>
      </c>
      <c r="M248" s="250">
        <f t="shared" si="0"/>
        <v>0</v>
      </c>
      <c r="N248" s="507"/>
      <c r="O248" s="510"/>
      <c r="P248" s="457"/>
      <c r="Q248" s="253"/>
      <c r="R248" s="254" t="s">
        <v>890</v>
      </c>
      <c r="S248" s="298" t="s">
        <v>112</v>
      </c>
      <c r="T248" s="254" t="s">
        <v>985</v>
      </c>
      <c r="U248" s="288" t="s">
        <v>53</v>
      </c>
      <c r="V248" s="289"/>
      <c r="W248" s="290" t="s">
        <v>54</v>
      </c>
      <c r="X248" s="291"/>
      <c r="Y248" s="290" t="s">
        <v>54</v>
      </c>
      <c r="Z248" s="292"/>
      <c r="AA248" s="288"/>
      <c r="AB248" s="289"/>
      <c r="AC248" s="290" t="s">
        <v>54</v>
      </c>
      <c r="AD248" s="291"/>
      <c r="AE248" s="290" t="s">
        <v>54</v>
      </c>
      <c r="AF248" s="292"/>
      <c r="AG248" s="288"/>
      <c r="AH248" s="289"/>
      <c r="AI248" s="290" t="s">
        <v>54</v>
      </c>
      <c r="AJ248" s="291"/>
      <c r="AK248" s="290" t="s">
        <v>54</v>
      </c>
      <c r="AL248" s="292"/>
      <c r="AM248" s="293"/>
      <c r="AN248" s="294" t="s">
        <v>48</v>
      </c>
      <c r="AO248" s="294"/>
      <c r="AP248" s="294" t="s">
        <v>106</v>
      </c>
      <c r="AQ248" s="295" t="s">
        <v>56</v>
      </c>
      <c r="AR248" s="295"/>
      <c r="AS248" s="296"/>
    </row>
    <row r="249" spans="1:45" ht="41.5" customHeight="1">
      <c r="A249" s="285" t="s">
        <v>1073</v>
      </c>
      <c r="B249" s="252" t="s">
        <v>1074</v>
      </c>
      <c r="C249" s="252" t="s">
        <v>300</v>
      </c>
      <c r="D249" s="252" t="s">
        <v>44</v>
      </c>
      <c r="E249" s="185">
        <v>9.2349999999999994</v>
      </c>
      <c r="F249" s="185">
        <v>9.2349999999999994</v>
      </c>
      <c r="G249" s="185">
        <v>8.6609999999999996</v>
      </c>
      <c r="H249" s="247" t="s">
        <v>1075</v>
      </c>
      <c r="I249" s="248" t="s">
        <v>46</v>
      </c>
      <c r="J249" s="249" t="s">
        <v>1076</v>
      </c>
      <c r="K249" s="185">
        <v>9.2349999999999994</v>
      </c>
      <c r="L249" s="185">
        <v>9.2349999999999994</v>
      </c>
      <c r="M249" s="250">
        <f t="shared" si="0"/>
        <v>0</v>
      </c>
      <c r="N249" s="297" t="s">
        <v>48</v>
      </c>
      <c r="O249" s="251" t="s">
        <v>46</v>
      </c>
      <c r="P249" s="252" t="s">
        <v>1077</v>
      </c>
      <c r="Q249" s="253"/>
      <c r="R249" s="254" t="s">
        <v>890</v>
      </c>
      <c r="S249" s="298" t="s">
        <v>112</v>
      </c>
      <c r="T249" s="254" t="s">
        <v>985</v>
      </c>
      <c r="U249" s="288" t="s">
        <v>53</v>
      </c>
      <c r="V249" s="289"/>
      <c r="W249" s="290" t="s">
        <v>54</v>
      </c>
      <c r="X249" s="291">
        <v>237</v>
      </c>
      <c r="Y249" s="290" t="s">
        <v>54</v>
      </c>
      <c r="Z249" s="292"/>
      <c r="AA249" s="288"/>
      <c r="AB249" s="289"/>
      <c r="AC249" s="290" t="s">
        <v>54</v>
      </c>
      <c r="AD249" s="291"/>
      <c r="AE249" s="290" t="s">
        <v>54</v>
      </c>
      <c r="AF249" s="292"/>
      <c r="AG249" s="288"/>
      <c r="AH249" s="289"/>
      <c r="AI249" s="290" t="s">
        <v>54</v>
      </c>
      <c r="AJ249" s="291"/>
      <c r="AK249" s="290" t="s">
        <v>54</v>
      </c>
      <c r="AL249" s="292"/>
      <c r="AM249" s="293"/>
      <c r="AN249" s="294" t="s">
        <v>73</v>
      </c>
      <c r="AO249" s="294" t="s">
        <v>74</v>
      </c>
      <c r="AP249" s="294" t="s">
        <v>75</v>
      </c>
      <c r="AQ249" s="295" t="s">
        <v>56</v>
      </c>
      <c r="AR249" s="295"/>
      <c r="AS249" s="296"/>
    </row>
    <row r="250" spans="1:45" ht="95.15" customHeight="1">
      <c r="A250" s="285" t="s">
        <v>1078</v>
      </c>
      <c r="B250" s="252" t="s">
        <v>1079</v>
      </c>
      <c r="C250" s="252" t="s">
        <v>488</v>
      </c>
      <c r="D250" s="252" t="s">
        <v>44</v>
      </c>
      <c r="E250" s="185">
        <v>39.375999999999998</v>
      </c>
      <c r="F250" s="185">
        <v>39.375999999999998</v>
      </c>
      <c r="G250" s="185">
        <v>36.673999999999999</v>
      </c>
      <c r="H250" s="247" t="s">
        <v>45</v>
      </c>
      <c r="I250" s="248" t="s">
        <v>46</v>
      </c>
      <c r="J250" s="249" t="s">
        <v>1080</v>
      </c>
      <c r="K250" s="185">
        <v>35.439</v>
      </c>
      <c r="L250" s="185">
        <v>35.439</v>
      </c>
      <c r="M250" s="250">
        <f t="shared" si="0"/>
        <v>0</v>
      </c>
      <c r="N250" s="297" t="s">
        <v>48</v>
      </c>
      <c r="O250" s="251" t="s">
        <v>46</v>
      </c>
      <c r="P250" s="252" t="s">
        <v>1081</v>
      </c>
      <c r="Q250" s="253"/>
      <c r="R250" s="254" t="s">
        <v>890</v>
      </c>
      <c r="S250" s="298" t="s">
        <v>112</v>
      </c>
      <c r="T250" s="254" t="s">
        <v>985</v>
      </c>
      <c r="U250" s="288" t="s">
        <v>53</v>
      </c>
      <c r="V250" s="289"/>
      <c r="W250" s="290" t="s">
        <v>54</v>
      </c>
      <c r="X250" s="291">
        <v>238</v>
      </c>
      <c r="Y250" s="290" t="s">
        <v>54</v>
      </c>
      <c r="Z250" s="292"/>
      <c r="AA250" s="288"/>
      <c r="AB250" s="289"/>
      <c r="AC250" s="290" t="s">
        <v>54</v>
      </c>
      <c r="AD250" s="291"/>
      <c r="AE250" s="290" t="s">
        <v>54</v>
      </c>
      <c r="AF250" s="292"/>
      <c r="AG250" s="288"/>
      <c r="AH250" s="289"/>
      <c r="AI250" s="290" t="s">
        <v>54</v>
      </c>
      <c r="AJ250" s="291"/>
      <c r="AK250" s="290" t="s">
        <v>54</v>
      </c>
      <c r="AL250" s="292"/>
      <c r="AM250" s="293"/>
      <c r="AN250" s="294" t="s">
        <v>48</v>
      </c>
      <c r="AO250" s="294"/>
      <c r="AP250" s="294" t="s">
        <v>106</v>
      </c>
      <c r="AQ250" s="295" t="s">
        <v>56</v>
      </c>
      <c r="AR250" s="295"/>
      <c r="AS250" s="296"/>
    </row>
    <row r="251" spans="1:45" ht="51" customHeight="1">
      <c r="A251" s="285" t="s">
        <v>1082</v>
      </c>
      <c r="B251" s="252" t="s">
        <v>1083</v>
      </c>
      <c r="C251" s="252" t="s">
        <v>300</v>
      </c>
      <c r="D251" s="252" t="s">
        <v>44</v>
      </c>
      <c r="E251" s="185">
        <v>26.731000000000002</v>
      </c>
      <c r="F251" s="185">
        <v>26.731000000000002</v>
      </c>
      <c r="G251" s="185">
        <v>30.748999999999999</v>
      </c>
      <c r="H251" s="247" t="s">
        <v>1084</v>
      </c>
      <c r="I251" s="255" t="s">
        <v>46</v>
      </c>
      <c r="J251" s="249" t="s">
        <v>1085</v>
      </c>
      <c r="K251" s="398">
        <v>26.731000000000002</v>
      </c>
      <c r="L251" s="398">
        <v>41.731999999999999</v>
      </c>
      <c r="M251" s="257">
        <f t="shared" si="0"/>
        <v>15.000999999999998</v>
      </c>
      <c r="N251" s="297" t="s">
        <v>48</v>
      </c>
      <c r="O251" s="259" t="s">
        <v>46</v>
      </c>
      <c r="P251" s="260" t="s">
        <v>1086</v>
      </c>
      <c r="Q251" s="261"/>
      <c r="R251" s="264" t="s">
        <v>890</v>
      </c>
      <c r="S251" s="287" t="s">
        <v>112</v>
      </c>
      <c r="T251" s="264" t="s">
        <v>985</v>
      </c>
      <c r="U251" s="288" t="s">
        <v>53</v>
      </c>
      <c r="V251" s="289"/>
      <c r="W251" s="290" t="s">
        <v>54</v>
      </c>
      <c r="X251" s="291">
        <v>239</v>
      </c>
      <c r="Y251" s="290" t="s">
        <v>54</v>
      </c>
      <c r="Z251" s="292"/>
      <c r="AA251" s="288"/>
      <c r="AB251" s="289"/>
      <c r="AC251" s="290" t="s">
        <v>54</v>
      </c>
      <c r="AD251" s="291"/>
      <c r="AE251" s="290" t="s">
        <v>54</v>
      </c>
      <c r="AF251" s="292"/>
      <c r="AG251" s="288"/>
      <c r="AH251" s="289"/>
      <c r="AI251" s="290" t="s">
        <v>54</v>
      </c>
      <c r="AJ251" s="291"/>
      <c r="AK251" s="290" t="s">
        <v>54</v>
      </c>
      <c r="AL251" s="292"/>
      <c r="AM251" s="293"/>
      <c r="AN251" s="294" t="s">
        <v>73</v>
      </c>
      <c r="AO251" s="294" t="s">
        <v>74</v>
      </c>
      <c r="AP251" s="294" t="s">
        <v>75</v>
      </c>
      <c r="AQ251" s="295" t="s">
        <v>56</v>
      </c>
      <c r="AR251" s="295"/>
      <c r="AS251" s="296"/>
    </row>
    <row r="252" spans="1:45" ht="74" customHeight="1">
      <c r="A252" s="285" t="s">
        <v>1087</v>
      </c>
      <c r="B252" s="252" t="s">
        <v>1088</v>
      </c>
      <c r="C252" s="252" t="s">
        <v>300</v>
      </c>
      <c r="D252" s="252" t="s">
        <v>44</v>
      </c>
      <c r="E252" s="185">
        <v>560.90099999999995</v>
      </c>
      <c r="F252" s="185">
        <v>560.90099999999995</v>
      </c>
      <c r="G252" s="185">
        <v>546.56700000000001</v>
      </c>
      <c r="H252" s="247" t="s">
        <v>45</v>
      </c>
      <c r="I252" s="248" t="s">
        <v>46</v>
      </c>
      <c r="J252" s="249" t="s">
        <v>1089</v>
      </c>
      <c r="K252" s="185">
        <v>550.03700000000003</v>
      </c>
      <c r="L252" s="185">
        <v>565.60500000000002</v>
      </c>
      <c r="M252" s="250">
        <f t="shared" si="0"/>
        <v>15.567999999999984</v>
      </c>
      <c r="N252" s="297" t="s">
        <v>48</v>
      </c>
      <c r="O252" s="251" t="s">
        <v>46</v>
      </c>
      <c r="P252" s="252" t="s">
        <v>1090</v>
      </c>
      <c r="Q252" s="253"/>
      <c r="R252" s="254" t="s">
        <v>890</v>
      </c>
      <c r="S252" s="298" t="s">
        <v>112</v>
      </c>
      <c r="T252" s="254" t="s">
        <v>985</v>
      </c>
      <c r="U252" s="288" t="s">
        <v>53</v>
      </c>
      <c r="V252" s="289"/>
      <c r="W252" s="290" t="s">
        <v>54</v>
      </c>
      <c r="X252" s="291">
        <v>240</v>
      </c>
      <c r="Y252" s="290" t="s">
        <v>54</v>
      </c>
      <c r="Z252" s="292"/>
      <c r="AA252" s="288"/>
      <c r="AB252" s="289"/>
      <c r="AC252" s="290" t="s">
        <v>54</v>
      </c>
      <c r="AD252" s="291"/>
      <c r="AE252" s="290" t="s">
        <v>54</v>
      </c>
      <c r="AF252" s="292"/>
      <c r="AG252" s="288"/>
      <c r="AH252" s="289"/>
      <c r="AI252" s="290" t="s">
        <v>54</v>
      </c>
      <c r="AJ252" s="291"/>
      <c r="AK252" s="290" t="s">
        <v>54</v>
      </c>
      <c r="AL252" s="292"/>
      <c r="AM252" s="293"/>
      <c r="AN252" s="294" t="s">
        <v>48</v>
      </c>
      <c r="AO252" s="294"/>
      <c r="AP252" s="294" t="s">
        <v>64</v>
      </c>
      <c r="AQ252" s="295" t="s">
        <v>56</v>
      </c>
      <c r="AR252" s="295"/>
      <c r="AS252" s="296"/>
    </row>
    <row r="253" spans="1:45" ht="62.15" customHeight="1">
      <c r="A253" s="285" t="s">
        <v>1091</v>
      </c>
      <c r="B253" s="252" t="s">
        <v>1092</v>
      </c>
      <c r="C253" s="252" t="s">
        <v>267</v>
      </c>
      <c r="D253" s="252" t="s">
        <v>44</v>
      </c>
      <c r="E253" s="185">
        <v>52.063000000000002</v>
      </c>
      <c r="F253" s="185">
        <v>52.063000000000002</v>
      </c>
      <c r="G253" s="185">
        <v>46.869</v>
      </c>
      <c r="H253" s="247" t="s">
        <v>45</v>
      </c>
      <c r="I253" s="248" t="s">
        <v>46</v>
      </c>
      <c r="J253" s="249" t="s">
        <v>1093</v>
      </c>
      <c r="K253" s="185">
        <v>56.963000000000001</v>
      </c>
      <c r="L253" s="185">
        <v>56.963000000000001</v>
      </c>
      <c r="M253" s="250">
        <f t="shared" si="0"/>
        <v>0</v>
      </c>
      <c r="N253" s="297" t="s">
        <v>48</v>
      </c>
      <c r="O253" s="251" t="s">
        <v>46</v>
      </c>
      <c r="P253" s="252" t="s">
        <v>1094</v>
      </c>
      <c r="Q253" s="253"/>
      <c r="R253" s="254" t="s">
        <v>890</v>
      </c>
      <c r="S253" s="298" t="s">
        <v>112</v>
      </c>
      <c r="T253" s="254" t="s">
        <v>985</v>
      </c>
      <c r="U253" s="288" t="s">
        <v>53</v>
      </c>
      <c r="V253" s="289"/>
      <c r="W253" s="290" t="s">
        <v>54</v>
      </c>
      <c r="X253" s="291">
        <v>241</v>
      </c>
      <c r="Y253" s="290" t="s">
        <v>54</v>
      </c>
      <c r="Z253" s="292"/>
      <c r="AA253" s="288"/>
      <c r="AB253" s="289"/>
      <c r="AC253" s="290" t="s">
        <v>54</v>
      </c>
      <c r="AD253" s="291"/>
      <c r="AE253" s="290" t="s">
        <v>54</v>
      </c>
      <c r="AF253" s="292"/>
      <c r="AG253" s="288"/>
      <c r="AH253" s="289"/>
      <c r="AI253" s="290" t="s">
        <v>54</v>
      </c>
      <c r="AJ253" s="291"/>
      <c r="AK253" s="290" t="s">
        <v>54</v>
      </c>
      <c r="AL253" s="292"/>
      <c r="AM253" s="293"/>
      <c r="AN253" s="294" t="s">
        <v>48</v>
      </c>
      <c r="AO253" s="294"/>
      <c r="AP253" s="294" t="s">
        <v>106</v>
      </c>
      <c r="AQ253" s="295" t="s">
        <v>56</v>
      </c>
      <c r="AR253" s="295"/>
      <c r="AS253" s="296"/>
    </row>
    <row r="254" spans="1:45" ht="110.15" customHeight="1">
      <c r="A254" s="285" t="s">
        <v>1095</v>
      </c>
      <c r="B254" s="252" t="s">
        <v>1096</v>
      </c>
      <c r="C254" s="252" t="s">
        <v>222</v>
      </c>
      <c r="D254" s="252" t="s">
        <v>44</v>
      </c>
      <c r="E254" s="185">
        <v>28.867999999999999</v>
      </c>
      <c r="F254" s="250">
        <v>28.867999999999999</v>
      </c>
      <c r="G254" s="185">
        <v>27.096</v>
      </c>
      <c r="H254" s="247" t="s">
        <v>45</v>
      </c>
      <c r="I254" s="248" t="s">
        <v>46</v>
      </c>
      <c r="J254" s="249" t="s">
        <v>1097</v>
      </c>
      <c r="K254" s="185">
        <v>24.867999999999999</v>
      </c>
      <c r="L254" s="185">
        <v>0</v>
      </c>
      <c r="M254" s="250">
        <f t="shared" si="0"/>
        <v>-24.867999999999999</v>
      </c>
      <c r="N254" s="185">
        <v>-24.867999999999999</v>
      </c>
      <c r="O254" s="251" t="s">
        <v>1023</v>
      </c>
      <c r="P254" s="252" t="s">
        <v>1098</v>
      </c>
      <c r="Q254" s="253"/>
      <c r="R254" s="254" t="s">
        <v>919</v>
      </c>
      <c r="S254" s="298" t="s">
        <v>112</v>
      </c>
      <c r="T254" s="254" t="s">
        <v>891</v>
      </c>
      <c r="U254" s="288" t="s">
        <v>53</v>
      </c>
      <c r="V254" s="289"/>
      <c r="W254" s="290" t="s">
        <v>54</v>
      </c>
      <c r="X254" s="291">
        <v>242</v>
      </c>
      <c r="Y254" s="290" t="s">
        <v>54</v>
      </c>
      <c r="Z254" s="292"/>
      <c r="AA254" s="288"/>
      <c r="AB254" s="289"/>
      <c r="AC254" s="290" t="s">
        <v>54</v>
      </c>
      <c r="AD254" s="291"/>
      <c r="AE254" s="290" t="s">
        <v>54</v>
      </c>
      <c r="AF254" s="292"/>
      <c r="AG254" s="288"/>
      <c r="AH254" s="289"/>
      <c r="AI254" s="290" t="s">
        <v>54</v>
      </c>
      <c r="AJ254" s="291"/>
      <c r="AK254" s="290" t="s">
        <v>54</v>
      </c>
      <c r="AL254" s="292"/>
      <c r="AM254" s="293"/>
      <c r="AN254" s="294" t="s">
        <v>48</v>
      </c>
      <c r="AO254" s="294"/>
      <c r="AP254" s="294" t="s">
        <v>55</v>
      </c>
      <c r="AQ254" s="295" t="s">
        <v>56</v>
      </c>
      <c r="AR254" s="295"/>
      <c r="AS254" s="296"/>
    </row>
    <row r="255" spans="1:45" ht="126.5" customHeight="1">
      <c r="A255" s="499" t="s">
        <v>1099</v>
      </c>
      <c r="B255" s="456" t="s">
        <v>1100</v>
      </c>
      <c r="C255" s="456" t="s">
        <v>300</v>
      </c>
      <c r="D255" s="456" t="s">
        <v>44</v>
      </c>
      <c r="E255" s="185">
        <v>195.79300000000001</v>
      </c>
      <c r="F255" s="250">
        <v>195.79300000000001</v>
      </c>
      <c r="G255" s="185">
        <v>129.60400000000001</v>
      </c>
      <c r="H255" s="497" t="s">
        <v>1101</v>
      </c>
      <c r="I255" s="493" t="s">
        <v>46</v>
      </c>
      <c r="J255" s="495" t="s">
        <v>1102</v>
      </c>
      <c r="K255" s="185">
        <v>212.67599999999999</v>
      </c>
      <c r="L255" s="185">
        <v>216.56100000000001</v>
      </c>
      <c r="M255" s="250">
        <f t="shared" si="0"/>
        <v>3.8850000000000193</v>
      </c>
      <c r="N255" s="506" t="s">
        <v>48</v>
      </c>
      <c r="O255" s="468" t="s">
        <v>46</v>
      </c>
      <c r="P255" s="456" t="s">
        <v>1103</v>
      </c>
      <c r="Q255" s="253"/>
      <c r="R255" s="254" t="s">
        <v>890</v>
      </c>
      <c r="S255" s="298" t="s">
        <v>112</v>
      </c>
      <c r="T255" s="254" t="s">
        <v>891</v>
      </c>
      <c r="U255" s="288" t="s">
        <v>53</v>
      </c>
      <c r="V255" s="289"/>
      <c r="W255" s="290" t="s">
        <v>54</v>
      </c>
      <c r="X255" s="291">
        <v>243</v>
      </c>
      <c r="Y255" s="290" t="s">
        <v>54</v>
      </c>
      <c r="Z255" s="292"/>
      <c r="AA255" s="288"/>
      <c r="AB255" s="289"/>
      <c r="AC255" s="290" t="s">
        <v>54</v>
      </c>
      <c r="AD255" s="291"/>
      <c r="AE255" s="290" t="s">
        <v>54</v>
      </c>
      <c r="AF255" s="292"/>
      <c r="AG255" s="288"/>
      <c r="AH255" s="289"/>
      <c r="AI255" s="290" t="s">
        <v>54</v>
      </c>
      <c r="AJ255" s="291"/>
      <c r="AK255" s="290" t="s">
        <v>54</v>
      </c>
      <c r="AL255" s="292"/>
      <c r="AM255" s="293"/>
      <c r="AN255" s="294" t="s">
        <v>73</v>
      </c>
      <c r="AO255" s="294" t="s">
        <v>74</v>
      </c>
      <c r="AP255" s="294" t="s">
        <v>75</v>
      </c>
      <c r="AQ255" s="295" t="s">
        <v>56</v>
      </c>
      <c r="AR255" s="295"/>
      <c r="AS255" s="296"/>
    </row>
    <row r="256" spans="1:45" ht="99" customHeight="1">
      <c r="A256" s="500"/>
      <c r="B256" s="457"/>
      <c r="C256" s="457"/>
      <c r="D256" s="457"/>
      <c r="E256" s="185">
        <v>5.5110000000000001</v>
      </c>
      <c r="F256" s="250">
        <v>5.5110000000000001</v>
      </c>
      <c r="G256" s="185">
        <v>3.7955390000000002</v>
      </c>
      <c r="H256" s="498"/>
      <c r="I256" s="494"/>
      <c r="J256" s="496"/>
      <c r="K256" s="185">
        <v>4.2869999999999999</v>
      </c>
      <c r="L256" s="185">
        <v>4.2869999999999999</v>
      </c>
      <c r="M256" s="250">
        <f t="shared" si="0"/>
        <v>0</v>
      </c>
      <c r="N256" s="507"/>
      <c r="O256" s="510"/>
      <c r="P256" s="457"/>
      <c r="Q256" s="253"/>
      <c r="R256" s="254" t="s">
        <v>890</v>
      </c>
      <c r="S256" s="298" t="s">
        <v>112</v>
      </c>
      <c r="T256" s="254" t="s">
        <v>1033</v>
      </c>
      <c r="U256" s="288" t="s">
        <v>53</v>
      </c>
      <c r="V256" s="289"/>
      <c r="W256" s="290" t="s">
        <v>54</v>
      </c>
      <c r="X256" s="291"/>
      <c r="Y256" s="290" t="s">
        <v>54</v>
      </c>
      <c r="Z256" s="292"/>
      <c r="AA256" s="288"/>
      <c r="AB256" s="289"/>
      <c r="AC256" s="290" t="s">
        <v>54</v>
      </c>
      <c r="AD256" s="291"/>
      <c r="AE256" s="290" t="s">
        <v>54</v>
      </c>
      <c r="AF256" s="292"/>
      <c r="AG256" s="288"/>
      <c r="AH256" s="289"/>
      <c r="AI256" s="290" t="s">
        <v>54</v>
      </c>
      <c r="AJ256" s="291"/>
      <c r="AK256" s="290" t="s">
        <v>54</v>
      </c>
      <c r="AL256" s="292"/>
      <c r="AM256" s="293"/>
      <c r="AN256" s="294" t="s">
        <v>73</v>
      </c>
      <c r="AO256" s="294" t="s">
        <v>74</v>
      </c>
      <c r="AP256" s="294" t="s">
        <v>75</v>
      </c>
      <c r="AQ256" s="295" t="s">
        <v>56</v>
      </c>
      <c r="AR256" s="295"/>
      <c r="AS256" s="296"/>
    </row>
    <row r="257" spans="1:45" ht="50" customHeight="1">
      <c r="A257" s="299" t="s">
        <v>1104</v>
      </c>
      <c r="B257" s="252" t="s">
        <v>1105</v>
      </c>
      <c r="C257" s="252" t="s">
        <v>442</v>
      </c>
      <c r="D257" s="252" t="s">
        <v>44</v>
      </c>
      <c r="E257" s="185">
        <v>174</v>
      </c>
      <c r="F257" s="250">
        <v>148.43700000000001</v>
      </c>
      <c r="G257" s="185">
        <v>135.9</v>
      </c>
      <c r="H257" s="247" t="s">
        <v>45</v>
      </c>
      <c r="I257" s="248" t="s">
        <v>46</v>
      </c>
      <c r="J257" s="249" t="s">
        <v>1106</v>
      </c>
      <c r="K257" s="185">
        <v>174</v>
      </c>
      <c r="L257" s="185">
        <v>174</v>
      </c>
      <c r="M257" s="250">
        <f t="shared" si="0"/>
        <v>0</v>
      </c>
      <c r="N257" s="297" t="s">
        <v>48</v>
      </c>
      <c r="O257" s="251" t="s">
        <v>46</v>
      </c>
      <c r="P257" s="252" t="s">
        <v>1107</v>
      </c>
      <c r="Q257" s="253"/>
      <c r="R257" s="254" t="s">
        <v>890</v>
      </c>
      <c r="S257" s="298" t="s">
        <v>112</v>
      </c>
      <c r="T257" s="254" t="s">
        <v>891</v>
      </c>
      <c r="U257" s="288" t="s">
        <v>53</v>
      </c>
      <c r="V257" s="289"/>
      <c r="W257" s="290" t="s">
        <v>54</v>
      </c>
      <c r="X257" s="291">
        <v>244</v>
      </c>
      <c r="Y257" s="290" t="s">
        <v>54</v>
      </c>
      <c r="Z257" s="292"/>
      <c r="AA257" s="288"/>
      <c r="AB257" s="289"/>
      <c r="AC257" s="290" t="s">
        <v>54</v>
      </c>
      <c r="AD257" s="291"/>
      <c r="AE257" s="290" t="s">
        <v>54</v>
      </c>
      <c r="AF257" s="292"/>
      <c r="AG257" s="288"/>
      <c r="AH257" s="289"/>
      <c r="AI257" s="290" t="s">
        <v>54</v>
      </c>
      <c r="AJ257" s="291"/>
      <c r="AK257" s="290" t="s">
        <v>54</v>
      </c>
      <c r="AL257" s="292"/>
      <c r="AM257" s="293"/>
      <c r="AN257" s="294" t="s">
        <v>48</v>
      </c>
      <c r="AO257" s="294"/>
      <c r="AP257" s="294" t="s">
        <v>64</v>
      </c>
      <c r="AQ257" s="295"/>
      <c r="AR257" s="295" t="s">
        <v>56</v>
      </c>
      <c r="AS257" s="296"/>
    </row>
    <row r="258" spans="1:45" ht="237" customHeight="1">
      <c r="A258" s="299" t="s">
        <v>1108</v>
      </c>
      <c r="B258" s="252" t="s">
        <v>1109</v>
      </c>
      <c r="C258" s="252" t="s">
        <v>67</v>
      </c>
      <c r="D258" s="252" t="s">
        <v>44</v>
      </c>
      <c r="E258" s="185">
        <v>4.0759999999999996</v>
      </c>
      <c r="F258" s="250">
        <v>4.0759999999999996</v>
      </c>
      <c r="G258" s="185">
        <v>3.2210000000000001</v>
      </c>
      <c r="H258" s="247" t="s">
        <v>1110</v>
      </c>
      <c r="I258" s="248" t="s">
        <v>46</v>
      </c>
      <c r="J258" s="249" t="s">
        <v>1111</v>
      </c>
      <c r="K258" s="185">
        <v>4.0759999999999996</v>
      </c>
      <c r="L258" s="185">
        <v>4.0759999999999996</v>
      </c>
      <c r="M258" s="250">
        <f t="shared" si="0"/>
        <v>0</v>
      </c>
      <c r="N258" s="297" t="s">
        <v>48</v>
      </c>
      <c r="O258" s="251" t="s">
        <v>46</v>
      </c>
      <c r="P258" s="252" t="s">
        <v>1112</v>
      </c>
      <c r="Q258" s="253"/>
      <c r="R258" s="254" t="s">
        <v>890</v>
      </c>
      <c r="S258" s="298" t="s">
        <v>112</v>
      </c>
      <c r="T258" s="254" t="s">
        <v>891</v>
      </c>
      <c r="U258" s="288" t="s">
        <v>53</v>
      </c>
      <c r="V258" s="289"/>
      <c r="W258" s="290" t="s">
        <v>54</v>
      </c>
      <c r="X258" s="291">
        <v>245</v>
      </c>
      <c r="Y258" s="290" t="s">
        <v>54</v>
      </c>
      <c r="Z258" s="292"/>
      <c r="AA258" s="288"/>
      <c r="AB258" s="289"/>
      <c r="AC258" s="290" t="s">
        <v>54</v>
      </c>
      <c r="AD258" s="291"/>
      <c r="AE258" s="290" t="s">
        <v>54</v>
      </c>
      <c r="AF258" s="292"/>
      <c r="AG258" s="288"/>
      <c r="AH258" s="289"/>
      <c r="AI258" s="290" t="s">
        <v>54</v>
      </c>
      <c r="AJ258" s="291"/>
      <c r="AK258" s="290" t="s">
        <v>54</v>
      </c>
      <c r="AL258" s="292"/>
      <c r="AM258" s="293"/>
      <c r="AN258" s="294" t="s">
        <v>73</v>
      </c>
      <c r="AO258" s="294" t="s">
        <v>74</v>
      </c>
      <c r="AP258" s="294" t="s">
        <v>75</v>
      </c>
      <c r="AQ258" s="295" t="s">
        <v>56</v>
      </c>
      <c r="AR258" s="295"/>
      <c r="AS258" s="296"/>
    </row>
    <row r="259" spans="1:45" ht="75.650000000000006" customHeight="1">
      <c r="A259" s="299" t="s">
        <v>1113</v>
      </c>
      <c r="B259" s="252" t="s">
        <v>1114</v>
      </c>
      <c r="C259" s="252" t="s">
        <v>300</v>
      </c>
      <c r="D259" s="252" t="s">
        <v>44</v>
      </c>
      <c r="E259" s="185">
        <v>25.236999999999998</v>
      </c>
      <c r="F259" s="185">
        <v>25.236999999999998</v>
      </c>
      <c r="G259" s="185">
        <v>21.2</v>
      </c>
      <c r="H259" s="247" t="s">
        <v>45</v>
      </c>
      <c r="I259" s="248" t="s">
        <v>46</v>
      </c>
      <c r="J259" s="249" t="s">
        <v>1115</v>
      </c>
      <c r="K259" s="185">
        <v>25.236999999999998</v>
      </c>
      <c r="L259" s="185">
        <v>30</v>
      </c>
      <c r="M259" s="250">
        <f t="shared" si="0"/>
        <v>4.7630000000000017</v>
      </c>
      <c r="N259" s="297" t="s">
        <v>48</v>
      </c>
      <c r="O259" s="251" t="s">
        <v>46</v>
      </c>
      <c r="P259" s="252" t="s">
        <v>1116</v>
      </c>
      <c r="Q259" s="253"/>
      <c r="R259" s="254" t="s">
        <v>890</v>
      </c>
      <c r="S259" s="298" t="s">
        <v>112</v>
      </c>
      <c r="T259" s="254" t="s">
        <v>891</v>
      </c>
      <c r="U259" s="288" t="s">
        <v>53</v>
      </c>
      <c r="V259" s="289"/>
      <c r="W259" s="290" t="s">
        <v>54</v>
      </c>
      <c r="X259" s="291">
        <v>246</v>
      </c>
      <c r="Y259" s="290" t="s">
        <v>54</v>
      </c>
      <c r="Z259" s="292"/>
      <c r="AA259" s="288"/>
      <c r="AB259" s="289"/>
      <c r="AC259" s="290" t="s">
        <v>54</v>
      </c>
      <c r="AD259" s="291"/>
      <c r="AE259" s="290" t="s">
        <v>54</v>
      </c>
      <c r="AF259" s="292"/>
      <c r="AG259" s="288"/>
      <c r="AH259" s="289"/>
      <c r="AI259" s="290" t="s">
        <v>54</v>
      </c>
      <c r="AJ259" s="291"/>
      <c r="AK259" s="290" t="s">
        <v>54</v>
      </c>
      <c r="AL259" s="292"/>
      <c r="AM259" s="293"/>
      <c r="AN259" s="294" t="s">
        <v>48</v>
      </c>
      <c r="AO259" s="294"/>
      <c r="AP259" s="294" t="s">
        <v>98</v>
      </c>
      <c r="AQ259" s="295" t="s">
        <v>56</v>
      </c>
      <c r="AR259" s="295"/>
      <c r="AS259" s="296"/>
    </row>
    <row r="260" spans="1:45" ht="45.5" customHeight="1">
      <c r="A260" s="499" t="s">
        <v>1117</v>
      </c>
      <c r="B260" s="456" t="s">
        <v>1118</v>
      </c>
      <c r="C260" s="252" t="s">
        <v>910</v>
      </c>
      <c r="D260" s="456" t="s">
        <v>44</v>
      </c>
      <c r="E260" s="185">
        <v>11840.937</v>
      </c>
      <c r="F260" s="185">
        <v>15972.097</v>
      </c>
      <c r="G260" s="185">
        <v>13164.459000000001</v>
      </c>
      <c r="H260" s="497" t="s">
        <v>45</v>
      </c>
      <c r="I260" s="493" t="s">
        <v>46</v>
      </c>
      <c r="J260" s="495" t="s">
        <v>1119</v>
      </c>
      <c r="K260" s="185">
        <v>7152.2479999999996</v>
      </c>
      <c r="L260" s="185">
        <v>0</v>
      </c>
      <c r="M260" s="250">
        <f t="shared" si="0"/>
        <v>-7152.2479999999996</v>
      </c>
      <c r="N260" s="506" t="s">
        <v>48</v>
      </c>
      <c r="O260" s="468" t="s">
        <v>46</v>
      </c>
      <c r="P260" s="456" t="s">
        <v>1120</v>
      </c>
      <c r="Q260" s="253" t="s">
        <v>1121</v>
      </c>
      <c r="R260" s="254" t="s">
        <v>890</v>
      </c>
      <c r="S260" s="298" t="s">
        <v>112</v>
      </c>
      <c r="T260" s="254" t="s">
        <v>1122</v>
      </c>
      <c r="U260" s="288" t="s">
        <v>53</v>
      </c>
      <c r="V260" s="289"/>
      <c r="W260" s="290" t="s">
        <v>54</v>
      </c>
      <c r="X260" s="291">
        <v>247</v>
      </c>
      <c r="Y260" s="290" t="s">
        <v>54</v>
      </c>
      <c r="Z260" s="292"/>
      <c r="AA260" s="288"/>
      <c r="AB260" s="289"/>
      <c r="AC260" s="290" t="s">
        <v>54</v>
      </c>
      <c r="AD260" s="291"/>
      <c r="AE260" s="290" t="s">
        <v>54</v>
      </c>
      <c r="AF260" s="292"/>
      <c r="AG260" s="288"/>
      <c r="AH260" s="289"/>
      <c r="AI260" s="290" t="s">
        <v>54</v>
      </c>
      <c r="AJ260" s="291"/>
      <c r="AK260" s="290" t="s">
        <v>54</v>
      </c>
      <c r="AL260" s="292"/>
      <c r="AM260" s="293"/>
      <c r="AN260" s="294" t="s">
        <v>48</v>
      </c>
      <c r="AO260" s="294"/>
      <c r="AP260" s="294" t="s">
        <v>98</v>
      </c>
      <c r="AQ260" s="295" t="s">
        <v>56</v>
      </c>
      <c r="AR260" s="295" t="s">
        <v>56</v>
      </c>
      <c r="AS260" s="296"/>
    </row>
    <row r="261" spans="1:45" ht="41" customHeight="1">
      <c r="A261" s="508"/>
      <c r="B261" s="509"/>
      <c r="C261" s="456" t="s">
        <v>935</v>
      </c>
      <c r="D261" s="509"/>
      <c r="E261" s="185">
        <v>1100.674</v>
      </c>
      <c r="F261" s="185">
        <v>928.81299999999999</v>
      </c>
      <c r="G261" s="185">
        <v>896.16123000000005</v>
      </c>
      <c r="H261" s="519"/>
      <c r="I261" s="520"/>
      <c r="J261" s="521"/>
      <c r="K261" s="398">
        <v>307.10700000000003</v>
      </c>
      <c r="L261" s="398">
        <v>0</v>
      </c>
      <c r="M261" s="257">
        <f t="shared" si="0"/>
        <v>-307.10700000000003</v>
      </c>
      <c r="N261" s="522"/>
      <c r="O261" s="473"/>
      <c r="P261" s="509"/>
      <c r="Q261" s="261" t="s">
        <v>1123</v>
      </c>
      <c r="R261" s="264" t="s">
        <v>890</v>
      </c>
      <c r="S261" s="287" t="s">
        <v>112</v>
      </c>
      <c r="T261" s="264" t="s">
        <v>1015</v>
      </c>
      <c r="U261" s="288" t="s">
        <v>53</v>
      </c>
      <c r="V261" s="289"/>
      <c r="W261" s="290" t="s">
        <v>54</v>
      </c>
      <c r="X261" s="291"/>
      <c r="Y261" s="290" t="s">
        <v>54</v>
      </c>
      <c r="Z261" s="292"/>
      <c r="AA261" s="288"/>
      <c r="AB261" s="289"/>
      <c r="AC261" s="290" t="s">
        <v>54</v>
      </c>
      <c r="AD261" s="291"/>
      <c r="AE261" s="290" t="s">
        <v>54</v>
      </c>
      <c r="AF261" s="292"/>
      <c r="AG261" s="288"/>
      <c r="AH261" s="289"/>
      <c r="AI261" s="290" t="s">
        <v>54</v>
      </c>
      <c r="AJ261" s="291"/>
      <c r="AK261" s="290" t="s">
        <v>54</v>
      </c>
      <c r="AL261" s="292"/>
      <c r="AM261" s="293"/>
      <c r="AN261" s="294" t="s">
        <v>48</v>
      </c>
      <c r="AO261" s="294"/>
      <c r="AP261" s="294" t="s">
        <v>98</v>
      </c>
      <c r="AQ261" s="295" t="s">
        <v>56</v>
      </c>
      <c r="AR261" s="295" t="s">
        <v>56</v>
      </c>
      <c r="AS261" s="296"/>
    </row>
    <row r="262" spans="1:45" ht="54" customHeight="1">
      <c r="A262" s="500"/>
      <c r="B262" s="457"/>
      <c r="C262" s="457"/>
      <c r="D262" s="457"/>
      <c r="E262" s="185">
        <v>270.26799999999997</v>
      </c>
      <c r="F262" s="185">
        <v>267.76799999999997</v>
      </c>
      <c r="G262" s="185">
        <v>204.73</v>
      </c>
      <c r="H262" s="498"/>
      <c r="I262" s="494"/>
      <c r="J262" s="496"/>
      <c r="K262" s="185">
        <v>270.26799999999997</v>
      </c>
      <c r="L262" s="185">
        <v>0</v>
      </c>
      <c r="M262" s="250">
        <f t="shared" si="0"/>
        <v>-270.26799999999997</v>
      </c>
      <c r="N262" s="507"/>
      <c r="O262" s="510"/>
      <c r="P262" s="457"/>
      <c r="Q262" s="253" t="s">
        <v>1124</v>
      </c>
      <c r="R262" s="254" t="s">
        <v>890</v>
      </c>
      <c r="S262" s="298" t="s">
        <v>112</v>
      </c>
      <c r="T262" s="254" t="s">
        <v>891</v>
      </c>
      <c r="U262" s="288" t="s">
        <v>53</v>
      </c>
      <c r="V262" s="289"/>
      <c r="W262" s="290" t="s">
        <v>54</v>
      </c>
      <c r="X262" s="291"/>
      <c r="Y262" s="290" t="s">
        <v>54</v>
      </c>
      <c r="Z262" s="292"/>
      <c r="AA262" s="288"/>
      <c r="AB262" s="289"/>
      <c r="AC262" s="290" t="s">
        <v>54</v>
      </c>
      <c r="AD262" s="291"/>
      <c r="AE262" s="290" t="s">
        <v>54</v>
      </c>
      <c r="AF262" s="292"/>
      <c r="AG262" s="288"/>
      <c r="AH262" s="289"/>
      <c r="AI262" s="290" t="s">
        <v>54</v>
      </c>
      <c r="AJ262" s="291"/>
      <c r="AK262" s="290" t="s">
        <v>54</v>
      </c>
      <c r="AL262" s="292"/>
      <c r="AM262" s="293"/>
      <c r="AN262" s="294" t="s">
        <v>48</v>
      </c>
      <c r="AO262" s="294"/>
      <c r="AP262" s="294" t="s">
        <v>98</v>
      </c>
      <c r="AQ262" s="295" t="s">
        <v>56</v>
      </c>
      <c r="AR262" s="295"/>
      <c r="AS262" s="296"/>
    </row>
    <row r="263" spans="1:45" ht="103.15" customHeight="1">
      <c r="A263" s="285" t="s">
        <v>1125</v>
      </c>
      <c r="B263" s="252" t="s">
        <v>1126</v>
      </c>
      <c r="C263" s="252" t="s">
        <v>267</v>
      </c>
      <c r="D263" s="252" t="s">
        <v>44</v>
      </c>
      <c r="E263" s="185">
        <v>8.8209999999999997</v>
      </c>
      <c r="F263" s="185">
        <v>8.8209999999999997</v>
      </c>
      <c r="G263" s="185">
        <v>5.64</v>
      </c>
      <c r="H263" s="247" t="s">
        <v>45</v>
      </c>
      <c r="I263" s="248" t="s">
        <v>46</v>
      </c>
      <c r="J263" s="249" t="s">
        <v>1127</v>
      </c>
      <c r="K263" s="185">
        <v>8.8209999999999997</v>
      </c>
      <c r="L263" s="185">
        <v>8.8209999999999997</v>
      </c>
      <c r="M263" s="250">
        <f t="shared" ref="M263:M273" si="8">L263-K263</f>
        <v>0</v>
      </c>
      <c r="N263" s="297" t="s">
        <v>48</v>
      </c>
      <c r="O263" s="251" t="s">
        <v>46</v>
      </c>
      <c r="P263" s="252" t="s">
        <v>1128</v>
      </c>
      <c r="Q263" s="253"/>
      <c r="R263" s="254" t="s">
        <v>890</v>
      </c>
      <c r="S263" s="298" t="s">
        <v>112</v>
      </c>
      <c r="T263" s="254" t="s">
        <v>985</v>
      </c>
      <c r="U263" s="288" t="s">
        <v>53</v>
      </c>
      <c r="V263" s="289"/>
      <c r="W263" s="290" t="s">
        <v>54</v>
      </c>
      <c r="X263" s="291">
        <v>248</v>
      </c>
      <c r="Y263" s="290" t="s">
        <v>54</v>
      </c>
      <c r="Z263" s="292"/>
      <c r="AA263" s="288"/>
      <c r="AB263" s="289"/>
      <c r="AC263" s="290" t="s">
        <v>54</v>
      </c>
      <c r="AD263" s="291"/>
      <c r="AE263" s="290" t="s">
        <v>54</v>
      </c>
      <c r="AF263" s="292"/>
      <c r="AG263" s="288"/>
      <c r="AH263" s="289"/>
      <c r="AI263" s="290" t="s">
        <v>54</v>
      </c>
      <c r="AJ263" s="291"/>
      <c r="AK263" s="290" t="s">
        <v>54</v>
      </c>
      <c r="AL263" s="292"/>
      <c r="AM263" s="293"/>
      <c r="AN263" s="294" t="s">
        <v>48</v>
      </c>
      <c r="AO263" s="294"/>
      <c r="AP263" s="294" t="s">
        <v>106</v>
      </c>
      <c r="AQ263" s="295" t="s">
        <v>56</v>
      </c>
      <c r="AR263" s="295"/>
      <c r="AS263" s="296"/>
    </row>
    <row r="264" spans="1:45" ht="100.5" customHeight="1">
      <c r="A264" s="285" t="s">
        <v>1129</v>
      </c>
      <c r="B264" s="252" t="s">
        <v>1130</v>
      </c>
      <c r="C264" s="252" t="s">
        <v>684</v>
      </c>
      <c r="D264" s="252" t="s">
        <v>1131</v>
      </c>
      <c r="E264" s="185">
        <v>180</v>
      </c>
      <c r="F264" s="250">
        <v>206.65299999999999</v>
      </c>
      <c r="G264" s="185">
        <v>102</v>
      </c>
      <c r="H264" s="247" t="s">
        <v>45</v>
      </c>
      <c r="I264" s="248" t="s">
        <v>150</v>
      </c>
      <c r="J264" s="249" t="s">
        <v>1132</v>
      </c>
      <c r="K264" s="185">
        <v>172</v>
      </c>
      <c r="L264" s="185">
        <v>120</v>
      </c>
      <c r="M264" s="250">
        <f t="shared" si="8"/>
        <v>-52</v>
      </c>
      <c r="N264" s="297" t="s">
        <v>48</v>
      </c>
      <c r="O264" s="251" t="s">
        <v>532</v>
      </c>
      <c r="P264" s="252" t="s">
        <v>1133</v>
      </c>
      <c r="Q264" s="253"/>
      <c r="R264" s="254" t="s">
        <v>1134</v>
      </c>
      <c r="S264" s="298" t="s">
        <v>1135</v>
      </c>
      <c r="T264" s="254" t="s">
        <v>891</v>
      </c>
      <c r="U264" s="288" t="s">
        <v>53</v>
      </c>
      <c r="V264" s="289"/>
      <c r="W264" s="290" t="s">
        <v>54</v>
      </c>
      <c r="X264" s="291">
        <v>250</v>
      </c>
      <c r="Y264" s="290" t="s">
        <v>54</v>
      </c>
      <c r="Z264" s="292"/>
      <c r="AA264" s="288"/>
      <c r="AB264" s="289"/>
      <c r="AC264" s="290" t="s">
        <v>54</v>
      </c>
      <c r="AD264" s="291"/>
      <c r="AE264" s="290" t="s">
        <v>54</v>
      </c>
      <c r="AF264" s="292"/>
      <c r="AG264" s="288"/>
      <c r="AH264" s="289"/>
      <c r="AI264" s="290" t="s">
        <v>54</v>
      </c>
      <c r="AJ264" s="291"/>
      <c r="AK264" s="290" t="s">
        <v>54</v>
      </c>
      <c r="AL264" s="292"/>
      <c r="AM264" s="293"/>
      <c r="AN264" s="294" t="s">
        <v>48</v>
      </c>
      <c r="AO264" s="294"/>
      <c r="AP264" s="294" t="s">
        <v>106</v>
      </c>
      <c r="AQ264" s="295" t="s">
        <v>56</v>
      </c>
      <c r="AR264" s="295"/>
      <c r="AS264" s="296"/>
    </row>
    <row r="265" spans="1:45" ht="69" customHeight="1">
      <c r="A265" s="285" t="s">
        <v>1136</v>
      </c>
      <c r="B265" s="252" t="s">
        <v>1137</v>
      </c>
      <c r="C265" s="252" t="s">
        <v>684</v>
      </c>
      <c r="D265" s="252" t="s">
        <v>874</v>
      </c>
      <c r="E265" s="185">
        <v>18.498999999999999</v>
      </c>
      <c r="F265" s="250">
        <v>18.498999999999999</v>
      </c>
      <c r="G265" s="185">
        <v>18.376000000000001</v>
      </c>
      <c r="H265" s="247" t="s">
        <v>45</v>
      </c>
      <c r="I265" s="248" t="s">
        <v>89</v>
      </c>
      <c r="J265" s="249" t="s">
        <v>1138</v>
      </c>
      <c r="K265" s="185">
        <v>0</v>
      </c>
      <c r="L265" s="185">
        <v>0</v>
      </c>
      <c r="M265" s="250">
        <f t="shared" si="8"/>
        <v>0</v>
      </c>
      <c r="N265" s="297" t="s">
        <v>48</v>
      </c>
      <c r="O265" s="251" t="s">
        <v>400</v>
      </c>
      <c r="P265" s="252" t="s">
        <v>1139</v>
      </c>
      <c r="Q265" s="253"/>
      <c r="R265" s="254" t="s">
        <v>1134</v>
      </c>
      <c r="S265" s="298" t="s">
        <v>1135</v>
      </c>
      <c r="T265" s="254" t="s">
        <v>891</v>
      </c>
      <c r="U265" s="288" t="s">
        <v>53</v>
      </c>
      <c r="V265" s="289"/>
      <c r="W265" s="290" t="s">
        <v>54</v>
      </c>
      <c r="X265" s="291">
        <v>251</v>
      </c>
      <c r="Y265" s="290" t="s">
        <v>54</v>
      </c>
      <c r="Z265" s="292"/>
      <c r="AA265" s="288"/>
      <c r="AB265" s="289"/>
      <c r="AC265" s="290" t="s">
        <v>54</v>
      </c>
      <c r="AD265" s="291"/>
      <c r="AE265" s="290" t="s">
        <v>54</v>
      </c>
      <c r="AF265" s="292"/>
      <c r="AG265" s="288"/>
      <c r="AH265" s="289"/>
      <c r="AI265" s="290" t="s">
        <v>54</v>
      </c>
      <c r="AJ265" s="291"/>
      <c r="AK265" s="290" t="s">
        <v>54</v>
      </c>
      <c r="AL265" s="292"/>
      <c r="AM265" s="293"/>
      <c r="AN265" s="294" t="s">
        <v>48</v>
      </c>
      <c r="AO265" s="294"/>
      <c r="AP265" s="294" t="s">
        <v>106</v>
      </c>
      <c r="AQ265" s="295" t="s">
        <v>56</v>
      </c>
      <c r="AR265" s="295"/>
      <c r="AS265" s="296"/>
    </row>
    <row r="266" spans="1:45" ht="72.650000000000006" customHeight="1">
      <c r="A266" s="285" t="s">
        <v>1140</v>
      </c>
      <c r="B266" s="252" t="s">
        <v>1141</v>
      </c>
      <c r="C266" s="252" t="s">
        <v>684</v>
      </c>
      <c r="D266" s="252" t="s">
        <v>1131</v>
      </c>
      <c r="E266" s="185">
        <v>40.043999999999997</v>
      </c>
      <c r="F266" s="250">
        <v>59.8</v>
      </c>
      <c r="G266" s="185">
        <v>77.233999999999995</v>
      </c>
      <c r="H266" s="247" t="s">
        <v>45</v>
      </c>
      <c r="I266" s="248" t="s">
        <v>46</v>
      </c>
      <c r="J266" s="249" t="s">
        <v>1142</v>
      </c>
      <c r="K266" s="185">
        <v>38.042000000000002</v>
      </c>
      <c r="L266" s="185">
        <v>38.042000000000002</v>
      </c>
      <c r="M266" s="250">
        <f t="shared" si="8"/>
        <v>0</v>
      </c>
      <c r="N266" s="297" t="s">
        <v>48</v>
      </c>
      <c r="O266" s="251" t="s">
        <v>46</v>
      </c>
      <c r="P266" s="252" t="s">
        <v>1143</v>
      </c>
      <c r="Q266" s="253"/>
      <c r="R266" s="254" t="s">
        <v>1134</v>
      </c>
      <c r="S266" s="298" t="s">
        <v>1135</v>
      </c>
      <c r="T266" s="254" t="s">
        <v>891</v>
      </c>
      <c r="U266" s="288" t="s">
        <v>53</v>
      </c>
      <c r="V266" s="289"/>
      <c r="W266" s="290" t="s">
        <v>54</v>
      </c>
      <c r="X266" s="291">
        <v>252</v>
      </c>
      <c r="Y266" s="290" t="s">
        <v>54</v>
      </c>
      <c r="Z266" s="292"/>
      <c r="AA266" s="288"/>
      <c r="AB266" s="289"/>
      <c r="AC266" s="290" t="s">
        <v>54</v>
      </c>
      <c r="AD266" s="291"/>
      <c r="AE266" s="290" t="s">
        <v>54</v>
      </c>
      <c r="AF266" s="292"/>
      <c r="AG266" s="288"/>
      <c r="AH266" s="289"/>
      <c r="AI266" s="290" t="s">
        <v>54</v>
      </c>
      <c r="AJ266" s="291"/>
      <c r="AK266" s="290" t="s">
        <v>54</v>
      </c>
      <c r="AL266" s="292"/>
      <c r="AM266" s="293"/>
      <c r="AN266" s="294" t="s">
        <v>48</v>
      </c>
      <c r="AO266" s="294"/>
      <c r="AP266" s="294" t="s">
        <v>106</v>
      </c>
      <c r="AQ266" s="295" t="s">
        <v>56</v>
      </c>
      <c r="AR266" s="295"/>
      <c r="AS266" s="296"/>
    </row>
    <row r="267" spans="1:45" ht="189" customHeight="1">
      <c r="A267" s="285" t="s">
        <v>1144</v>
      </c>
      <c r="B267" s="252" t="s">
        <v>1145</v>
      </c>
      <c r="C267" s="252" t="s">
        <v>684</v>
      </c>
      <c r="D267" s="252" t="s">
        <v>543</v>
      </c>
      <c r="E267" s="185">
        <v>80</v>
      </c>
      <c r="F267" s="250">
        <v>126.499</v>
      </c>
      <c r="G267" s="185">
        <v>121.10299999999999</v>
      </c>
      <c r="H267" s="247" t="s">
        <v>1146</v>
      </c>
      <c r="I267" s="248" t="s">
        <v>46</v>
      </c>
      <c r="J267" s="249" t="s">
        <v>1147</v>
      </c>
      <c r="K267" s="185">
        <v>64</v>
      </c>
      <c r="L267" s="185">
        <v>44</v>
      </c>
      <c r="M267" s="250">
        <f t="shared" si="8"/>
        <v>-20</v>
      </c>
      <c r="N267" s="185">
        <v>-20</v>
      </c>
      <c r="O267" s="251" t="s">
        <v>698</v>
      </c>
      <c r="P267" s="252" t="s">
        <v>1148</v>
      </c>
      <c r="Q267" s="253"/>
      <c r="R267" s="254" t="s">
        <v>1134</v>
      </c>
      <c r="S267" s="298" t="s">
        <v>1135</v>
      </c>
      <c r="T267" s="254" t="s">
        <v>891</v>
      </c>
      <c r="U267" s="288" t="s">
        <v>53</v>
      </c>
      <c r="V267" s="289"/>
      <c r="W267" s="290" t="s">
        <v>54</v>
      </c>
      <c r="X267" s="291">
        <v>253</v>
      </c>
      <c r="Y267" s="290" t="s">
        <v>54</v>
      </c>
      <c r="Z267" s="292"/>
      <c r="AA267" s="288"/>
      <c r="AB267" s="289"/>
      <c r="AC267" s="290" t="s">
        <v>54</v>
      </c>
      <c r="AD267" s="291"/>
      <c r="AE267" s="290" t="s">
        <v>54</v>
      </c>
      <c r="AF267" s="292"/>
      <c r="AG267" s="288"/>
      <c r="AH267" s="289"/>
      <c r="AI267" s="290" t="s">
        <v>54</v>
      </c>
      <c r="AJ267" s="291"/>
      <c r="AK267" s="290" t="s">
        <v>54</v>
      </c>
      <c r="AL267" s="292"/>
      <c r="AM267" s="293"/>
      <c r="AN267" s="294" t="s">
        <v>73</v>
      </c>
      <c r="AO267" s="294" t="s">
        <v>144</v>
      </c>
      <c r="AP267" s="294" t="s">
        <v>106</v>
      </c>
      <c r="AQ267" s="295" t="s">
        <v>56</v>
      </c>
      <c r="AR267" s="295"/>
      <c r="AS267" s="296"/>
    </row>
    <row r="268" spans="1:45" ht="54.5" customHeight="1">
      <c r="A268" s="285" t="s">
        <v>1149</v>
      </c>
      <c r="B268" s="252" t="s">
        <v>1150</v>
      </c>
      <c r="C268" s="252" t="s">
        <v>684</v>
      </c>
      <c r="D268" s="252" t="s">
        <v>44</v>
      </c>
      <c r="E268" s="185">
        <v>11.69</v>
      </c>
      <c r="F268" s="185">
        <v>11.69</v>
      </c>
      <c r="G268" s="185">
        <v>7.5625</v>
      </c>
      <c r="H268" s="247" t="s">
        <v>45</v>
      </c>
      <c r="I268" s="248" t="s">
        <v>46</v>
      </c>
      <c r="J268" s="249" t="s">
        <v>1151</v>
      </c>
      <c r="K268" s="185">
        <v>10</v>
      </c>
      <c r="L268" s="185">
        <v>10</v>
      </c>
      <c r="M268" s="250">
        <f t="shared" si="8"/>
        <v>0</v>
      </c>
      <c r="N268" s="297" t="s">
        <v>48</v>
      </c>
      <c r="O268" s="251" t="s">
        <v>46</v>
      </c>
      <c r="P268" s="252" t="s">
        <v>1152</v>
      </c>
      <c r="Q268" s="253"/>
      <c r="R268" s="254" t="s">
        <v>1134</v>
      </c>
      <c r="S268" s="298" t="s">
        <v>1135</v>
      </c>
      <c r="T268" s="254" t="s">
        <v>891</v>
      </c>
      <c r="U268" s="288" t="s">
        <v>53</v>
      </c>
      <c r="V268" s="289"/>
      <c r="W268" s="290" t="s">
        <v>54</v>
      </c>
      <c r="X268" s="291">
        <v>254</v>
      </c>
      <c r="Y268" s="290" t="s">
        <v>54</v>
      </c>
      <c r="Z268" s="292"/>
      <c r="AA268" s="288"/>
      <c r="AB268" s="289"/>
      <c r="AC268" s="290" t="s">
        <v>54</v>
      </c>
      <c r="AD268" s="291"/>
      <c r="AE268" s="290" t="s">
        <v>54</v>
      </c>
      <c r="AF268" s="292"/>
      <c r="AG268" s="288"/>
      <c r="AH268" s="289"/>
      <c r="AI268" s="290" t="s">
        <v>54</v>
      </c>
      <c r="AJ268" s="291"/>
      <c r="AK268" s="290" t="s">
        <v>54</v>
      </c>
      <c r="AL268" s="292"/>
      <c r="AM268" s="293"/>
      <c r="AN268" s="294" t="s">
        <v>48</v>
      </c>
      <c r="AO268" s="294"/>
      <c r="AP268" s="294" t="s">
        <v>106</v>
      </c>
      <c r="AQ268" s="295" t="s">
        <v>56</v>
      </c>
      <c r="AR268" s="295"/>
      <c r="AS268" s="296"/>
    </row>
    <row r="269" spans="1:45" ht="71.650000000000006" customHeight="1">
      <c r="A269" s="285" t="s">
        <v>1153</v>
      </c>
      <c r="B269" s="252" t="s">
        <v>1154</v>
      </c>
      <c r="C269" s="252" t="s">
        <v>684</v>
      </c>
      <c r="D269" s="252" t="s">
        <v>175</v>
      </c>
      <c r="E269" s="185">
        <v>88</v>
      </c>
      <c r="F269" s="185">
        <v>88</v>
      </c>
      <c r="G269" s="185">
        <v>86.2</v>
      </c>
      <c r="H269" s="247" t="s">
        <v>45</v>
      </c>
      <c r="I269" s="248" t="s">
        <v>89</v>
      </c>
      <c r="J269" s="249" t="s">
        <v>1155</v>
      </c>
      <c r="K269" s="185">
        <v>0</v>
      </c>
      <c r="L269" s="185">
        <v>0</v>
      </c>
      <c r="M269" s="250">
        <f t="shared" si="8"/>
        <v>0</v>
      </c>
      <c r="N269" s="297" t="s">
        <v>48</v>
      </c>
      <c r="O269" s="251" t="s">
        <v>46</v>
      </c>
      <c r="P269" s="252" t="s">
        <v>1156</v>
      </c>
      <c r="Q269" s="253"/>
      <c r="R269" s="254" t="s">
        <v>1134</v>
      </c>
      <c r="S269" s="298" t="s">
        <v>1135</v>
      </c>
      <c r="T269" s="254" t="s">
        <v>891</v>
      </c>
      <c r="U269" s="288" t="s">
        <v>53</v>
      </c>
      <c r="V269" s="289"/>
      <c r="W269" s="290" t="s">
        <v>54</v>
      </c>
      <c r="X269" s="291">
        <v>255</v>
      </c>
      <c r="Y269" s="290" t="s">
        <v>54</v>
      </c>
      <c r="Z269" s="292"/>
      <c r="AA269" s="288"/>
      <c r="AB269" s="289"/>
      <c r="AC269" s="290" t="s">
        <v>54</v>
      </c>
      <c r="AD269" s="291"/>
      <c r="AE269" s="290" t="s">
        <v>54</v>
      </c>
      <c r="AF269" s="292"/>
      <c r="AG269" s="288"/>
      <c r="AH269" s="289"/>
      <c r="AI269" s="290" t="s">
        <v>54</v>
      </c>
      <c r="AJ269" s="291"/>
      <c r="AK269" s="290" t="s">
        <v>54</v>
      </c>
      <c r="AL269" s="292"/>
      <c r="AM269" s="293"/>
      <c r="AN269" s="294" t="s">
        <v>48</v>
      </c>
      <c r="AO269" s="294"/>
      <c r="AP269" s="294" t="s">
        <v>106</v>
      </c>
      <c r="AQ269" s="295" t="s">
        <v>56</v>
      </c>
      <c r="AR269" s="295"/>
      <c r="AS269" s="296"/>
    </row>
    <row r="270" spans="1:45" ht="103.15" customHeight="1">
      <c r="A270" s="285" t="s">
        <v>1157</v>
      </c>
      <c r="B270" s="252" t="s">
        <v>1158</v>
      </c>
      <c r="C270" s="252" t="s">
        <v>684</v>
      </c>
      <c r="D270" s="252" t="s">
        <v>543</v>
      </c>
      <c r="E270" s="185">
        <v>0</v>
      </c>
      <c r="F270" s="185">
        <v>3507.33</v>
      </c>
      <c r="G270" s="185">
        <v>3051</v>
      </c>
      <c r="H270" s="247" t="s">
        <v>45</v>
      </c>
      <c r="I270" s="255" t="s">
        <v>89</v>
      </c>
      <c r="J270" s="256" t="s">
        <v>1159</v>
      </c>
      <c r="K270" s="398">
        <v>0</v>
      </c>
      <c r="L270" s="398">
        <v>0</v>
      </c>
      <c r="M270" s="257">
        <f t="shared" si="8"/>
        <v>0</v>
      </c>
      <c r="N270" s="297" t="s">
        <v>48</v>
      </c>
      <c r="O270" s="259" t="s">
        <v>400</v>
      </c>
      <c r="P270" s="260" t="s">
        <v>1160</v>
      </c>
      <c r="Q270" s="261"/>
      <c r="R270" s="264" t="s">
        <v>1134</v>
      </c>
      <c r="S270" s="287" t="s">
        <v>1135</v>
      </c>
      <c r="T270" s="264" t="s">
        <v>891</v>
      </c>
      <c r="U270" s="288" t="s">
        <v>53</v>
      </c>
      <c r="V270" s="289"/>
      <c r="W270" s="290" t="s">
        <v>54</v>
      </c>
      <c r="X270" s="291">
        <v>256</v>
      </c>
      <c r="Y270" s="290" t="s">
        <v>54</v>
      </c>
      <c r="Z270" s="292"/>
      <c r="AA270" s="288"/>
      <c r="AB270" s="289"/>
      <c r="AC270" s="290" t="s">
        <v>54</v>
      </c>
      <c r="AD270" s="291"/>
      <c r="AE270" s="290" t="s">
        <v>54</v>
      </c>
      <c r="AF270" s="292"/>
      <c r="AG270" s="288"/>
      <c r="AH270" s="289"/>
      <c r="AI270" s="290" t="s">
        <v>54</v>
      </c>
      <c r="AJ270" s="291"/>
      <c r="AK270" s="290" t="s">
        <v>54</v>
      </c>
      <c r="AL270" s="292"/>
      <c r="AM270" s="293"/>
      <c r="AN270" s="294" t="s">
        <v>48</v>
      </c>
      <c r="AO270" s="294"/>
      <c r="AP270" s="294" t="s">
        <v>106</v>
      </c>
      <c r="AQ270" s="295" t="s">
        <v>56</v>
      </c>
      <c r="AR270" s="295" t="s">
        <v>56</v>
      </c>
      <c r="AS270" s="296"/>
    </row>
    <row r="271" spans="1:45" ht="140.5" customHeight="1">
      <c r="A271" s="285" t="s">
        <v>1161</v>
      </c>
      <c r="B271" s="252" t="s">
        <v>1162</v>
      </c>
      <c r="C271" s="252" t="s">
        <v>874</v>
      </c>
      <c r="D271" s="252" t="s">
        <v>1131</v>
      </c>
      <c r="E271" s="185">
        <v>15.27</v>
      </c>
      <c r="F271" s="185">
        <v>15.27</v>
      </c>
      <c r="G271" s="185">
        <v>17.535</v>
      </c>
      <c r="H271" s="247" t="s">
        <v>1163</v>
      </c>
      <c r="I271" s="248" t="s">
        <v>46</v>
      </c>
      <c r="J271" s="249" t="s">
        <v>1164</v>
      </c>
      <c r="K271" s="185">
        <v>15.27</v>
      </c>
      <c r="L271" s="185">
        <v>15.27</v>
      </c>
      <c r="M271" s="250">
        <f t="shared" si="8"/>
        <v>0</v>
      </c>
      <c r="N271" s="297" t="s">
        <v>48</v>
      </c>
      <c r="O271" s="251" t="s">
        <v>46</v>
      </c>
      <c r="P271" s="252" t="s">
        <v>1165</v>
      </c>
      <c r="Q271" s="253"/>
      <c r="R271" s="254" t="s">
        <v>1166</v>
      </c>
      <c r="S271" s="298" t="s">
        <v>1167</v>
      </c>
      <c r="T271" s="254" t="s">
        <v>891</v>
      </c>
      <c r="U271" s="288" t="s">
        <v>53</v>
      </c>
      <c r="V271" s="289" t="s">
        <v>362</v>
      </c>
      <c r="W271" s="290" t="s">
        <v>54</v>
      </c>
      <c r="X271" s="291">
        <v>11</v>
      </c>
      <c r="Y271" s="290" t="s">
        <v>54</v>
      </c>
      <c r="Z271" s="292"/>
      <c r="AA271" s="288"/>
      <c r="AB271" s="289"/>
      <c r="AC271" s="290" t="s">
        <v>54</v>
      </c>
      <c r="AD271" s="291"/>
      <c r="AE271" s="290" t="s">
        <v>54</v>
      </c>
      <c r="AF271" s="292"/>
      <c r="AG271" s="288"/>
      <c r="AH271" s="289"/>
      <c r="AI271" s="290" t="s">
        <v>54</v>
      </c>
      <c r="AJ271" s="291"/>
      <c r="AK271" s="290" t="s">
        <v>54</v>
      </c>
      <c r="AL271" s="292"/>
      <c r="AM271" s="293"/>
      <c r="AN271" s="294" t="s">
        <v>73</v>
      </c>
      <c r="AO271" s="294" t="s">
        <v>363</v>
      </c>
      <c r="AP271" s="294" t="s">
        <v>369</v>
      </c>
      <c r="AQ271" s="295" t="s">
        <v>56</v>
      </c>
      <c r="AR271" s="295"/>
      <c r="AS271" s="296"/>
    </row>
    <row r="272" spans="1:45" ht="65.650000000000006" customHeight="1">
      <c r="A272" s="285" t="s">
        <v>1168</v>
      </c>
      <c r="B272" s="252" t="s">
        <v>1169</v>
      </c>
      <c r="C272" s="252" t="s">
        <v>874</v>
      </c>
      <c r="D272" s="252" t="s">
        <v>359</v>
      </c>
      <c r="E272" s="185">
        <v>27.073</v>
      </c>
      <c r="F272" s="185">
        <v>27.073</v>
      </c>
      <c r="G272" s="185">
        <v>23.1</v>
      </c>
      <c r="H272" s="247" t="s">
        <v>1170</v>
      </c>
      <c r="I272" s="248" t="s">
        <v>46</v>
      </c>
      <c r="J272" s="249" t="s">
        <v>1171</v>
      </c>
      <c r="K272" s="185">
        <v>27.073</v>
      </c>
      <c r="L272" s="185">
        <v>27.073</v>
      </c>
      <c r="M272" s="250">
        <f t="shared" si="8"/>
        <v>0</v>
      </c>
      <c r="N272" s="297" t="s">
        <v>48</v>
      </c>
      <c r="O272" s="251" t="s">
        <v>46</v>
      </c>
      <c r="P272" s="252" t="s">
        <v>1172</v>
      </c>
      <c r="Q272" s="253"/>
      <c r="R272" s="254" t="s">
        <v>919</v>
      </c>
      <c r="S272" s="298" t="s">
        <v>920</v>
      </c>
      <c r="T272" s="254" t="s">
        <v>891</v>
      </c>
      <c r="U272" s="288" t="s">
        <v>53</v>
      </c>
      <c r="V272" s="289" t="s">
        <v>362</v>
      </c>
      <c r="W272" s="290" t="s">
        <v>54</v>
      </c>
      <c r="X272" s="291">
        <v>12</v>
      </c>
      <c r="Y272" s="290" t="s">
        <v>54</v>
      </c>
      <c r="Z272" s="292"/>
      <c r="AA272" s="288"/>
      <c r="AB272" s="289"/>
      <c r="AC272" s="290" t="s">
        <v>54</v>
      </c>
      <c r="AD272" s="291"/>
      <c r="AE272" s="290" t="s">
        <v>54</v>
      </c>
      <c r="AF272" s="292"/>
      <c r="AG272" s="288"/>
      <c r="AH272" s="289"/>
      <c r="AI272" s="290" t="s">
        <v>54</v>
      </c>
      <c r="AJ272" s="291"/>
      <c r="AK272" s="290" t="s">
        <v>54</v>
      </c>
      <c r="AL272" s="292"/>
      <c r="AM272" s="293"/>
      <c r="AN272" s="294" t="s">
        <v>73</v>
      </c>
      <c r="AO272" s="294" t="s">
        <v>363</v>
      </c>
      <c r="AP272" s="294" t="s">
        <v>369</v>
      </c>
      <c r="AQ272" s="295" t="s">
        <v>56</v>
      </c>
      <c r="AR272" s="295"/>
      <c r="AS272" s="296"/>
    </row>
    <row r="273" spans="1:45" ht="44">
      <c r="A273" s="285" t="s">
        <v>1173</v>
      </c>
      <c r="B273" s="252" t="s">
        <v>1174</v>
      </c>
      <c r="C273" s="252" t="s">
        <v>874</v>
      </c>
      <c r="D273" s="252" t="s">
        <v>319</v>
      </c>
      <c r="E273" s="185">
        <v>50.061999999999998</v>
      </c>
      <c r="F273" s="250">
        <v>50.061999999999998</v>
      </c>
      <c r="G273" s="185">
        <v>38.113999999999997</v>
      </c>
      <c r="H273" s="247" t="s">
        <v>1175</v>
      </c>
      <c r="I273" s="248" t="s">
        <v>46</v>
      </c>
      <c r="J273" s="249" t="s">
        <v>1176</v>
      </c>
      <c r="K273" s="185">
        <v>50.039000000000001</v>
      </c>
      <c r="L273" s="185">
        <v>33.698999999999998</v>
      </c>
      <c r="M273" s="250">
        <f t="shared" si="8"/>
        <v>-16.340000000000003</v>
      </c>
      <c r="N273" s="297" t="s">
        <v>48</v>
      </c>
      <c r="O273" s="251" t="s">
        <v>46</v>
      </c>
      <c r="P273" s="252" t="s">
        <v>1177</v>
      </c>
      <c r="Q273" s="253"/>
      <c r="R273" s="254" t="s">
        <v>919</v>
      </c>
      <c r="S273" s="298" t="s">
        <v>920</v>
      </c>
      <c r="T273" s="254" t="s">
        <v>891</v>
      </c>
      <c r="U273" s="288" t="s">
        <v>53</v>
      </c>
      <c r="V273" s="289" t="s">
        <v>362</v>
      </c>
      <c r="W273" s="290" t="s">
        <v>54</v>
      </c>
      <c r="X273" s="291">
        <v>13</v>
      </c>
      <c r="Y273" s="290" t="s">
        <v>54</v>
      </c>
      <c r="Z273" s="292"/>
      <c r="AA273" s="288"/>
      <c r="AB273" s="289"/>
      <c r="AC273" s="290" t="s">
        <v>54</v>
      </c>
      <c r="AD273" s="291"/>
      <c r="AE273" s="290" t="s">
        <v>54</v>
      </c>
      <c r="AF273" s="292"/>
      <c r="AG273" s="288"/>
      <c r="AH273" s="289"/>
      <c r="AI273" s="290" t="s">
        <v>54</v>
      </c>
      <c r="AJ273" s="291"/>
      <c r="AK273" s="290" t="s">
        <v>54</v>
      </c>
      <c r="AL273" s="292"/>
      <c r="AM273" s="293"/>
      <c r="AN273" s="294" t="s">
        <v>73</v>
      </c>
      <c r="AO273" s="294" t="s">
        <v>363</v>
      </c>
      <c r="AP273" s="294" t="s">
        <v>369</v>
      </c>
      <c r="AQ273" s="295" t="s">
        <v>56</v>
      </c>
      <c r="AR273" s="295"/>
      <c r="AS273" s="296"/>
    </row>
    <row r="274" spans="1:45" ht="90.65" customHeight="1">
      <c r="A274" s="285" t="s">
        <v>1178</v>
      </c>
      <c r="B274" s="252" t="s">
        <v>1179</v>
      </c>
      <c r="C274" s="252" t="s">
        <v>874</v>
      </c>
      <c r="D274" s="252" t="s">
        <v>543</v>
      </c>
      <c r="E274" s="185">
        <v>799.33299999999997</v>
      </c>
      <c r="F274" s="250">
        <v>0</v>
      </c>
      <c r="G274" s="185">
        <v>0</v>
      </c>
      <c r="H274" s="247" t="s">
        <v>45</v>
      </c>
      <c r="I274" s="248" t="s">
        <v>89</v>
      </c>
      <c r="J274" s="249" t="s">
        <v>1180</v>
      </c>
      <c r="K274" s="185">
        <v>0</v>
      </c>
      <c r="L274" s="185">
        <v>0</v>
      </c>
      <c r="M274" s="250">
        <f t="shared" si="0"/>
        <v>0</v>
      </c>
      <c r="N274" s="297" t="s">
        <v>48</v>
      </c>
      <c r="O274" s="251" t="s">
        <v>400</v>
      </c>
      <c r="P274" s="252" t="s">
        <v>1181</v>
      </c>
      <c r="Q274" s="253" t="s">
        <v>393</v>
      </c>
      <c r="R274" s="254" t="s">
        <v>890</v>
      </c>
      <c r="S274" s="298" t="s">
        <v>112</v>
      </c>
      <c r="T274" s="254" t="s">
        <v>891</v>
      </c>
      <c r="U274" s="288" t="s">
        <v>53</v>
      </c>
      <c r="V274" s="289"/>
      <c r="W274" s="290" t="s">
        <v>54</v>
      </c>
      <c r="X274" s="291"/>
      <c r="Y274" s="290" t="s">
        <v>54</v>
      </c>
      <c r="Z274" s="292"/>
      <c r="AA274" s="288"/>
      <c r="AB274" s="289"/>
      <c r="AC274" s="290" t="s">
        <v>54</v>
      </c>
      <c r="AD274" s="291"/>
      <c r="AE274" s="290" t="s">
        <v>54</v>
      </c>
      <c r="AF274" s="292"/>
      <c r="AG274" s="288"/>
      <c r="AH274" s="289"/>
      <c r="AI274" s="290" t="s">
        <v>54</v>
      </c>
      <c r="AJ274" s="291"/>
      <c r="AK274" s="290" t="s">
        <v>54</v>
      </c>
      <c r="AL274" s="292"/>
      <c r="AM274" s="293"/>
      <c r="AN274" s="294" t="s">
        <v>48</v>
      </c>
      <c r="AO274" s="294"/>
      <c r="AP274" s="294" t="s">
        <v>364</v>
      </c>
      <c r="AQ274" s="295" t="s">
        <v>56</v>
      </c>
      <c r="AR274" s="295" t="s">
        <v>56</v>
      </c>
      <c r="AS274" s="296"/>
    </row>
    <row r="275" spans="1:45">
      <c r="A275" s="299"/>
      <c r="B275" s="316" t="s">
        <v>1182</v>
      </c>
      <c r="C275" s="316"/>
      <c r="D275" s="316"/>
      <c r="E275" s="389"/>
      <c r="F275" s="390"/>
      <c r="G275" s="390"/>
      <c r="H275" s="310"/>
      <c r="I275" s="310"/>
      <c r="J275" s="310"/>
      <c r="K275" s="399"/>
      <c r="L275" s="399"/>
      <c r="M275" s="317"/>
      <c r="N275" s="318"/>
      <c r="O275" s="318"/>
      <c r="P275" s="312"/>
      <c r="Q275" s="314"/>
      <c r="R275" s="316"/>
      <c r="S275" s="316"/>
      <c r="T275" s="316"/>
      <c r="U275" s="306"/>
      <c r="V275" s="306"/>
      <c r="W275" s="306"/>
      <c r="X275" s="306"/>
      <c r="Y275" s="306"/>
      <c r="Z275" s="306"/>
      <c r="AA275" s="306"/>
      <c r="AB275" s="306"/>
      <c r="AC275" s="306"/>
      <c r="AD275" s="306"/>
      <c r="AE275" s="306"/>
      <c r="AF275" s="306"/>
      <c r="AG275" s="306"/>
      <c r="AH275" s="306"/>
      <c r="AI275" s="306"/>
      <c r="AJ275" s="306"/>
      <c r="AK275" s="306"/>
      <c r="AL275" s="306"/>
      <c r="AM275" s="306"/>
      <c r="AN275" s="314"/>
      <c r="AO275" s="314"/>
      <c r="AP275" s="314"/>
      <c r="AQ275" s="314"/>
      <c r="AR275" s="314"/>
      <c r="AS275" s="315"/>
    </row>
    <row r="276" spans="1:45" ht="43.15" customHeight="1">
      <c r="A276" s="285" t="s">
        <v>1183</v>
      </c>
      <c r="B276" s="252" t="s">
        <v>1184</v>
      </c>
      <c r="C276" s="252" t="s">
        <v>433</v>
      </c>
      <c r="D276" s="252" t="s">
        <v>44</v>
      </c>
      <c r="E276" s="185">
        <v>84.331999999999994</v>
      </c>
      <c r="F276" s="250">
        <v>84.331999999999994</v>
      </c>
      <c r="G276" s="185">
        <v>82.822366000000002</v>
      </c>
      <c r="H276" s="247" t="s">
        <v>45</v>
      </c>
      <c r="I276" s="248" t="s">
        <v>150</v>
      </c>
      <c r="J276" s="249" t="s">
        <v>1185</v>
      </c>
      <c r="K276" s="185">
        <v>84.33</v>
      </c>
      <c r="L276" s="185">
        <v>84.33</v>
      </c>
      <c r="M276" s="250">
        <f t="shared" si="0"/>
        <v>0</v>
      </c>
      <c r="N276" s="297" t="s">
        <v>48</v>
      </c>
      <c r="O276" s="251" t="s">
        <v>532</v>
      </c>
      <c r="P276" s="252" t="s">
        <v>1186</v>
      </c>
      <c r="Q276" s="253"/>
      <c r="R276" s="254" t="s">
        <v>1187</v>
      </c>
      <c r="S276" s="298" t="s">
        <v>112</v>
      </c>
      <c r="T276" s="254" t="s">
        <v>1188</v>
      </c>
      <c r="U276" s="288" t="s">
        <v>53</v>
      </c>
      <c r="V276" s="289"/>
      <c r="W276" s="290" t="s">
        <v>54</v>
      </c>
      <c r="X276" s="291">
        <v>257</v>
      </c>
      <c r="Y276" s="290" t="s">
        <v>54</v>
      </c>
      <c r="Z276" s="292"/>
      <c r="AA276" s="288"/>
      <c r="AB276" s="289"/>
      <c r="AC276" s="290" t="s">
        <v>54</v>
      </c>
      <c r="AD276" s="291"/>
      <c r="AE276" s="290" t="s">
        <v>54</v>
      </c>
      <c r="AF276" s="292"/>
      <c r="AG276" s="288"/>
      <c r="AH276" s="289"/>
      <c r="AI276" s="290" t="s">
        <v>54</v>
      </c>
      <c r="AJ276" s="291"/>
      <c r="AK276" s="290" t="s">
        <v>54</v>
      </c>
      <c r="AL276" s="292"/>
      <c r="AM276" s="293"/>
      <c r="AN276" s="294" t="s">
        <v>48</v>
      </c>
      <c r="AO276" s="294"/>
      <c r="AP276" s="294" t="s">
        <v>55</v>
      </c>
      <c r="AQ276" s="295" t="s">
        <v>56</v>
      </c>
      <c r="AR276" s="295"/>
      <c r="AS276" s="296"/>
    </row>
    <row r="277" spans="1:45" ht="77">
      <c r="A277" s="285" t="s">
        <v>1189</v>
      </c>
      <c r="B277" s="252" t="s">
        <v>1190</v>
      </c>
      <c r="C277" s="252" t="s">
        <v>109</v>
      </c>
      <c r="D277" s="252" t="s">
        <v>44</v>
      </c>
      <c r="E277" s="185">
        <v>253.52099999999999</v>
      </c>
      <c r="F277" s="185">
        <v>253.52099999999999</v>
      </c>
      <c r="G277" s="185">
        <v>223.44</v>
      </c>
      <c r="H277" s="247" t="s">
        <v>1191</v>
      </c>
      <c r="I277" s="248" t="s">
        <v>46</v>
      </c>
      <c r="J277" s="249" t="s">
        <v>1192</v>
      </c>
      <c r="K277" s="185">
        <v>233.529</v>
      </c>
      <c r="L277" s="185">
        <v>233.042</v>
      </c>
      <c r="M277" s="250">
        <f t="shared" ref="M277:M284" si="9">L277-K277</f>
        <v>-0.48699999999999477</v>
      </c>
      <c r="N277" s="297" t="s">
        <v>48</v>
      </c>
      <c r="O277" s="251" t="s">
        <v>302</v>
      </c>
      <c r="P277" s="252" t="s">
        <v>1193</v>
      </c>
      <c r="Q277" s="253"/>
      <c r="R277" s="254" t="s">
        <v>1187</v>
      </c>
      <c r="S277" s="298" t="s">
        <v>112</v>
      </c>
      <c r="T277" s="254" t="s">
        <v>1188</v>
      </c>
      <c r="U277" s="288" t="s">
        <v>53</v>
      </c>
      <c r="V277" s="289"/>
      <c r="W277" s="290" t="s">
        <v>54</v>
      </c>
      <c r="X277" s="291">
        <v>258</v>
      </c>
      <c r="Y277" s="290" t="s">
        <v>54</v>
      </c>
      <c r="Z277" s="292"/>
      <c r="AA277" s="288"/>
      <c r="AB277" s="289"/>
      <c r="AC277" s="290" t="s">
        <v>54</v>
      </c>
      <c r="AD277" s="291"/>
      <c r="AE277" s="290" t="s">
        <v>54</v>
      </c>
      <c r="AF277" s="292"/>
      <c r="AG277" s="288"/>
      <c r="AH277" s="289"/>
      <c r="AI277" s="290" t="s">
        <v>54</v>
      </c>
      <c r="AJ277" s="291"/>
      <c r="AK277" s="290" t="s">
        <v>54</v>
      </c>
      <c r="AL277" s="292"/>
      <c r="AM277" s="293"/>
      <c r="AN277" s="294" t="s">
        <v>73</v>
      </c>
      <c r="AO277" s="294" t="s">
        <v>74</v>
      </c>
      <c r="AP277" s="294" t="s">
        <v>75</v>
      </c>
      <c r="AQ277" s="295" t="s">
        <v>56</v>
      </c>
      <c r="AR277" s="295"/>
      <c r="AS277" s="296"/>
    </row>
    <row r="278" spans="1:45" ht="66">
      <c r="A278" s="285" t="s">
        <v>1194</v>
      </c>
      <c r="B278" s="252" t="s">
        <v>1195</v>
      </c>
      <c r="C278" s="252" t="s">
        <v>67</v>
      </c>
      <c r="D278" s="252" t="s">
        <v>44</v>
      </c>
      <c r="E278" s="185">
        <v>324.238</v>
      </c>
      <c r="F278" s="185">
        <v>324.238</v>
      </c>
      <c r="G278" s="185">
        <v>318.69400000000002</v>
      </c>
      <c r="H278" s="247" t="s">
        <v>45</v>
      </c>
      <c r="I278" s="248" t="s">
        <v>150</v>
      </c>
      <c r="J278" s="249" t="s">
        <v>1196</v>
      </c>
      <c r="K278" s="185">
        <v>334.404</v>
      </c>
      <c r="L278" s="185">
        <v>334.48399999999998</v>
      </c>
      <c r="M278" s="250">
        <f t="shared" si="9"/>
        <v>7.9999999999984084E-2</v>
      </c>
      <c r="N278" s="297" t="s">
        <v>48</v>
      </c>
      <c r="O278" s="251" t="s">
        <v>532</v>
      </c>
      <c r="P278" s="252" t="s">
        <v>1197</v>
      </c>
      <c r="Q278" s="253"/>
      <c r="R278" s="254" t="s">
        <v>1187</v>
      </c>
      <c r="S278" s="298" t="s">
        <v>112</v>
      </c>
      <c r="T278" s="254" t="s">
        <v>1188</v>
      </c>
      <c r="U278" s="288" t="s">
        <v>53</v>
      </c>
      <c r="V278" s="289"/>
      <c r="W278" s="290" t="s">
        <v>54</v>
      </c>
      <c r="X278" s="291">
        <v>259</v>
      </c>
      <c r="Y278" s="290" t="s">
        <v>54</v>
      </c>
      <c r="Z278" s="292"/>
      <c r="AA278" s="288"/>
      <c r="AB278" s="289"/>
      <c r="AC278" s="290" t="s">
        <v>54</v>
      </c>
      <c r="AD278" s="291"/>
      <c r="AE278" s="290" t="s">
        <v>54</v>
      </c>
      <c r="AF278" s="292"/>
      <c r="AG278" s="288"/>
      <c r="AH278" s="289"/>
      <c r="AI278" s="290" t="s">
        <v>54</v>
      </c>
      <c r="AJ278" s="291"/>
      <c r="AK278" s="290" t="s">
        <v>54</v>
      </c>
      <c r="AL278" s="292"/>
      <c r="AM278" s="293"/>
      <c r="AN278" s="294" t="s">
        <v>48</v>
      </c>
      <c r="AO278" s="294"/>
      <c r="AP278" s="294" t="s">
        <v>106</v>
      </c>
      <c r="AQ278" s="295" t="s">
        <v>56</v>
      </c>
      <c r="AR278" s="295"/>
      <c r="AS278" s="296"/>
    </row>
    <row r="279" spans="1:45" ht="73.5" customHeight="1">
      <c r="A279" s="285" t="s">
        <v>1198</v>
      </c>
      <c r="B279" s="252" t="s">
        <v>1199</v>
      </c>
      <c r="C279" s="252" t="s">
        <v>87</v>
      </c>
      <c r="D279" s="252" t="s">
        <v>44</v>
      </c>
      <c r="E279" s="185">
        <v>283.52800000000002</v>
      </c>
      <c r="F279" s="250">
        <v>283.52800000000002</v>
      </c>
      <c r="G279" s="185">
        <v>224.99299999999999</v>
      </c>
      <c r="H279" s="247" t="s">
        <v>45</v>
      </c>
      <c r="I279" s="248" t="s">
        <v>46</v>
      </c>
      <c r="J279" s="249" t="s">
        <v>1200</v>
      </c>
      <c r="K279" s="185">
        <v>215.30500000000001</v>
      </c>
      <c r="L279" s="185">
        <v>215.30500000000001</v>
      </c>
      <c r="M279" s="250">
        <f t="shared" si="9"/>
        <v>0</v>
      </c>
      <c r="N279" s="297" t="s">
        <v>48</v>
      </c>
      <c r="O279" s="251" t="s">
        <v>46</v>
      </c>
      <c r="P279" s="252" t="s">
        <v>1201</v>
      </c>
      <c r="Q279" s="253"/>
      <c r="R279" s="254" t="s">
        <v>1187</v>
      </c>
      <c r="S279" s="298" t="s">
        <v>112</v>
      </c>
      <c r="T279" s="254" t="s">
        <v>1188</v>
      </c>
      <c r="U279" s="288" t="s">
        <v>53</v>
      </c>
      <c r="V279" s="289"/>
      <c r="W279" s="290" t="s">
        <v>54</v>
      </c>
      <c r="X279" s="291">
        <v>260</v>
      </c>
      <c r="Y279" s="290" t="s">
        <v>54</v>
      </c>
      <c r="Z279" s="292"/>
      <c r="AA279" s="288"/>
      <c r="AB279" s="289"/>
      <c r="AC279" s="290" t="s">
        <v>54</v>
      </c>
      <c r="AD279" s="291"/>
      <c r="AE279" s="290" t="s">
        <v>54</v>
      </c>
      <c r="AF279" s="292"/>
      <c r="AG279" s="288"/>
      <c r="AH279" s="289"/>
      <c r="AI279" s="290" t="s">
        <v>54</v>
      </c>
      <c r="AJ279" s="291"/>
      <c r="AK279" s="290" t="s">
        <v>54</v>
      </c>
      <c r="AL279" s="292"/>
      <c r="AM279" s="293"/>
      <c r="AN279" s="294" t="s">
        <v>48</v>
      </c>
      <c r="AO279" s="294"/>
      <c r="AP279" s="294" t="s">
        <v>64</v>
      </c>
      <c r="AQ279" s="295" t="s">
        <v>56</v>
      </c>
      <c r="AR279" s="295"/>
      <c r="AS279" s="296"/>
    </row>
    <row r="280" spans="1:45" ht="79.150000000000006" customHeight="1">
      <c r="A280" s="285" t="s">
        <v>1202</v>
      </c>
      <c r="B280" s="252" t="s">
        <v>886</v>
      </c>
      <c r="C280" s="252" t="s">
        <v>43</v>
      </c>
      <c r="D280" s="252" t="s">
        <v>44</v>
      </c>
      <c r="E280" s="185">
        <v>107.01</v>
      </c>
      <c r="F280" s="250">
        <v>107.01</v>
      </c>
      <c r="G280" s="185">
        <v>107.01</v>
      </c>
      <c r="H280" s="247" t="s">
        <v>1203</v>
      </c>
      <c r="I280" s="248" t="s">
        <v>46</v>
      </c>
      <c r="J280" s="249" t="s">
        <v>1204</v>
      </c>
      <c r="K280" s="185">
        <v>109.131</v>
      </c>
      <c r="L280" s="185">
        <v>107.236</v>
      </c>
      <c r="M280" s="250">
        <f t="shared" si="9"/>
        <v>-1.894999999999996</v>
      </c>
      <c r="N280" s="297" t="s">
        <v>48</v>
      </c>
      <c r="O280" s="251" t="s">
        <v>46</v>
      </c>
      <c r="P280" s="252" t="s">
        <v>1205</v>
      </c>
      <c r="Q280" s="253"/>
      <c r="R280" s="254" t="s">
        <v>1187</v>
      </c>
      <c r="S280" s="298" t="s">
        <v>112</v>
      </c>
      <c r="T280" s="254" t="s">
        <v>1188</v>
      </c>
      <c r="U280" s="288" t="s">
        <v>53</v>
      </c>
      <c r="V280" s="289"/>
      <c r="W280" s="290" t="s">
        <v>54</v>
      </c>
      <c r="X280" s="291">
        <v>261</v>
      </c>
      <c r="Y280" s="290" t="s">
        <v>54</v>
      </c>
      <c r="Z280" s="292"/>
      <c r="AA280" s="288"/>
      <c r="AB280" s="289"/>
      <c r="AC280" s="290" t="s">
        <v>54</v>
      </c>
      <c r="AD280" s="291"/>
      <c r="AE280" s="290" t="s">
        <v>54</v>
      </c>
      <c r="AF280" s="292"/>
      <c r="AG280" s="288"/>
      <c r="AH280" s="289"/>
      <c r="AI280" s="290" t="s">
        <v>54</v>
      </c>
      <c r="AJ280" s="291"/>
      <c r="AK280" s="290" t="s">
        <v>54</v>
      </c>
      <c r="AL280" s="292"/>
      <c r="AM280" s="293"/>
      <c r="AN280" s="294" t="s">
        <v>73</v>
      </c>
      <c r="AO280" s="294" t="s">
        <v>74</v>
      </c>
      <c r="AP280" s="294" t="s">
        <v>75</v>
      </c>
      <c r="AQ280" s="295"/>
      <c r="AR280" s="295" t="s">
        <v>56</v>
      </c>
      <c r="AS280" s="296"/>
    </row>
    <row r="281" spans="1:45" ht="39.65" customHeight="1">
      <c r="A281" s="285" t="s">
        <v>1206</v>
      </c>
      <c r="B281" s="252" t="s">
        <v>1207</v>
      </c>
      <c r="C281" s="252" t="s">
        <v>473</v>
      </c>
      <c r="D281" s="252" t="s">
        <v>44</v>
      </c>
      <c r="E281" s="185">
        <v>238.869</v>
      </c>
      <c r="F281" s="250">
        <v>238.869</v>
      </c>
      <c r="G281" s="185">
        <v>213.28700000000001</v>
      </c>
      <c r="H281" s="247" t="s">
        <v>45</v>
      </c>
      <c r="I281" s="248" t="s">
        <v>150</v>
      </c>
      <c r="J281" s="249" t="s">
        <v>1208</v>
      </c>
      <c r="K281" s="185">
        <v>238.249</v>
      </c>
      <c r="L281" s="185">
        <v>221.14</v>
      </c>
      <c r="M281" s="250">
        <f t="shared" si="9"/>
        <v>-17.109000000000009</v>
      </c>
      <c r="N281" s="297" t="s">
        <v>48</v>
      </c>
      <c r="O281" s="251" t="s">
        <v>532</v>
      </c>
      <c r="P281" s="252" t="s">
        <v>1209</v>
      </c>
      <c r="Q281" s="253"/>
      <c r="R281" s="254" t="s">
        <v>1187</v>
      </c>
      <c r="S281" s="298" t="s">
        <v>112</v>
      </c>
      <c r="T281" s="254" t="s">
        <v>1188</v>
      </c>
      <c r="U281" s="288" t="s">
        <v>53</v>
      </c>
      <c r="V281" s="289"/>
      <c r="W281" s="290" t="s">
        <v>54</v>
      </c>
      <c r="X281" s="291">
        <v>262</v>
      </c>
      <c r="Y281" s="290" t="s">
        <v>54</v>
      </c>
      <c r="Z281" s="292"/>
      <c r="AA281" s="288"/>
      <c r="AB281" s="289"/>
      <c r="AC281" s="290" t="s">
        <v>54</v>
      </c>
      <c r="AD281" s="291"/>
      <c r="AE281" s="290" t="s">
        <v>54</v>
      </c>
      <c r="AF281" s="292"/>
      <c r="AG281" s="288"/>
      <c r="AH281" s="289"/>
      <c r="AI281" s="290" t="s">
        <v>54</v>
      </c>
      <c r="AJ281" s="291"/>
      <c r="AK281" s="290" t="s">
        <v>54</v>
      </c>
      <c r="AL281" s="292"/>
      <c r="AM281" s="293"/>
      <c r="AN281" s="294" t="s">
        <v>48</v>
      </c>
      <c r="AO281" s="294"/>
      <c r="AP281" s="294" t="s">
        <v>106</v>
      </c>
      <c r="AQ281" s="295" t="s">
        <v>56</v>
      </c>
      <c r="AR281" s="295"/>
      <c r="AS281" s="296"/>
    </row>
    <row r="282" spans="1:45" ht="80.5" customHeight="1">
      <c r="A282" s="285" t="s">
        <v>1210</v>
      </c>
      <c r="B282" s="252" t="s">
        <v>1211</v>
      </c>
      <c r="C282" s="252" t="s">
        <v>442</v>
      </c>
      <c r="D282" s="252" t="s">
        <v>44</v>
      </c>
      <c r="E282" s="185">
        <v>41.463999999999999</v>
      </c>
      <c r="F282" s="250">
        <v>41.463999999999999</v>
      </c>
      <c r="G282" s="185">
        <v>38.286000000000001</v>
      </c>
      <c r="H282" s="247" t="s">
        <v>1212</v>
      </c>
      <c r="I282" s="248" t="s">
        <v>46</v>
      </c>
      <c r="J282" s="249" t="s">
        <v>1213</v>
      </c>
      <c r="K282" s="185">
        <v>41.511000000000003</v>
      </c>
      <c r="L282" s="185">
        <v>54.893999999999998</v>
      </c>
      <c r="M282" s="250">
        <f t="shared" si="9"/>
        <v>13.382999999999996</v>
      </c>
      <c r="N282" s="297" t="s">
        <v>48</v>
      </c>
      <c r="O282" s="251" t="s">
        <v>302</v>
      </c>
      <c r="P282" s="252" t="s">
        <v>1214</v>
      </c>
      <c r="Q282" s="253"/>
      <c r="R282" s="254" t="s">
        <v>1187</v>
      </c>
      <c r="S282" s="298" t="s">
        <v>112</v>
      </c>
      <c r="T282" s="254" t="s">
        <v>1188</v>
      </c>
      <c r="U282" s="288" t="s">
        <v>53</v>
      </c>
      <c r="V282" s="289"/>
      <c r="W282" s="290" t="s">
        <v>54</v>
      </c>
      <c r="X282" s="291">
        <v>263</v>
      </c>
      <c r="Y282" s="290" t="s">
        <v>54</v>
      </c>
      <c r="Z282" s="292"/>
      <c r="AA282" s="288"/>
      <c r="AB282" s="289"/>
      <c r="AC282" s="290" t="s">
        <v>54</v>
      </c>
      <c r="AD282" s="291"/>
      <c r="AE282" s="290" t="s">
        <v>54</v>
      </c>
      <c r="AF282" s="292"/>
      <c r="AG282" s="288"/>
      <c r="AH282" s="289"/>
      <c r="AI282" s="290" t="s">
        <v>54</v>
      </c>
      <c r="AJ282" s="291"/>
      <c r="AK282" s="290" t="s">
        <v>54</v>
      </c>
      <c r="AL282" s="292"/>
      <c r="AM282" s="293"/>
      <c r="AN282" s="294" t="s">
        <v>73</v>
      </c>
      <c r="AO282" s="294" t="s">
        <v>74</v>
      </c>
      <c r="AP282" s="294" t="s">
        <v>75</v>
      </c>
      <c r="AQ282" s="295" t="s">
        <v>56</v>
      </c>
      <c r="AR282" s="295"/>
      <c r="AS282" s="296"/>
    </row>
    <row r="283" spans="1:45" ht="53.5" customHeight="1">
      <c r="A283" s="285" t="s">
        <v>1215</v>
      </c>
      <c r="B283" s="252" t="s">
        <v>1216</v>
      </c>
      <c r="C283" s="252" t="s">
        <v>1217</v>
      </c>
      <c r="D283" s="252" t="s">
        <v>1218</v>
      </c>
      <c r="E283" s="185">
        <v>325.53300000000002</v>
      </c>
      <c r="F283" s="250">
        <v>325.53300000000002</v>
      </c>
      <c r="G283" s="185">
        <v>305.61</v>
      </c>
      <c r="H283" s="247" t="s">
        <v>45</v>
      </c>
      <c r="I283" s="248" t="s">
        <v>46</v>
      </c>
      <c r="J283" s="249" t="s">
        <v>481</v>
      </c>
      <c r="K283" s="185">
        <v>330.05900000000003</v>
      </c>
      <c r="L283" s="185">
        <v>320.18099999999998</v>
      </c>
      <c r="M283" s="250">
        <f t="shared" si="9"/>
        <v>-9.8780000000000427</v>
      </c>
      <c r="N283" s="297" t="s">
        <v>48</v>
      </c>
      <c r="O283" s="251" t="s">
        <v>46</v>
      </c>
      <c r="P283" s="252" t="s">
        <v>1219</v>
      </c>
      <c r="Q283" s="253"/>
      <c r="R283" s="254" t="s">
        <v>1187</v>
      </c>
      <c r="S283" s="298" t="s">
        <v>112</v>
      </c>
      <c r="T283" s="254" t="s">
        <v>1188</v>
      </c>
      <c r="U283" s="288" t="s">
        <v>53</v>
      </c>
      <c r="V283" s="289"/>
      <c r="W283" s="290" t="s">
        <v>54</v>
      </c>
      <c r="X283" s="291">
        <v>264</v>
      </c>
      <c r="Y283" s="290" t="s">
        <v>54</v>
      </c>
      <c r="Z283" s="292"/>
      <c r="AA283" s="288"/>
      <c r="AB283" s="289"/>
      <c r="AC283" s="290" t="s">
        <v>54</v>
      </c>
      <c r="AD283" s="291"/>
      <c r="AE283" s="290" t="s">
        <v>54</v>
      </c>
      <c r="AF283" s="292"/>
      <c r="AG283" s="288"/>
      <c r="AH283" s="289"/>
      <c r="AI283" s="290" t="s">
        <v>54</v>
      </c>
      <c r="AJ283" s="291"/>
      <c r="AK283" s="290" t="s">
        <v>54</v>
      </c>
      <c r="AL283" s="292"/>
      <c r="AM283" s="293"/>
      <c r="AN283" s="294" t="s">
        <v>48</v>
      </c>
      <c r="AO283" s="294"/>
      <c r="AP283" s="294" t="s">
        <v>106</v>
      </c>
      <c r="AQ283" s="295" t="s">
        <v>56</v>
      </c>
      <c r="AR283" s="295"/>
      <c r="AS283" s="296"/>
    </row>
    <row r="284" spans="1:45" ht="82.5" customHeight="1">
      <c r="A284" s="285" t="s">
        <v>1220</v>
      </c>
      <c r="B284" s="252" t="s">
        <v>1221</v>
      </c>
      <c r="C284" s="252" t="s">
        <v>905</v>
      </c>
      <c r="D284" s="252" t="s">
        <v>44</v>
      </c>
      <c r="E284" s="185">
        <v>498.863</v>
      </c>
      <c r="F284" s="185">
        <v>498.863</v>
      </c>
      <c r="G284" s="185">
        <v>344.73224399999998</v>
      </c>
      <c r="H284" s="247" t="s">
        <v>45</v>
      </c>
      <c r="I284" s="248" t="s">
        <v>46</v>
      </c>
      <c r="J284" s="249" t="s">
        <v>1222</v>
      </c>
      <c r="K284" s="185">
        <v>498.63099999999997</v>
      </c>
      <c r="L284" s="185">
        <v>839.14200000000005</v>
      </c>
      <c r="M284" s="250">
        <f t="shared" si="9"/>
        <v>340.51100000000008</v>
      </c>
      <c r="N284" s="297" t="s">
        <v>48</v>
      </c>
      <c r="O284" s="251" t="s">
        <v>46</v>
      </c>
      <c r="P284" s="252" t="s">
        <v>1223</v>
      </c>
      <c r="Q284" s="253"/>
      <c r="R284" s="254" t="s">
        <v>1187</v>
      </c>
      <c r="S284" s="298" t="s">
        <v>112</v>
      </c>
      <c r="T284" s="254" t="s">
        <v>1188</v>
      </c>
      <c r="U284" s="288" t="s">
        <v>53</v>
      </c>
      <c r="V284" s="289"/>
      <c r="W284" s="290" t="s">
        <v>54</v>
      </c>
      <c r="X284" s="291">
        <v>265</v>
      </c>
      <c r="Y284" s="290" t="s">
        <v>54</v>
      </c>
      <c r="Z284" s="292"/>
      <c r="AA284" s="288"/>
      <c r="AB284" s="289"/>
      <c r="AC284" s="290" t="s">
        <v>54</v>
      </c>
      <c r="AD284" s="291"/>
      <c r="AE284" s="290" t="s">
        <v>54</v>
      </c>
      <c r="AF284" s="292"/>
      <c r="AG284" s="288"/>
      <c r="AH284" s="289"/>
      <c r="AI284" s="290" t="s">
        <v>54</v>
      </c>
      <c r="AJ284" s="291"/>
      <c r="AK284" s="290" t="s">
        <v>54</v>
      </c>
      <c r="AL284" s="292"/>
      <c r="AM284" s="293"/>
      <c r="AN284" s="294" t="s">
        <v>48</v>
      </c>
      <c r="AO284" s="294"/>
      <c r="AP284" s="294" t="s">
        <v>98</v>
      </c>
      <c r="AQ284" s="295" t="s">
        <v>56</v>
      </c>
      <c r="AR284" s="295"/>
      <c r="AS284" s="296"/>
    </row>
    <row r="285" spans="1:45">
      <c r="A285" s="299"/>
      <c r="B285" s="316" t="s">
        <v>1224</v>
      </c>
      <c r="C285" s="316"/>
      <c r="D285" s="316"/>
      <c r="E285" s="389"/>
      <c r="F285" s="390"/>
      <c r="G285" s="390"/>
      <c r="H285" s="310"/>
      <c r="I285" s="310"/>
      <c r="J285" s="310"/>
      <c r="K285" s="399"/>
      <c r="L285" s="399"/>
      <c r="M285" s="317"/>
      <c r="N285" s="318"/>
      <c r="O285" s="318"/>
      <c r="P285" s="312"/>
      <c r="Q285" s="314"/>
      <c r="R285" s="316"/>
      <c r="S285" s="316"/>
      <c r="T285" s="316"/>
      <c r="U285" s="306"/>
      <c r="V285" s="306"/>
      <c r="W285" s="306"/>
      <c r="X285" s="306"/>
      <c r="Y285" s="306"/>
      <c r="Z285" s="306"/>
      <c r="AA285" s="306"/>
      <c r="AB285" s="306"/>
      <c r="AC285" s="306"/>
      <c r="AD285" s="306"/>
      <c r="AE285" s="306"/>
      <c r="AF285" s="306"/>
      <c r="AG285" s="306"/>
      <c r="AH285" s="306"/>
      <c r="AI285" s="306"/>
      <c r="AJ285" s="306"/>
      <c r="AK285" s="306"/>
      <c r="AL285" s="306"/>
      <c r="AM285" s="306"/>
      <c r="AN285" s="314"/>
      <c r="AO285" s="314"/>
      <c r="AP285" s="314"/>
      <c r="AQ285" s="314"/>
      <c r="AR285" s="314"/>
      <c r="AS285" s="315"/>
    </row>
    <row r="286" spans="1:45" ht="42" customHeight="1">
      <c r="A286" s="299" t="s">
        <v>1225</v>
      </c>
      <c r="B286" s="252" t="s">
        <v>1226</v>
      </c>
      <c r="C286" s="252" t="s">
        <v>833</v>
      </c>
      <c r="D286" s="252" t="s">
        <v>44</v>
      </c>
      <c r="E286" s="185">
        <v>4.5330000000000004</v>
      </c>
      <c r="F286" s="250">
        <v>4.5330000000000004</v>
      </c>
      <c r="G286" s="185">
        <v>3.2509999999999999</v>
      </c>
      <c r="H286" s="247" t="s">
        <v>45</v>
      </c>
      <c r="I286" s="248" t="s">
        <v>46</v>
      </c>
      <c r="J286" s="249" t="s">
        <v>1227</v>
      </c>
      <c r="K286" s="185">
        <v>3.0640000000000001</v>
      </c>
      <c r="L286" s="185">
        <v>0</v>
      </c>
      <c r="M286" s="250">
        <f t="shared" si="0"/>
        <v>-3.0640000000000001</v>
      </c>
      <c r="N286" s="297" t="s">
        <v>48</v>
      </c>
      <c r="O286" s="251" t="s">
        <v>532</v>
      </c>
      <c r="P286" s="252" t="s">
        <v>1228</v>
      </c>
      <c r="Q286" s="253"/>
      <c r="R286" s="254" t="s">
        <v>1229</v>
      </c>
      <c r="S286" s="298" t="s">
        <v>1230</v>
      </c>
      <c r="T286" s="254" t="s">
        <v>1231</v>
      </c>
      <c r="U286" s="288" t="s">
        <v>53</v>
      </c>
      <c r="V286" s="289"/>
      <c r="W286" s="290" t="s">
        <v>54</v>
      </c>
      <c r="X286" s="291">
        <v>266</v>
      </c>
      <c r="Y286" s="290" t="s">
        <v>54</v>
      </c>
      <c r="Z286" s="292"/>
      <c r="AA286" s="288"/>
      <c r="AB286" s="289"/>
      <c r="AC286" s="290" t="s">
        <v>54</v>
      </c>
      <c r="AD286" s="291"/>
      <c r="AE286" s="290" t="s">
        <v>54</v>
      </c>
      <c r="AF286" s="292"/>
      <c r="AG286" s="288"/>
      <c r="AH286" s="289"/>
      <c r="AI286" s="290" t="s">
        <v>54</v>
      </c>
      <c r="AJ286" s="291"/>
      <c r="AK286" s="290" t="s">
        <v>54</v>
      </c>
      <c r="AL286" s="292"/>
      <c r="AM286" s="293"/>
      <c r="AN286" s="294" t="s">
        <v>48</v>
      </c>
      <c r="AO286" s="294"/>
      <c r="AP286" s="294" t="s">
        <v>64</v>
      </c>
      <c r="AQ286" s="295" t="s">
        <v>56</v>
      </c>
      <c r="AR286" s="295"/>
      <c r="AS286" s="296"/>
    </row>
    <row r="287" spans="1:45" ht="63.5" customHeight="1">
      <c r="A287" s="299" t="s">
        <v>1232</v>
      </c>
      <c r="B287" s="252" t="s">
        <v>1233</v>
      </c>
      <c r="C287" s="252" t="s">
        <v>833</v>
      </c>
      <c r="D287" s="252" t="s">
        <v>44</v>
      </c>
      <c r="E287" s="185">
        <v>193.78200000000001</v>
      </c>
      <c r="F287" s="250">
        <v>193.78200000000001</v>
      </c>
      <c r="G287" s="185">
        <v>154.56100000000001</v>
      </c>
      <c r="H287" s="247" t="s">
        <v>45</v>
      </c>
      <c r="I287" s="248" t="s">
        <v>46</v>
      </c>
      <c r="J287" s="249" t="s">
        <v>1234</v>
      </c>
      <c r="K287" s="185">
        <v>193.77500000000001</v>
      </c>
      <c r="L287" s="185">
        <v>193.77500000000001</v>
      </c>
      <c r="M287" s="250">
        <f t="shared" si="0"/>
        <v>0</v>
      </c>
      <c r="N287" s="297" t="s">
        <v>48</v>
      </c>
      <c r="O287" s="251" t="s">
        <v>46</v>
      </c>
      <c r="P287" s="252" t="s">
        <v>1235</v>
      </c>
      <c r="Q287" s="253"/>
      <c r="R287" s="254" t="s">
        <v>1229</v>
      </c>
      <c r="S287" s="298" t="s">
        <v>1230</v>
      </c>
      <c r="T287" s="254" t="s">
        <v>1231</v>
      </c>
      <c r="U287" s="288" t="s">
        <v>53</v>
      </c>
      <c r="V287" s="289"/>
      <c r="W287" s="290" t="s">
        <v>54</v>
      </c>
      <c r="X287" s="291">
        <v>267</v>
      </c>
      <c r="Y287" s="290" t="s">
        <v>54</v>
      </c>
      <c r="Z287" s="292"/>
      <c r="AA287" s="288"/>
      <c r="AB287" s="289"/>
      <c r="AC287" s="290" t="s">
        <v>54</v>
      </c>
      <c r="AD287" s="291"/>
      <c r="AE287" s="290" t="s">
        <v>54</v>
      </c>
      <c r="AF287" s="292"/>
      <c r="AG287" s="288"/>
      <c r="AH287" s="289"/>
      <c r="AI287" s="290" t="s">
        <v>54</v>
      </c>
      <c r="AJ287" s="291"/>
      <c r="AK287" s="290" t="s">
        <v>54</v>
      </c>
      <c r="AL287" s="292"/>
      <c r="AM287" s="293"/>
      <c r="AN287" s="294" t="s">
        <v>48</v>
      </c>
      <c r="AO287" s="294"/>
      <c r="AP287" s="294" t="s">
        <v>106</v>
      </c>
      <c r="AQ287" s="295" t="s">
        <v>56</v>
      </c>
      <c r="AR287" s="295"/>
      <c r="AS287" s="296"/>
    </row>
    <row r="288" spans="1:45" ht="42.65" customHeight="1">
      <c r="A288" s="299" t="s">
        <v>1236</v>
      </c>
      <c r="B288" s="252" t="s">
        <v>1237</v>
      </c>
      <c r="C288" s="252" t="s">
        <v>480</v>
      </c>
      <c r="D288" s="252" t="s">
        <v>44</v>
      </c>
      <c r="E288" s="185">
        <v>1031.7190000000001</v>
      </c>
      <c r="F288" s="185">
        <v>1031.7190000000001</v>
      </c>
      <c r="G288" s="185">
        <v>1031.7190000000001</v>
      </c>
      <c r="H288" s="247" t="s">
        <v>45</v>
      </c>
      <c r="I288" s="248" t="s">
        <v>46</v>
      </c>
      <c r="J288" s="249" t="s">
        <v>1238</v>
      </c>
      <c r="K288" s="185">
        <v>1031.674</v>
      </c>
      <c r="L288" s="185">
        <v>1021.524</v>
      </c>
      <c r="M288" s="250">
        <f t="shared" ref="M288:M296" si="10">L288-K288</f>
        <v>-10.149999999999977</v>
      </c>
      <c r="N288" s="297" t="s">
        <v>48</v>
      </c>
      <c r="O288" s="251" t="s">
        <v>46</v>
      </c>
      <c r="P288" s="252" t="s">
        <v>1239</v>
      </c>
      <c r="Q288" s="253"/>
      <c r="R288" s="254" t="s">
        <v>1229</v>
      </c>
      <c r="S288" s="298" t="s">
        <v>1230</v>
      </c>
      <c r="T288" s="254" t="s">
        <v>1231</v>
      </c>
      <c r="U288" s="288" t="s">
        <v>53</v>
      </c>
      <c r="V288" s="289"/>
      <c r="W288" s="290" t="s">
        <v>54</v>
      </c>
      <c r="X288" s="291">
        <v>268</v>
      </c>
      <c r="Y288" s="290" t="s">
        <v>54</v>
      </c>
      <c r="Z288" s="292"/>
      <c r="AA288" s="288"/>
      <c r="AB288" s="289"/>
      <c r="AC288" s="290" t="s">
        <v>54</v>
      </c>
      <c r="AD288" s="291"/>
      <c r="AE288" s="290" t="s">
        <v>54</v>
      </c>
      <c r="AF288" s="292"/>
      <c r="AG288" s="288"/>
      <c r="AH288" s="289"/>
      <c r="AI288" s="290" t="s">
        <v>54</v>
      </c>
      <c r="AJ288" s="291"/>
      <c r="AK288" s="290" t="s">
        <v>54</v>
      </c>
      <c r="AL288" s="292"/>
      <c r="AM288" s="293"/>
      <c r="AN288" s="294" t="s">
        <v>48</v>
      </c>
      <c r="AO288" s="294"/>
      <c r="AP288" s="294" t="s">
        <v>98</v>
      </c>
      <c r="AQ288" s="295"/>
      <c r="AR288" s="295" t="s">
        <v>56</v>
      </c>
      <c r="AS288" s="296"/>
    </row>
    <row r="289" spans="1:45" ht="133.5" customHeight="1">
      <c r="A289" s="299" t="s">
        <v>1240</v>
      </c>
      <c r="B289" s="252" t="s">
        <v>1241</v>
      </c>
      <c r="C289" s="252" t="s">
        <v>480</v>
      </c>
      <c r="D289" s="252" t="s">
        <v>44</v>
      </c>
      <c r="E289" s="185">
        <v>40.975000000000001</v>
      </c>
      <c r="F289" s="185">
        <v>40.975000000000001</v>
      </c>
      <c r="G289" s="185">
        <v>27.300999999999998</v>
      </c>
      <c r="H289" s="247" t="s">
        <v>1242</v>
      </c>
      <c r="I289" s="248" t="s">
        <v>46</v>
      </c>
      <c r="J289" s="249" t="s">
        <v>1243</v>
      </c>
      <c r="K289" s="185">
        <v>40.965000000000003</v>
      </c>
      <c r="L289" s="185">
        <v>40.036000000000001</v>
      </c>
      <c r="M289" s="250">
        <f t="shared" si="10"/>
        <v>-0.92900000000000205</v>
      </c>
      <c r="N289" s="297" t="s">
        <v>48</v>
      </c>
      <c r="O289" s="251" t="s">
        <v>46</v>
      </c>
      <c r="P289" s="252" t="s">
        <v>1244</v>
      </c>
      <c r="Q289" s="253"/>
      <c r="R289" s="254" t="s">
        <v>1229</v>
      </c>
      <c r="S289" s="298" t="s">
        <v>1230</v>
      </c>
      <c r="T289" s="254" t="s">
        <v>1231</v>
      </c>
      <c r="U289" s="288" t="s">
        <v>53</v>
      </c>
      <c r="V289" s="289"/>
      <c r="W289" s="290" t="s">
        <v>54</v>
      </c>
      <c r="X289" s="291">
        <v>269</v>
      </c>
      <c r="Y289" s="290" t="s">
        <v>54</v>
      </c>
      <c r="Z289" s="292"/>
      <c r="AA289" s="288"/>
      <c r="AB289" s="289"/>
      <c r="AC289" s="290" t="s">
        <v>54</v>
      </c>
      <c r="AD289" s="291"/>
      <c r="AE289" s="290" t="s">
        <v>54</v>
      </c>
      <c r="AF289" s="292"/>
      <c r="AG289" s="288"/>
      <c r="AH289" s="289"/>
      <c r="AI289" s="290" t="s">
        <v>54</v>
      </c>
      <c r="AJ289" s="291"/>
      <c r="AK289" s="290" t="s">
        <v>54</v>
      </c>
      <c r="AL289" s="292"/>
      <c r="AM289" s="293"/>
      <c r="AN289" s="294" t="s">
        <v>73</v>
      </c>
      <c r="AO289" s="294" t="s">
        <v>74</v>
      </c>
      <c r="AP289" s="294" t="s">
        <v>75</v>
      </c>
      <c r="AQ289" s="295"/>
      <c r="AR289" s="295" t="s">
        <v>56</v>
      </c>
      <c r="AS289" s="296"/>
    </row>
    <row r="290" spans="1:45" ht="73.5" customHeight="1">
      <c r="A290" s="299" t="s">
        <v>1245</v>
      </c>
      <c r="B290" s="252" t="s">
        <v>1246</v>
      </c>
      <c r="C290" s="252" t="s">
        <v>1247</v>
      </c>
      <c r="D290" s="252" t="s">
        <v>44</v>
      </c>
      <c r="E290" s="185">
        <v>16.363</v>
      </c>
      <c r="F290" s="250">
        <v>16.363</v>
      </c>
      <c r="G290" s="185">
        <v>10.78</v>
      </c>
      <c r="H290" s="247" t="s">
        <v>45</v>
      </c>
      <c r="I290" s="248" t="s">
        <v>46</v>
      </c>
      <c r="J290" s="249" t="s">
        <v>2150</v>
      </c>
      <c r="K290" s="185">
        <v>16.164000000000001</v>
      </c>
      <c r="L290" s="185">
        <v>16.164000000000001</v>
      </c>
      <c r="M290" s="250">
        <f t="shared" si="10"/>
        <v>0</v>
      </c>
      <c r="N290" s="297" t="s">
        <v>48</v>
      </c>
      <c r="O290" s="251" t="s">
        <v>46</v>
      </c>
      <c r="P290" s="252" t="s">
        <v>1248</v>
      </c>
      <c r="Q290" s="253"/>
      <c r="R290" s="254" t="s">
        <v>1229</v>
      </c>
      <c r="S290" s="298" t="s">
        <v>1230</v>
      </c>
      <c r="T290" s="254" t="s">
        <v>1231</v>
      </c>
      <c r="U290" s="288" t="s">
        <v>53</v>
      </c>
      <c r="V290" s="289"/>
      <c r="W290" s="290" t="s">
        <v>54</v>
      </c>
      <c r="X290" s="291">
        <v>270</v>
      </c>
      <c r="Y290" s="290" t="s">
        <v>54</v>
      </c>
      <c r="Z290" s="292"/>
      <c r="AA290" s="288"/>
      <c r="AB290" s="289"/>
      <c r="AC290" s="290" t="s">
        <v>54</v>
      </c>
      <c r="AD290" s="291"/>
      <c r="AE290" s="290" t="s">
        <v>54</v>
      </c>
      <c r="AF290" s="292"/>
      <c r="AG290" s="288"/>
      <c r="AH290" s="289"/>
      <c r="AI290" s="290" t="s">
        <v>54</v>
      </c>
      <c r="AJ290" s="291"/>
      <c r="AK290" s="290" t="s">
        <v>54</v>
      </c>
      <c r="AL290" s="292"/>
      <c r="AM290" s="293"/>
      <c r="AN290" s="294" t="s">
        <v>48</v>
      </c>
      <c r="AO290" s="294"/>
      <c r="AP290" s="294" t="s">
        <v>64</v>
      </c>
      <c r="AQ290" s="295" t="s">
        <v>56</v>
      </c>
      <c r="AR290" s="295"/>
      <c r="AS290" s="296"/>
    </row>
    <row r="291" spans="1:45" ht="110">
      <c r="A291" s="299" t="s">
        <v>1249</v>
      </c>
      <c r="B291" s="252" t="s">
        <v>1250</v>
      </c>
      <c r="C291" s="252" t="s">
        <v>115</v>
      </c>
      <c r="D291" s="252" t="s">
        <v>44</v>
      </c>
      <c r="E291" s="185">
        <v>203.70400000000001</v>
      </c>
      <c r="F291" s="250">
        <v>203.70400000000001</v>
      </c>
      <c r="G291" s="185">
        <v>203.7</v>
      </c>
      <c r="H291" s="247" t="s">
        <v>45</v>
      </c>
      <c r="I291" s="248" t="s">
        <v>46</v>
      </c>
      <c r="J291" s="249" t="s">
        <v>1251</v>
      </c>
      <c r="K291" s="185">
        <v>203.70400000000001</v>
      </c>
      <c r="L291" s="185">
        <v>203.70400000000001</v>
      </c>
      <c r="M291" s="250">
        <f t="shared" si="10"/>
        <v>0</v>
      </c>
      <c r="N291" s="297" t="s">
        <v>48</v>
      </c>
      <c r="O291" s="251" t="s">
        <v>46</v>
      </c>
      <c r="P291" s="252" t="s">
        <v>1252</v>
      </c>
      <c r="Q291" s="253"/>
      <c r="R291" s="254" t="s">
        <v>1229</v>
      </c>
      <c r="S291" s="298" t="s">
        <v>1230</v>
      </c>
      <c r="T291" s="254" t="s">
        <v>1231</v>
      </c>
      <c r="U291" s="288" t="s">
        <v>53</v>
      </c>
      <c r="V291" s="289"/>
      <c r="W291" s="290" t="s">
        <v>54</v>
      </c>
      <c r="X291" s="291">
        <v>271</v>
      </c>
      <c r="Y291" s="290" t="s">
        <v>54</v>
      </c>
      <c r="Z291" s="292"/>
      <c r="AA291" s="288"/>
      <c r="AB291" s="289"/>
      <c r="AC291" s="290" t="s">
        <v>54</v>
      </c>
      <c r="AD291" s="291"/>
      <c r="AE291" s="290" t="s">
        <v>54</v>
      </c>
      <c r="AF291" s="292"/>
      <c r="AG291" s="288"/>
      <c r="AH291" s="289"/>
      <c r="AI291" s="290" t="s">
        <v>54</v>
      </c>
      <c r="AJ291" s="291"/>
      <c r="AK291" s="290" t="s">
        <v>54</v>
      </c>
      <c r="AL291" s="292"/>
      <c r="AM291" s="293"/>
      <c r="AN291" s="294" t="s">
        <v>48</v>
      </c>
      <c r="AO291" s="294"/>
      <c r="AP291" s="294" t="s">
        <v>106</v>
      </c>
      <c r="AQ291" s="295"/>
      <c r="AR291" s="295" t="s">
        <v>56</v>
      </c>
      <c r="AS291" s="296"/>
    </row>
    <row r="292" spans="1:45" ht="60.5" customHeight="1">
      <c r="A292" s="299" t="s">
        <v>1253</v>
      </c>
      <c r="B292" s="252" t="s">
        <v>1254</v>
      </c>
      <c r="C292" s="252" t="s">
        <v>480</v>
      </c>
      <c r="D292" s="252" t="s">
        <v>44</v>
      </c>
      <c r="E292" s="185">
        <v>7038</v>
      </c>
      <c r="F292" s="250">
        <v>7038</v>
      </c>
      <c r="G292" s="185">
        <v>7028.8969999999999</v>
      </c>
      <c r="H292" s="247" t="s">
        <v>45</v>
      </c>
      <c r="I292" s="248" t="s">
        <v>46</v>
      </c>
      <c r="J292" s="249" t="s">
        <v>1255</v>
      </c>
      <c r="K292" s="185">
        <v>6767</v>
      </c>
      <c r="L292" s="185">
        <v>6497</v>
      </c>
      <c r="M292" s="250">
        <f t="shared" si="10"/>
        <v>-270</v>
      </c>
      <c r="N292" s="297" t="s">
        <v>48</v>
      </c>
      <c r="O292" s="251" t="s">
        <v>46</v>
      </c>
      <c r="P292" s="252" t="s">
        <v>1256</v>
      </c>
      <c r="Q292" s="253"/>
      <c r="R292" s="254" t="s">
        <v>1229</v>
      </c>
      <c r="S292" s="298" t="s">
        <v>1230</v>
      </c>
      <c r="T292" s="254" t="s">
        <v>1257</v>
      </c>
      <c r="U292" s="288" t="s">
        <v>53</v>
      </c>
      <c r="V292" s="289"/>
      <c r="W292" s="290" t="s">
        <v>54</v>
      </c>
      <c r="X292" s="291">
        <v>272</v>
      </c>
      <c r="Y292" s="290" t="s">
        <v>54</v>
      </c>
      <c r="Z292" s="292"/>
      <c r="AA292" s="288"/>
      <c r="AB292" s="289"/>
      <c r="AC292" s="290" t="s">
        <v>54</v>
      </c>
      <c r="AD292" s="291"/>
      <c r="AE292" s="290" t="s">
        <v>54</v>
      </c>
      <c r="AF292" s="292"/>
      <c r="AG292" s="288"/>
      <c r="AH292" s="289"/>
      <c r="AI292" s="290" t="s">
        <v>54</v>
      </c>
      <c r="AJ292" s="291"/>
      <c r="AK292" s="290" t="s">
        <v>54</v>
      </c>
      <c r="AL292" s="292"/>
      <c r="AM292" s="293"/>
      <c r="AN292" s="294" t="s">
        <v>48</v>
      </c>
      <c r="AO292" s="294"/>
      <c r="AP292" s="294" t="s">
        <v>55</v>
      </c>
      <c r="AQ292" s="295"/>
      <c r="AR292" s="295" t="s">
        <v>56</v>
      </c>
      <c r="AS292" s="296"/>
    </row>
    <row r="293" spans="1:45" ht="93" customHeight="1">
      <c r="A293" s="299" t="s">
        <v>1258</v>
      </c>
      <c r="B293" s="252" t="s">
        <v>1259</v>
      </c>
      <c r="C293" s="252" t="s">
        <v>480</v>
      </c>
      <c r="D293" s="252" t="s">
        <v>44</v>
      </c>
      <c r="E293" s="185">
        <v>11192.415999999999</v>
      </c>
      <c r="F293" s="250">
        <v>11033.415999999999</v>
      </c>
      <c r="G293" s="185">
        <v>10410.314</v>
      </c>
      <c r="H293" s="247" t="s">
        <v>1260</v>
      </c>
      <c r="I293" s="248" t="s">
        <v>46</v>
      </c>
      <c r="J293" s="249" t="s">
        <v>1261</v>
      </c>
      <c r="K293" s="185">
        <v>11125.867</v>
      </c>
      <c r="L293" s="185">
        <v>11108.916999999999</v>
      </c>
      <c r="M293" s="250">
        <f t="shared" si="10"/>
        <v>-16.950000000000728</v>
      </c>
      <c r="N293" s="297" t="s">
        <v>48</v>
      </c>
      <c r="O293" s="251" t="s">
        <v>46</v>
      </c>
      <c r="P293" s="252" t="s">
        <v>1262</v>
      </c>
      <c r="Q293" s="253"/>
      <c r="R293" s="254" t="s">
        <v>1229</v>
      </c>
      <c r="S293" s="298" t="s">
        <v>1230</v>
      </c>
      <c r="T293" s="254" t="s">
        <v>1231</v>
      </c>
      <c r="U293" s="288" t="s">
        <v>53</v>
      </c>
      <c r="V293" s="289"/>
      <c r="W293" s="290" t="s">
        <v>54</v>
      </c>
      <c r="X293" s="291">
        <v>273</v>
      </c>
      <c r="Y293" s="290" t="s">
        <v>54</v>
      </c>
      <c r="Z293" s="292"/>
      <c r="AA293" s="288"/>
      <c r="AB293" s="289"/>
      <c r="AC293" s="290" t="s">
        <v>54</v>
      </c>
      <c r="AD293" s="291"/>
      <c r="AE293" s="290" t="s">
        <v>54</v>
      </c>
      <c r="AF293" s="292"/>
      <c r="AG293" s="288"/>
      <c r="AH293" s="289"/>
      <c r="AI293" s="290" t="s">
        <v>54</v>
      </c>
      <c r="AJ293" s="291"/>
      <c r="AK293" s="290" t="s">
        <v>54</v>
      </c>
      <c r="AL293" s="292"/>
      <c r="AM293" s="293"/>
      <c r="AN293" s="294" t="s">
        <v>73</v>
      </c>
      <c r="AO293" s="294" t="s">
        <v>74</v>
      </c>
      <c r="AP293" s="294" t="s">
        <v>75</v>
      </c>
      <c r="AQ293" s="295" t="s">
        <v>56</v>
      </c>
      <c r="AR293" s="295" t="s">
        <v>56</v>
      </c>
      <c r="AS293" s="296"/>
    </row>
    <row r="294" spans="1:45" ht="74" customHeight="1">
      <c r="A294" s="299" t="s">
        <v>1263</v>
      </c>
      <c r="B294" s="252" t="s">
        <v>1264</v>
      </c>
      <c r="C294" s="252" t="s">
        <v>300</v>
      </c>
      <c r="D294" s="252" t="s">
        <v>44</v>
      </c>
      <c r="E294" s="185">
        <v>714.41099999999994</v>
      </c>
      <c r="F294" s="250">
        <v>1387.846</v>
      </c>
      <c r="G294" s="185">
        <v>1234.7360000000001</v>
      </c>
      <c r="H294" s="247" t="s">
        <v>45</v>
      </c>
      <c r="I294" s="248" t="s">
        <v>46</v>
      </c>
      <c r="J294" s="249" t="s">
        <v>1265</v>
      </c>
      <c r="K294" s="185">
        <v>729.31</v>
      </c>
      <c r="L294" s="185">
        <v>761.91899999999998</v>
      </c>
      <c r="M294" s="250">
        <f t="shared" si="10"/>
        <v>32.609000000000037</v>
      </c>
      <c r="N294" s="297" t="s">
        <v>48</v>
      </c>
      <c r="O294" s="251" t="s">
        <v>46</v>
      </c>
      <c r="P294" s="252" t="s">
        <v>1266</v>
      </c>
      <c r="Q294" s="253"/>
      <c r="R294" s="254" t="s">
        <v>1229</v>
      </c>
      <c r="S294" s="298" t="s">
        <v>1230</v>
      </c>
      <c r="T294" s="254" t="s">
        <v>1231</v>
      </c>
      <c r="U294" s="288" t="s">
        <v>53</v>
      </c>
      <c r="V294" s="289"/>
      <c r="W294" s="290" t="s">
        <v>54</v>
      </c>
      <c r="X294" s="291">
        <v>274</v>
      </c>
      <c r="Y294" s="290" t="s">
        <v>54</v>
      </c>
      <c r="Z294" s="292"/>
      <c r="AA294" s="288"/>
      <c r="AB294" s="289"/>
      <c r="AC294" s="290" t="s">
        <v>54</v>
      </c>
      <c r="AD294" s="291"/>
      <c r="AE294" s="290" t="s">
        <v>54</v>
      </c>
      <c r="AF294" s="292"/>
      <c r="AG294" s="288"/>
      <c r="AH294" s="289"/>
      <c r="AI294" s="290" t="s">
        <v>54</v>
      </c>
      <c r="AJ294" s="291"/>
      <c r="AK294" s="290" t="s">
        <v>54</v>
      </c>
      <c r="AL294" s="292"/>
      <c r="AM294" s="293"/>
      <c r="AN294" s="294" t="s">
        <v>48</v>
      </c>
      <c r="AO294" s="294"/>
      <c r="AP294" s="294" t="s">
        <v>98</v>
      </c>
      <c r="AQ294" s="295" t="s">
        <v>56</v>
      </c>
      <c r="AR294" s="295" t="s">
        <v>56</v>
      </c>
      <c r="AS294" s="296"/>
    </row>
    <row r="295" spans="1:45" ht="55">
      <c r="A295" s="299" t="s">
        <v>1267</v>
      </c>
      <c r="B295" s="252" t="s">
        <v>1268</v>
      </c>
      <c r="C295" s="252" t="s">
        <v>442</v>
      </c>
      <c r="D295" s="252" t="s">
        <v>44</v>
      </c>
      <c r="E295" s="185">
        <v>20.286000000000001</v>
      </c>
      <c r="F295" s="185">
        <v>20.286000000000001</v>
      </c>
      <c r="G295" s="185">
        <v>10.317</v>
      </c>
      <c r="H295" s="247" t="s">
        <v>45</v>
      </c>
      <c r="I295" s="248" t="s">
        <v>46</v>
      </c>
      <c r="J295" s="249" t="s">
        <v>1269</v>
      </c>
      <c r="K295" s="185">
        <v>15.21</v>
      </c>
      <c r="L295" s="185">
        <v>15.204000000000001</v>
      </c>
      <c r="M295" s="250">
        <f t="shared" si="10"/>
        <v>-6.0000000000002274E-3</v>
      </c>
      <c r="N295" s="297" t="s">
        <v>48</v>
      </c>
      <c r="O295" s="251" t="s">
        <v>46</v>
      </c>
      <c r="P295" s="252" t="s">
        <v>1270</v>
      </c>
      <c r="Q295" s="253"/>
      <c r="R295" s="254" t="s">
        <v>1229</v>
      </c>
      <c r="S295" s="298" t="s">
        <v>1230</v>
      </c>
      <c r="T295" s="254" t="s">
        <v>1271</v>
      </c>
      <c r="U295" s="288" t="s">
        <v>53</v>
      </c>
      <c r="V295" s="289"/>
      <c r="W295" s="290" t="s">
        <v>54</v>
      </c>
      <c r="X295" s="291">
        <v>275</v>
      </c>
      <c r="Y295" s="290" t="s">
        <v>54</v>
      </c>
      <c r="Z295" s="292"/>
      <c r="AA295" s="288"/>
      <c r="AB295" s="289"/>
      <c r="AC295" s="290" t="s">
        <v>54</v>
      </c>
      <c r="AD295" s="291"/>
      <c r="AE295" s="290" t="s">
        <v>54</v>
      </c>
      <c r="AF295" s="292"/>
      <c r="AG295" s="288"/>
      <c r="AH295" s="289"/>
      <c r="AI295" s="290" t="s">
        <v>54</v>
      </c>
      <c r="AJ295" s="291"/>
      <c r="AK295" s="290" t="s">
        <v>54</v>
      </c>
      <c r="AL295" s="292"/>
      <c r="AM295" s="293"/>
      <c r="AN295" s="294" t="s">
        <v>48</v>
      </c>
      <c r="AO295" s="294"/>
      <c r="AP295" s="294" t="s">
        <v>55</v>
      </c>
      <c r="AQ295" s="295" t="s">
        <v>56</v>
      </c>
      <c r="AR295" s="295"/>
      <c r="AS295" s="296"/>
    </row>
    <row r="296" spans="1:45" ht="163.5" customHeight="1">
      <c r="A296" s="299" t="s">
        <v>1272</v>
      </c>
      <c r="B296" s="252" t="s">
        <v>1273</v>
      </c>
      <c r="C296" s="252" t="s">
        <v>1274</v>
      </c>
      <c r="D296" s="252" t="s">
        <v>44</v>
      </c>
      <c r="E296" s="185">
        <v>429.28300000000002</v>
      </c>
      <c r="F296" s="185">
        <v>429.28300000000002</v>
      </c>
      <c r="G296" s="185">
        <v>429.28300000000002</v>
      </c>
      <c r="H296" s="247" t="s">
        <v>45</v>
      </c>
      <c r="I296" s="248" t="s">
        <v>46</v>
      </c>
      <c r="J296" s="249" t="s">
        <v>1275</v>
      </c>
      <c r="K296" s="185">
        <v>429.28100000000001</v>
      </c>
      <c r="L296" s="185">
        <v>429.274</v>
      </c>
      <c r="M296" s="250">
        <f t="shared" si="10"/>
        <v>-7.0000000000050022E-3</v>
      </c>
      <c r="N296" s="297" t="s">
        <v>48</v>
      </c>
      <c r="O296" s="251" t="s">
        <v>46</v>
      </c>
      <c r="P296" s="252" t="s">
        <v>1276</v>
      </c>
      <c r="Q296" s="253"/>
      <c r="R296" s="254" t="s">
        <v>1229</v>
      </c>
      <c r="S296" s="298" t="s">
        <v>1230</v>
      </c>
      <c r="T296" s="254" t="s">
        <v>1231</v>
      </c>
      <c r="U296" s="288" t="s">
        <v>53</v>
      </c>
      <c r="V296" s="289"/>
      <c r="W296" s="290" t="s">
        <v>54</v>
      </c>
      <c r="X296" s="291">
        <v>276</v>
      </c>
      <c r="Y296" s="290" t="s">
        <v>54</v>
      </c>
      <c r="Z296" s="292"/>
      <c r="AA296" s="288"/>
      <c r="AB296" s="289"/>
      <c r="AC296" s="290" t="s">
        <v>54</v>
      </c>
      <c r="AD296" s="291"/>
      <c r="AE296" s="290" t="s">
        <v>54</v>
      </c>
      <c r="AF296" s="292"/>
      <c r="AG296" s="288"/>
      <c r="AH296" s="289"/>
      <c r="AI296" s="290" t="s">
        <v>54</v>
      </c>
      <c r="AJ296" s="291"/>
      <c r="AK296" s="290" t="s">
        <v>54</v>
      </c>
      <c r="AL296" s="292"/>
      <c r="AM296" s="293"/>
      <c r="AN296" s="294" t="s">
        <v>48</v>
      </c>
      <c r="AO296" s="294"/>
      <c r="AP296" s="294" t="s">
        <v>106</v>
      </c>
      <c r="AQ296" s="295"/>
      <c r="AR296" s="295" t="s">
        <v>56</v>
      </c>
      <c r="AS296" s="296"/>
    </row>
    <row r="297" spans="1:45">
      <c r="A297" s="299"/>
      <c r="B297" s="316" t="s">
        <v>2140</v>
      </c>
      <c r="C297" s="316"/>
      <c r="D297" s="316"/>
      <c r="E297" s="389"/>
      <c r="F297" s="390"/>
      <c r="G297" s="390"/>
      <c r="H297" s="310"/>
      <c r="I297" s="310"/>
      <c r="J297" s="310"/>
      <c r="K297" s="399"/>
      <c r="L297" s="399"/>
      <c r="M297" s="317"/>
      <c r="N297" s="318"/>
      <c r="O297" s="318"/>
      <c r="P297" s="312"/>
      <c r="Q297" s="314"/>
      <c r="R297" s="316"/>
      <c r="S297" s="316"/>
      <c r="T297" s="316"/>
      <c r="U297" s="306"/>
      <c r="V297" s="306"/>
      <c r="W297" s="306"/>
      <c r="X297" s="306"/>
      <c r="Y297" s="306"/>
      <c r="Z297" s="306"/>
      <c r="AA297" s="306"/>
      <c r="AB297" s="306"/>
      <c r="AC297" s="306"/>
      <c r="AD297" s="306"/>
      <c r="AE297" s="306"/>
      <c r="AF297" s="306"/>
      <c r="AG297" s="306"/>
      <c r="AH297" s="306"/>
      <c r="AI297" s="306"/>
      <c r="AJ297" s="306"/>
      <c r="AK297" s="306"/>
      <c r="AL297" s="306"/>
      <c r="AM297" s="306"/>
      <c r="AN297" s="314"/>
      <c r="AO297" s="314"/>
      <c r="AP297" s="314"/>
      <c r="AQ297" s="314"/>
      <c r="AR297" s="314"/>
      <c r="AS297" s="315"/>
    </row>
    <row r="298" spans="1:45" ht="112" customHeight="1">
      <c r="A298" s="299" t="s">
        <v>1277</v>
      </c>
      <c r="B298" s="252" t="s">
        <v>1278</v>
      </c>
      <c r="C298" s="252" t="s">
        <v>272</v>
      </c>
      <c r="D298" s="252" t="s">
        <v>44</v>
      </c>
      <c r="E298" s="185">
        <v>42.456000000000003</v>
      </c>
      <c r="F298" s="250">
        <v>42.456000000000003</v>
      </c>
      <c r="G298" s="185">
        <v>32.229999999999997</v>
      </c>
      <c r="H298" s="247" t="s">
        <v>45</v>
      </c>
      <c r="I298" s="330" t="s">
        <v>46</v>
      </c>
      <c r="J298" s="249" t="s">
        <v>1279</v>
      </c>
      <c r="K298" s="185">
        <v>42.209000000000003</v>
      </c>
      <c r="L298" s="185">
        <v>39.924999999999997</v>
      </c>
      <c r="M298" s="250">
        <f t="shared" si="0"/>
        <v>-2.284000000000006</v>
      </c>
      <c r="N298" s="297" t="s">
        <v>48</v>
      </c>
      <c r="O298" s="251" t="s">
        <v>46</v>
      </c>
      <c r="P298" s="252" t="s">
        <v>1280</v>
      </c>
      <c r="Q298" s="253"/>
      <c r="R298" s="254" t="s">
        <v>1281</v>
      </c>
      <c r="S298" s="298" t="s">
        <v>1230</v>
      </c>
      <c r="T298" s="254" t="s">
        <v>1282</v>
      </c>
      <c r="U298" s="288" t="s">
        <v>53</v>
      </c>
      <c r="V298" s="289"/>
      <c r="W298" s="290" t="s">
        <v>54</v>
      </c>
      <c r="X298" s="291">
        <v>277</v>
      </c>
      <c r="Y298" s="290" t="s">
        <v>54</v>
      </c>
      <c r="Z298" s="292"/>
      <c r="AA298" s="288"/>
      <c r="AB298" s="289"/>
      <c r="AC298" s="290" t="s">
        <v>54</v>
      </c>
      <c r="AD298" s="291"/>
      <c r="AE298" s="290" t="s">
        <v>54</v>
      </c>
      <c r="AF298" s="292"/>
      <c r="AG298" s="288"/>
      <c r="AH298" s="289"/>
      <c r="AI298" s="290" t="s">
        <v>54</v>
      </c>
      <c r="AJ298" s="291"/>
      <c r="AK298" s="290" t="s">
        <v>54</v>
      </c>
      <c r="AL298" s="292"/>
      <c r="AM298" s="293"/>
      <c r="AN298" s="294" t="s">
        <v>48</v>
      </c>
      <c r="AO298" s="294"/>
      <c r="AP298" s="294" t="s">
        <v>106</v>
      </c>
      <c r="AQ298" s="295" t="s">
        <v>56</v>
      </c>
      <c r="AR298" s="295"/>
      <c r="AS298" s="296"/>
    </row>
    <row r="299" spans="1:45" ht="104.65" customHeight="1">
      <c r="A299" s="299" t="s">
        <v>1283</v>
      </c>
      <c r="B299" s="252" t="s">
        <v>1284</v>
      </c>
      <c r="C299" s="252" t="s">
        <v>473</v>
      </c>
      <c r="D299" s="252" t="s">
        <v>44</v>
      </c>
      <c r="E299" s="185">
        <v>21.097999999999999</v>
      </c>
      <c r="F299" s="185">
        <v>21.097999999999999</v>
      </c>
      <c r="G299" s="185">
        <v>25.3</v>
      </c>
      <c r="H299" s="247" t="s">
        <v>45</v>
      </c>
      <c r="I299" s="248" t="s">
        <v>46</v>
      </c>
      <c r="J299" s="252" t="s">
        <v>1285</v>
      </c>
      <c r="K299" s="185">
        <v>16.786999999999999</v>
      </c>
      <c r="L299" s="185">
        <v>14.494999999999999</v>
      </c>
      <c r="M299" s="250">
        <f t="shared" ref="M299:M309" si="11">L299-K299</f>
        <v>-2.2919999999999998</v>
      </c>
      <c r="N299" s="297" t="s">
        <v>48</v>
      </c>
      <c r="O299" s="251" t="s">
        <v>46</v>
      </c>
      <c r="P299" s="252" t="s">
        <v>1286</v>
      </c>
      <c r="Q299" s="253"/>
      <c r="R299" s="254" t="s">
        <v>1281</v>
      </c>
      <c r="S299" s="298" t="s">
        <v>1230</v>
      </c>
      <c r="T299" s="254" t="s">
        <v>1282</v>
      </c>
      <c r="U299" s="288" t="s">
        <v>53</v>
      </c>
      <c r="V299" s="289"/>
      <c r="W299" s="290" t="s">
        <v>54</v>
      </c>
      <c r="X299" s="291">
        <v>278</v>
      </c>
      <c r="Y299" s="290" t="s">
        <v>54</v>
      </c>
      <c r="Z299" s="292"/>
      <c r="AA299" s="288"/>
      <c r="AB299" s="289"/>
      <c r="AC299" s="290" t="s">
        <v>54</v>
      </c>
      <c r="AD299" s="291"/>
      <c r="AE299" s="290" t="s">
        <v>54</v>
      </c>
      <c r="AF299" s="292"/>
      <c r="AG299" s="288"/>
      <c r="AH299" s="289"/>
      <c r="AI299" s="290" t="s">
        <v>54</v>
      </c>
      <c r="AJ299" s="291"/>
      <c r="AK299" s="290" t="s">
        <v>54</v>
      </c>
      <c r="AL299" s="292"/>
      <c r="AM299" s="293"/>
      <c r="AN299" s="294" t="s">
        <v>48</v>
      </c>
      <c r="AO299" s="294"/>
      <c r="AP299" s="294" t="s">
        <v>98</v>
      </c>
      <c r="AQ299" s="295" t="s">
        <v>56</v>
      </c>
      <c r="AR299" s="295"/>
      <c r="AS299" s="296"/>
    </row>
    <row r="300" spans="1:45" ht="57.4" customHeight="1">
      <c r="A300" s="299" t="s">
        <v>1287</v>
      </c>
      <c r="B300" s="252" t="s">
        <v>1288</v>
      </c>
      <c r="C300" s="252" t="s">
        <v>115</v>
      </c>
      <c r="D300" s="252" t="s">
        <v>44</v>
      </c>
      <c r="E300" s="185">
        <v>20.777999999999999</v>
      </c>
      <c r="F300" s="185">
        <v>20.777999999999999</v>
      </c>
      <c r="G300" s="185">
        <v>20.02</v>
      </c>
      <c r="H300" s="247" t="s">
        <v>1289</v>
      </c>
      <c r="I300" s="248" t="s">
        <v>46</v>
      </c>
      <c r="J300" s="249" t="s">
        <v>1290</v>
      </c>
      <c r="K300" s="185">
        <v>18.89</v>
      </c>
      <c r="L300" s="185">
        <v>16.582000000000001</v>
      </c>
      <c r="M300" s="250">
        <f t="shared" si="11"/>
        <v>-2.3079999999999998</v>
      </c>
      <c r="N300" s="297" t="s">
        <v>48</v>
      </c>
      <c r="O300" s="251" t="s">
        <v>46</v>
      </c>
      <c r="P300" s="252" t="s">
        <v>1291</v>
      </c>
      <c r="Q300" s="253"/>
      <c r="R300" s="254" t="s">
        <v>1281</v>
      </c>
      <c r="S300" s="298" t="s">
        <v>1230</v>
      </c>
      <c r="T300" s="254" t="s">
        <v>1282</v>
      </c>
      <c r="U300" s="288" t="s">
        <v>53</v>
      </c>
      <c r="V300" s="289"/>
      <c r="W300" s="290" t="s">
        <v>54</v>
      </c>
      <c r="X300" s="291">
        <v>279</v>
      </c>
      <c r="Y300" s="290" t="s">
        <v>54</v>
      </c>
      <c r="Z300" s="292"/>
      <c r="AA300" s="288"/>
      <c r="AB300" s="289"/>
      <c r="AC300" s="290" t="s">
        <v>54</v>
      </c>
      <c r="AD300" s="291"/>
      <c r="AE300" s="290" t="s">
        <v>54</v>
      </c>
      <c r="AF300" s="292"/>
      <c r="AG300" s="288"/>
      <c r="AH300" s="289"/>
      <c r="AI300" s="290" t="s">
        <v>54</v>
      </c>
      <c r="AJ300" s="291"/>
      <c r="AK300" s="290" t="s">
        <v>54</v>
      </c>
      <c r="AL300" s="292"/>
      <c r="AM300" s="293"/>
      <c r="AN300" s="294" t="s">
        <v>73</v>
      </c>
      <c r="AO300" s="294" t="s">
        <v>74</v>
      </c>
      <c r="AP300" s="294" t="s">
        <v>75</v>
      </c>
      <c r="AQ300" s="295" t="s">
        <v>56</v>
      </c>
      <c r="AR300" s="295"/>
      <c r="AS300" s="296"/>
    </row>
    <row r="301" spans="1:45" ht="64" customHeight="1">
      <c r="A301" s="299" t="s">
        <v>1292</v>
      </c>
      <c r="B301" s="252" t="s">
        <v>1293</v>
      </c>
      <c r="C301" s="252" t="s">
        <v>272</v>
      </c>
      <c r="D301" s="252" t="s">
        <v>44</v>
      </c>
      <c r="E301" s="185">
        <v>31.545000000000002</v>
      </c>
      <c r="F301" s="250">
        <v>31.545000000000002</v>
      </c>
      <c r="G301" s="185">
        <v>27.94</v>
      </c>
      <c r="H301" s="247" t="s">
        <v>45</v>
      </c>
      <c r="I301" s="330" t="s">
        <v>46</v>
      </c>
      <c r="J301" s="249" t="s">
        <v>1294</v>
      </c>
      <c r="K301" s="185">
        <v>31.545000000000002</v>
      </c>
      <c r="L301" s="185">
        <v>28.222999999999999</v>
      </c>
      <c r="M301" s="250">
        <f t="shared" si="11"/>
        <v>-3.3220000000000027</v>
      </c>
      <c r="N301" s="297" t="s">
        <v>48</v>
      </c>
      <c r="O301" s="251" t="s">
        <v>46</v>
      </c>
      <c r="P301" s="252" t="s">
        <v>1295</v>
      </c>
      <c r="Q301" s="253"/>
      <c r="R301" s="254" t="s">
        <v>1281</v>
      </c>
      <c r="S301" s="298" t="s">
        <v>1230</v>
      </c>
      <c r="T301" s="254" t="s">
        <v>1282</v>
      </c>
      <c r="U301" s="288" t="s">
        <v>53</v>
      </c>
      <c r="V301" s="289"/>
      <c r="W301" s="290" t="s">
        <v>54</v>
      </c>
      <c r="X301" s="291">
        <v>280</v>
      </c>
      <c r="Y301" s="290" t="s">
        <v>54</v>
      </c>
      <c r="Z301" s="292"/>
      <c r="AA301" s="288"/>
      <c r="AB301" s="289"/>
      <c r="AC301" s="290" t="s">
        <v>54</v>
      </c>
      <c r="AD301" s="291"/>
      <c r="AE301" s="290" t="s">
        <v>54</v>
      </c>
      <c r="AF301" s="292"/>
      <c r="AG301" s="288"/>
      <c r="AH301" s="289"/>
      <c r="AI301" s="290" t="s">
        <v>54</v>
      </c>
      <c r="AJ301" s="291"/>
      <c r="AK301" s="290" t="s">
        <v>54</v>
      </c>
      <c r="AL301" s="292"/>
      <c r="AM301" s="293"/>
      <c r="AN301" s="294" t="s">
        <v>48</v>
      </c>
      <c r="AO301" s="294"/>
      <c r="AP301" s="294" t="s">
        <v>106</v>
      </c>
      <c r="AQ301" s="295" t="s">
        <v>56</v>
      </c>
      <c r="AR301" s="295"/>
      <c r="AS301" s="296"/>
    </row>
    <row r="302" spans="1:45" ht="112" customHeight="1">
      <c r="A302" s="299" t="s">
        <v>1296</v>
      </c>
      <c r="B302" s="252" t="s">
        <v>1297</v>
      </c>
      <c r="C302" s="252" t="s">
        <v>272</v>
      </c>
      <c r="D302" s="252" t="s">
        <v>44</v>
      </c>
      <c r="E302" s="185">
        <v>145.315</v>
      </c>
      <c r="F302" s="250">
        <v>145.315</v>
      </c>
      <c r="G302" s="185">
        <v>128.90622200000001</v>
      </c>
      <c r="H302" s="247" t="s">
        <v>1298</v>
      </c>
      <c r="I302" s="251" t="s">
        <v>583</v>
      </c>
      <c r="J302" s="249" t="s">
        <v>1299</v>
      </c>
      <c r="K302" s="185">
        <v>132.227</v>
      </c>
      <c r="L302" s="185">
        <v>120.444</v>
      </c>
      <c r="M302" s="250">
        <f t="shared" si="11"/>
        <v>-11.783000000000001</v>
      </c>
      <c r="N302" s="297" t="s">
        <v>1300</v>
      </c>
      <c r="O302" s="251" t="s">
        <v>698</v>
      </c>
      <c r="P302" s="252" t="s">
        <v>1301</v>
      </c>
      <c r="Q302" s="253"/>
      <c r="R302" s="254" t="s">
        <v>1281</v>
      </c>
      <c r="S302" s="298" t="s">
        <v>1230</v>
      </c>
      <c r="T302" s="254" t="s">
        <v>1282</v>
      </c>
      <c r="U302" s="288" t="s">
        <v>53</v>
      </c>
      <c r="V302" s="289"/>
      <c r="W302" s="290" t="s">
        <v>54</v>
      </c>
      <c r="X302" s="291">
        <v>281</v>
      </c>
      <c r="Y302" s="290" t="s">
        <v>54</v>
      </c>
      <c r="Z302" s="292"/>
      <c r="AA302" s="288"/>
      <c r="AB302" s="289"/>
      <c r="AC302" s="290" t="s">
        <v>54</v>
      </c>
      <c r="AD302" s="291"/>
      <c r="AE302" s="290" t="s">
        <v>54</v>
      </c>
      <c r="AF302" s="292"/>
      <c r="AG302" s="288"/>
      <c r="AH302" s="289"/>
      <c r="AI302" s="290" t="s">
        <v>54</v>
      </c>
      <c r="AJ302" s="291"/>
      <c r="AK302" s="290" t="s">
        <v>54</v>
      </c>
      <c r="AL302" s="292"/>
      <c r="AM302" s="293"/>
      <c r="AN302" s="294" t="s">
        <v>207</v>
      </c>
      <c r="AO302" s="294" t="s">
        <v>74</v>
      </c>
      <c r="AP302" s="294" t="s">
        <v>75</v>
      </c>
      <c r="AQ302" s="295" t="s">
        <v>56</v>
      </c>
      <c r="AR302" s="295" t="s">
        <v>56</v>
      </c>
      <c r="AS302" s="296"/>
    </row>
    <row r="303" spans="1:45" ht="50" customHeight="1">
      <c r="A303" s="299" t="s">
        <v>1302</v>
      </c>
      <c r="B303" s="252" t="s">
        <v>1303</v>
      </c>
      <c r="C303" s="252" t="s">
        <v>1304</v>
      </c>
      <c r="D303" s="252" t="s">
        <v>1305</v>
      </c>
      <c r="E303" s="185">
        <v>2.0979999999999999</v>
      </c>
      <c r="F303" s="250">
        <v>2.0979999999999999</v>
      </c>
      <c r="G303" s="185">
        <v>0</v>
      </c>
      <c r="H303" s="247" t="s">
        <v>45</v>
      </c>
      <c r="I303" s="330" t="s">
        <v>89</v>
      </c>
      <c r="J303" s="249" t="s">
        <v>1306</v>
      </c>
      <c r="K303" s="185">
        <v>0</v>
      </c>
      <c r="L303" s="185">
        <v>0</v>
      </c>
      <c r="M303" s="250">
        <v>0</v>
      </c>
      <c r="N303" s="297" t="s">
        <v>48</v>
      </c>
      <c r="O303" s="251" t="s">
        <v>400</v>
      </c>
      <c r="P303" s="252" t="s">
        <v>1307</v>
      </c>
      <c r="Q303" s="253"/>
      <c r="R303" s="254" t="s">
        <v>1308</v>
      </c>
      <c r="S303" s="298" t="s">
        <v>1230</v>
      </c>
      <c r="T303" s="254" t="s">
        <v>1282</v>
      </c>
      <c r="U303" s="288" t="s">
        <v>53</v>
      </c>
      <c r="V303" s="289"/>
      <c r="W303" s="290" t="s">
        <v>54</v>
      </c>
      <c r="X303" s="291">
        <v>282</v>
      </c>
      <c r="Y303" s="290" t="s">
        <v>54</v>
      </c>
      <c r="Z303" s="292"/>
      <c r="AA303" s="288"/>
      <c r="AB303" s="289"/>
      <c r="AC303" s="290" t="s">
        <v>54</v>
      </c>
      <c r="AD303" s="291"/>
      <c r="AE303" s="290" t="s">
        <v>54</v>
      </c>
      <c r="AF303" s="292"/>
      <c r="AG303" s="288"/>
      <c r="AH303" s="289"/>
      <c r="AI303" s="290" t="s">
        <v>54</v>
      </c>
      <c r="AJ303" s="291"/>
      <c r="AK303" s="290" t="s">
        <v>54</v>
      </c>
      <c r="AL303" s="292"/>
      <c r="AM303" s="293"/>
      <c r="AN303" s="294" t="s">
        <v>48</v>
      </c>
      <c r="AO303" s="294"/>
      <c r="AP303" s="294" t="s">
        <v>106</v>
      </c>
      <c r="AQ303" s="295" t="s">
        <v>56</v>
      </c>
      <c r="AR303" s="295"/>
      <c r="AS303" s="296"/>
    </row>
    <row r="304" spans="1:45" ht="55">
      <c r="A304" s="299" t="s">
        <v>1309</v>
      </c>
      <c r="B304" s="252" t="s">
        <v>1310</v>
      </c>
      <c r="C304" s="252" t="s">
        <v>833</v>
      </c>
      <c r="D304" s="252" t="s">
        <v>44</v>
      </c>
      <c r="E304" s="185">
        <v>72.37</v>
      </c>
      <c r="F304" s="185">
        <v>72.37</v>
      </c>
      <c r="G304" s="185">
        <v>70.423000000000002</v>
      </c>
      <c r="H304" s="247" t="s">
        <v>1311</v>
      </c>
      <c r="I304" s="248" t="s">
        <v>46</v>
      </c>
      <c r="J304" s="249" t="s">
        <v>1312</v>
      </c>
      <c r="K304" s="185">
        <v>70.951999999999998</v>
      </c>
      <c r="L304" s="185">
        <v>73.228999999999999</v>
      </c>
      <c r="M304" s="250">
        <f t="shared" si="11"/>
        <v>2.277000000000001</v>
      </c>
      <c r="N304" s="297" t="s">
        <v>48</v>
      </c>
      <c r="O304" s="251" t="s">
        <v>46</v>
      </c>
      <c r="P304" s="252" t="s">
        <v>1313</v>
      </c>
      <c r="Q304" s="253"/>
      <c r="R304" s="254" t="s">
        <v>1314</v>
      </c>
      <c r="S304" s="298" t="s">
        <v>1230</v>
      </c>
      <c r="T304" s="254" t="s">
        <v>1282</v>
      </c>
      <c r="U304" s="288" t="s">
        <v>53</v>
      </c>
      <c r="V304" s="289"/>
      <c r="W304" s="290" t="s">
        <v>54</v>
      </c>
      <c r="X304" s="291">
        <v>285</v>
      </c>
      <c r="Y304" s="290" t="s">
        <v>54</v>
      </c>
      <c r="Z304" s="292"/>
      <c r="AA304" s="288"/>
      <c r="AB304" s="289"/>
      <c r="AC304" s="290" t="s">
        <v>54</v>
      </c>
      <c r="AD304" s="291"/>
      <c r="AE304" s="290" t="s">
        <v>54</v>
      </c>
      <c r="AF304" s="292"/>
      <c r="AG304" s="288"/>
      <c r="AH304" s="289"/>
      <c r="AI304" s="290" t="s">
        <v>54</v>
      </c>
      <c r="AJ304" s="291"/>
      <c r="AK304" s="290" t="s">
        <v>54</v>
      </c>
      <c r="AL304" s="292"/>
      <c r="AM304" s="293"/>
      <c r="AN304" s="294" t="s">
        <v>73</v>
      </c>
      <c r="AO304" s="294" t="s">
        <v>74</v>
      </c>
      <c r="AP304" s="294" t="s">
        <v>75</v>
      </c>
      <c r="AQ304" s="295" t="s">
        <v>56</v>
      </c>
      <c r="AR304" s="295"/>
      <c r="AS304" s="296"/>
    </row>
    <row r="305" spans="1:45" ht="81" customHeight="1">
      <c r="A305" s="299" t="s">
        <v>1315</v>
      </c>
      <c r="B305" s="252" t="s">
        <v>1316</v>
      </c>
      <c r="C305" s="252" t="s">
        <v>67</v>
      </c>
      <c r="D305" s="252" t="s">
        <v>44</v>
      </c>
      <c r="E305" s="185">
        <v>147.363</v>
      </c>
      <c r="F305" s="185">
        <v>147.363</v>
      </c>
      <c r="G305" s="185">
        <v>146.40299999999999</v>
      </c>
      <c r="H305" s="247" t="s">
        <v>45</v>
      </c>
      <c r="I305" s="248" t="s">
        <v>46</v>
      </c>
      <c r="J305" s="249" t="s">
        <v>1317</v>
      </c>
      <c r="K305" s="185">
        <v>147.363</v>
      </c>
      <c r="L305" s="185">
        <v>147.548</v>
      </c>
      <c r="M305" s="250">
        <f t="shared" si="11"/>
        <v>0.18500000000000227</v>
      </c>
      <c r="N305" s="297" t="s">
        <v>48</v>
      </c>
      <c r="O305" s="251" t="s">
        <v>46</v>
      </c>
      <c r="P305" s="252" t="s">
        <v>1318</v>
      </c>
      <c r="Q305" s="253"/>
      <c r="R305" s="254" t="s">
        <v>1314</v>
      </c>
      <c r="S305" s="298" t="s">
        <v>1230</v>
      </c>
      <c r="T305" s="254" t="s">
        <v>1319</v>
      </c>
      <c r="U305" s="288" t="s">
        <v>53</v>
      </c>
      <c r="V305" s="289"/>
      <c r="W305" s="290" t="s">
        <v>54</v>
      </c>
      <c r="X305" s="291">
        <v>286</v>
      </c>
      <c r="Y305" s="290" t="s">
        <v>54</v>
      </c>
      <c r="Z305" s="292"/>
      <c r="AA305" s="288"/>
      <c r="AB305" s="289"/>
      <c r="AC305" s="290" t="s">
        <v>54</v>
      </c>
      <c r="AD305" s="291"/>
      <c r="AE305" s="290" t="s">
        <v>54</v>
      </c>
      <c r="AF305" s="292"/>
      <c r="AG305" s="288"/>
      <c r="AH305" s="289"/>
      <c r="AI305" s="290" t="s">
        <v>54</v>
      </c>
      <c r="AJ305" s="291"/>
      <c r="AK305" s="290" t="s">
        <v>54</v>
      </c>
      <c r="AL305" s="292"/>
      <c r="AM305" s="293"/>
      <c r="AN305" s="294" t="s">
        <v>48</v>
      </c>
      <c r="AO305" s="294"/>
      <c r="AP305" s="294" t="s">
        <v>64</v>
      </c>
      <c r="AQ305" s="295" t="s">
        <v>56</v>
      </c>
      <c r="AR305" s="295"/>
      <c r="AS305" s="296"/>
    </row>
    <row r="306" spans="1:45" ht="55">
      <c r="A306" s="299" t="s">
        <v>1320</v>
      </c>
      <c r="B306" s="252" t="s">
        <v>1321</v>
      </c>
      <c r="C306" s="252" t="s">
        <v>905</v>
      </c>
      <c r="D306" s="252" t="s">
        <v>44</v>
      </c>
      <c r="E306" s="185">
        <v>150</v>
      </c>
      <c r="F306" s="185">
        <v>150</v>
      </c>
      <c r="G306" s="185">
        <v>150</v>
      </c>
      <c r="H306" s="247" t="s">
        <v>45</v>
      </c>
      <c r="I306" s="255" t="s">
        <v>46</v>
      </c>
      <c r="J306" s="256" t="s">
        <v>1322</v>
      </c>
      <c r="K306" s="398">
        <v>150</v>
      </c>
      <c r="L306" s="398">
        <v>200</v>
      </c>
      <c r="M306" s="257">
        <f t="shared" si="11"/>
        <v>50</v>
      </c>
      <c r="N306" s="297" t="s">
        <v>48</v>
      </c>
      <c r="O306" s="259" t="s">
        <v>46</v>
      </c>
      <c r="P306" s="260" t="s">
        <v>1323</v>
      </c>
      <c r="Q306" s="261"/>
      <c r="R306" s="264" t="s">
        <v>1314</v>
      </c>
      <c r="S306" s="287" t="s">
        <v>1230</v>
      </c>
      <c r="T306" s="264" t="s">
        <v>1282</v>
      </c>
      <c r="U306" s="288" t="s">
        <v>53</v>
      </c>
      <c r="V306" s="289"/>
      <c r="W306" s="290" t="s">
        <v>54</v>
      </c>
      <c r="X306" s="291">
        <v>287</v>
      </c>
      <c r="Y306" s="290" t="s">
        <v>54</v>
      </c>
      <c r="Z306" s="292"/>
      <c r="AA306" s="288"/>
      <c r="AB306" s="289"/>
      <c r="AC306" s="290" t="s">
        <v>54</v>
      </c>
      <c r="AD306" s="291"/>
      <c r="AE306" s="290" t="s">
        <v>54</v>
      </c>
      <c r="AF306" s="292"/>
      <c r="AG306" s="288"/>
      <c r="AH306" s="289"/>
      <c r="AI306" s="290" t="s">
        <v>54</v>
      </c>
      <c r="AJ306" s="291"/>
      <c r="AK306" s="290" t="s">
        <v>54</v>
      </c>
      <c r="AL306" s="292"/>
      <c r="AM306" s="293"/>
      <c r="AN306" s="294" t="s">
        <v>48</v>
      </c>
      <c r="AO306" s="294"/>
      <c r="AP306" s="294" t="s">
        <v>64</v>
      </c>
      <c r="AQ306" s="295"/>
      <c r="AR306" s="295" t="s">
        <v>56</v>
      </c>
      <c r="AS306" s="296"/>
    </row>
    <row r="307" spans="1:45" ht="66">
      <c r="A307" s="299" t="s">
        <v>1324</v>
      </c>
      <c r="B307" s="252" t="s">
        <v>1325</v>
      </c>
      <c r="C307" s="252" t="s">
        <v>59</v>
      </c>
      <c r="D307" s="252" t="s">
        <v>44</v>
      </c>
      <c r="E307" s="185">
        <v>60.03</v>
      </c>
      <c r="F307" s="185">
        <v>60.03</v>
      </c>
      <c r="G307" s="185">
        <v>59.491999999999997</v>
      </c>
      <c r="H307" s="247" t="s">
        <v>45</v>
      </c>
      <c r="I307" s="248" t="s">
        <v>46</v>
      </c>
      <c r="J307" s="249" t="s">
        <v>1326</v>
      </c>
      <c r="K307" s="185">
        <v>57.917000000000002</v>
      </c>
      <c r="L307" s="185">
        <v>99.545000000000002</v>
      </c>
      <c r="M307" s="250">
        <f t="shared" si="11"/>
        <v>41.628</v>
      </c>
      <c r="N307" s="297" t="s">
        <v>48</v>
      </c>
      <c r="O307" s="251" t="s">
        <v>46</v>
      </c>
      <c r="P307" s="252" t="s">
        <v>1327</v>
      </c>
      <c r="Q307" s="253"/>
      <c r="R307" s="254" t="s">
        <v>1314</v>
      </c>
      <c r="S307" s="298" t="s">
        <v>1230</v>
      </c>
      <c r="T307" s="254" t="s">
        <v>1282</v>
      </c>
      <c r="U307" s="288" t="s">
        <v>53</v>
      </c>
      <c r="V307" s="289"/>
      <c r="W307" s="290" t="s">
        <v>54</v>
      </c>
      <c r="X307" s="291">
        <v>288</v>
      </c>
      <c r="Y307" s="290" t="s">
        <v>54</v>
      </c>
      <c r="Z307" s="292"/>
      <c r="AA307" s="288"/>
      <c r="AB307" s="289"/>
      <c r="AC307" s="290" t="s">
        <v>54</v>
      </c>
      <c r="AD307" s="291"/>
      <c r="AE307" s="290" t="s">
        <v>54</v>
      </c>
      <c r="AF307" s="292"/>
      <c r="AG307" s="288"/>
      <c r="AH307" s="289"/>
      <c r="AI307" s="290" t="s">
        <v>54</v>
      </c>
      <c r="AJ307" s="291"/>
      <c r="AK307" s="290" t="s">
        <v>54</v>
      </c>
      <c r="AL307" s="292"/>
      <c r="AM307" s="293"/>
      <c r="AN307" s="294" t="s">
        <v>48</v>
      </c>
      <c r="AO307" s="294"/>
      <c r="AP307" s="294" t="s">
        <v>64</v>
      </c>
      <c r="AQ307" s="295" t="s">
        <v>56</v>
      </c>
      <c r="AR307" s="295"/>
      <c r="AS307" s="296"/>
    </row>
    <row r="308" spans="1:45" ht="82" customHeight="1">
      <c r="A308" s="299" t="s">
        <v>1328</v>
      </c>
      <c r="B308" s="252" t="s">
        <v>1329</v>
      </c>
      <c r="C308" s="252" t="s">
        <v>1330</v>
      </c>
      <c r="D308" s="252" t="s">
        <v>844</v>
      </c>
      <c r="E308" s="185">
        <v>126.89100000000001</v>
      </c>
      <c r="F308" s="185">
        <v>126.89100000000001</v>
      </c>
      <c r="G308" s="185">
        <v>115.795</v>
      </c>
      <c r="H308" s="247" t="s">
        <v>45</v>
      </c>
      <c r="I308" s="248" t="s">
        <v>46</v>
      </c>
      <c r="J308" s="249" t="s">
        <v>1331</v>
      </c>
      <c r="K308" s="185">
        <v>119.89100000000001</v>
      </c>
      <c r="L308" s="185">
        <v>119.601</v>
      </c>
      <c r="M308" s="250">
        <f t="shared" si="11"/>
        <v>-0.29000000000000625</v>
      </c>
      <c r="N308" s="297" t="s">
        <v>48</v>
      </c>
      <c r="O308" s="251" t="s">
        <v>46</v>
      </c>
      <c r="P308" s="252" t="s">
        <v>1332</v>
      </c>
      <c r="Q308" s="253"/>
      <c r="R308" s="254" t="s">
        <v>1314</v>
      </c>
      <c r="S308" s="298" t="s">
        <v>1230</v>
      </c>
      <c r="T308" s="254" t="s">
        <v>1333</v>
      </c>
      <c r="U308" s="288" t="s">
        <v>53</v>
      </c>
      <c r="V308" s="289"/>
      <c r="W308" s="290" t="s">
        <v>54</v>
      </c>
      <c r="X308" s="291">
        <v>289</v>
      </c>
      <c r="Y308" s="290" t="s">
        <v>54</v>
      </c>
      <c r="Z308" s="292"/>
      <c r="AA308" s="288"/>
      <c r="AB308" s="289"/>
      <c r="AC308" s="290" t="s">
        <v>54</v>
      </c>
      <c r="AD308" s="291"/>
      <c r="AE308" s="290" t="s">
        <v>54</v>
      </c>
      <c r="AF308" s="292"/>
      <c r="AG308" s="288"/>
      <c r="AH308" s="289"/>
      <c r="AI308" s="290" t="s">
        <v>54</v>
      </c>
      <c r="AJ308" s="291"/>
      <c r="AK308" s="290" t="s">
        <v>54</v>
      </c>
      <c r="AL308" s="292"/>
      <c r="AM308" s="293"/>
      <c r="AN308" s="294" t="s">
        <v>48</v>
      </c>
      <c r="AO308" s="294"/>
      <c r="AP308" s="294" t="s">
        <v>106</v>
      </c>
      <c r="AQ308" s="295" t="s">
        <v>56</v>
      </c>
      <c r="AR308" s="295"/>
      <c r="AS308" s="296"/>
    </row>
    <row r="309" spans="1:45" ht="51.5" customHeight="1">
      <c r="A309" s="299" t="s">
        <v>1334</v>
      </c>
      <c r="B309" s="252" t="s">
        <v>1335</v>
      </c>
      <c r="C309" s="252" t="s">
        <v>684</v>
      </c>
      <c r="D309" s="252" t="s">
        <v>1336</v>
      </c>
      <c r="E309" s="185">
        <v>30</v>
      </c>
      <c r="F309" s="250">
        <v>30</v>
      </c>
      <c r="G309" s="185">
        <v>27.163</v>
      </c>
      <c r="H309" s="247" t="s">
        <v>1337</v>
      </c>
      <c r="I309" s="248" t="s">
        <v>46</v>
      </c>
      <c r="J309" s="249" t="s">
        <v>1338</v>
      </c>
      <c r="K309" s="185">
        <v>27.1</v>
      </c>
      <c r="L309" s="185">
        <v>27.1</v>
      </c>
      <c r="M309" s="250">
        <f t="shared" si="11"/>
        <v>0</v>
      </c>
      <c r="N309" s="297" t="s">
        <v>48</v>
      </c>
      <c r="O309" s="251" t="s">
        <v>46</v>
      </c>
      <c r="P309" s="252" t="s">
        <v>1339</v>
      </c>
      <c r="Q309" s="253"/>
      <c r="R309" s="254" t="s">
        <v>1340</v>
      </c>
      <c r="S309" s="298" t="s">
        <v>1230</v>
      </c>
      <c r="T309" s="254" t="s">
        <v>1341</v>
      </c>
      <c r="U309" s="288" t="s">
        <v>53</v>
      </c>
      <c r="V309" s="289"/>
      <c r="W309" s="290" t="s">
        <v>54</v>
      </c>
      <c r="X309" s="291">
        <v>290</v>
      </c>
      <c r="Y309" s="290" t="s">
        <v>54</v>
      </c>
      <c r="Z309" s="292"/>
      <c r="AA309" s="288"/>
      <c r="AB309" s="289"/>
      <c r="AC309" s="290" t="s">
        <v>54</v>
      </c>
      <c r="AD309" s="291"/>
      <c r="AE309" s="290" t="s">
        <v>54</v>
      </c>
      <c r="AF309" s="292"/>
      <c r="AG309" s="288"/>
      <c r="AH309" s="289"/>
      <c r="AI309" s="290" t="s">
        <v>54</v>
      </c>
      <c r="AJ309" s="291"/>
      <c r="AK309" s="290" t="s">
        <v>54</v>
      </c>
      <c r="AL309" s="292"/>
      <c r="AM309" s="293"/>
      <c r="AN309" s="294" t="s">
        <v>73</v>
      </c>
      <c r="AO309" s="294" t="s">
        <v>144</v>
      </c>
      <c r="AP309" s="294" t="s">
        <v>106</v>
      </c>
      <c r="AQ309" s="295" t="s">
        <v>56</v>
      </c>
      <c r="AR309" s="295"/>
      <c r="AS309" s="296"/>
    </row>
    <row r="310" spans="1:45" ht="82.9" customHeight="1">
      <c r="A310" s="299" t="s">
        <v>1342</v>
      </c>
      <c r="B310" s="252" t="s">
        <v>1343</v>
      </c>
      <c r="C310" s="252" t="s">
        <v>1344</v>
      </c>
      <c r="D310" s="252" t="s">
        <v>44</v>
      </c>
      <c r="E310" s="185">
        <v>31.242999999999999</v>
      </c>
      <c r="F310" s="250">
        <v>31.242999999999999</v>
      </c>
      <c r="G310" s="185">
        <v>26.825212000000001</v>
      </c>
      <c r="H310" s="247" t="s">
        <v>45</v>
      </c>
      <c r="I310" s="248" t="s">
        <v>46</v>
      </c>
      <c r="J310" s="249" t="s">
        <v>1345</v>
      </c>
      <c r="K310" s="185">
        <v>31.155999999999999</v>
      </c>
      <c r="L310" s="185">
        <v>28.192</v>
      </c>
      <c r="M310" s="250">
        <f t="shared" si="0"/>
        <v>-2.9639999999999986</v>
      </c>
      <c r="N310" s="297" t="s">
        <v>48</v>
      </c>
      <c r="O310" s="251" t="s">
        <v>46</v>
      </c>
      <c r="P310" s="262" t="s">
        <v>1346</v>
      </c>
      <c r="Q310" s="253"/>
      <c r="R310" s="253" t="s">
        <v>1347</v>
      </c>
      <c r="S310" s="252" t="s">
        <v>1348</v>
      </c>
      <c r="T310" s="253" t="s">
        <v>1349</v>
      </c>
      <c r="U310" s="288" t="s">
        <v>53</v>
      </c>
      <c r="V310" s="289"/>
      <c r="W310" s="290" t="s">
        <v>54</v>
      </c>
      <c r="X310" s="291">
        <v>291</v>
      </c>
      <c r="Y310" s="290" t="s">
        <v>54</v>
      </c>
      <c r="Z310" s="292"/>
      <c r="AA310" s="288"/>
      <c r="AB310" s="289"/>
      <c r="AC310" s="290" t="s">
        <v>54</v>
      </c>
      <c r="AD310" s="291"/>
      <c r="AE310" s="290" t="s">
        <v>54</v>
      </c>
      <c r="AF310" s="292"/>
      <c r="AG310" s="288"/>
      <c r="AH310" s="289"/>
      <c r="AI310" s="290" t="s">
        <v>54</v>
      </c>
      <c r="AJ310" s="291"/>
      <c r="AK310" s="290" t="s">
        <v>54</v>
      </c>
      <c r="AL310" s="292"/>
      <c r="AM310" s="293"/>
      <c r="AN310" s="294" t="s">
        <v>48</v>
      </c>
      <c r="AO310" s="294"/>
      <c r="AP310" s="294" t="s">
        <v>106</v>
      </c>
      <c r="AQ310" s="295" t="s">
        <v>56</v>
      </c>
      <c r="AR310" s="295"/>
      <c r="AS310" s="296"/>
    </row>
    <row r="311" spans="1:45" ht="41.5" customHeight="1">
      <c r="A311" s="299" t="s">
        <v>1350</v>
      </c>
      <c r="B311" s="252" t="s">
        <v>1351</v>
      </c>
      <c r="C311" s="252" t="s">
        <v>488</v>
      </c>
      <c r="D311" s="252" t="s">
        <v>44</v>
      </c>
      <c r="E311" s="185">
        <v>2.5179999999999998</v>
      </c>
      <c r="F311" s="185">
        <v>2.5179999999999998</v>
      </c>
      <c r="G311" s="185">
        <v>1.049345</v>
      </c>
      <c r="H311" s="247" t="s">
        <v>554</v>
      </c>
      <c r="I311" s="248" t="s">
        <v>46</v>
      </c>
      <c r="J311" s="249" t="s">
        <v>1352</v>
      </c>
      <c r="K311" s="185">
        <v>2.4980000000000002</v>
      </c>
      <c r="L311" s="185">
        <v>1.92</v>
      </c>
      <c r="M311" s="250">
        <f t="shared" ref="M311:M340" si="12">L311-K311</f>
        <v>-0.57800000000000029</v>
      </c>
      <c r="N311" s="297" t="s">
        <v>48</v>
      </c>
      <c r="O311" s="251" t="s">
        <v>46</v>
      </c>
      <c r="P311" s="252" t="s">
        <v>1353</v>
      </c>
      <c r="Q311" s="253"/>
      <c r="R311" s="253" t="s">
        <v>1347</v>
      </c>
      <c r="S311" s="252" t="s">
        <v>1348</v>
      </c>
      <c r="T311" s="253" t="s">
        <v>1349</v>
      </c>
      <c r="U311" s="288" t="s">
        <v>53</v>
      </c>
      <c r="V311" s="289"/>
      <c r="W311" s="290" t="s">
        <v>54</v>
      </c>
      <c r="X311" s="291">
        <v>292</v>
      </c>
      <c r="Y311" s="290" t="s">
        <v>54</v>
      </c>
      <c r="Z311" s="292"/>
      <c r="AA311" s="288"/>
      <c r="AB311" s="289"/>
      <c r="AC311" s="290" t="s">
        <v>54</v>
      </c>
      <c r="AD311" s="291"/>
      <c r="AE311" s="290" t="s">
        <v>54</v>
      </c>
      <c r="AF311" s="292"/>
      <c r="AG311" s="288"/>
      <c r="AH311" s="289"/>
      <c r="AI311" s="290" t="s">
        <v>54</v>
      </c>
      <c r="AJ311" s="291"/>
      <c r="AK311" s="290" t="s">
        <v>54</v>
      </c>
      <c r="AL311" s="292"/>
      <c r="AM311" s="293"/>
      <c r="AN311" s="294" t="s">
        <v>73</v>
      </c>
      <c r="AO311" s="294" t="s">
        <v>74</v>
      </c>
      <c r="AP311" s="294" t="s">
        <v>75</v>
      </c>
      <c r="AQ311" s="295" t="s">
        <v>56</v>
      </c>
      <c r="AR311" s="295"/>
      <c r="AS311" s="296"/>
    </row>
    <row r="312" spans="1:45" ht="46.5" customHeight="1">
      <c r="A312" s="299" t="s">
        <v>1354</v>
      </c>
      <c r="B312" s="252" t="s">
        <v>1355</v>
      </c>
      <c r="C312" s="252" t="s">
        <v>141</v>
      </c>
      <c r="D312" s="252" t="s">
        <v>44</v>
      </c>
      <c r="E312" s="185">
        <v>15.407999999999999</v>
      </c>
      <c r="F312" s="185">
        <v>15.407999999999999</v>
      </c>
      <c r="G312" s="185">
        <v>10.614000000000001</v>
      </c>
      <c r="H312" s="247" t="s">
        <v>45</v>
      </c>
      <c r="I312" s="248" t="s">
        <v>46</v>
      </c>
      <c r="J312" s="249" t="s">
        <v>1356</v>
      </c>
      <c r="K312" s="185">
        <v>15.407999999999999</v>
      </c>
      <c r="L312" s="185">
        <v>15.407999999999999</v>
      </c>
      <c r="M312" s="250">
        <f t="shared" si="12"/>
        <v>0</v>
      </c>
      <c r="N312" s="297" t="s">
        <v>48</v>
      </c>
      <c r="O312" s="251" t="s">
        <v>46</v>
      </c>
      <c r="P312" s="252" t="s">
        <v>1357</v>
      </c>
      <c r="Q312" s="253"/>
      <c r="R312" s="253" t="s">
        <v>1347</v>
      </c>
      <c r="S312" s="252" t="s">
        <v>1348</v>
      </c>
      <c r="T312" s="253" t="s">
        <v>1349</v>
      </c>
      <c r="U312" s="288" t="s">
        <v>53</v>
      </c>
      <c r="V312" s="289"/>
      <c r="W312" s="290" t="s">
        <v>54</v>
      </c>
      <c r="X312" s="291">
        <v>293</v>
      </c>
      <c r="Y312" s="290" t="s">
        <v>54</v>
      </c>
      <c r="Z312" s="292"/>
      <c r="AA312" s="288"/>
      <c r="AB312" s="289"/>
      <c r="AC312" s="290" t="s">
        <v>54</v>
      </c>
      <c r="AD312" s="291"/>
      <c r="AE312" s="290" t="s">
        <v>54</v>
      </c>
      <c r="AF312" s="292"/>
      <c r="AG312" s="288"/>
      <c r="AH312" s="289"/>
      <c r="AI312" s="290" t="s">
        <v>54</v>
      </c>
      <c r="AJ312" s="291"/>
      <c r="AK312" s="290" t="s">
        <v>54</v>
      </c>
      <c r="AL312" s="292"/>
      <c r="AM312" s="293"/>
      <c r="AN312" s="294" t="s">
        <v>48</v>
      </c>
      <c r="AO312" s="294"/>
      <c r="AP312" s="294" t="s">
        <v>106</v>
      </c>
      <c r="AQ312" s="295" t="s">
        <v>56</v>
      </c>
      <c r="AR312" s="295"/>
      <c r="AS312" s="296"/>
    </row>
    <row r="313" spans="1:45" ht="137.65" customHeight="1">
      <c r="A313" s="299" t="s">
        <v>1358</v>
      </c>
      <c r="B313" s="252" t="s">
        <v>1359</v>
      </c>
      <c r="C313" s="252" t="s">
        <v>428</v>
      </c>
      <c r="D313" s="252" t="s">
        <v>44</v>
      </c>
      <c r="E313" s="185">
        <v>18.742000000000001</v>
      </c>
      <c r="F313" s="250">
        <v>18.742000000000001</v>
      </c>
      <c r="G313" s="185">
        <v>15.438000000000001</v>
      </c>
      <c r="H313" s="247" t="s">
        <v>1360</v>
      </c>
      <c r="I313" s="248" t="s">
        <v>46</v>
      </c>
      <c r="J313" s="249" t="s">
        <v>1361</v>
      </c>
      <c r="K313" s="185">
        <v>36.707999999999998</v>
      </c>
      <c r="L313" s="185">
        <v>36.707999999999998</v>
      </c>
      <c r="M313" s="250">
        <f t="shared" si="12"/>
        <v>0</v>
      </c>
      <c r="N313" s="297" t="s">
        <v>48</v>
      </c>
      <c r="O313" s="251" t="s">
        <v>46</v>
      </c>
      <c r="P313" s="252" t="s">
        <v>1362</v>
      </c>
      <c r="Q313" s="253"/>
      <c r="R313" s="253" t="s">
        <v>1347</v>
      </c>
      <c r="S313" s="252" t="s">
        <v>1348</v>
      </c>
      <c r="T313" s="253" t="s">
        <v>1349</v>
      </c>
      <c r="U313" s="288" t="s">
        <v>53</v>
      </c>
      <c r="V313" s="289"/>
      <c r="W313" s="290" t="s">
        <v>54</v>
      </c>
      <c r="X313" s="291">
        <v>294</v>
      </c>
      <c r="Y313" s="290" t="s">
        <v>54</v>
      </c>
      <c r="Z313" s="292"/>
      <c r="AA313" s="288"/>
      <c r="AB313" s="289"/>
      <c r="AC313" s="290" t="s">
        <v>54</v>
      </c>
      <c r="AD313" s="291"/>
      <c r="AE313" s="290" t="s">
        <v>54</v>
      </c>
      <c r="AF313" s="292"/>
      <c r="AG313" s="288"/>
      <c r="AH313" s="289"/>
      <c r="AI313" s="290" t="s">
        <v>54</v>
      </c>
      <c r="AJ313" s="291"/>
      <c r="AK313" s="290" t="s">
        <v>54</v>
      </c>
      <c r="AL313" s="292"/>
      <c r="AM313" s="293"/>
      <c r="AN313" s="294" t="s">
        <v>73</v>
      </c>
      <c r="AO313" s="294" t="s">
        <v>74</v>
      </c>
      <c r="AP313" s="294" t="s">
        <v>75</v>
      </c>
      <c r="AQ313" s="295" t="s">
        <v>56</v>
      </c>
      <c r="AR313" s="295"/>
      <c r="AS313" s="296"/>
    </row>
    <row r="314" spans="1:45" ht="147.4" customHeight="1">
      <c r="A314" s="299" t="s">
        <v>1363</v>
      </c>
      <c r="B314" s="252" t="s">
        <v>1364</v>
      </c>
      <c r="C314" s="252" t="s">
        <v>1365</v>
      </c>
      <c r="D314" s="252" t="s">
        <v>44</v>
      </c>
      <c r="E314" s="185">
        <v>32.268000000000001</v>
      </c>
      <c r="F314" s="250">
        <v>32.268000000000001</v>
      </c>
      <c r="G314" s="185">
        <v>31.297000000000001</v>
      </c>
      <c r="H314" s="247" t="s">
        <v>1366</v>
      </c>
      <c r="I314" s="248" t="s">
        <v>46</v>
      </c>
      <c r="J314" s="249" t="s">
        <v>1367</v>
      </c>
      <c r="K314" s="185">
        <v>25.609000000000002</v>
      </c>
      <c r="L314" s="185">
        <v>19.966000000000001</v>
      </c>
      <c r="M314" s="250">
        <f t="shared" si="12"/>
        <v>-5.6430000000000007</v>
      </c>
      <c r="N314" s="297" t="s">
        <v>48</v>
      </c>
      <c r="O314" s="251" t="s">
        <v>46</v>
      </c>
      <c r="P314" s="252" t="s">
        <v>1368</v>
      </c>
      <c r="Q314" s="253"/>
      <c r="R314" s="253" t="s">
        <v>1369</v>
      </c>
      <c r="S314" s="252" t="s">
        <v>1348</v>
      </c>
      <c r="T314" s="253" t="s">
        <v>1349</v>
      </c>
      <c r="U314" s="288" t="s">
        <v>53</v>
      </c>
      <c r="V314" s="289"/>
      <c r="W314" s="290" t="s">
        <v>54</v>
      </c>
      <c r="X314" s="291">
        <v>295</v>
      </c>
      <c r="Y314" s="290" t="s">
        <v>54</v>
      </c>
      <c r="Z314" s="292"/>
      <c r="AA314" s="288"/>
      <c r="AB314" s="289"/>
      <c r="AC314" s="290" t="s">
        <v>54</v>
      </c>
      <c r="AD314" s="291"/>
      <c r="AE314" s="290" t="s">
        <v>54</v>
      </c>
      <c r="AF314" s="292"/>
      <c r="AG314" s="288"/>
      <c r="AH314" s="289"/>
      <c r="AI314" s="290" t="s">
        <v>54</v>
      </c>
      <c r="AJ314" s="291"/>
      <c r="AK314" s="290" t="s">
        <v>54</v>
      </c>
      <c r="AL314" s="292"/>
      <c r="AM314" s="293"/>
      <c r="AN314" s="294" t="s">
        <v>73</v>
      </c>
      <c r="AO314" s="294" t="s">
        <v>74</v>
      </c>
      <c r="AP314" s="294" t="s">
        <v>75</v>
      </c>
      <c r="AQ314" s="295" t="s">
        <v>56</v>
      </c>
      <c r="AR314" s="295"/>
      <c r="AS314" s="296"/>
    </row>
    <row r="315" spans="1:45" ht="55">
      <c r="A315" s="299" t="s">
        <v>1370</v>
      </c>
      <c r="B315" s="252" t="s">
        <v>1371</v>
      </c>
      <c r="C315" s="252" t="s">
        <v>1365</v>
      </c>
      <c r="D315" s="252" t="s">
        <v>44</v>
      </c>
      <c r="E315" s="185">
        <v>41</v>
      </c>
      <c r="F315" s="250">
        <v>41</v>
      </c>
      <c r="G315" s="185">
        <v>38.417000000000002</v>
      </c>
      <c r="H315" s="247" t="s">
        <v>45</v>
      </c>
      <c r="I315" s="248" t="s">
        <v>46</v>
      </c>
      <c r="J315" s="249" t="s">
        <v>1372</v>
      </c>
      <c r="K315" s="185">
        <v>54.220999999999997</v>
      </c>
      <c r="L315" s="185">
        <v>37.143000000000001</v>
      </c>
      <c r="M315" s="250">
        <f t="shared" si="12"/>
        <v>-17.077999999999996</v>
      </c>
      <c r="N315" s="297" t="s">
        <v>48</v>
      </c>
      <c r="O315" s="251" t="s">
        <v>46</v>
      </c>
      <c r="P315" s="252" t="s">
        <v>1373</v>
      </c>
      <c r="Q315" s="253"/>
      <c r="R315" s="253" t="s">
        <v>1374</v>
      </c>
      <c r="S315" s="252" t="s">
        <v>1348</v>
      </c>
      <c r="T315" s="253" t="s">
        <v>1341</v>
      </c>
      <c r="U315" s="288" t="s">
        <v>53</v>
      </c>
      <c r="V315" s="289"/>
      <c r="W315" s="290" t="s">
        <v>54</v>
      </c>
      <c r="X315" s="291">
        <v>296</v>
      </c>
      <c r="Y315" s="290" t="s">
        <v>54</v>
      </c>
      <c r="Z315" s="292"/>
      <c r="AA315" s="288"/>
      <c r="AB315" s="289"/>
      <c r="AC315" s="290" t="s">
        <v>54</v>
      </c>
      <c r="AD315" s="291"/>
      <c r="AE315" s="290" t="s">
        <v>54</v>
      </c>
      <c r="AF315" s="292"/>
      <c r="AG315" s="288"/>
      <c r="AH315" s="289"/>
      <c r="AI315" s="290" t="s">
        <v>54</v>
      </c>
      <c r="AJ315" s="291"/>
      <c r="AK315" s="290" t="s">
        <v>54</v>
      </c>
      <c r="AL315" s="292"/>
      <c r="AM315" s="293"/>
      <c r="AN315" s="294" t="s">
        <v>48</v>
      </c>
      <c r="AO315" s="294"/>
      <c r="AP315" s="294" t="s">
        <v>106</v>
      </c>
      <c r="AQ315" s="295" t="s">
        <v>56</v>
      </c>
      <c r="AR315" s="295"/>
      <c r="AS315" s="296"/>
    </row>
    <row r="316" spans="1:45" ht="71.650000000000006" customHeight="1">
      <c r="A316" s="299" t="s">
        <v>1375</v>
      </c>
      <c r="B316" s="252" t="s">
        <v>1376</v>
      </c>
      <c r="C316" s="252" t="s">
        <v>141</v>
      </c>
      <c r="D316" s="252" t="s">
        <v>44</v>
      </c>
      <c r="E316" s="185">
        <v>55.947000000000003</v>
      </c>
      <c r="F316" s="250">
        <v>55.947000000000003</v>
      </c>
      <c r="G316" s="185">
        <v>43.637</v>
      </c>
      <c r="H316" s="247" t="s">
        <v>1377</v>
      </c>
      <c r="I316" s="248" t="s">
        <v>46</v>
      </c>
      <c r="J316" s="249" t="s">
        <v>768</v>
      </c>
      <c r="K316" s="185">
        <v>33.192999999999998</v>
      </c>
      <c r="L316" s="185">
        <v>58.241999999999997</v>
      </c>
      <c r="M316" s="250">
        <f t="shared" si="12"/>
        <v>25.048999999999999</v>
      </c>
      <c r="N316" s="297" t="s">
        <v>48</v>
      </c>
      <c r="O316" s="251" t="s">
        <v>46</v>
      </c>
      <c r="P316" s="252" t="s">
        <v>1378</v>
      </c>
      <c r="Q316" s="253"/>
      <c r="R316" s="253" t="s">
        <v>1374</v>
      </c>
      <c r="S316" s="252" t="s">
        <v>1348</v>
      </c>
      <c r="T316" s="253" t="s">
        <v>1341</v>
      </c>
      <c r="U316" s="288" t="s">
        <v>53</v>
      </c>
      <c r="V316" s="289"/>
      <c r="W316" s="290" t="s">
        <v>54</v>
      </c>
      <c r="X316" s="291">
        <v>297</v>
      </c>
      <c r="Y316" s="290" t="s">
        <v>54</v>
      </c>
      <c r="Z316" s="292"/>
      <c r="AA316" s="288"/>
      <c r="AB316" s="289"/>
      <c r="AC316" s="290" t="s">
        <v>54</v>
      </c>
      <c r="AD316" s="291"/>
      <c r="AE316" s="290" t="s">
        <v>54</v>
      </c>
      <c r="AF316" s="292"/>
      <c r="AG316" s="288"/>
      <c r="AH316" s="289"/>
      <c r="AI316" s="290" t="s">
        <v>54</v>
      </c>
      <c r="AJ316" s="291"/>
      <c r="AK316" s="290" t="s">
        <v>54</v>
      </c>
      <c r="AL316" s="292"/>
      <c r="AM316" s="293"/>
      <c r="AN316" s="294" t="s">
        <v>73</v>
      </c>
      <c r="AO316" s="294" t="s">
        <v>74</v>
      </c>
      <c r="AP316" s="294" t="s">
        <v>75</v>
      </c>
      <c r="AQ316" s="295" t="s">
        <v>56</v>
      </c>
      <c r="AR316" s="295"/>
      <c r="AS316" s="296"/>
    </row>
    <row r="317" spans="1:45" ht="69" customHeight="1">
      <c r="A317" s="299" t="s">
        <v>1379</v>
      </c>
      <c r="B317" s="252" t="s">
        <v>1380</v>
      </c>
      <c r="C317" s="252" t="s">
        <v>115</v>
      </c>
      <c r="D317" s="252" t="s">
        <v>44</v>
      </c>
      <c r="E317" s="185">
        <v>36.095999999999997</v>
      </c>
      <c r="F317" s="250">
        <v>36.095999999999997</v>
      </c>
      <c r="G317" s="185">
        <v>22.802</v>
      </c>
      <c r="H317" s="247" t="s">
        <v>45</v>
      </c>
      <c r="I317" s="248" t="s">
        <v>150</v>
      </c>
      <c r="J317" s="249" t="s">
        <v>1381</v>
      </c>
      <c r="K317" s="185">
        <v>34</v>
      </c>
      <c r="L317" s="185">
        <v>34</v>
      </c>
      <c r="M317" s="250">
        <f t="shared" si="12"/>
        <v>0</v>
      </c>
      <c r="N317" s="297" t="s">
        <v>48</v>
      </c>
      <c r="O317" s="251" t="s">
        <v>46</v>
      </c>
      <c r="P317" s="252" t="s">
        <v>1382</v>
      </c>
      <c r="Q317" s="253"/>
      <c r="R317" s="253" t="s">
        <v>1383</v>
      </c>
      <c r="S317" s="252" t="s">
        <v>1348</v>
      </c>
      <c r="T317" s="253" t="s">
        <v>1384</v>
      </c>
      <c r="U317" s="288" t="s">
        <v>53</v>
      </c>
      <c r="V317" s="289"/>
      <c r="W317" s="290" t="s">
        <v>54</v>
      </c>
      <c r="X317" s="291">
        <v>298</v>
      </c>
      <c r="Y317" s="290" t="s">
        <v>54</v>
      </c>
      <c r="Z317" s="292"/>
      <c r="AA317" s="288"/>
      <c r="AB317" s="289"/>
      <c r="AC317" s="290" t="s">
        <v>54</v>
      </c>
      <c r="AD317" s="291"/>
      <c r="AE317" s="290" t="s">
        <v>54</v>
      </c>
      <c r="AF317" s="292"/>
      <c r="AG317" s="288"/>
      <c r="AH317" s="289"/>
      <c r="AI317" s="290" t="s">
        <v>54</v>
      </c>
      <c r="AJ317" s="291"/>
      <c r="AK317" s="290" t="s">
        <v>54</v>
      </c>
      <c r="AL317" s="292"/>
      <c r="AM317" s="293"/>
      <c r="AN317" s="294" t="s">
        <v>48</v>
      </c>
      <c r="AO317" s="294"/>
      <c r="AP317" s="294" t="s">
        <v>106</v>
      </c>
      <c r="AQ317" s="295" t="s">
        <v>56</v>
      </c>
      <c r="AR317" s="295"/>
      <c r="AS317" s="296"/>
    </row>
    <row r="318" spans="1:45" ht="51" customHeight="1">
      <c r="A318" s="299" t="s">
        <v>1385</v>
      </c>
      <c r="B318" s="252" t="s">
        <v>1386</v>
      </c>
      <c r="C318" s="252" t="s">
        <v>448</v>
      </c>
      <c r="D318" s="252" t="s">
        <v>44</v>
      </c>
      <c r="E318" s="185">
        <v>42.47</v>
      </c>
      <c r="F318" s="185">
        <v>42.47</v>
      </c>
      <c r="G318" s="185">
        <v>35.094000000000001</v>
      </c>
      <c r="H318" s="247" t="s">
        <v>1387</v>
      </c>
      <c r="I318" s="248" t="s">
        <v>150</v>
      </c>
      <c r="J318" s="249" t="s">
        <v>1388</v>
      </c>
      <c r="K318" s="185">
        <v>42.408999999999999</v>
      </c>
      <c r="L318" s="185">
        <v>0</v>
      </c>
      <c r="M318" s="250">
        <f t="shared" si="12"/>
        <v>-42.408999999999999</v>
      </c>
      <c r="N318" s="297" t="s">
        <v>48</v>
      </c>
      <c r="O318" s="251" t="s">
        <v>46</v>
      </c>
      <c r="P318" s="252" t="s">
        <v>1389</v>
      </c>
      <c r="Q318" s="253"/>
      <c r="R318" s="253" t="s">
        <v>1383</v>
      </c>
      <c r="S318" s="252" t="s">
        <v>1348</v>
      </c>
      <c r="T318" s="253" t="s">
        <v>1341</v>
      </c>
      <c r="U318" s="288" t="s">
        <v>53</v>
      </c>
      <c r="V318" s="289"/>
      <c r="W318" s="290" t="s">
        <v>54</v>
      </c>
      <c r="X318" s="291">
        <v>299</v>
      </c>
      <c r="Y318" s="290" t="s">
        <v>54</v>
      </c>
      <c r="Z318" s="292"/>
      <c r="AA318" s="288"/>
      <c r="AB318" s="289"/>
      <c r="AC318" s="290" t="s">
        <v>54</v>
      </c>
      <c r="AD318" s="291"/>
      <c r="AE318" s="290" t="s">
        <v>54</v>
      </c>
      <c r="AF318" s="292"/>
      <c r="AG318" s="288"/>
      <c r="AH318" s="289"/>
      <c r="AI318" s="290" t="s">
        <v>54</v>
      </c>
      <c r="AJ318" s="291"/>
      <c r="AK318" s="290" t="s">
        <v>54</v>
      </c>
      <c r="AL318" s="292"/>
      <c r="AM318" s="293"/>
      <c r="AN318" s="294" t="s">
        <v>73</v>
      </c>
      <c r="AO318" s="294" t="s">
        <v>74</v>
      </c>
      <c r="AP318" s="294" t="s">
        <v>75</v>
      </c>
      <c r="AQ318" s="295" t="s">
        <v>56</v>
      </c>
      <c r="AR318" s="295"/>
      <c r="AS318" s="296"/>
    </row>
    <row r="319" spans="1:45" ht="55">
      <c r="A319" s="299" t="s">
        <v>1390</v>
      </c>
      <c r="B319" s="252" t="s">
        <v>1391</v>
      </c>
      <c r="C319" s="252" t="s">
        <v>109</v>
      </c>
      <c r="D319" s="252" t="s">
        <v>44</v>
      </c>
      <c r="E319" s="185">
        <v>93.191000000000003</v>
      </c>
      <c r="F319" s="185">
        <v>93.191000000000003</v>
      </c>
      <c r="G319" s="185">
        <v>92.637715</v>
      </c>
      <c r="H319" s="247" t="s">
        <v>45</v>
      </c>
      <c r="I319" s="248" t="s">
        <v>46</v>
      </c>
      <c r="J319" s="249" t="s">
        <v>481</v>
      </c>
      <c r="K319" s="185">
        <v>96.421999999999997</v>
      </c>
      <c r="L319" s="185">
        <v>96.421999999999997</v>
      </c>
      <c r="M319" s="250">
        <f t="shared" si="12"/>
        <v>0</v>
      </c>
      <c r="N319" s="297" t="s">
        <v>48</v>
      </c>
      <c r="O319" s="251" t="s">
        <v>46</v>
      </c>
      <c r="P319" s="252" t="s">
        <v>1392</v>
      </c>
      <c r="Q319" s="253"/>
      <c r="R319" s="253" t="s">
        <v>1393</v>
      </c>
      <c r="S319" s="252" t="s">
        <v>1135</v>
      </c>
      <c r="T319" s="253" t="s">
        <v>1394</v>
      </c>
      <c r="U319" s="288" t="s">
        <v>53</v>
      </c>
      <c r="V319" s="289"/>
      <c r="W319" s="290" t="s">
        <v>54</v>
      </c>
      <c r="X319" s="291">
        <v>300</v>
      </c>
      <c r="Y319" s="290" t="s">
        <v>54</v>
      </c>
      <c r="Z319" s="292"/>
      <c r="AA319" s="288"/>
      <c r="AB319" s="289"/>
      <c r="AC319" s="290" t="s">
        <v>54</v>
      </c>
      <c r="AD319" s="291"/>
      <c r="AE319" s="290" t="s">
        <v>54</v>
      </c>
      <c r="AF319" s="292"/>
      <c r="AG319" s="288"/>
      <c r="AH319" s="289"/>
      <c r="AI319" s="290" t="s">
        <v>54</v>
      </c>
      <c r="AJ319" s="291"/>
      <c r="AK319" s="290" t="s">
        <v>54</v>
      </c>
      <c r="AL319" s="292"/>
      <c r="AM319" s="293"/>
      <c r="AN319" s="294" t="s">
        <v>48</v>
      </c>
      <c r="AO319" s="294"/>
      <c r="AP319" s="294" t="s">
        <v>64</v>
      </c>
      <c r="AQ319" s="295" t="s">
        <v>56</v>
      </c>
      <c r="AR319" s="295"/>
      <c r="AS319" s="296"/>
    </row>
    <row r="320" spans="1:45" ht="68" customHeight="1">
      <c r="A320" s="299" t="s">
        <v>1395</v>
      </c>
      <c r="B320" s="252" t="s">
        <v>1396</v>
      </c>
      <c r="C320" s="252" t="s">
        <v>267</v>
      </c>
      <c r="D320" s="252" t="s">
        <v>44</v>
      </c>
      <c r="E320" s="185">
        <v>93.147000000000006</v>
      </c>
      <c r="F320" s="185">
        <v>93.147000000000006</v>
      </c>
      <c r="G320" s="185">
        <v>58.571786000000003</v>
      </c>
      <c r="H320" s="247" t="s">
        <v>45</v>
      </c>
      <c r="I320" s="255" t="s">
        <v>150</v>
      </c>
      <c r="J320" s="256" t="s">
        <v>1397</v>
      </c>
      <c r="K320" s="398">
        <v>64.022999999999996</v>
      </c>
      <c r="L320" s="398">
        <v>64.022999999999996</v>
      </c>
      <c r="M320" s="257">
        <f t="shared" si="12"/>
        <v>0</v>
      </c>
      <c r="N320" s="297" t="s">
        <v>48</v>
      </c>
      <c r="O320" s="259" t="s">
        <v>46</v>
      </c>
      <c r="P320" s="260" t="s">
        <v>1398</v>
      </c>
      <c r="Q320" s="261"/>
      <c r="R320" s="253" t="s">
        <v>1393</v>
      </c>
      <c r="S320" s="252" t="s">
        <v>1135</v>
      </c>
      <c r="T320" s="253" t="s">
        <v>1394</v>
      </c>
      <c r="U320" s="288" t="s">
        <v>53</v>
      </c>
      <c r="V320" s="289"/>
      <c r="W320" s="290" t="s">
        <v>54</v>
      </c>
      <c r="X320" s="291">
        <v>301</v>
      </c>
      <c r="Y320" s="290" t="s">
        <v>54</v>
      </c>
      <c r="Z320" s="292"/>
      <c r="AA320" s="288"/>
      <c r="AB320" s="289"/>
      <c r="AC320" s="290" t="s">
        <v>54</v>
      </c>
      <c r="AD320" s="291"/>
      <c r="AE320" s="290" t="s">
        <v>54</v>
      </c>
      <c r="AF320" s="292"/>
      <c r="AG320" s="288"/>
      <c r="AH320" s="289"/>
      <c r="AI320" s="290" t="s">
        <v>54</v>
      </c>
      <c r="AJ320" s="291"/>
      <c r="AK320" s="290" t="s">
        <v>54</v>
      </c>
      <c r="AL320" s="292"/>
      <c r="AM320" s="293"/>
      <c r="AN320" s="294" t="s">
        <v>48</v>
      </c>
      <c r="AO320" s="294"/>
      <c r="AP320" s="294" t="s">
        <v>64</v>
      </c>
      <c r="AQ320" s="295" t="s">
        <v>56</v>
      </c>
      <c r="AR320" s="295"/>
      <c r="AS320" s="296"/>
    </row>
    <row r="321" spans="1:45" ht="57.65" customHeight="1">
      <c r="A321" s="299" t="s">
        <v>1399</v>
      </c>
      <c r="B321" s="252" t="s">
        <v>1400</v>
      </c>
      <c r="C321" s="252" t="s">
        <v>300</v>
      </c>
      <c r="D321" s="252" t="s">
        <v>44</v>
      </c>
      <c r="E321" s="185">
        <v>77.298000000000002</v>
      </c>
      <c r="F321" s="185">
        <v>77.298000000000002</v>
      </c>
      <c r="G321" s="185">
        <v>66.653000000000006</v>
      </c>
      <c r="H321" s="247" t="s">
        <v>45</v>
      </c>
      <c r="I321" s="248" t="s">
        <v>46</v>
      </c>
      <c r="J321" s="249" t="s">
        <v>1401</v>
      </c>
      <c r="K321" s="185">
        <v>75.721999999999994</v>
      </c>
      <c r="L321" s="185">
        <v>74.388000000000005</v>
      </c>
      <c r="M321" s="250">
        <f t="shared" si="12"/>
        <v>-1.333999999999989</v>
      </c>
      <c r="N321" s="297" t="s">
        <v>48</v>
      </c>
      <c r="O321" s="251" t="s">
        <v>46</v>
      </c>
      <c r="P321" s="252" t="s">
        <v>1402</v>
      </c>
      <c r="Q321" s="253"/>
      <c r="R321" s="253" t="s">
        <v>1347</v>
      </c>
      <c r="S321" s="252" t="s">
        <v>1348</v>
      </c>
      <c r="T321" s="253" t="s">
        <v>1403</v>
      </c>
      <c r="U321" s="288" t="s">
        <v>53</v>
      </c>
      <c r="V321" s="289"/>
      <c r="W321" s="290" t="s">
        <v>54</v>
      </c>
      <c r="X321" s="291">
        <v>302</v>
      </c>
      <c r="Y321" s="290" t="s">
        <v>54</v>
      </c>
      <c r="Z321" s="292"/>
      <c r="AA321" s="288"/>
      <c r="AB321" s="289"/>
      <c r="AC321" s="290" t="s">
        <v>54</v>
      </c>
      <c r="AD321" s="291"/>
      <c r="AE321" s="290" t="s">
        <v>54</v>
      </c>
      <c r="AF321" s="292"/>
      <c r="AG321" s="288"/>
      <c r="AH321" s="289"/>
      <c r="AI321" s="290" t="s">
        <v>54</v>
      </c>
      <c r="AJ321" s="291"/>
      <c r="AK321" s="290" t="s">
        <v>54</v>
      </c>
      <c r="AL321" s="292"/>
      <c r="AM321" s="293"/>
      <c r="AN321" s="294" t="s">
        <v>48</v>
      </c>
      <c r="AO321" s="294"/>
      <c r="AP321" s="294" t="s">
        <v>55</v>
      </c>
      <c r="AQ321" s="295" t="s">
        <v>56</v>
      </c>
      <c r="AR321" s="295"/>
      <c r="AS321" s="296"/>
    </row>
    <row r="322" spans="1:45" ht="53" customHeight="1">
      <c r="A322" s="299" t="s">
        <v>1404</v>
      </c>
      <c r="B322" s="252" t="s">
        <v>1405</v>
      </c>
      <c r="C322" s="252" t="s">
        <v>442</v>
      </c>
      <c r="D322" s="252" t="s">
        <v>44</v>
      </c>
      <c r="E322" s="185">
        <v>100.127</v>
      </c>
      <c r="F322" s="185">
        <v>100.127</v>
      </c>
      <c r="G322" s="185">
        <v>97.507311999999999</v>
      </c>
      <c r="H322" s="247" t="s">
        <v>45</v>
      </c>
      <c r="I322" s="248" t="s">
        <v>46</v>
      </c>
      <c r="J322" s="249" t="s">
        <v>1406</v>
      </c>
      <c r="K322" s="185">
        <v>72.260000000000005</v>
      </c>
      <c r="L322" s="185">
        <v>69.265000000000001</v>
      </c>
      <c r="M322" s="250">
        <f t="shared" si="12"/>
        <v>-2.9950000000000045</v>
      </c>
      <c r="N322" s="297" t="s">
        <v>48</v>
      </c>
      <c r="O322" s="251" t="s">
        <v>46</v>
      </c>
      <c r="P322" s="252" t="s">
        <v>1402</v>
      </c>
      <c r="Q322" s="253"/>
      <c r="R322" s="253" t="s">
        <v>1347</v>
      </c>
      <c r="S322" s="252" t="s">
        <v>1348</v>
      </c>
      <c r="T322" s="253" t="s">
        <v>1349</v>
      </c>
      <c r="U322" s="288" t="s">
        <v>53</v>
      </c>
      <c r="V322" s="289"/>
      <c r="W322" s="290" t="s">
        <v>54</v>
      </c>
      <c r="X322" s="291">
        <v>303</v>
      </c>
      <c r="Y322" s="290" t="s">
        <v>54</v>
      </c>
      <c r="Z322" s="292"/>
      <c r="AA322" s="288"/>
      <c r="AB322" s="289"/>
      <c r="AC322" s="290" t="s">
        <v>54</v>
      </c>
      <c r="AD322" s="291"/>
      <c r="AE322" s="290" t="s">
        <v>54</v>
      </c>
      <c r="AF322" s="292"/>
      <c r="AG322" s="288"/>
      <c r="AH322" s="289"/>
      <c r="AI322" s="290" t="s">
        <v>54</v>
      </c>
      <c r="AJ322" s="291"/>
      <c r="AK322" s="290" t="s">
        <v>54</v>
      </c>
      <c r="AL322" s="292"/>
      <c r="AM322" s="293"/>
      <c r="AN322" s="294" t="s">
        <v>48</v>
      </c>
      <c r="AO322" s="294"/>
      <c r="AP322" s="294" t="s">
        <v>98</v>
      </c>
      <c r="AQ322" s="295" t="s">
        <v>56</v>
      </c>
      <c r="AR322" s="295"/>
      <c r="AS322" s="296"/>
    </row>
    <row r="323" spans="1:45" ht="206.5" customHeight="1">
      <c r="A323" s="299" t="s">
        <v>1407</v>
      </c>
      <c r="B323" s="252" t="s">
        <v>1408</v>
      </c>
      <c r="C323" s="252" t="s">
        <v>141</v>
      </c>
      <c r="D323" s="252" t="s">
        <v>1409</v>
      </c>
      <c r="E323" s="185">
        <v>130.34</v>
      </c>
      <c r="F323" s="250">
        <v>130.34</v>
      </c>
      <c r="G323" s="185">
        <v>91.038695000000004</v>
      </c>
      <c r="H323" s="247" t="s">
        <v>1410</v>
      </c>
      <c r="I323" s="248" t="s">
        <v>46</v>
      </c>
      <c r="J323" s="249" t="s">
        <v>1411</v>
      </c>
      <c r="K323" s="185">
        <v>130.614</v>
      </c>
      <c r="L323" s="185">
        <v>130.614</v>
      </c>
      <c r="M323" s="250">
        <f t="shared" si="12"/>
        <v>0</v>
      </c>
      <c r="N323" s="297" t="s">
        <v>48</v>
      </c>
      <c r="O323" s="251" t="s">
        <v>46</v>
      </c>
      <c r="P323" s="252" t="s">
        <v>1412</v>
      </c>
      <c r="Q323" s="253"/>
      <c r="R323" s="253" t="s">
        <v>1413</v>
      </c>
      <c r="S323" s="252" t="s">
        <v>1348</v>
      </c>
      <c r="T323" s="253" t="s">
        <v>1414</v>
      </c>
      <c r="U323" s="288" t="s">
        <v>53</v>
      </c>
      <c r="V323" s="289"/>
      <c r="W323" s="290" t="s">
        <v>54</v>
      </c>
      <c r="X323" s="291">
        <v>305</v>
      </c>
      <c r="Y323" s="290" t="s">
        <v>54</v>
      </c>
      <c r="Z323" s="292"/>
      <c r="AA323" s="288"/>
      <c r="AB323" s="289"/>
      <c r="AC323" s="290" t="s">
        <v>54</v>
      </c>
      <c r="AD323" s="291"/>
      <c r="AE323" s="290" t="s">
        <v>54</v>
      </c>
      <c r="AF323" s="292"/>
      <c r="AG323" s="288"/>
      <c r="AH323" s="289"/>
      <c r="AI323" s="290" t="s">
        <v>54</v>
      </c>
      <c r="AJ323" s="291"/>
      <c r="AK323" s="290" t="s">
        <v>54</v>
      </c>
      <c r="AL323" s="292"/>
      <c r="AM323" s="293"/>
      <c r="AN323" s="294" t="s">
        <v>73</v>
      </c>
      <c r="AO323" s="294" t="s">
        <v>74</v>
      </c>
      <c r="AP323" s="294" t="s">
        <v>75</v>
      </c>
      <c r="AQ323" s="295" t="s">
        <v>56</v>
      </c>
      <c r="AR323" s="295"/>
      <c r="AS323" s="296"/>
    </row>
    <row r="324" spans="1:45" ht="66">
      <c r="A324" s="299" t="s">
        <v>1415</v>
      </c>
      <c r="B324" s="252" t="s">
        <v>1416</v>
      </c>
      <c r="C324" s="252" t="s">
        <v>267</v>
      </c>
      <c r="D324" s="252" t="s">
        <v>44</v>
      </c>
      <c r="E324" s="185">
        <v>223.11099999999999</v>
      </c>
      <c r="F324" s="250">
        <v>223.11099999999999</v>
      </c>
      <c r="G324" s="185">
        <v>210.59</v>
      </c>
      <c r="H324" s="247" t="s">
        <v>45</v>
      </c>
      <c r="I324" s="248" t="s">
        <v>46</v>
      </c>
      <c r="J324" s="249" t="s">
        <v>1417</v>
      </c>
      <c r="K324" s="185">
        <v>219.471</v>
      </c>
      <c r="L324" s="185">
        <v>219.47</v>
      </c>
      <c r="M324" s="250">
        <f t="shared" si="12"/>
        <v>-1.0000000000047748E-3</v>
      </c>
      <c r="N324" s="297" t="s">
        <v>48</v>
      </c>
      <c r="O324" s="251" t="s">
        <v>46</v>
      </c>
      <c r="P324" s="252" t="s">
        <v>1418</v>
      </c>
      <c r="Q324" s="253"/>
      <c r="R324" s="253" t="s">
        <v>1413</v>
      </c>
      <c r="S324" s="252" t="s">
        <v>1348</v>
      </c>
      <c r="T324" s="253" t="s">
        <v>1414</v>
      </c>
      <c r="U324" s="288" t="s">
        <v>53</v>
      </c>
      <c r="V324" s="289"/>
      <c r="W324" s="290" t="s">
        <v>54</v>
      </c>
      <c r="X324" s="291">
        <v>306</v>
      </c>
      <c r="Y324" s="290" t="s">
        <v>54</v>
      </c>
      <c r="Z324" s="292"/>
      <c r="AA324" s="288"/>
      <c r="AB324" s="289"/>
      <c r="AC324" s="290" t="s">
        <v>54</v>
      </c>
      <c r="AD324" s="291"/>
      <c r="AE324" s="290" t="s">
        <v>54</v>
      </c>
      <c r="AF324" s="292"/>
      <c r="AG324" s="288"/>
      <c r="AH324" s="289"/>
      <c r="AI324" s="290" t="s">
        <v>54</v>
      </c>
      <c r="AJ324" s="291"/>
      <c r="AK324" s="290" t="s">
        <v>54</v>
      </c>
      <c r="AL324" s="292"/>
      <c r="AM324" s="293"/>
      <c r="AN324" s="294" t="s">
        <v>48</v>
      </c>
      <c r="AO324" s="294"/>
      <c r="AP324" s="294" t="s">
        <v>106</v>
      </c>
      <c r="AQ324" s="295" t="s">
        <v>56</v>
      </c>
      <c r="AR324" s="295"/>
      <c r="AS324" s="296"/>
    </row>
    <row r="325" spans="1:45" ht="55">
      <c r="A325" s="299" t="s">
        <v>1419</v>
      </c>
      <c r="B325" s="252" t="s">
        <v>1420</v>
      </c>
      <c r="C325" s="252" t="s">
        <v>480</v>
      </c>
      <c r="D325" s="252" t="s">
        <v>44</v>
      </c>
      <c r="E325" s="185">
        <v>374.79899999999998</v>
      </c>
      <c r="F325" s="250">
        <v>374.79899999999998</v>
      </c>
      <c r="G325" s="185">
        <v>286.77800000000002</v>
      </c>
      <c r="H325" s="247" t="s">
        <v>45</v>
      </c>
      <c r="I325" s="248" t="s">
        <v>150</v>
      </c>
      <c r="J325" s="249" t="s">
        <v>1397</v>
      </c>
      <c r="K325" s="185">
        <v>358.63200000000001</v>
      </c>
      <c r="L325" s="185">
        <v>341</v>
      </c>
      <c r="M325" s="250">
        <f t="shared" si="12"/>
        <v>-17.632000000000005</v>
      </c>
      <c r="N325" s="297" t="s">
        <v>48</v>
      </c>
      <c r="O325" s="251" t="s">
        <v>532</v>
      </c>
      <c r="P325" s="252" t="s">
        <v>1421</v>
      </c>
      <c r="Q325" s="253"/>
      <c r="R325" s="253" t="s">
        <v>1413</v>
      </c>
      <c r="S325" s="252" t="s">
        <v>1348</v>
      </c>
      <c r="T325" s="253" t="s">
        <v>1414</v>
      </c>
      <c r="U325" s="288" t="s">
        <v>53</v>
      </c>
      <c r="V325" s="289"/>
      <c r="W325" s="290" t="s">
        <v>54</v>
      </c>
      <c r="X325" s="291">
        <v>307</v>
      </c>
      <c r="Y325" s="290" t="s">
        <v>54</v>
      </c>
      <c r="Z325" s="292"/>
      <c r="AA325" s="288"/>
      <c r="AB325" s="289"/>
      <c r="AC325" s="290" t="s">
        <v>54</v>
      </c>
      <c r="AD325" s="291"/>
      <c r="AE325" s="290" t="s">
        <v>54</v>
      </c>
      <c r="AF325" s="292"/>
      <c r="AG325" s="288"/>
      <c r="AH325" s="289"/>
      <c r="AI325" s="290" t="s">
        <v>54</v>
      </c>
      <c r="AJ325" s="291"/>
      <c r="AK325" s="290" t="s">
        <v>54</v>
      </c>
      <c r="AL325" s="292"/>
      <c r="AM325" s="293"/>
      <c r="AN325" s="294" t="s">
        <v>48</v>
      </c>
      <c r="AO325" s="294"/>
      <c r="AP325" s="294" t="s">
        <v>98</v>
      </c>
      <c r="AQ325" s="295" t="s">
        <v>56</v>
      </c>
      <c r="AR325" s="295"/>
      <c r="AS325" s="296"/>
    </row>
    <row r="326" spans="1:45" ht="59.15" customHeight="1">
      <c r="A326" s="299" t="s">
        <v>1422</v>
      </c>
      <c r="B326" s="252" t="s">
        <v>1423</v>
      </c>
      <c r="C326" s="252" t="s">
        <v>43</v>
      </c>
      <c r="D326" s="252" t="s">
        <v>44</v>
      </c>
      <c r="E326" s="185">
        <v>96.201999999999998</v>
      </c>
      <c r="F326" s="250">
        <v>96.201999999999998</v>
      </c>
      <c r="G326" s="185">
        <v>94.93</v>
      </c>
      <c r="H326" s="247" t="s">
        <v>45</v>
      </c>
      <c r="I326" s="248" t="s">
        <v>46</v>
      </c>
      <c r="J326" s="249" t="s">
        <v>1424</v>
      </c>
      <c r="K326" s="185">
        <v>96.191000000000003</v>
      </c>
      <c r="L326" s="185">
        <v>96.191000000000003</v>
      </c>
      <c r="M326" s="250">
        <f t="shared" si="12"/>
        <v>0</v>
      </c>
      <c r="N326" s="297" t="s">
        <v>48</v>
      </c>
      <c r="O326" s="251" t="s">
        <v>46</v>
      </c>
      <c r="P326" s="252" t="s">
        <v>1425</v>
      </c>
      <c r="Q326" s="253"/>
      <c r="R326" s="253" t="s">
        <v>1413</v>
      </c>
      <c r="S326" s="252" t="s">
        <v>1348</v>
      </c>
      <c r="T326" s="253" t="s">
        <v>1414</v>
      </c>
      <c r="U326" s="288" t="s">
        <v>53</v>
      </c>
      <c r="V326" s="289"/>
      <c r="W326" s="290" t="s">
        <v>54</v>
      </c>
      <c r="X326" s="291">
        <v>308</v>
      </c>
      <c r="Y326" s="290" t="s">
        <v>54</v>
      </c>
      <c r="Z326" s="292"/>
      <c r="AA326" s="288"/>
      <c r="AB326" s="289"/>
      <c r="AC326" s="290" t="s">
        <v>54</v>
      </c>
      <c r="AD326" s="291"/>
      <c r="AE326" s="290" t="s">
        <v>54</v>
      </c>
      <c r="AF326" s="292"/>
      <c r="AG326" s="288"/>
      <c r="AH326" s="289"/>
      <c r="AI326" s="290" t="s">
        <v>54</v>
      </c>
      <c r="AJ326" s="291"/>
      <c r="AK326" s="290" t="s">
        <v>54</v>
      </c>
      <c r="AL326" s="292"/>
      <c r="AM326" s="293"/>
      <c r="AN326" s="294" t="s">
        <v>48</v>
      </c>
      <c r="AO326" s="294"/>
      <c r="AP326" s="294" t="s">
        <v>64</v>
      </c>
      <c r="AQ326" s="295" t="s">
        <v>56</v>
      </c>
      <c r="AR326" s="295"/>
      <c r="AS326" s="296"/>
    </row>
    <row r="327" spans="1:45" ht="131" customHeight="1">
      <c r="A327" s="299" t="s">
        <v>1426</v>
      </c>
      <c r="B327" s="252" t="s">
        <v>1427</v>
      </c>
      <c r="C327" s="252" t="s">
        <v>1428</v>
      </c>
      <c r="D327" s="252" t="s">
        <v>44</v>
      </c>
      <c r="E327" s="185">
        <v>41.072000000000003</v>
      </c>
      <c r="F327" s="185">
        <v>41.072000000000003</v>
      </c>
      <c r="G327" s="185">
        <v>25.782</v>
      </c>
      <c r="H327" s="247" t="s">
        <v>45</v>
      </c>
      <c r="I327" s="248" t="s">
        <v>150</v>
      </c>
      <c r="J327" s="249" t="s">
        <v>1397</v>
      </c>
      <c r="K327" s="185">
        <v>41.21</v>
      </c>
      <c r="L327" s="185">
        <v>41.21</v>
      </c>
      <c r="M327" s="250">
        <f t="shared" si="12"/>
        <v>0</v>
      </c>
      <c r="N327" s="297" t="s">
        <v>48</v>
      </c>
      <c r="O327" s="251" t="s">
        <v>46</v>
      </c>
      <c r="P327" s="252" t="s">
        <v>1429</v>
      </c>
      <c r="Q327" s="253"/>
      <c r="R327" s="253" t="s">
        <v>1413</v>
      </c>
      <c r="S327" s="252" t="s">
        <v>1348</v>
      </c>
      <c r="T327" s="253" t="s">
        <v>1414</v>
      </c>
      <c r="U327" s="288" t="s">
        <v>53</v>
      </c>
      <c r="V327" s="289"/>
      <c r="W327" s="290" t="s">
        <v>54</v>
      </c>
      <c r="X327" s="291">
        <v>309</v>
      </c>
      <c r="Y327" s="290" t="s">
        <v>54</v>
      </c>
      <c r="Z327" s="292"/>
      <c r="AA327" s="288"/>
      <c r="AB327" s="289"/>
      <c r="AC327" s="290" t="s">
        <v>54</v>
      </c>
      <c r="AD327" s="291"/>
      <c r="AE327" s="290" t="s">
        <v>54</v>
      </c>
      <c r="AF327" s="292"/>
      <c r="AG327" s="288"/>
      <c r="AH327" s="289"/>
      <c r="AI327" s="290" t="s">
        <v>54</v>
      </c>
      <c r="AJ327" s="291"/>
      <c r="AK327" s="290" t="s">
        <v>54</v>
      </c>
      <c r="AL327" s="292"/>
      <c r="AM327" s="293"/>
      <c r="AN327" s="294" t="s">
        <v>48</v>
      </c>
      <c r="AO327" s="294"/>
      <c r="AP327" s="294" t="s">
        <v>55</v>
      </c>
      <c r="AQ327" s="295" t="s">
        <v>56</v>
      </c>
      <c r="AR327" s="295"/>
      <c r="AS327" s="296"/>
    </row>
    <row r="328" spans="1:45" ht="206.65" customHeight="1">
      <c r="A328" s="299" t="s">
        <v>1430</v>
      </c>
      <c r="B328" s="252" t="s">
        <v>1431</v>
      </c>
      <c r="C328" s="252" t="s">
        <v>506</v>
      </c>
      <c r="D328" s="252" t="s">
        <v>44</v>
      </c>
      <c r="E328" s="185">
        <v>785.53599999999994</v>
      </c>
      <c r="F328" s="185">
        <v>441.01799999999997</v>
      </c>
      <c r="G328" s="185">
        <v>343.68400000000003</v>
      </c>
      <c r="H328" s="247" t="s">
        <v>1432</v>
      </c>
      <c r="I328" s="248" t="s">
        <v>46</v>
      </c>
      <c r="J328" s="249" t="s">
        <v>1433</v>
      </c>
      <c r="K328" s="185">
        <v>457.12799999999999</v>
      </c>
      <c r="L328" s="185">
        <v>499.666</v>
      </c>
      <c r="M328" s="250">
        <f t="shared" si="12"/>
        <v>42.538000000000011</v>
      </c>
      <c r="N328" s="297" t="s">
        <v>48</v>
      </c>
      <c r="O328" s="251" t="s">
        <v>46</v>
      </c>
      <c r="P328" s="252" t="s">
        <v>1434</v>
      </c>
      <c r="Q328" s="253"/>
      <c r="R328" s="253" t="s">
        <v>1413</v>
      </c>
      <c r="S328" s="252" t="s">
        <v>1348</v>
      </c>
      <c r="T328" s="253" t="s">
        <v>1435</v>
      </c>
      <c r="U328" s="288" t="s">
        <v>53</v>
      </c>
      <c r="V328" s="289"/>
      <c r="W328" s="290" t="s">
        <v>54</v>
      </c>
      <c r="X328" s="291">
        <v>310</v>
      </c>
      <c r="Y328" s="290" t="s">
        <v>54</v>
      </c>
      <c r="Z328" s="292"/>
      <c r="AA328" s="288"/>
      <c r="AB328" s="289"/>
      <c r="AC328" s="290" t="s">
        <v>54</v>
      </c>
      <c r="AD328" s="291"/>
      <c r="AE328" s="290" t="s">
        <v>54</v>
      </c>
      <c r="AF328" s="292"/>
      <c r="AG328" s="288"/>
      <c r="AH328" s="289"/>
      <c r="AI328" s="290" t="s">
        <v>54</v>
      </c>
      <c r="AJ328" s="291"/>
      <c r="AK328" s="290" t="s">
        <v>54</v>
      </c>
      <c r="AL328" s="292"/>
      <c r="AM328" s="293"/>
      <c r="AN328" s="294" t="s">
        <v>73</v>
      </c>
      <c r="AO328" s="294" t="s">
        <v>74</v>
      </c>
      <c r="AP328" s="294" t="s">
        <v>75</v>
      </c>
      <c r="AQ328" s="295" t="s">
        <v>56</v>
      </c>
      <c r="AR328" s="295"/>
      <c r="AS328" s="296"/>
    </row>
    <row r="329" spans="1:45" ht="74.650000000000006" customHeight="1">
      <c r="A329" s="299" t="s">
        <v>1436</v>
      </c>
      <c r="B329" s="252" t="s">
        <v>1437</v>
      </c>
      <c r="C329" s="252" t="s">
        <v>473</v>
      </c>
      <c r="D329" s="252" t="s">
        <v>44</v>
      </c>
      <c r="E329" s="185">
        <v>35.779000000000003</v>
      </c>
      <c r="F329" s="185">
        <v>35.779000000000003</v>
      </c>
      <c r="G329" s="185">
        <v>30.721</v>
      </c>
      <c r="H329" s="247" t="s">
        <v>45</v>
      </c>
      <c r="I329" s="255" t="s">
        <v>46</v>
      </c>
      <c r="J329" s="256" t="s">
        <v>1438</v>
      </c>
      <c r="K329" s="398">
        <v>35.749000000000002</v>
      </c>
      <c r="L329" s="398">
        <v>35.749000000000002</v>
      </c>
      <c r="M329" s="257">
        <f t="shared" si="12"/>
        <v>0</v>
      </c>
      <c r="N329" s="297" t="s">
        <v>48</v>
      </c>
      <c r="O329" s="259" t="s">
        <v>46</v>
      </c>
      <c r="P329" s="260" t="s">
        <v>1439</v>
      </c>
      <c r="Q329" s="261"/>
      <c r="R329" s="253" t="s">
        <v>1413</v>
      </c>
      <c r="S329" s="252" t="s">
        <v>1348</v>
      </c>
      <c r="T329" s="253" t="s">
        <v>1414</v>
      </c>
      <c r="U329" s="288" t="s">
        <v>53</v>
      </c>
      <c r="V329" s="289"/>
      <c r="W329" s="290" t="s">
        <v>54</v>
      </c>
      <c r="X329" s="291">
        <v>311</v>
      </c>
      <c r="Y329" s="290" t="s">
        <v>54</v>
      </c>
      <c r="Z329" s="292"/>
      <c r="AA329" s="288"/>
      <c r="AB329" s="289"/>
      <c r="AC329" s="290" t="s">
        <v>54</v>
      </c>
      <c r="AD329" s="291"/>
      <c r="AE329" s="290" t="s">
        <v>54</v>
      </c>
      <c r="AF329" s="292"/>
      <c r="AG329" s="288"/>
      <c r="AH329" s="289"/>
      <c r="AI329" s="290" t="s">
        <v>54</v>
      </c>
      <c r="AJ329" s="291"/>
      <c r="AK329" s="290" t="s">
        <v>54</v>
      </c>
      <c r="AL329" s="292"/>
      <c r="AM329" s="293"/>
      <c r="AN329" s="294" t="s">
        <v>48</v>
      </c>
      <c r="AO329" s="294"/>
      <c r="AP329" s="294" t="s">
        <v>106</v>
      </c>
      <c r="AQ329" s="295" t="s">
        <v>56</v>
      </c>
      <c r="AR329" s="295"/>
      <c r="AS329" s="296"/>
    </row>
    <row r="330" spans="1:45" ht="55">
      <c r="A330" s="299" t="s">
        <v>1440</v>
      </c>
      <c r="B330" s="252" t="s">
        <v>1441</v>
      </c>
      <c r="C330" s="252" t="s">
        <v>492</v>
      </c>
      <c r="D330" s="252" t="s">
        <v>44</v>
      </c>
      <c r="E330" s="185">
        <v>40.517000000000003</v>
      </c>
      <c r="F330" s="185">
        <v>40.517000000000003</v>
      </c>
      <c r="G330" s="185">
        <v>20.378</v>
      </c>
      <c r="H330" s="247" t="s">
        <v>45</v>
      </c>
      <c r="I330" s="248" t="s">
        <v>46</v>
      </c>
      <c r="J330" s="249" t="s">
        <v>1442</v>
      </c>
      <c r="K330" s="185">
        <v>40.423000000000002</v>
      </c>
      <c r="L330" s="185">
        <v>40.423000000000002</v>
      </c>
      <c r="M330" s="250">
        <f t="shared" si="12"/>
        <v>0</v>
      </c>
      <c r="N330" s="297" t="s">
        <v>48</v>
      </c>
      <c r="O330" s="251" t="s">
        <v>46</v>
      </c>
      <c r="P330" s="252" t="s">
        <v>1443</v>
      </c>
      <c r="Q330" s="253"/>
      <c r="R330" s="253" t="s">
        <v>1413</v>
      </c>
      <c r="S330" s="252" t="s">
        <v>1348</v>
      </c>
      <c r="T330" s="253" t="s">
        <v>1414</v>
      </c>
      <c r="U330" s="288" t="s">
        <v>53</v>
      </c>
      <c r="V330" s="289"/>
      <c r="W330" s="290" t="s">
        <v>54</v>
      </c>
      <c r="X330" s="291">
        <v>312</v>
      </c>
      <c r="Y330" s="290" t="s">
        <v>54</v>
      </c>
      <c r="Z330" s="292"/>
      <c r="AA330" s="288"/>
      <c r="AB330" s="289"/>
      <c r="AC330" s="290" t="s">
        <v>54</v>
      </c>
      <c r="AD330" s="291"/>
      <c r="AE330" s="290" t="s">
        <v>54</v>
      </c>
      <c r="AF330" s="292"/>
      <c r="AG330" s="288"/>
      <c r="AH330" s="289"/>
      <c r="AI330" s="290" t="s">
        <v>54</v>
      </c>
      <c r="AJ330" s="291"/>
      <c r="AK330" s="290" t="s">
        <v>54</v>
      </c>
      <c r="AL330" s="292"/>
      <c r="AM330" s="293"/>
      <c r="AN330" s="294" t="s">
        <v>48</v>
      </c>
      <c r="AO330" s="294"/>
      <c r="AP330" s="294" t="s">
        <v>55</v>
      </c>
      <c r="AQ330" s="295" t="s">
        <v>56</v>
      </c>
      <c r="AR330" s="295"/>
      <c r="AS330" s="296"/>
    </row>
    <row r="331" spans="1:45" ht="44">
      <c r="A331" s="299" t="s">
        <v>1444</v>
      </c>
      <c r="B331" s="252" t="s">
        <v>1445</v>
      </c>
      <c r="C331" s="252" t="s">
        <v>81</v>
      </c>
      <c r="D331" s="252" t="s">
        <v>44</v>
      </c>
      <c r="E331" s="185">
        <v>461.53399999999999</v>
      </c>
      <c r="F331" s="185">
        <v>186.53399999999999</v>
      </c>
      <c r="G331" s="185">
        <v>171.774</v>
      </c>
      <c r="H331" s="247" t="s">
        <v>45</v>
      </c>
      <c r="I331" s="248" t="s">
        <v>46</v>
      </c>
      <c r="J331" s="249" t="s">
        <v>1446</v>
      </c>
      <c r="K331" s="185">
        <v>121.916</v>
      </c>
      <c r="L331" s="185">
        <v>278.791</v>
      </c>
      <c r="M331" s="250">
        <f t="shared" si="12"/>
        <v>156.875</v>
      </c>
      <c r="N331" s="297" t="s">
        <v>48</v>
      </c>
      <c r="O331" s="251" t="s">
        <v>46</v>
      </c>
      <c r="P331" s="252" t="s">
        <v>1447</v>
      </c>
      <c r="Q331" s="253"/>
      <c r="R331" s="253" t="s">
        <v>1413</v>
      </c>
      <c r="S331" s="252" t="s">
        <v>1348</v>
      </c>
      <c r="T331" s="253" t="s">
        <v>1414</v>
      </c>
      <c r="U331" s="288" t="s">
        <v>53</v>
      </c>
      <c r="V331" s="289"/>
      <c r="W331" s="290" t="s">
        <v>54</v>
      </c>
      <c r="X331" s="291">
        <v>313</v>
      </c>
      <c r="Y331" s="290" t="s">
        <v>54</v>
      </c>
      <c r="Z331" s="292"/>
      <c r="AA331" s="288"/>
      <c r="AB331" s="289"/>
      <c r="AC331" s="290" t="s">
        <v>54</v>
      </c>
      <c r="AD331" s="291"/>
      <c r="AE331" s="290" t="s">
        <v>54</v>
      </c>
      <c r="AF331" s="292"/>
      <c r="AG331" s="288"/>
      <c r="AH331" s="289"/>
      <c r="AI331" s="290" t="s">
        <v>54</v>
      </c>
      <c r="AJ331" s="291"/>
      <c r="AK331" s="290" t="s">
        <v>54</v>
      </c>
      <c r="AL331" s="292"/>
      <c r="AM331" s="293"/>
      <c r="AN331" s="294" t="s">
        <v>48</v>
      </c>
      <c r="AO331" s="294"/>
      <c r="AP331" s="294" t="s">
        <v>98</v>
      </c>
      <c r="AQ331" s="295" t="s">
        <v>56</v>
      </c>
      <c r="AR331" s="295"/>
      <c r="AS331" s="296"/>
    </row>
    <row r="332" spans="1:45" ht="247.15" customHeight="1">
      <c r="A332" s="299" t="s">
        <v>1448</v>
      </c>
      <c r="B332" s="252" t="s">
        <v>1449</v>
      </c>
      <c r="C332" s="252" t="s">
        <v>300</v>
      </c>
      <c r="D332" s="252" t="s">
        <v>44</v>
      </c>
      <c r="E332" s="185">
        <v>50.935000000000002</v>
      </c>
      <c r="F332" s="250">
        <v>50.935000000000002</v>
      </c>
      <c r="G332" s="185">
        <v>47.694000000000003</v>
      </c>
      <c r="H332" s="247" t="s">
        <v>1450</v>
      </c>
      <c r="I332" s="248" t="s">
        <v>46</v>
      </c>
      <c r="J332" s="249" t="s">
        <v>1451</v>
      </c>
      <c r="K332" s="185">
        <v>58.936</v>
      </c>
      <c r="L332" s="185">
        <v>58.936</v>
      </c>
      <c r="M332" s="250">
        <f t="shared" si="12"/>
        <v>0</v>
      </c>
      <c r="N332" s="297" t="s">
        <v>48</v>
      </c>
      <c r="O332" s="251" t="s">
        <v>46</v>
      </c>
      <c r="P332" s="252" t="s">
        <v>1452</v>
      </c>
      <c r="Q332" s="253"/>
      <c r="R332" s="253" t="s">
        <v>1453</v>
      </c>
      <c r="S332" s="252" t="s">
        <v>1348</v>
      </c>
      <c r="T332" s="253" t="s">
        <v>1454</v>
      </c>
      <c r="U332" s="288" t="s">
        <v>53</v>
      </c>
      <c r="V332" s="289"/>
      <c r="W332" s="290" t="s">
        <v>54</v>
      </c>
      <c r="X332" s="291">
        <v>314</v>
      </c>
      <c r="Y332" s="290" t="s">
        <v>54</v>
      </c>
      <c r="Z332" s="292"/>
      <c r="AA332" s="288"/>
      <c r="AB332" s="289"/>
      <c r="AC332" s="290" t="s">
        <v>54</v>
      </c>
      <c r="AD332" s="291"/>
      <c r="AE332" s="290" t="s">
        <v>54</v>
      </c>
      <c r="AF332" s="292"/>
      <c r="AG332" s="288"/>
      <c r="AH332" s="289"/>
      <c r="AI332" s="290" t="s">
        <v>54</v>
      </c>
      <c r="AJ332" s="291"/>
      <c r="AK332" s="290" t="s">
        <v>54</v>
      </c>
      <c r="AL332" s="292"/>
      <c r="AM332" s="293"/>
      <c r="AN332" s="294" t="s">
        <v>73</v>
      </c>
      <c r="AO332" s="294" t="s">
        <v>74</v>
      </c>
      <c r="AP332" s="294" t="s">
        <v>75</v>
      </c>
      <c r="AQ332" s="295" t="s">
        <v>56</v>
      </c>
      <c r="AR332" s="295"/>
      <c r="AS332" s="296"/>
    </row>
    <row r="333" spans="1:45" ht="54" customHeight="1">
      <c r="A333" s="299" t="s">
        <v>1455</v>
      </c>
      <c r="B333" s="252" t="s">
        <v>1456</v>
      </c>
      <c r="C333" s="252" t="s">
        <v>300</v>
      </c>
      <c r="D333" s="252" t="s">
        <v>44</v>
      </c>
      <c r="E333" s="185">
        <v>185</v>
      </c>
      <c r="F333" s="250">
        <v>4950.5780000000004</v>
      </c>
      <c r="G333" s="185">
        <v>4889.0950000000003</v>
      </c>
      <c r="H333" s="247" t="s">
        <v>45</v>
      </c>
      <c r="I333" s="248" t="s">
        <v>46</v>
      </c>
      <c r="J333" s="249" t="s">
        <v>1457</v>
      </c>
      <c r="K333" s="185">
        <v>205</v>
      </c>
      <c r="L333" s="185">
        <v>205</v>
      </c>
      <c r="M333" s="250">
        <f t="shared" si="12"/>
        <v>0</v>
      </c>
      <c r="N333" s="297" t="s">
        <v>48</v>
      </c>
      <c r="O333" s="251" t="s">
        <v>46</v>
      </c>
      <c r="P333" s="252" t="s">
        <v>1458</v>
      </c>
      <c r="Q333" s="253"/>
      <c r="R333" s="253" t="s">
        <v>1459</v>
      </c>
      <c r="S333" s="252" t="s">
        <v>1348</v>
      </c>
      <c r="T333" s="253" t="s">
        <v>1454</v>
      </c>
      <c r="U333" s="288" t="s">
        <v>53</v>
      </c>
      <c r="V333" s="289"/>
      <c r="W333" s="290" t="s">
        <v>54</v>
      </c>
      <c r="X333" s="291">
        <v>315</v>
      </c>
      <c r="Y333" s="290" t="s">
        <v>54</v>
      </c>
      <c r="Z333" s="292"/>
      <c r="AA333" s="288"/>
      <c r="AB333" s="289"/>
      <c r="AC333" s="290" t="s">
        <v>54</v>
      </c>
      <c r="AD333" s="291"/>
      <c r="AE333" s="290" t="s">
        <v>54</v>
      </c>
      <c r="AF333" s="292"/>
      <c r="AG333" s="288"/>
      <c r="AH333" s="289"/>
      <c r="AI333" s="290" t="s">
        <v>54</v>
      </c>
      <c r="AJ333" s="291"/>
      <c r="AK333" s="290" t="s">
        <v>54</v>
      </c>
      <c r="AL333" s="292"/>
      <c r="AM333" s="293"/>
      <c r="AN333" s="294" t="s">
        <v>48</v>
      </c>
      <c r="AO333" s="294"/>
      <c r="AP333" s="294" t="s">
        <v>55</v>
      </c>
      <c r="AQ333" s="295" t="s">
        <v>56</v>
      </c>
      <c r="AR333" s="295"/>
      <c r="AS333" s="296"/>
    </row>
    <row r="334" spans="1:45" ht="114.65" customHeight="1">
      <c r="A334" s="299" t="s">
        <v>1460</v>
      </c>
      <c r="B334" s="252" t="s">
        <v>1461</v>
      </c>
      <c r="C334" s="252" t="s">
        <v>428</v>
      </c>
      <c r="D334" s="252" t="s">
        <v>44</v>
      </c>
      <c r="E334" s="185">
        <v>691.42200000000003</v>
      </c>
      <c r="F334" s="250">
        <v>691.42200000000003</v>
      </c>
      <c r="G334" s="185">
        <v>572.38199999999995</v>
      </c>
      <c r="H334" s="247" t="s">
        <v>45</v>
      </c>
      <c r="I334" s="248" t="s">
        <v>150</v>
      </c>
      <c r="J334" s="249" t="s">
        <v>1462</v>
      </c>
      <c r="K334" s="185">
        <v>163.80500000000001</v>
      </c>
      <c r="L334" s="185">
        <v>187.12100000000001</v>
      </c>
      <c r="M334" s="250">
        <f t="shared" si="12"/>
        <v>23.316000000000003</v>
      </c>
      <c r="N334" s="297" t="s">
        <v>48</v>
      </c>
      <c r="O334" s="251" t="s">
        <v>532</v>
      </c>
      <c r="P334" s="252" t="s">
        <v>1463</v>
      </c>
      <c r="Q334" s="253"/>
      <c r="R334" s="253" t="s">
        <v>1464</v>
      </c>
      <c r="S334" s="252" t="s">
        <v>1348</v>
      </c>
      <c r="T334" s="253" t="s">
        <v>1341</v>
      </c>
      <c r="U334" s="288" t="s">
        <v>53</v>
      </c>
      <c r="V334" s="289"/>
      <c r="W334" s="290" t="s">
        <v>54</v>
      </c>
      <c r="X334" s="291">
        <v>316</v>
      </c>
      <c r="Y334" s="290" t="s">
        <v>54</v>
      </c>
      <c r="Z334" s="292"/>
      <c r="AA334" s="288"/>
      <c r="AB334" s="289"/>
      <c r="AC334" s="290" t="s">
        <v>54</v>
      </c>
      <c r="AD334" s="291"/>
      <c r="AE334" s="290" t="s">
        <v>54</v>
      </c>
      <c r="AF334" s="292"/>
      <c r="AG334" s="288"/>
      <c r="AH334" s="289"/>
      <c r="AI334" s="290" t="s">
        <v>54</v>
      </c>
      <c r="AJ334" s="291"/>
      <c r="AK334" s="290" t="s">
        <v>54</v>
      </c>
      <c r="AL334" s="292"/>
      <c r="AM334" s="293"/>
      <c r="AN334" s="294" t="s">
        <v>48</v>
      </c>
      <c r="AO334" s="294"/>
      <c r="AP334" s="294" t="s">
        <v>64</v>
      </c>
      <c r="AQ334" s="295" t="s">
        <v>56</v>
      </c>
      <c r="AR334" s="295"/>
      <c r="AS334" s="296"/>
    </row>
    <row r="335" spans="1:45" ht="71.5" customHeight="1">
      <c r="A335" s="299" t="s">
        <v>1465</v>
      </c>
      <c r="B335" s="252" t="s">
        <v>1466</v>
      </c>
      <c r="C335" s="252" t="s">
        <v>790</v>
      </c>
      <c r="D335" s="252" t="s">
        <v>44</v>
      </c>
      <c r="E335" s="185">
        <v>102.455</v>
      </c>
      <c r="F335" s="250">
        <v>102.455</v>
      </c>
      <c r="G335" s="185">
        <v>97.471000000000004</v>
      </c>
      <c r="H335" s="247" t="s">
        <v>45</v>
      </c>
      <c r="I335" s="248" t="s">
        <v>46</v>
      </c>
      <c r="J335" s="249" t="s">
        <v>1467</v>
      </c>
      <c r="K335" s="185">
        <v>96.263999999999996</v>
      </c>
      <c r="L335" s="185">
        <v>122.524</v>
      </c>
      <c r="M335" s="250">
        <f t="shared" si="12"/>
        <v>26.260000000000005</v>
      </c>
      <c r="N335" s="297" t="s">
        <v>48</v>
      </c>
      <c r="O335" s="251" t="s">
        <v>46</v>
      </c>
      <c r="P335" s="252" t="s">
        <v>1468</v>
      </c>
      <c r="Q335" s="253"/>
      <c r="R335" s="253" t="s">
        <v>1464</v>
      </c>
      <c r="S335" s="252" t="s">
        <v>1348</v>
      </c>
      <c r="T335" s="253" t="s">
        <v>1469</v>
      </c>
      <c r="U335" s="288" t="s">
        <v>53</v>
      </c>
      <c r="V335" s="289"/>
      <c r="W335" s="290" t="s">
        <v>54</v>
      </c>
      <c r="X335" s="291">
        <v>317</v>
      </c>
      <c r="Y335" s="290" t="s">
        <v>54</v>
      </c>
      <c r="Z335" s="292"/>
      <c r="AA335" s="288"/>
      <c r="AB335" s="289"/>
      <c r="AC335" s="290" t="s">
        <v>54</v>
      </c>
      <c r="AD335" s="291"/>
      <c r="AE335" s="290" t="s">
        <v>54</v>
      </c>
      <c r="AF335" s="292"/>
      <c r="AG335" s="288"/>
      <c r="AH335" s="289"/>
      <c r="AI335" s="290" t="s">
        <v>54</v>
      </c>
      <c r="AJ335" s="291"/>
      <c r="AK335" s="290" t="s">
        <v>54</v>
      </c>
      <c r="AL335" s="292"/>
      <c r="AM335" s="293"/>
      <c r="AN335" s="294" t="s">
        <v>48</v>
      </c>
      <c r="AO335" s="294"/>
      <c r="AP335" s="294" t="s">
        <v>64</v>
      </c>
      <c r="AQ335" s="295" t="s">
        <v>56</v>
      </c>
      <c r="AR335" s="295"/>
      <c r="AS335" s="296"/>
    </row>
    <row r="336" spans="1:45" ht="88">
      <c r="A336" s="299" t="s">
        <v>1470</v>
      </c>
      <c r="B336" s="252" t="s">
        <v>1471</v>
      </c>
      <c r="C336" s="252" t="s">
        <v>1428</v>
      </c>
      <c r="D336" s="252" t="s">
        <v>44</v>
      </c>
      <c r="E336" s="185">
        <v>104.518</v>
      </c>
      <c r="F336" s="250">
        <v>104.518</v>
      </c>
      <c r="G336" s="185">
        <v>85.018607000000003</v>
      </c>
      <c r="H336" s="247" t="s">
        <v>45</v>
      </c>
      <c r="I336" s="248" t="s">
        <v>46</v>
      </c>
      <c r="J336" s="249" t="s">
        <v>1472</v>
      </c>
      <c r="K336" s="185">
        <v>101.539</v>
      </c>
      <c r="L336" s="185">
        <v>101.539</v>
      </c>
      <c r="M336" s="250">
        <f t="shared" si="12"/>
        <v>0</v>
      </c>
      <c r="N336" s="185" t="s">
        <v>48</v>
      </c>
      <c r="O336" s="251" t="s">
        <v>46</v>
      </c>
      <c r="P336" s="252" t="s">
        <v>1473</v>
      </c>
      <c r="Q336" s="253"/>
      <c r="R336" s="253" t="s">
        <v>1474</v>
      </c>
      <c r="S336" s="252" t="s">
        <v>1348</v>
      </c>
      <c r="T336" s="253" t="s">
        <v>1475</v>
      </c>
      <c r="U336" s="288" t="s">
        <v>53</v>
      </c>
      <c r="V336" s="289"/>
      <c r="W336" s="290" t="s">
        <v>54</v>
      </c>
      <c r="X336" s="291">
        <v>318</v>
      </c>
      <c r="Y336" s="290" t="s">
        <v>54</v>
      </c>
      <c r="Z336" s="292"/>
      <c r="AA336" s="288"/>
      <c r="AB336" s="289"/>
      <c r="AC336" s="290" t="s">
        <v>54</v>
      </c>
      <c r="AD336" s="291"/>
      <c r="AE336" s="290" t="s">
        <v>54</v>
      </c>
      <c r="AF336" s="292"/>
      <c r="AG336" s="288"/>
      <c r="AH336" s="289"/>
      <c r="AI336" s="290" t="s">
        <v>54</v>
      </c>
      <c r="AJ336" s="291"/>
      <c r="AK336" s="290" t="s">
        <v>54</v>
      </c>
      <c r="AL336" s="292"/>
      <c r="AM336" s="293"/>
      <c r="AN336" s="294" t="s">
        <v>48</v>
      </c>
      <c r="AO336" s="294"/>
      <c r="AP336" s="294" t="s">
        <v>98</v>
      </c>
      <c r="AQ336" s="295" t="s">
        <v>56</v>
      </c>
      <c r="AR336" s="295"/>
      <c r="AS336" s="296"/>
    </row>
    <row r="337" spans="1:45" ht="44">
      <c r="A337" s="299" t="s">
        <v>1476</v>
      </c>
      <c r="B337" s="252" t="s">
        <v>1477</v>
      </c>
      <c r="C337" s="252" t="s">
        <v>448</v>
      </c>
      <c r="D337" s="252" t="s">
        <v>44</v>
      </c>
      <c r="E337" s="185">
        <v>5.101</v>
      </c>
      <c r="F337" s="185">
        <v>5.101</v>
      </c>
      <c r="G337" s="185">
        <v>4.891</v>
      </c>
      <c r="H337" s="247" t="s">
        <v>45</v>
      </c>
      <c r="I337" s="248" t="s">
        <v>46</v>
      </c>
      <c r="J337" s="249" t="s">
        <v>1478</v>
      </c>
      <c r="K337" s="185">
        <v>5.101</v>
      </c>
      <c r="L337" s="185">
        <v>5.101</v>
      </c>
      <c r="M337" s="250">
        <f t="shared" si="12"/>
        <v>0</v>
      </c>
      <c r="N337" s="297" t="s">
        <v>48</v>
      </c>
      <c r="O337" s="251" t="s">
        <v>46</v>
      </c>
      <c r="P337" s="252" t="s">
        <v>1479</v>
      </c>
      <c r="Q337" s="253"/>
      <c r="R337" s="253" t="s">
        <v>1480</v>
      </c>
      <c r="S337" s="252" t="s">
        <v>1348</v>
      </c>
      <c r="T337" s="253" t="s">
        <v>1469</v>
      </c>
      <c r="U337" s="288" t="s">
        <v>53</v>
      </c>
      <c r="V337" s="289"/>
      <c r="W337" s="290" t="s">
        <v>54</v>
      </c>
      <c r="X337" s="291">
        <v>319</v>
      </c>
      <c r="Y337" s="290" t="s">
        <v>54</v>
      </c>
      <c r="Z337" s="292"/>
      <c r="AA337" s="288"/>
      <c r="AB337" s="289"/>
      <c r="AC337" s="290" t="s">
        <v>54</v>
      </c>
      <c r="AD337" s="291"/>
      <c r="AE337" s="290" t="s">
        <v>54</v>
      </c>
      <c r="AF337" s="292"/>
      <c r="AG337" s="288"/>
      <c r="AH337" s="289"/>
      <c r="AI337" s="290" t="s">
        <v>54</v>
      </c>
      <c r="AJ337" s="291"/>
      <c r="AK337" s="290" t="s">
        <v>54</v>
      </c>
      <c r="AL337" s="292"/>
      <c r="AM337" s="293"/>
      <c r="AN337" s="294" t="s">
        <v>48</v>
      </c>
      <c r="AO337" s="294"/>
      <c r="AP337" s="294" t="s">
        <v>55</v>
      </c>
      <c r="AQ337" s="295" t="s">
        <v>56</v>
      </c>
      <c r="AR337" s="295"/>
      <c r="AS337" s="296"/>
    </row>
    <row r="338" spans="1:45" ht="71" customHeight="1">
      <c r="A338" s="299" t="s">
        <v>1481</v>
      </c>
      <c r="B338" s="252" t="s">
        <v>1482</v>
      </c>
      <c r="C338" s="252" t="s">
        <v>1483</v>
      </c>
      <c r="D338" s="252" t="s">
        <v>844</v>
      </c>
      <c r="E338" s="185">
        <v>24.916</v>
      </c>
      <c r="F338" s="185">
        <v>24.916</v>
      </c>
      <c r="G338" s="185">
        <v>12.045</v>
      </c>
      <c r="H338" s="247" t="s">
        <v>45</v>
      </c>
      <c r="I338" s="248" t="s">
        <v>46</v>
      </c>
      <c r="J338" s="249" t="s">
        <v>1484</v>
      </c>
      <c r="K338" s="185">
        <v>25.312000000000001</v>
      </c>
      <c r="L338" s="185">
        <v>25.31</v>
      </c>
      <c r="M338" s="250">
        <f t="shared" si="12"/>
        <v>-2.0000000000024443E-3</v>
      </c>
      <c r="N338" s="297" t="s">
        <v>48</v>
      </c>
      <c r="O338" s="251" t="s">
        <v>46</v>
      </c>
      <c r="P338" s="252" t="s">
        <v>1485</v>
      </c>
      <c r="Q338" s="253"/>
      <c r="R338" s="253" t="s">
        <v>1464</v>
      </c>
      <c r="S338" s="252" t="s">
        <v>1348</v>
      </c>
      <c r="T338" s="253" t="s">
        <v>1486</v>
      </c>
      <c r="U338" s="288" t="s">
        <v>53</v>
      </c>
      <c r="V338" s="289"/>
      <c r="W338" s="290" t="s">
        <v>54</v>
      </c>
      <c r="X338" s="291">
        <v>320</v>
      </c>
      <c r="Y338" s="290" t="s">
        <v>54</v>
      </c>
      <c r="Z338" s="292"/>
      <c r="AA338" s="288"/>
      <c r="AB338" s="289"/>
      <c r="AC338" s="290" t="s">
        <v>54</v>
      </c>
      <c r="AD338" s="291"/>
      <c r="AE338" s="290" t="s">
        <v>54</v>
      </c>
      <c r="AF338" s="292"/>
      <c r="AG338" s="288"/>
      <c r="AH338" s="289"/>
      <c r="AI338" s="290" t="s">
        <v>54</v>
      </c>
      <c r="AJ338" s="291"/>
      <c r="AK338" s="290" t="s">
        <v>54</v>
      </c>
      <c r="AL338" s="292"/>
      <c r="AM338" s="293"/>
      <c r="AN338" s="294" t="s">
        <v>48</v>
      </c>
      <c r="AO338" s="294"/>
      <c r="AP338" s="294" t="s">
        <v>106</v>
      </c>
      <c r="AQ338" s="295" t="s">
        <v>56</v>
      </c>
      <c r="AR338" s="295"/>
      <c r="AS338" s="296"/>
    </row>
    <row r="339" spans="1:45" ht="51.5" customHeight="1">
      <c r="A339" s="299" t="s">
        <v>1487</v>
      </c>
      <c r="B339" s="252" t="s">
        <v>1488</v>
      </c>
      <c r="C339" s="252" t="s">
        <v>874</v>
      </c>
      <c r="D339" s="252" t="s">
        <v>159</v>
      </c>
      <c r="E339" s="185">
        <v>33</v>
      </c>
      <c r="F339" s="185">
        <v>33</v>
      </c>
      <c r="G339" s="185">
        <v>33</v>
      </c>
      <c r="H339" s="247" t="s">
        <v>1489</v>
      </c>
      <c r="I339" s="255" t="s">
        <v>46</v>
      </c>
      <c r="J339" s="249" t="s">
        <v>1490</v>
      </c>
      <c r="K339" s="398">
        <v>33</v>
      </c>
      <c r="L339" s="398">
        <v>33</v>
      </c>
      <c r="M339" s="257">
        <f t="shared" si="12"/>
        <v>0</v>
      </c>
      <c r="N339" s="258" t="s">
        <v>48</v>
      </c>
      <c r="O339" s="259" t="s">
        <v>46</v>
      </c>
      <c r="P339" s="260" t="s">
        <v>1491</v>
      </c>
      <c r="Q339" s="261"/>
      <c r="R339" s="264" t="s">
        <v>1492</v>
      </c>
      <c r="S339" s="287" t="s">
        <v>920</v>
      </c>
      <c r="T339" s="254" t="s">
        <v>1454</v>
      </c>
      <c r="U339" s="288" t="s">
        <v>53</v>
      </c>
      <c r="V339" s="289" t="s">
        <v>362</v>
      </c>
      <c r="W339" s="290" t="s">
        <v>54</v>
      </c>
      <c r="X339" s="291">
        <v>14</v>
      </c>
      <c r="Y339" s="290" t="s">
        <v>54</v>
      </c>
      <c r="Z339" s="292"/>
      <c r="AA339" s="288"/>
      <c r="AB339" s="289"/>
      <c r="AC339" s="290" t="s">
        <v>54</v>
      </c>
      <c r="AD339" s="291"/>
      <c r="AE339" s="290" t="s">
        <v>54</v>
      </c>
      <c r="AF339" s="292"/>
      <c r="AG339" s="288"/>
      <c r="AH339" s="289"/>
      <c r="AI339" s="290" t="s">
        <v>54</v>
      </c>
      <c r="AJ339" s="291"/>
      <c r="AK339" s="290" t="s">
        <v>54</v>
      </c>
      <c r="AL339" s="292"/>
      <c r="AM339" s="293"/>
      <c r="AN339" s="294" t="s">
        <v>73</v>
      </c>
      <c r="AO339" s="294" t="s">
        <v>363</v>
      </c>
      <c r="AP339" s="294" t="s">
        <v>369</v>
      </c>
      <c r="AQ339" s="295" t="s">
        <v>56</v>
      </c>
      <c r="AR339" s="295"/>
      <c r="AS339" s="296"/>
    </row>
    <row r="340" spans="1:45" ht="44">
      <c r="A340" s="299" t="s">
        <v>1493</v>
      </c>
      <c r="B340" s="252" t="s">
        <v>1494</v>
      </c>
      <c r="C340" s="252" t="s">
        <v>874</v>
      </c>
      <c r="D340" s="252" t="s">
        <v>844</v>
      </c>
      <c r="E340" s="185">
        <v>100</v>
      </c>
      <c r="F340" s="185">
        <v>100</v>
      </c>
      <c r="G340" s="185">
        <v>86.85</v>
      </c>
      <c r="H340" s="247" t="s">
        <v>1495</v>
      </c>
      <c r="I340" s="248" t="s">
        <v>46</v>
      </c>
      <c r="J340" s="249" t="s">
        <v>1496</v>
      </c>
      <c r="K340" s="185">
        <v>100</v>
      </c>
      <c r="L340" s="185">
        <v>200</v>
      </c>
      <c r="M340" s="250">
        <f t="shared" si="12"/>
        <v>100</v>
      </c>
      <c r="N340" s="263" t="s">
        <v>48</v>
      </c>
      <c r="O340" s="251" t="s">
        <v>46</v>
      </c>
      <c r="P340" s="252" t="s">
        <v>1497</v>
      </c>
      <c r="Q340" s="253"/>
      <c r="R340" s="254" t="s">
        <v>1492</v>
      </c>
      <c r="S340" s="298" t="s">
        <v>920</v>
      </c>
      <c r="T340" s="254" t="s">
        <v>1454</v>
      </c>
      <c r="U340" s="288" t="s">
        <v>53</v>
      </c>
      <c r="V340" s="289" t="s">
        <v>362</v>
      </c>
      <c r="W340" s="290" t="s">
        <v>54</v>
      </c>
      <c r="X340" s="291">
        <v>15</v>
      </c>
      <c r="Y340" s="290" t="s">
        <v>54</v>
      </c>
      <c r="Z340" s="292"/>
      <c r="AA340" s="288"/>
      <c r="AB340" s="289"/>
      <c r="AC340" s="290" t="s">
        <v>54</v>
      </c>
      <c r="AD340" s="291"/>
      <c r="AE340" s="290" t="s">
        <v>54</v>
      </c>
      <c r="AF340" s="292"/>
      <c r="AG340" s="288"/>
      <c r="AH340" s="289"/>
      <c r="AI340" s="290" t="s">
        <v>54</v>
      </c>
      <c r="AJ340" s="291"/>
      <c r="AK340" s="290" t="s">
        <v>54</v>
      </c>
      <c r="AL340" s="292"/>
      <c r="AM340" s="293"/>
      <c r="AN340" s="294" t="s">
        <v>73</v>
      </c>
      <c r="AO340" s="294" t="s">
        <v>363</v>
      </c>
      <c r="AP340" s="294" t="s">
        <v>369</v>
      </c>
      <c r="AQ340" s="295" t="s">
        <v>56</v>
      </c>
      <c r="AR340" s="295" t="s">
        <v>56</v>
      </c>
      <c r="AS340" s="296"/>
    </row>
    <row r="341" spans="1:45">
      <c r="A341" s="299"/>
      <c r="B341" s="316" t="s">
        <v>1498</v>
      </c>
      <c r="C341" s="316"/>
      <c r="D341" s="316"/>
      <c r="E341" s="389"/>
      <c r="F341" s="390"/>
      <c r="G341" s="390"/>
      <c r="H341" s="310"/>
      <c r="I341" s="310"/>
      <c r="J341" s="310"/>
      <c r="K341" s="399"/>
      <c r="L341" s="399"/>
      <c r="M341" s="317"/>
      <c r="N341" s="318"/>
      <c r="O341" s="318"/>
      <c r="P341" s="312"/>
      <c r="Q341" s="314"/>
      <c r="R341" s="316"/>
      <c r="S341" s="316"/>
      <c r="T341" s="316"/>
      <c r="U341" s="306"/>
      <c r="V341" s="306"/>
      <c r="W341" s="306"/>
      <c r="X341" s="306"/>
      <c r="Y341" s="306"/>
      <c r="Z341" s="306"/>
      <c r="AA341" s="306"/>
      <c r="AB341" s="306"/>
      <c r="AC341" s="306"/>
      <c r="AD341" s="306"/>
      <c r="AE341" s="306"/>
      <c r="AF341" s="306"/>
      <c r="AG341" s="306"/>
      <c r="AH341" s="306"/>
      <c r="AI341" s="306"/>
      <c r="AJ341" s="306"/>
      <c r="AK341" s="306"/>
      <c r="AL341" s="306"/>
      <c r="AM341" s="306"/>
      <c r="AN341" s="314"/>
      <c r="AO341" s="314"/>
      <c r="AP341" s="314"/>
      <c r="AQ341" s="314"/>
      <c r="AR341" s="314"/>
      <c r="AS341" s="315"/>
    </row>
    <row r="342" spans="1:45" ht="62.5" customHeight="1">
      <c r="A342" s="299" t="s">
        <v>1499</v>
      </c>
      <c r="B342" s="252" t="s">
        <v>1500</v>
      </c>
      <c r="C342" s="252" t="s">
        <v>717</v>
      </c>
      <c r="D342" s="252" t="s">
        <v>936</v>
      </c>
      <c r="E342" s="185">
        <v>500</v>
      </c>
      <c r="F342" s="250">
        <v>500</v>
      </c>
      <c r="G342" s="185">
        <v>467.3</v>
      </c>
      <c r="H342" s="247" t="s">
        <v>45</v>
      </c>
      <c r="I342" s="248" t="s">
        <v>150</v>
      </c>
      <c r="J342" s="249" t="s">
        <v>1501</v>
      </c>
      <c r="K342" s="185">
        <v>500</v>
      </c>
      <c r="L342" s="185">
        <v>400</v>
      </c>
      <c r="M342" s="250">
        <v>-100</v>
      </c>
      <c r="N342" s="297" t="s">
        <v>48</v>
      </c>
      <c r="O342" s="251" t="s">
        <v>532</v>
      </c>
      <c r="P342" s="252" t="s">
        <v>1502</v>
      </c>
      <c r="Q342" s="253"/>
      <c r="R342" s="254" t="s">
        <v>1308</v>
      </c>
      <c r="S342" s="298" t="s">
        <v>1230</v>
      </c>
      <c r="T342" s="254" t="s">
        <v>1503</v>
      </c>
      <c r="U342" s="288" t="s">
        <v>53</v>
      </c>
      <c r="V342" s="289"/>
      <c r="W342" s="290" t="s">
        <v>54</v>
      </c>
      <c r="X342" s="291">
        <v>284</v>
      </c>
      <c r="Y342" s="290" t="s">
        <v>54</v>
      </c>
      <c r="Z342" s="292"/>
      <c r="AA342" s="288"/>
      <c r="AB342" s="289"/>
      <c r="AC342" s="290" t="s">
        <v>54</v>
      </c>
      <c r="AD342" s="291"/>
      <c r="AE342" s="290" t="s">
        <v>54</v>
      </c>
      <c r="AF342" s="292"/>
      <c r="AG342" s="288"/>
      <c r="AH342" s="289"/>
      <c r="AI342" s="290" t="s">
        <v>54</v>
      </c>
      <c r="AJ342" s="291"/>
      <c r="AK342" s="290" t="s">
        <v>54</v>
      </c>
      <c r="AL342" s="292"/>
      <c r="AM342" s="293"/>
      <c r="AN342" s="294" t="s">
        <v>48</v>
      </c>
      <c r="AO342" s="294"/>
      <c r="AP342" s="294" t="s">
        <v>64</v>
      </c>
      <c r="AQ342" s="295" t="s">
        <v>56</v>
      </c>
      <c r="AR342" s="295"/>
      <c r="AS342" s="296"/>
    </row>
    <row r="343" spans="1:45">
      <c r="A343" s="299"/>
      <c r="B343" s="316" t="s">
        <v>1504</v>
      </c>
      <c r="C343" s="316"/>
      <c r="D343" s="316"/>
      <c r="E343" s="389"/>
      <c r="F343" s="390"/>
      <c r="G343" s="390"/>
      <c r="H343" s="310"/>
      <c r="I343" s="310"/>
      <c r="J343" s="310"/>
      <c r="K343" s="399"/>
      <c r="L343" s="399"/>
      <c r="M343" s="317"/>
      <c r="N343" s="318"/>
      <c r="O343" s="318"/>
      <c r="P343" s="312"/>
      <c r="Q343" s="314"/>
      <c r="R343" s="316"/>
      <c r="S343" s="316"/>
      <c r="T343" s="316"/>
      <c r="U343" s="306"/>
      <c r="V343" s="306"/>
      <c r="W343" s="306"/>
      <c r="X343" s="306"/>
      <c r="Y343" s="306"/>
      <c r="Z343" s="306"/>
      <c r="AA343" s="306"/>
      <c r="AB343" s="306"/>
      <c r="AC343" s="306"/>
      <c r="AD343" s="306"/>
      <c r="AE343" s="306"/>
      <c r="AF343" s="306"/>
      <c r="AG343" s="306"/>
      <c r="AH343" s="306"/>
      <c r="AI343" s="306"/>
      <c r="AJ343" s="306"/>
      <c r="AK343" s="306"/>
      <c r="AL343" s="306"/>
      <c r="AM343" s="306"/>
      <c r="AN343" s="314"/>
      <c r="AO343" s="314"/>
      <c r="AP343" s="314"/>
      <c r="AQ343" s="314"/>
      <c r="AR343" s="314"/>
      <c r="AS343" s="315"/>
    </row>
    <row r="344" spans="1:45" ht="107" customHeight="1">
      <c r="A344" s="499" t="s">
        <v>1505</v>
      </c>
      <c r="B344" s="456" t="s">
        <v>1506</v>
      </c>
      <c r="C344" s="456" t="s">
        <v>448</v>
      </c>
      <c r="D344" s="456" t="s">
        <v>44</v>
      </c>
      <c r="E344" s="185">
        <v>1520.826</v>
      </c>
      <c r="F344" s="250">
        <v>1520.826</v>
      </c>
      <c r="G344" s="185">
        <v>1299.0564870000001</v>
      </c>
      <c r="H344" s="497" t="s">
        <v>45</v>
      </c>
      <c r="I344" s="493" t="s">
        <v>46</v>
      </c>
      <c r="J344" s="495" t="s">
        <v>1507</v>
      </c>
      <c r="K344" s="185">
        <v>1431.961</v>
      </c>
      <c r="L344" s="185">
        <v>1429.9449999999999</v>
      </c>
      <c r="M344" s="250">
        <f t="shared" si="0"/>
        <v>-2.0160000000000764</v>
      </c>
      <c r="N344" s="506" t="s">
        <v>48</v>
      </c>
      <c r="O344" s="468" t="s">
        <v>532</v>
      </c>
      <c r="P344" s="456" t="s">
        <v>1508</v>
      </c>
      <c r="Q344" s="253"/>
      <c r="R344" s="254" t="s">
        <v>1229</v>
      </c>
      <c r="S344" s="298" t="s">
        <v>1230</v>
      </c>
      <c r="T344" s="254" t="s">
        <v>2151</v>
      </c>
      <c r="U344" s="288" t="s">
        <v>53</v>
      </c>
      <c r="V344" s="289"/>
      <c r="W344" s="290" t="s">
        <v>54</v>
      </c>
      <c r="X344" s="291">
        <v>321</v>
      </c>
      <c r="Y344" s="290" t="s">
        <v>54</v>
      </c>
      <c r="Z344" s="292"/>
      <c r="AA344" s="288"/>
      <c r="AB344" s="289"/>
      <c r="AC344" s="290" t="s">
        <v>54</v>
      </c>
      <c r="AD344" s="291"/>
      <c r="AE344" s="290" t="s">
        <v>54</v>
      </c>
      <c r="AF344" s="292"/>
      <c r="AG344" s="288"/>
      <c r="AH344" s="289"/>
      <c r="AI344" s="290" t="s">
        <v>54</v>
      </c>
      <c r="AJ344" s="291"/>
      <c r="AK344" s="290" t="s">
        <v>54</v>
      </c>
      <c r="AL344" s="292"/>
      <c r="AM344" s="293"/>
      <c r="AN344" s="294" t="s">
        <v>48</v>
      </c>
      <c r="AO344" s="294"/>
      <c r="AP344" s="294" t="s">
        <v>64</v>
      </c>
      <c r="AQ344" s="295" t="s">
        <v>56</v>
      </c>
      <c r="AR344" s="295" t="s">
        <v>56</v>
      </c>
      <c r="AS344" s="296"/>
    </row>
    <row r="345" spans="1:45" ht="42" customHeight="1">
      <c r="A345" s="500"/>
      <c r="B345" s="457"/>
      <c r="C345" s="457"/>
      <c r="D345" s="457"/>
      <c r="E345" s="185">
        <v>365.90100000000001</v>
      </c>
      <c r="F345" s="250">
        <v>365.90100000000001</v>
      </c>
      <c r="G345" s="185">
        <v>236.49428499999999</v>
      </c>
      <c r="H345" s="498"/>
      <c r="I345" s="494"/>
      <c r="J345" s="496"/>
      <c r="K345" s="185">
        <v>284.85500000000002</v>
      </c>
      <c r="L345" s="185">
        <v>309.101</v>
      </c>
      <c r="M345" s="250">
        <f t="shared" si="0"/>
        <v>24.245999999999981</v>
      </c>
      <c r="N345" s="507"/>
      <c r="O345" s="510"/>
      <c r="P345" s="457"/>
      <c r="Q345" s="253"/>
      <c r="R345" s="254" t="s">
        <v>1229</v>
      </c>
      <c r="S345" s="298" t="s">
        <v>1509</v>
      </c>
      <c r="T345" s="254" t="s">
        <v>1510</v>
      </c>
      <c r="U345" s="288"/>
      <c r="V345" s="289"/>
      <c r="W345" s="290" t="s">
        <v>54</v>
      </c>
      <c r="X345" s="291"/>
      <c r="Y345" s="290" t="s">
        <v>54</v>
      </c>
      <c r="Z345" s="292"/>
      <c r="AA345" s="288"/>
      <c r="AB345" s="289"/>
      <c r="AC345" s="290" t="s">
        <v>54</v>
      </c>
      <c r="AD345" s="291"/>
      <c r="AE345" s="290" t="s">
        <v>54</v>
      </c>
      <c r="AF345" s="292"/>
      <c r="AG345" s="288"/>
      <c r="AH345" s="289"/>
      <c r="AI345" s="290" t="s">
        <v>54</v>
      </c>
      <c r="AJ345" s="291"/>
      <c r="AK345" s="290" t="s">
        <v>54</v>
      </c>
      <c r="AL345" s="292"/>
      <c r="AM345" s="293"/>
      <c r="AN345" s="294" t="s">
        <v>48</v>
      </c>
      <c r="AO345" s="294"/>
      <c r="AP345" s="294" t="s">
        <v>64</v>
      </c>
      <c r="AQ345" s="295" t="s">
        <v>56</v>
      </c>
      <c r="AR345" s="295" t="s">
        <v>56</v>
      </c>
      <c r="AS345" s="296"/>
    </row>
    <row r="346" spans="1:45">
      <c r="A346" s="299"/>
      <c r="B346" s="316" t="s">
        <v>1511</v>
      </c>
      <c r="C346" s="316"/>
      <c r="D346" s="316"/>
      <c r="E346" s="389"/>
      <c r="F346" s="390"/>
      <c r="G346" s="390"/>
      <c r="H346" s="310"/>
      <c r="I346" s="310"/>
      <c r="J346" s="310"/>
      <c r="K346" s="399"/>
      <c r="L346" s="399"/>
      <c r="M346" s="317"/>
      <c r="N346" s="318"/>
      <c r="O346" s="318"/>
      <c r="P346" s="312"/>
      <c r="Q346" s="314"/>
      <c r="R346" s="316"/>
      <c r="S346" s="316"/>
      <c r="T346" s="316"/>
      <c r="U346" s="306"/>
      <c r="V346" s="306"/>
      <c r="W346" s="306"/>
      <c r="X346" s="306"/>
      <c r="Y346" s="306"/>
      <c r="Z346" s="306"/>
      <c r="AA346" s="306"/>
      <c r="AB346" s="306"/>
      <c r="AC346" s="306"/>
      <c r="AD346" s="306"/>
      <c r="AE346" s="306"/>
      <c r="AF346" s="306"/>
      <c r="AG346" s="306"/>
      <c r="AH346" s="306"/>
      <c r="AI346" s="306"/>
      <c r="AJ346" s="306"/>
      <c r="AK346" s="306"/>
      <c r="AL346" s="306"/>
      <c r="AM346" s="306"/>
      <c r="AN346" s="314"/>
      <c r="AO346" s="314"/>
      <c r="AP346" s="314"/>
      <c r="AQ346" s="314"/>
      <c r="AR346" s="314"/>
      <c r="AS346" s="315"/>
    </row>
    <row r="347" spans="1:45" ht="54" customHeight="1">
      <c r="A347" s="331" t="s">
        <v>1512</v>
      </c>
      <c r="B347" s="294" t="s">
        <v>1513</v>
      </c>
      <c r="C347" s="321" t="s">
        <v>81</v>
      </c>
      <c r="D347" s="321" t="s">
        <v>44</v>
      </c>
      <c r="E347" s="185">
        <v>1429.0650000000001</v>
      </c>
      <c r="F347" s="185">
        <v>1422.0350000000001</v>
      </c>
      <c r="G347" s="185">
        <v>1385.2719999999999</v>
      </c>
      <c r="H347" s="247" t="s">
        <v>45</v>
      </c>
      <c r="I347" s="248" t="s">
        <v>46</v>
      </c>
      <c r="J347" s="249" t="s">
        <v>1514</v>
      </c>
      <c r="K347" s="185">
        <v>4174.7259999999997</v>
      </c>
      <c r="L347" s="185">
        <v>3503.41</v>
      </c>
      <c r="M347" s="250">
        <f t="shared" ref="M347:M352" si="13">L347-K347</f>
        <v>-671.3159999999998</v>
      </c>
      <c r="N347" s="297" t="s">
        <v>48</v>
      </c>
      <c r="O347" s="251" t="s">
        <v>46</v>
      </c>
      <c r="P347" s="252" t="s">
        <v>1515</v>
      </c>
      <c r="Q347" s="253"/>
      <c r="R347" s="254" t="s">
        <v>1516</v>
      </c>
      <c r="S347" s="298" t="s">
        <v>1517</v>
      </c>
      <c r="T347" s="254" t="s">
        <v>1518</v>
      </c>
      <c r="U347" s="288" t="s">
        <v>53</v>
      </c>
      <c r="V347" s="289"/>
      <c r="W347" s="290" t="s">
        <v>54</v>
      </c>
      <c r="X347" s="291">
        <v>322</v>
      </c>
      <c r="Y347" s="290" t="s">
        <v>54</v>
      </c>
      <c r="Z347" s="292"/>
      <c r="AA347" s="288"/>
      <c r="AB347" s="289"/>
      <c r="AC347" s="290" t="s">
        <v>54</v>
      </c>
      <c r="AD347" s="291"/>
      <c r="AE347" s="290" t="s">
        <v>54</v>
      </c>
      <c r="AF347" s="292"/>
      <c r="AG347" s="288"/>
      <c r="AH347" s="289"/>
      <c r="AI347" s="290" t="s">
        <v>54</v>
      </c>
      <c r="AJ347" s="291"/>
      <c r="AK347" s="290" t="s">
        <v>54</v>
      </c>
      <c r="AL347" s="292"/>
      <c r="AM347" s="293"/>
      <c r="AN347" s="294" t="s">
        <v>48</v>
      </c>
      <c r="AO347" s="294"/>
      <c r="AP347" s="294" t="s">
        <v>64</v>
      </c>
      <c r="AQ347" s="295" t="s">
        <v>56</v>
      </c>
      <c r="AR347" s="295"/>
      <c r="AS347" s="296"/>
    </row>
    <row r="348" spans="1:45" ht="43" customHeight="1">
      <c r="A348" s="499" t="s">
        <v>1519</v>
      </c>
      <c r="B348" s="456" t="s">
        <v>1520</v>
      </c>
      <c r="C348" s="456" t="s">
        <v>300</v>
      </c>
      <c r="D348" s="456" t="s">
        <v>44</v>
      </c>
      <c r="E348" s="185">
        <v>22.753</v>
      </c>
      <c r="F348" s="185">
        <v>34.540999999999997</v>
      </c>
      <c r="G348" s="185">
        <v>21.463000000000001</v>
      </c>
      <c r="H348" s="497" t="s">
        <v>45</v>
      </c>
      <c r="I348" s="493" t="s">
        <v>46</v>
      </c>
      <c r="J348" s="495" t="s">
        <v>1521</v>
      </c>
      <c r="K348" s="185">
        <v>49.917999999999999</v>
      </c>
      <c r="L348" s="185">
        <v>90.238</v>
      </c>
      <c r="M348" s="250">
        <f t="shared" si="13"/>
        <v>40.32</v>
      </c>
      <c r="N348" s="506" t="s">
        <v>48</v>
      </c>
      <c r="O348" s="468" t="s">
        <v>46</v>
      </c>
      <c r="P348" s="456" t="s">
        <v>1522</v>
      </c>
      <c r="Q348" s="253"/>
      <c r="R348" s="254" t="s">
        <v>1523</v>
      </c>
      <c r="S348" s="298" t="s">
        <v>1230</v>
      </c>
      <c r="T348" s="254" t="s">
        <v>1524</v>
      </c>
      <c r="U348" s="288" t="s">
        <v>53</v>
      </c>
      <c r="V348" s="289"/>
      <c r="W348" s="290" t="s">
        <v>54</v>
      </c>
      <c r="X348" s="291">
        <v>323</v>
      </c>
      <c r="Y348" s="290" t="s">
        <v>54</v>
      </c>
      <c r="Z348" s="292"/>
      <c r="AA348" s="288"/>
      <c r="AB348" s="289"/>
      <c r="AC348" s="290" t="s">
        <v>54</v>
      </c>
      <c r="AD348" s="291"/>
      <c r="AE348" s="290" t="s">
        <v>54</v>
      </c>
      <c r="AF348" s="292"/>
      <c r="AG348" s="288"/>
      <c r="AH348" s="289"/>
      <c r="AI348" s="290" t="s">
        <v>54</v>
      </c>
      <c r="AJ348" s="291"/>
      <c r="AK348" s="290" t="s">
        <v>54</v>
      </c>
      <c r="AL348" s="292"/>
      <c r="AM348" s="293"/>
      <c r="AN348" s="294" t="s">
        <v>48</v>
      </c>
      <c r="AO348" s="294"/>
      <c r="AP348" s="294" t="s">
        <v>106</v>
      </c>
      <c r="AQ348" s="295" t="s">
        <v>56</v>
      </c>
      <c r="AR348" s="295"/>
      <c r="AS348" s="296"/>
    </row>
    <row r="349" spans="1:45" ht="37" customHeight="1">
      <c r="A349" s="500"/>
      <c r="B349" s="457"/>
      <c r="C349" s="457"/>
      <c r="D349" s="457"/>
      <c r="E349" s="185">
        <v>9.5530000000000008</v>
      </c>
      <c r="F349" s="250">
        <v>9.5530000000000008</v>
      </c>
      <c r="G349" s="185">
        <v>9.5530000000000008</v>
      </c>
      <c r="H349" s="498"/>
      <c r="I349" s="494"/>
      <c r="J349" s="496"/>
      <c r="K349" s="185">
        <v>1.4950000000000001</v>
      </c>
      <c r="L349" s="185">
        <v>27.361000000000001</v>
      </c>
      <c r="M349" s="250">
        <f t="shared" si="13"/>
        <v>25.866</v>
      </c>
      <c r="N349" s="507"/>
      <c r="O349" s="510"/>
      <c r="P349" s="457"/>
      <c r="Q349" s="253"/>
      <c r="R349" s="254" t="s">
        <v>1523</v>
      </c>
      <c r="S349" s="298" t="s">
        <v>920</v>
      </c>
      <c r="T349" s="254" t="s">
        <v>1525</v>
      </c>
      <c r="U349" s="288"/>
      <c r="V349" s="289"/>
      <c r="W349" s="290" t="s">
        <v>54</v>
      </c>
      <c r="X349" s="291"/>
      <c r="Y349" s="290" t="s">
        <v>54</v>
      </c>
      <c r="Z349" s="292"/>
      <c r="AA349" s="288"/>
      <c r="AB349" s="289"/>
      <c r="AC349" s="290" t="s">
        <v>54</v>
      </c>
      <c r="AD349" s="291"/>
      <c r="AE349" s="290" t="s">
        <v>54</v>
      </c>
      <c r="AF349" s="292"/>
      <c r="AG349" s="288"/>
      <c r="AH349" s="289"/>
      <c r="AI349" s="290" t="s">
        <v>54</v>
      </c>
      <c r="AJ349" s="291"/>
      <c r="AK349" s="290" t="s">
        <v>54</v>
      </c>
      <c r="AL349" s="292"/>
      <c r="AM349" s="293"/>
      <c r="AN349" s="294" t="s">
        <v>48</v>
      </c>
      <c r="AO349" s="294"/>
      <c r="AP349" s="294" t="s">
        <v>106</v>
      </c>
      <c r="AQ349" s="295" t="s">
        <v>56</v>
      </c>
      <c r="AR349" s="295"/>
      <c r="AS349" s="296"/>
    </row>
    <row r="350" spans="1:45" ht="112" customHeight="1">
      <c r="A350" s="299" t="s">
        <v>1526</v>
      </c>
      <c r="B350" s="252" t="s">
        <v>1527</v>
      </c>
      <c r="C350" s="252" t="s">
        <v>67</v>
      </c>
      <c r="D350" s="252" t="s">
        <v>44</v>
      </c>
      <c r="E350" s="185">
        <v>6681.7629999999999</v>
      </c>
      <c r="F350" s="250">
        <v>6681.7629999999999</v>
      </c>
      <c r="G350" s="185">
        <v>6681.7629999999999</v>
      </c>
      <c r="H350" s="247" t="s">
        <v>45</v>
      </c>
      <c r="I350" s="248" t="s">
        <v>46</v>
      </c>
      <c r="J350" s="249" t="s">
        <v>1528</v>
      </c>
      <c r="K350" s="185">
        <v>6671.4449999999997</v>
      </c>
      <c r="L350" s="185">
        <v>6869.8959999999997</v>
      </c>
      <c r="M350" s="250">
        <f t="shared" si="13"/>
        <v>198.45100000000002</v>
      </c>
      <c r="N350" s="297" t="s">
        <v>48</v>
      </c>
      <c r="O350" s="251" t="s">
        <v>46</v>
      </c>
      <c r="P350" s="252" t="s">
        <v>1529</v>
      </c>
      <c r="Q350" s="253" t="s">
        <v>1530</v>
      </c>
      <c r="R350" s="254" t="s">
        <v>1531</v>
      </c>
      <c r="S350" s="298" t="s">
        <v>1230</v>
      </c>
      <c r="T350" s="254" t="s">
        <v>1532</v>
      </c>
      <c r="U350" s="288" t="s">
        <v>53</v>
      </c>
      <c r="V350" s="289"/>
      <c r="W350" s="290" t="s">
        <v>54</v>
      </c>
      <c r="X350" s="291">
        <v>324</v>
      </c>
      <c r="Y350" s="290" t="s">
        <v>54</v>
      </c>
      <c r="Z350" s="292"/>
      <c r="AA350" s="288"/>
      <c r="AB350" s="289"/>
      <c r="AC350" s="290" t="s">
        <v>54</v>
      </c>
      <c r="AD350" s="291"/>
      <c r="AE350" s="290" t="s">
        <v>54</v>
      </c>
      <c r="AF350" s="292"/>
      <c r="AG350" s="288"/>
      <c r="AH350" s="289"/>
      <c r="AI350" s="290" t="s">
        <v>54</v>
      </c>
      <c r="AJ350" s="291"/>
      <c r="AK350" s="290" t="s">
        <v>54</v>
      </c>
      <c r="AL350" s="292"/>
      <c r="AM350" s="293"/>
      <c r="AN350" s="294" t="s">
        <v>48</v>
      </c>
      <c r="AO350" s="294"/>
      <c r="AP350" s="294" t="s">
        <v>64</v>
      </c>
      <c r="AQ350" s="295"/>
      <c r="AR350" s="295" t="s">
        <v>56</v>
      </c>
      <c r="AS350" s="296"/>
    </row>
    <row r="351" spans="1:45" ht="77">
      <c r="A351" s="299" t="s">
        <v>1533</v>
      </c>
      <c r="B351" s="252" t="s">
        <v>1534</v>
      </c>
      <c r="C351" s="252" t="s">
        <v>473</v>
      </c>
      <c r="D351" s="252" t="s">
        <v>44</v>
      </c>
      <c r="E351" s="185">
        <v>18131.899000000001</v>
      </c>
      <c r="F351" s="250">
        <v>18131.899000000001</v>
      </c>
      <c r="G351" s="185">
        <v>18131.899000000001</v>
      </c>
      <c r="H351" s="247" t="s">
        <v>45</v>
      </c>
      <c r="I351" s="248" t="s">
        <v>46</v>
      </c>
      <c r="J351" s="249" t="s">
        <v>1528</v>
      </c>
      <c r="K351" s="185">
        <v>16387.344000000001</v>
      </c>
      <c r="L351" s="185">
        <v>17410.753000000001</v>
      </c>
      <c r="M351" s="250">
        <f t="shared" si="13"/>
        <v>1023.4089999999997</v>
      </c>
      <c r="N351" s="297" t="s">
        <v>48</v>
      </c>
      <c r="O351" s="251" t="s">
        <v>46</v>
      </c>
      <c r="P351" s="252" t="s">
        <v>1535</v>
      </c>
      <c r="Q351" s="253" t="s">
        <v>1536</v>
      </c>
      <c r="R351" s="254" t="s">
        <v>1531</v>
      </c>
      <c r="S351" s="298" t="s">
        <v>1230</v>
      </c>
      <c r="T351" s="254" t="s">
        <v>1537</v>
      </c>
      <c r="U351" s="288" t="s">
        <v>53</v>
      </c>
      <c r="V351" s="289"/>
      <c r="W351" s="290" t="s">
        <v>54</v>
      </c>
      <c r="X351" s="291">
        <v>325</v>
      </c>
      <c r="Y351" s="290" t="s">
        <v>54</v>
      </c>
      <c r="Z351" s="292"/>
      <c r="AA351" s="288"/>
      <c r="AB351" s="289"/>
      <c r="AC351" s="290" t="s">
        <v>54</v>
      </c>
      <c r="AD351" s="291"/>
      <c r="AE351" s="290" t="s">
        <v>54</v>
      </c>
      <c r="AF351" s="292"/>
      <c r="AG351" s="288"/>
      <c r="AH351" s="289"/>
      <c r="AI351" s="290" t="s">
        <v>54</v>
      </c>
      <c r="AJ351" s="291"/>
      <c r="AK351" s="290" t="s">
        <v>54</v>
      </c>
      <c r="AL351" s="292"/>
      <c r="AM351" s="293"/>
      <c r="AN351" s="294" t="s">
        <v>48</v>
      </c>
      <c r="AO351" s="294"/>
      <c r="AP351" s="294" t="s">
        <v>64</v>
      </c>
      <c r="AQ351" s="295"/>
      <c r="AR351" s="295" t="s">
        <v>56</v>
      </c>
      <c r="AS351" s="296"/>
    </row>
    <row r="352" spans="1:45" ht="95.5" customHeight="1">
      <c r="A352" s="299" t="s">
        <v>1538</v>
      </c>
      <c r="B352" s="332" t="s">
        <v>1539</v>
      </c>
      <c r="C352" s="332" t="s">
        <v>473</v>
      </c>
      <c r="D352" s="332" t="s">
        <v>44</v>
      </c>
      <c r="E352" s="394">
        <v>1253.154</v>
      </c>
      <c r="F352" s="335">
        <v>560.93799999999999</v>
      </c>
      <c r="G352" s="394">
        <v>533.46100000000001</v>
      </c>
      <c r="H352" s="247" t="s">
        <v>45</v>
      </c>
      <c r="I352" s="333" t="s">
        <v>46</v>
      </c>
      <c r="J352" s="334" t="s">
        <v>1540</v>
      </c>
      <c r="K352" s="394">
        <v>726.65700000000004</v>
      </c>
      <c r="L352" s="394">
        <v>1156.991</v>
      </c>
      <c r="M352" s="335">
        <f t="shared" si="13"/>
        <v>430.33399999999995</v>
      </c>
      <c r="N352" s="336" t="s">
        <v>48</v>
      </c>
      <c r="O352" s="337" t="s">
        <v>46</v>
      </c>
      <c r="P352" s="332" t="s">
        <v>1541</v>
      </c>
      <c r="Q352" s="338"/>
      <c r="R352" s="339" t="s">
        <v>1531</v>
      </c>
      <c r="S352" s="340" t="s">
        <v>1230</v>
      </c>
      <c r="T352" s="339" t="s">
        <v>1542</v>
      </c>
      <c r="U352" s="341" t="s">
        <v>53</v>
      </c>
      <c r="V352" s="342"/>
      <c r="W352" s="343" t="s">
        <v>54</v>
      </c>
      <c r="X352" s="344">
        <v>326</v>
      </c>
      <c r="Y352" s="343" t="s">
        <v>54</v>
      </c>
      <c r="Z352" s="345"/>
      <c r="AA352" s="341"/>
      <c r="AB352" s="342"/>
      <c r="AC352" s="343" t="s">
        <v>54</v>
      </c>
      <c r="AD352" s="344"/>
      <c r="AE352" s="343" t="s">
        <v>54</v>
      </c>
      <c r="AF352" s="345"/>
      <c r="AG352" s="341"/>
      <c r="AH352" s="342"/>
      <c r="AI352" s="343" t="s">
        <v>54</v>
      </c>
      <c r="AJ352" s="344"/>
      <c r="AK352" s="343" t="s">
        <v>54</v>
      </c>
      <c r="AL352" s="345"/>
      <c r="AM352" s="346"/>
      <c r="AN352" s="332" t="s">
        <v>48</v>
      </c>
      <c r="AO352" s="332"/>
      <c r="AP352" s="332" t="s">
        <v>64</v>
      </c>
      <c r="AQ352" s="347"/>
      <c r="AR352" s="347" t="s">
        <v>56</v>
      </c>
      <c r="AS352" s="348"/>
    </row>
    <row r="353" spans="1:45">
      <c r="A353" s="450" t="s">
        <v>1543</v>
      </c>
      <c r="B353" s="451"/>
      <c r="C353" s="349"/>
      <c r="D353" s="349"/>
      <c r="E353" s="351">
        <f t="shared" ref="E353:G355" si="14">SUMIF($S$9:$S$352,$I353,E$9:E$352)</f>
        <v>215167.25700000007</v>
      </c>
      <c r="F353" s="395">
        <f t="shared" si="14"/>
        <v>227900.17634100007</v>
      </c>
      <c r="G353" s="351">
        <f t="shared" si="14"/>
        <v>210366.04113</v>
      </c>
      <c r="H353" s="350"/>
      <c r="I353" s="440" t="s">
        <v>1544</v>
      </c>
      <c r="J353" s="441"/>
      <c r="K353" s="351">
        <f t="shared" ref="K353:L355" si="15">SUMIF($S$9:$S$352,$I353,K$9:K$352)</f>
        <v>124768.86699999993</v>
      </c>
      <c r="L353" s="351">
        <f t="shared" si="15"/>
        <v>89710.388999999981</v>
      </c>
      <c r="M353" s="351">
        <f t="shared" si="0"/>
        <v>-35058.477999999945</v>
      </c>
      <c r="N353" s="351">
        <f>SUMIF($S$9:$S$352,$I353,N$9:N$352)</f>
        <v>-144.01499999999999</v>
      </c>
      <c r="O353" s="410"/>
      <c r="P353" s="410"/>
      <c r="Q353" s="416"/>
      <c r="R353" s="416"/>
      <c r="S353" s="413"/>
      <c r="T353" s="404"/>
      <c r="U353" s="404"/>
      <c r="V353" s="430"/>
      <c r="W353" s="430"/>
      <c r="X353" s="430"/>
      <c r="Y353" s="430"/>
      <c r="Z353" s="431"/>
      <c r="AA353" s="404"/>
      <c r="AB353" s="430"/>
      <c r="AC353" s="430"/>
      <c r="AD353" s="430"/>
      <c r="AE353" s="430"/>
      <c r="AF353" s="431"/>
      <c r="AG353" s="404"/>
      <c r="AH353" s="430"/>
      <c r="AI353" s="430"/>
      <c r="AJ353" s="430"/>
      <c r="AK353" s="430"/>
      <c r="AL353" s="431"/>
      <c r="AM353" s="413"/>
      <c r="AN353" s="352"/>
      <c r="AO353" s="352"/>
      <c r="AP353" s="352"/>
      <c r="AQ353" s="413"/>
      <c r="AR353" s="413"/>
      <c r="AS353" s="401"/>
    </row>
    <row r="354" spans="1:45">
      <c r="A354" s="436"/>
      <c r="B354" s="437"/>
      <c r="C354" s="353"/>
      <c r="D354" s="353"/>
      <c r="E354" s="185">
        <f t="shared" si="14"/>
        <v>204785.21299999999</v>
      </c>
      <c r="F354" s="250">
        <f t="shared" si="14"/>
        <v>191213.69427099996</v>
      </c>
      <c r="G354" s="185">
        <f t="shared" si="14"/>
        <v>152084.51966899994</v>
      </c>
      <c r="H354" s="354"/>
      <c r="I354" s="448" t="s">
        <v>1545</v>
      </c>
      <c r="J354" s="449"/>
      <c r="K354" s="185">
        <f t="shared" si="15"/>
        <v>133073.14000000001</v>
      </c>
      <c r="L354" s="185">
        <f>SUMIF($S$9:$S$352,$I354,L$9:L$352)</f>
        <v>165446.42000000001</v>
      </c>
      <c r="M354" s="185">
        <f t="shared" si="0"/>
        <v>32373.279999999999</v>
      </c>
      <c r="N354" s="185">
        <f>SUMIF($S$9:$S$352,$I354,N$9:N$352)</f>
        <v>-65</v>
      </c>
      <c r="O354" s="411"/>
      <c r="P354" s="411"/>
      <c r="Q354" s="408"/>
      <c r="R354" s="408"/>
      <c r="S354" s="414"/>
      <c r="T354" s="405"/>
      <c r="U354" s="405"/>
      <c r="V354" s="423"/>
      <c r="W354" s="423"/>
      <c r="X354" s="423"/>
      <c r="Y354" s="423"/>
      <c r="Z354" s="424"/>
      <c r="AA354" s="405"/>
      <c r="AB354" s="423"/>
      <c r="AC354" s="423"/>
      <c r="AD354" s="423"/>
      <c r="AE354" s="423"/>
      <c r="AF354" s="424"/>
      <c r="AG354" s="405"/>
      <c r="AH354" s="423"/>
      <c r="AI354" s="423"/>
      <c r="AJ354" s="423"/>
      <c r="AK354" s="423"/>
      <c r="AL354" s="424"/>
      <c r="AM354" s="414"/>
      <c r="AN354" s="355"/>
      <c r="AO354" s="355"/>
      <c r="AP354" s="355"/>
      <c r="AQ354" s="414"/>
      <c r="AR354" s="414"/>
      <c r="AS354" s="402"/>
    </row>
    <row r="355" spans="1:45">
      <c r="A355" s="452"/>
      <c r="B355" s="453"/>
      <c r="C355" s="356"/>
      <c r="D355" s="356"/>
      <c r="E355" s="358">
        <f t="shared" si="14"/>
        <v>365.90100000000001</v>
      </c>
      <c r="F355" s="396">
        <f t="shared" si="14"/>
        <v>365.90100000000001</v>
      </c>
      <c r="G355" s="358">
        <f t="shared" si="14"/>
        <v>236.49428499999999</v>
      </c>
      <c r="H355" s="357"/>
      <c r="I355" s="454" t="s">
        <v>1546</v>
      </c>
      <c r="J355" s="455"/>
      <c r="K355" s="358">
        <f t="shared" si="15"/>
        <v>284.85500000000002</v>
      </c>
      <c r="L355" s="358">
        <f t="shared" si="15"/>
        <v>309.101</v>
      </c>
      <c r="M355" s="358">
        <f t="shared" si="0"/>
        <v>24.245999999999981</v>
      </c>
      <c r="N355" s="358">
        <f>SUMIF($S$9:$S$352,$I355,N$9:N$352)</f>
        <v>0</v>
      </c>
      <c r="O355" s="412"/>
      <c r="P355" s="412"/>
      <c r="Q355" s="417"/>
      <c r="R355" s="417"/>
      <c r="S355" s="415"/>
      <c r="T355" s="406"/>
      <c r="U355" s="406"/>
      <c r="V355" s="432"/>
      <c r="W355" s="432"/>
      <c r="X355" s="432"/>
      <c r="Y355" s="432"/>
      <c r="Z355" s="433"/>
      <c r="AA355" s="406"/>
      <c r="AB355" s="432"/>
      <c r="AC355" s="432"/>
      <c r="AD355" s="432"/>
      <c r="AE355" s="432"/>
      <c r="AF355" s="433"/>
      <c r="AG355" s="406"/>
      <c r="AH355" s="432"/>
      <c r="AI355" s="432"/>
      <c r="AJ355" s="432"/>
      <c r="AK355" s="432"/>
      <c r="AL355" s="433"/>
      <c r="AM355" s="415"/>
      <c r="AN355" s="359"/>
      <c r="AO355" s="359"/>
      <c r="AP355" s="359"/>
      <c r="AQ355" s="415"/>
      <c r="AR355" s="415"/>
      <c r="AS355" s="403"/>
    </row>
    <row r="356" spans="1:45">
      <c r="A356" s="436" t="s">
        <v>1547</v>
      </c>
      <c r="B356" s="437"/>
      <c r="C356" s="353"/>
      <c r="D356" s="353"/>
      <c r="E356" s="186">
        <f>+'（様式６）対象外リスト'!E45</f>
        <v>197560.10600000003</v>
      </c>
      <c r="F356" s="367">
        <f>+'（様式６）対象外リスト'!F45</f>
        <v>197567.77800000005</v>
      </c>
      <c r="G356" s="186">
        <f>+'（様式６）対象外リスト'!G45</f>
        <v>195963.79888199997</v>
      </c>
      <c r="H356" s="360"/>
      <c r="I356" s="446" t="s">
        <v>1544</v>
      </c>
      <c r="J356" s="447"/>
      <c r="K356" s="186">
        <f>+'（様式６）対象外リスト'!H45</f>
        <v>155457.21500000003</v>
      </c>
      <c r="L356" s="186" t="s">
        <v>54</v>
      </c>
      <c r="M356" s="361" t="s">
        <v>54</v>
      </c>
      <c r="N356" s="504"/>
      <c r="O356" s="428"/>
      <c r="P356" s="428"/>
      <c r="Q356" s="407"/>
      <c r="R356" s="407"/>
      <c r="S356" s="418"/>
      <c r="T356" s="420"/>
      <c r="U356" s="420"/>
      <c r="V356" s="421"/>
      <c r="W356" s="421"/>
      <c r="X356" s="421"/>
      <c r="Y356" s="421"/>
      <c r="Z356" s="422"/>
      <c r="AA356" s="420"/>
      <c r="AB356" s="421"/>
      <c r="AC356" s="421"/>
      <c r="AD356" s="421"/>
      <c r="AE356" s="421"/>
      <c r="AF356" s="422"/>
      <c r="AG356" s="420"/>
      <c r="AH356" s="421"/>
      <c r="AI356" s="421"/>
      <c r="AJ356" s="421"/>
      <c r="AK356" s="421"/>
      <c r="AL356" s="422"/>
      <c r="AM356" s="418"/>
      <c r="AN356" s="362"/>
      <c r="AO356" s="362"/>
      <c r="AP356" s="362"/>
      <c r="AQ356" s="418"/>
      <c r="AR356" s="418"/>
      <c r="AS356" s="442"/>
    </row>
    <row r="357" spans="1:45">
      <c r="A357" s="436"/>
      <c r="B357" s="437"/>
      <c r="C357" s="353"/>
      <c r="D357" s="353"/>
      <c r="E357" s="185">
        <f>+'（様式６）対象外リスト'!E47</f>
        <v>494.74099999999999</v>
      </c>
      <c r="F357" s="250">
        <f>+'（様式６）対象外リスト'!F47</f>
        <v>494.74099999999999</v>
      </c>
      <c r="G357" s="185">
        <f>+'（様式６）対象外リスト'!G47</f>
        <v>368.94740999999999</v>
      </c>
      <c r="H357" s="354"/>
      <c r="I357" s="448" t="s">
        <v>1545</v>
      </c>
      <c r="J357" s="449"/>
      <c r="K357" s="185">
        <f>+'（様式６）対象外リスト'!H47</f>
        <v>376.86</v>
      </c>
      <c r="L357" s="185" t="s">
        <v>54</v>
      </c>
      <c r="M357" s="185" t="s">
        <v>54</v>
      </c>
      <c r="N357" s="502"/>
      <c r="O357" s="411"/>
      <c r="P357" s="411"/>
      <c r="Q357" s="408"/>
      <c r="R357" s="408"/>
      <c r="S357" s="414"/>
      <c r="T357" s="405"/>
      <c r="U357" s="405"/>
      <c r="V357" s="423"/>
      <c r="W357" s="423"/>
      <c r="X357" s="423"/>
      <c r="Y357" s="423"/>
      <c r="Z357" s="424"/>
      <c r="AA357" s="405"/>
      <c r="AB357" s="423"/>
      <c r="AC357" s="423"/>
      <c r="AD357" s="423"/>
      <c r="AE357" s="423"/>
      <c r="AF357" s="424"/>
      <c r="AG357" s="405"/>
      <c r="AH357" s="423"/>
      <c r="AI357" s="423"/>
      <c r="AJ357" s="423"/>
      <c r="AK357" s="423"/>
      <c r="AL357" s="424"/>
      <c r="AM357" s="414"/>
      <c r="AN357" s="355"/>
      <c r="AO357" s="355"/>
      <c r="AP357" s="355"/>
      <c r="AQ357" s="414"/>
      <c r="AR357" s="414"/>
      <c r="AS357" s="402"/>
    </row>
    <row r="358" spans="1:45">
      <c r="A358" s="438"/>
      <c r="B358" s="439"/>
      <c r="C358" s="363"/>
      <c r="D358" s="363"/>
      <c r="E358" s="394">
        <f>+'（様式６）対象外リスト'!E48</f>
        <v>1.5609999999999999</v>
      </c>
      <c r="F358" s="335">
        <f>+'（様式６）対象外リスト'!F48</f>
        <v>1.5609999999999999</v>
      </c>
      <c r="G358" s="394">
        <f>+'（様式６）対象外リスト'!G48</f>
        <v>0.94499999999999995</v>
      </c>
      <c r="H358" s="364"/>
      <c r="I358" s="444" t="s">
        <v>1546</v>
      </c>
      <c r="J358" s="445"/>
      <c r="K358" s="394">
        <f>+'（様式６）対象外リスト'!H48</f>
        <v>1.5609999999999999</v>
      </c>
      <c r="L358" s="394" t="s">
        <v>54</v>
      </c>
      <c r="M358" s="365" t="s">
        <v>54</v>
      </c>
      <c r="N358" s="505"/>
      <c r="O358" s="429"/>
      <c r="P358" s="429"/>
      <c r="Q358" s="409"/>
      <c r="R358" s="409"/>
      <c r="S358" s="419"/>
      <c r="T358" s="425"/>
      <c r="U358" s="425"/>
      <c r="V358" s="426"/>
      <c r="W358" s="426"/>
      <c r="X358" s="426"/>
      <c r="Y358" s="426"/>
      <c r="Z358" s="427"/>
      <c r="AA358" s="425"/>
      <c r="AB358" s="426"/>
      <c r="AC358" s="426"/>
      <c r="AD358" s="426"/>
      <c r="AE358" s="426"/>
      <c r="AF358" s="427"/>
      <c r="AG358" s="425"/>
      <c r="AH358" s="426"/>
      <c r="AI358" s="426"/>
      <c r="AJ358" s="426"/>
      <c r="AK358" s="426"/>
      <c r="AL358" s="427"/>
      <c r="AM358" s="419"/>
      <c r="AN358" s="366"/>
      <c r="AO358" s="366"/>
      <c r="AP358" s="366"/>
      <c r="AQ358" s="419"/>
      <c r="AR358" s="419"/>
      <c r="AS358" s="443"/>
    </row>
    <row r="359" spans="1:45">
      <c r="A359" s="450" t="s">
        <v>1548</v>
      </c>
      <c r="B359" s="451"/>
      <c r="C359" s="353"/>
      <c r="D359" s="353"/>
      <c r="E359" s="186">
        <f>+SUM(E353,E356)</f>
        <v>412727.36300000013</v>
      </c>
      <c r="F359" s="367">
        <f t="shared" ref="F359:G359" si="16">+SUM(F353,F356)</f>
        <v>425467.95434100012</v>
      </c>
      <c r="G359" s="186">
        <f t="shared" si="16"/>
        <v>406329.84001199994</v>
      </c>
      <c r="H359" s="360"/>
      <c r="I359" s="440" t="s">
        <v>1544</v>
      </c>
      <c r="J359" s="441"/>
      <c r="K359" s="186">
        <f t="shared" ref="K359:L359" si="17">+SUM(K353,K356)</f>
        <v>280226.08199999994</v>
      </c>
      <c r="L359" s="186">
        <f t="shared" si="17"/>
        <v>89710.388999999981</v>
      </c>
      <c r="M359" s="367">
        <f t="shared" si="0"/>
        <v>-190515.69299999997</v>
      </c>
      <c r="N359" s="501"/>
      <c r="O359" s="410"/>
      <c r="P359" s="410"/>
      <c r="Q359" s="416"/>
      <c r="R359" s="416"/>
      <c r="S359" s="413"/>
      <c r="T359" s="404"/>
      <c r="U359" s="404"/>
      <c r="V359" s="430"/>
      <c r="W359" s="430"/>
      <c r="X359" s="430"/>
      <c r="Y359" s="430"/>
      <c r="Z359" s="431"/>
      <c r="AA359" s="404"/>
      <c r="AB359" s="430"/>
      <c r="AC359" s="430"/>
      <c r="AD359" s="430"/>
      <c r="AE359" s="430"/>
      <c r="AF359" s="431"/>
      <c r="AG359" s="404"/>
      <c r="AH359" s="430"/>
      <c r="AI359" s="430"/>
      <c r="AJ359" s="430"/>
      <c r="AK359" s="430"/>
      <c r="AL359" s="431"/>
      <c r="AM359" s="413"/>
      <c r="AN359" s="352"/>
      <c r="AO359" s="352"/>
      <c r="AP359" s="352"/>
      <c r="AQ359" s="413"/>
      <c r="AR359" s="413"/>
      <c r="AS359" s="401"/>
    </row>
    <row r="360" spans="1:45">
      <c r="A360" s="436"/>
      <c r="B360" s="437"/>
      <c r="C360" s="353"/>
      <c r="D360" s="353"/>
      <c r="E360" s="185">
        <f t="shared" ref="E360:G361" si="18">+SUM(E354,E357)</f>
        <v>205279.954</v>
      </c>
      <c r="F360" s="250">
        <f t="shared" si="18"/>
        <v>191708.43527099997</v>
      </c>
      <c r="G360" s="185">
        <f t="shared" si="18"/>
        <v>152453.46707899994</v>
      </c>
      <c r="H360" s="354"/>
      <c r="I360" s="448" t="s">
        <v>1545</v>
      </c>
      <c r="J360" s="449"/>
      <c r="K360" s="185">
        <f t="shared" ref="K360:L360" si="19">+SUM(K354,K357)</f>
        <v>133450</v>
      </c>
      <c r="L360" s="185">
        <f t="shared" si="19"/>
        <v>165446.42000000001</v>
      </c>
      <c r="M360" s="250">
        <f t="shared" ref="M360:M361" si="20">L360-K360</f>
        <v>31996.420000000013</v>
      </c>
      <c r="N360" s="502"/>
      <c r="O360" s="411"/>
      <c r="P360" s="411"/>
      <c r="Q360" s="408"/>
      <c r="R360" s="408"/>
      <c r="S360" s="414"/>
      <c r="T360" s="405"/>
      <c r="U360" s="405"/>
      <c r="V360" s="423"/>
      <c r="W360" s="423"/>
      <c r="X360" s="423"/>
      <c r="Y360" s="423"/>
      <c r="Z360" s="424"/>
      <c r="AA360" s="405"/>
      <c r="AB360" s="423"/>
      <c r="AC360" s="423"/>
      <c r="AD360" s="423"/>
      <c r="AE360" s="423"/>
      <c r="AF360" s="424"/>
      <c r="AG360" s="405"/>
      <c r="AH360" s="423"/>
      <c r="AI360" s="423"/>
      <c r="AJ360" s="423"/>
      <c r="AK360" s="423"/>
      <c r="AL360" s="424"/>
      <c r="AM360" s="414"/>
      <c r="AN360" s="355"/>
      <c r="AO360" s="355"/>
      <c r="AP360" s="355"/>
      <c r="AQ360" s="414"/>
      <c r="AR360" s="414"/>
      <c r="AS360" s="402"/>
    </row>
    <row r="361" spans="1:45">
      <c r="A361" s="452"/>
      <c r="B361" s="453"/>
      <c r="C361" s="356"/>
      <c r="D361" s="356"/>
      <c r="E361" s="397">
        <f t="shared" si="18"/>
        <v>367.46199999999999</v>
      </c>
      <c r="F361" s="369">
        <f t="shared" si="18"/>
        <v>367.46199999999999</v>
      </c>
      <c r="G361" s="397">
        <f t="shared" si="18"/>
        <v>237.43928499999998</v>
      </c>
      <c r="H361" s="368"/>
      <c r="I361" s="454" t="s">
        <v>1546</v>
      </c>
      <c r="J361" s="455"/>
      <c r="K361" s="397">
        <f t="shared" ref="K361:L361" si="21">+SUM(K355,K358)</f>
        <v>286.416</v>
      </c>
      <c r="L361" s="397">
        <f t="shared" si="21"/>
        <v>309.101</v>
      </c>
      <c r="M361" s="369">
        <f t="shared" si="20"/>
        <v>22.685000000000002</v>
      </c>
      <c r="N361" s="503"/>
      <c r="O361" s="412"/>
      <c r="P361" s="412"/>
      <c r="Q361" s="417"/>
      <c r="R361" s="417"/>
      <c r="S361" s="415"/>
      <c r="T361" s="406"/>
      <c r="U361" s="406"/>
      <c r="V361" s="432"/>
      <c r="W361" s="432"/>
      <c r="X361" s="432"/>
      <c r="Y361" s="432"/>
      <c r="Z361" s="433"/>
      <c r="AA361" s="406"/>
      <c r="AB361" s="432"/>
      <c r="AC361" s="432"/>
      <c r="AD361" s="432"/>
      <c r="AE361" s="432"/>
      <c r="AF361" s="433"/>
      <c r="AG361" s="406"/>
      <c r="AH361" s="432"/>
      <c r="AI361" s="432"/>
      <c r="AJ361" s="432"/>
      <c r="AK361" s="432"/>
      <c r="AL361" s="433"/>
      <c r="AM361" s="415"/>
      <c r="AN361" s="359"/>
      <c r="AO361" s="359"/>
      <c r="AP361" s="359"/>
      <c r="AQ361" s="415"/>
      <c r="AR361" s="415"/>
      <c r="AS361" s="403"/>
    </row>
    <row r="362" spans="1:45">
      <c r="A362" s="208" t="s">
        <v>1549</v>
      </c>
      <c r="B362" s="370"/>
      <c r="C362" s="370"/>
      <c r="D362" s="370"/>
      <c r="E362" s="371"/>
      <c r="F362" s="371"/>
      <c r="G362" s="371"/>
      <c r="H362" s="371"/>
      <c r="I362" s="210"/>
      <c r="J362" s="210"/>
      <c r="K362" s="371"/>
      <c r="L362" s="371"/>
      <c r="M362" s="371"/>
      <c r="N362" s="372"/>
      <c r="O362" s="373"/>
      <c r="P362" s="373"/>
      <c r="Q362" s="374"/>
      <c r="R362" s="374"/>
      <c r="S362" s="210"/>
      <c r="T362" s="210"/>
      <c r="U362" s="210"/>
      <c r="V362" s="210"/>
      <c r="W362" s="210"/>
      <c r="X362" s="210"/>
      <c r="Y362" s="210"/>
      <c r="Z362" s="210"/>
      <c r="AA362" s="210"/>
      <c r="AB362" s="210"/>
      <c r="AC362" s="210"/>
      <c r="AD362" s="210"/>
      <c r="AE362" s="210"/>
      <c r="AF362" s="210"/>
      <c r="AG362" s="210"/>
      <c r="AH362" s="210"/>
      <c r="AI362" s="210"/>
      <c r="AJ362" s="210"/>
      <c r="AK362" s="210"/>
      <c r="AL362" s="210"/>
      <c r="AM362" s="210"/>
      <c r="AN362" s="210"/>
      <c r="AO362" s="210"/>
      <c r="AP362" s="210"/>
      <c r="AS362" s="375"/>
    </row>
    <row r="363" spans="1:45">
      <c r="A363" s="213" t="s">
        <v>1550</v>
      </c>
    </row>
    <row r="364" spans="1:45">
      <c r="A364" s="214" t="s">
        <v>1551</v>
      </c>
      <c r="E364" s="376"/>
      <c r="G364" s="376"/>
      <c r="K364" s="376"/>
      <c r="L364" s="376"/>
    </row>
    <row r="365" spans="1:45">
      <c r="A365" s="377" t="s">
        <v>1552</v>
      </c>
      <c r="E365" s="376"/>
      <c r="G365" s="376"/>
      <c r="K365" s="376"/>
      <c r="L365" s="376"/>
    </row>
    <row r="366" spans="1:45">
      <c r="A366" s="214" t="s">
        <v>1553</v>
      </c>
    </row>
    <row r="367" spans="1:45">
      <c r="A367" s="213" t="s">
        <v>1554</v>
      </c>
      <c r="E367" s="378"/>
      <c r="F367" s="378"/>
      <c r="G367" s="378"/>
      <c r="H367" s="378"/>
      <c r="I367" s="378"/>
      <c r="J367" s="378"/>
      <c r="K367" s="378"/>
      <c r="L367" s="379"/>
      <c r="M367" s="378"/>
      <c r="N367" s="378"/>
      <c r="O367" s="378"/>
      <c r="P367" s="378"/>
      <c r="Q367" s="378"/>
      <c r="R367" s="378"/>
      <c r="S367" s="189"/>
      <c r="T367" s="189"/>
      <c r="U367" s="189"/>
      <c r="V367" s="189"/>
      <c r="W367" s="189"/>
      <c r="X367" s="189"/>
      <c r="Y367" s="189"/>
      <c r="Z367" s="189"/>
      <c r="AA367" s="189"/>
      <c r="AB367" s="189"/>
      <c r="AC367" s="189"/>
      <c r="AD367" s="189"/>
      <c r="AE367" s="189"/>
      <c r="AF367" s="189"/>
      <c r="AG367" s="189"/>
      <c r="AH367" s="189"/>
      <c r="AI367" s="189"/>
      <c r="AJ367" s="189"/>
      <c r="AK367" s="189"/>
      <c r="AL367" s="189"/>
      <c r="AM367" s="189"/>
      <c r="AN367" s="189"/>
      <c r="AO367" s="189"/>
      <c r="AP367" s="189"/>
    </row>
    <row r="368" spans="1:45">
      <c r="A368" s="213" t="s">
        <v>1555</v>
      </c>
      <c r="E368" s="378"/>
      <c r="F368" s="378"/>
      <c r="G368" s="378"/>
      <c r="H368" s="378"/>
      <c r="I368" s="378"/>
      <c r="J368" s="378"/>
      <c r="K368" s="378"/>
      <c r="L368" s="378"/>
      <c r="M368" s="378"/>
      <c r="N368" s="378"/>
      <c r="O368" s="378"/>
      <c r="P368" s="378"/>
      <c r="Q368" s="378"/>
      <c r="R368" s="378"/>
      <c r="S368" s="189"/>
      <c r="T368" s="189"/>
      <c r="U368" s="189"/>
      <c r="V368" s="189"/>
      <c r="W368" s="189"/>
      <c r="X368" s="189"/>
      <c r="Y368" s="189"/>
      <c r="Z368" s="189"/>
      <c r="AA368" s="189"/>
      <c r="AB368" s="189"/>
      <c r="AC368" s="189"/>
      <c r="AD368" s="189"/>
      <c r="AE368" s="189"/>
      <c r="AF368" s="189"/>
      <c r="AG368" s="189"/>
      <c r="AH368" s="189"/>
      <c r="AI368" s="189"/>
      <c r="AJ368" s="189"/>
      <c r="AK368" s="189"/>
      <c r="AL368" s="189"/>
      <c r="AM368" s="189"/>
      <c r="AN368" s="189"/>
      <c r="AO368" s="189"/>
      <c r="AP368" s="189"/>
    </row>
    <row r="369" spans="1:13">
      <c r="A369" s="213" t="s">
        <v>1556</v>
      </c>
      <c r="E369" s="376"/>
      <c r="F369" s="376"/>
      <c r="G369" s="376"/>
      <c r="K369" s="376"/>
      <c r="L369" s="376"/>
    </row>
    <row r="370" spans="1:13">
      <c r="A370" s="213" t="s">
        <v>1557</v>
      </c>
      <c r="E370" s="376"/>
      <c r="G370" s="376"/>
      <c r="K370" s="376"/>
      <c r="L370" s="376"/>
    </row>
    <row r="371" spans="1:13">
      <c r="A371" s="213" t="s">
        <v>1558</v>
      </c>
    </row>
    <row r="372" spans="1:13">
      <c r="L372" s="386"/>
      <c r="M372" s="380"/>
    </row>
    <row r="373" spans="1:13">
      <c r="L373" s="386"/>
      <c r="M373" s="380"/>
    </row>
    <row r="376" spans="1:13">
      <c r="F376" s="381"/>
      <c r="G376" s="381"/>
      <c r="H376" s="271"/>
    </row>
    <row r="378" spans="1:13">
      <c r="K378" s="382"/>
    </row>
  </sheetData>
  <autoFilter ref="A5:AS373" xr:uid="{00000000-0001-0000-0000-000000000000}">
    <filterColumn colId="5" showButton="0"/>
    <filterColumn colId="8" showButton="0"/>
    <filterColumn colId="13" showButton="0"/>
    <filterColumn colId="14"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autoFilter>
  <customSheetViews>
    <customSheetView guid="{34C3693C-81F0-42DA-B4DD-5513582E8ABA}" showPageBreaks="1" fitToPage="1" printArea="1" showAutoFilter="1" view="pageBreakPreview">
      <pane xSplit="3" ySplit="6" topLeftCell="D90" activePane="bottomRight" state="frozen"/>
      <selection pane="bottomRight" activeCell="J91" sqref="J91"/>
      <rowBreaks count="1" manualBreakCount="1">
        <brk id="343" max="44" man="1"/>
      </rowBreaks>
      <pageMargins left="0" right="0" top="0" bottom="0" header="0" footer="0"/>
      <printOptions horizontalCentered="1"/>
      <pageSetup paperSize="8" scale="40" fitToHeight="0" orientation="landscape" cellComments="asDisplayed" horizontalDpi="300" verticalDpi="300" r:id="rId1"/>
      <headerFooter alignWithMargins="0">
        <oddHeader>&amp;L&amp;28様式１&amp;R&amp;26別添１</oddHeader>
        <oddFooter>&amp;C&amp;P/&amp;N</oddFooter>
      </headerFooter>
      <autoFilter ref="A7:AS372" xr:uid="{5BDA90A5-FAA8-4E38-8B5C-6384BAEA0F50}">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03AC78BF-B779-4F31-BA62-3855264A928B}" scale="70" showPageBreaks="1" fitToPage="1" printArea="1" showAutoFilter="1" view="pageBreakPreview">
      <pane xSplit="4" ySplit="7" topLeftCell="E183" activePane="bottomRight" state="frozen"/>
      <selection pane="bottomRight" activeCell="H184" sqref="H184"/>
      <rowBreaks count="1" manualBreakCount="1">
        <brk id="340" max="44" man="1"/>
      </rowBreaks>
      <pageMargins left="0" right="0" top="0" bottom="0" header="0" footer="0"/>
      <printOptions horizontalCentered="1"/>
      <pageSetup paperSize="8" scale="40" fitToHeight="0" orientation="landscape" cellComments="asDisplayed" horizontalDpi="300" verticalDpi="300" r:id="rId2"/>
      <headerFooter alignWithMargins="0">
        <oddHeader>&amp;L&amp;28様式１&amp;R&amp;26別添１</oddHeader>
        <oddFooter>&amp;C&amp;P/&amp;N</oddFooter>
      </headerFooter>
      <autoFilter ref="A7:AS372" xr:uid="{8735D81A-331A-4941-B924-3D8CF77C7022}">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16688F0E-31E1-48BD-A968-92AE0FA78C63}" showPageBreaks="1" fitToPage="1" printArea="1" filter="1" showAutoFilter="1" view="pageBreakPreview">
      <pane xSplit="4" ySplit="7" topLeftCell="H160" activePane="bottomRight" state="frozen"/>
      <selection pane="bottomRight" activeCell="J121" sqref="J121"/>
      <rowBreaks count="1" manualBreakCount="1">
        <brk id="340" max="44" man="1"/>
      </rowBreaks>
      <pageMargins left="0" right="0" top="0" bottom="0" header="0" footer="0"/>
      <printOptions horizontalCentered="1"/>
      <pageSetup paperSize="8" scale="40" fitToHeight="0" orientation="landscape" cellComments="asDisplayed" horizontalDpi="300" verticalDpi="300" r:id="rId3"/>
      <headerFooter alignWithMargins="0">
        <oddHeader>&amp;L&amp;28様式１&amp;R&amp;26別添１</oddHeader>
        <oddFooter>&amp;C&amp;P/&amp;N</oddFooter>
      </headerFooter>
      <autoFilter ref="A7:AS372" xr:uid="{53B77204-B172-4640-A9E5-4C879E35DDF7}">
        <filterColumn colId="14" showButton="0"/>
        <filterColumn colId="17">
          <filters>
            <filter val="環境保健部"/>
            <filter val="水・大気環境局"/>
          </filters>
        </filterColumn>
        <filterColumn colId="18">
          <filters>
            <filter val="一般会計"/>
            <filter val="ｴﾈﾙｷﾞｰ対策特別会計電源開発促進勘定"/>
          </filters>
        </filterColumn>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C9AE473E-6B7B-451C-911F-EDBFDD74CFFE}" scale="90" showPageBreaks="1" fitToPage="1" printArea="1" showAutoFilter="1" view="pageBreakPreview">
      <pane xSplit="4" ySplit="7" topLeftCell="E144" activePane="bottomRight" state="frozen"/>
      <selection pane="bottomRight" activeCell="J123" sqref="J123"/>
      <rowBreaks count="1" manualBreakCount="1">
        <brk id="340" max="44" man="1"/>
      </rowBreaks>
      <pageMargins left="0" right="0" top="0" bottom="0" header="0" footer="0"/>
      <printOptions horizontalCentered="1"/>
      <pageSetup paperSize="8" scale="40" fitToHeight="0" orientation="landscape" cellComments="asDisplayed" horizontalDpi="300" verticalDpi="300" r:id="rId4"/>
      <headerFooter alignWithMargins="0">
        <oddHeader>&amp;L&amp;28様式１&amp;R&amp;26別添１</oddHeader>
        <oddFooter>&amp;C&amp;P/&amp;N</oddFooter>
      </headerFooter>
      <autoFilter ref="A7:AS372" xr:uid="{084400B3-8CDA-4D2F-9ACD-E5F589908092}">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B3FC68C6-791B-4EED-9CE5-8FA0CBF9D6A3}" scale="70" showPageBreaks="1" fitToPage="1" printArea="1" showAutoFilter="1" view="pageBreakPreview">
      <pane xSplit="4" ySplit="7" topLeftCell="H108" activePane="bottomRight" state="frozen"/>
      <selection pane="bottomRight" activeCell="R20" sqref="R20"/>
      <rowBreaks count="1" manualBreakCount="1">
        <brk id="340" max="44" man="1"/>
      </rowBreaks>
      <pageMargins left="0" right="0" top="0" bottom="0" header="0" footer="0"/>
      <printOptions horizontalCentered="1"/>
      <pageSetup paperSize="8" scale="39" fitToHeight="0" orientation="landscape" cellComments="asDisplayed" horizontalDpi="300" verticalDpi="300" r:id="rId5"/>
      <headerFooter alignWithMargins="0">
        <oddHeader>&amp;L&amp;28様式１&amp;R&amp;26別添１</oddHeader>
        <oddFooter>&amp;C&amp;P/&amp;N</oddFooter>
      </headerFooter>
      <autoFilter ref="A7:AS372" xr:uid="{1CE7BA92-799F-4F0B-8411-833AC81D9101}">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D68F398A-BF84-4AEA-9EDE-000F1E67D9C0}" scale="70" showPageBreaks="1" fitToPage="1" printArea="1" showAutoFilter="1" view="pageBreakPreview">
      <pane xSplit="4" ySplit="7" topLeftCell="I265" activePane="bottomRight" state="frozen"/>
      <selection pane="bottomRight" activeCell="P274" sqref="P274"/>
      <rowBreaks count="1" manualBreakCount="1">
        <brk id="340" max="44" man="1"/>
      </rowBreaks>
      <pageMargins left="0" right="0" top="0" bottom="0" header="0" footer="0"/>
      <printOptions horizontalCentered="1"/>
      <pageSetup paperSize="8" scale="39" fitToHeight="0" orientation="landscape" cellComments="asDisplayed" horizontalDpi="300" verticalDpi="300" r:id="rId6"/>
      <headerFooter alignWithMargins="0">
        <oddHeader>&amp;L&amp;28様式１&amp;R&amp;26別添１</oddHeader>
        <oddFooter>&amp;C&amp;P/&amp;N</oddFooter>
      </headerFooter>
      <autoFilter ref="A7:AS372" xr:uid="{9ECB8468-2F23-4F60-83B3-9B57E828FF2D}">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s>
  <mergeCells count="263">
    <mergeCell ref="P68:P69"/>
    <mergeCell ref="N19:N20"/>
    <mergeCell ref="N95:N96"/>
    <mergeCell ref="O95:O96"/>
    <mergeCell ref="P95:P96"/>
    <mergeCell ref="H95:H96"/>
    <mergeCell ref="I95:I96"/>
    <mergeCell ref="J95:J96"/>
    <mergeCell ref="H344:H345"/>
    <mergeCell ref="I344:I345"/>
    <mergeCell ref="J344:J345"/>
    <mergeCell ref="N344:N345"/>
    <mergeCell ref="O344:O345"/>
    <mergeCell ref="P344:P345"/>
    <mergeCell ref="O225:O226"/>
    <mergeCell ref="P225:P226"/>
    <mergeCell ref="H241:H242"/>
    <mergeCell ref="I241:I242"/>
    <mergeCell ref="J241:J242"/>
    <mergeCell ref="N241:N242"/>
    <mergeCell ref="O241:O242"/>
    <mergeCell ref="P241:P242"/>
    <mergeCell ref="H247:H248"/>
    <mergeCell ref="I247:I248"/>
    <mergeCell ref="H348:H349"/>
    <mergeCell ref="I348:I349"/>
    <mergeCell ref="J348:J349"/>
    <mergeCell ref="N348:N349"/>
    <mergeCell ref="O348:O349"/>
    <mergeCell ref="P348:P349"/>
    <mergeCell ref="O255:O256"/>
    <mergeCell ref="P255:P256"/>
    <mergeCell ref="C261:C262"/>
    <mergeCell ref="H260:H262"/>
    <mergeCell ref="I260:I262"/>
    <mergeCell ref="J260:J262"/>
    <mergeCell ref="N260:N262"/>
    <mergeCell ref="O260:O262"/>
    <mergeCell ref="P260:P262"/>
    <mergeCell ref="J247:J248"/>
    <mergeCell ref="N247:N248"/>
    <mergeCell ref="O247:O248"/>
    <mergeCell ref="P247:P248"/>
    <mergeCell ref="N188:N189"/>
    <mergeCell ref="O188:O189"/>
    <mergeCell ref="P188:P189"/>
    <mergeCell ref="H192:H193"/>
    <mergeCell ref="N192:N193"/>
    <mergeCell ref="O192:O193"/>
    <mergeCell ref="P192:P193"/>
    <mergeCell ref="H205:H206"/>
    <mergeCell ref="I205:I206"/>
    <mergeCell ref="J205:J206"/>
    <mergeCell ref="N205:N206"/>
    <mergeCell ref="O205:O206"/>
    <mergeCell ref="P205:P206"/>
    <mergeCell ref="O19:O20"/>
    <mergeCell ref="P19:P20"/>
    <mergeCell ref="H61:H62"/>
    <mergeCell ref="I61:I62"/>
    <mergeCell ref="J61:J62"/>
    <mergeCell ref="O61:O62"/>
    <mergeCell ref="N61:N62"/>
    <mergeCell ref="P61:P62"/>
    <mergeCell ref="H126:H127"/>
    <mergeCell ref="I126:I127"/>
    <mergeCell ref="J126:J127"/>
    <mergeCell ref="N126:N127"/>
    <mergeCell ref="O126:O127"/>
    <mergeCell ref="P126:P127"/>
    <mergeCell ref="H99:H100"/>
    <mergeCell ref="I99:I100"/>
    <mergeCell ref="J99:J100"/>
    <mergeCell ref="N99:N100"/>
    <mergeCell ref="O99:O100"/>
    <mergeCell ref="P99:P100"/>
    <mergeCell ref="N68:N69"/>
    <mergeCell ref="O68:O69"/>
    <mergeCell ref="H68:H69"/>
    <mergeCell ref="I68:I69"/>
    <mergeCell ref="H11:H12"/>
    <mergeCell ref="I11:I12"/>
    <mergeCell ref="J11:J12"/>
    <mergeCell ref="N11:N12"/>
    <mergeCell ref="O11:O12"/>
    <mergeCell ref="P11:P12"/>
    <mergeCell ref="H17:H18"/>
    <mergeCell ref="I17:I18"/>
    <mergeCell ref="J17:J18"/>
    <mergeCell ref="P17:P18"/>
    <mergeCell ref="O17:O18"/>
    <mergeCell ref="N17:N18"/>
    <mergeCell ref="A99:A100"/>
    <mergeCell ref="B99:B100"/>
    <mergeCell ref="Q99:Q100"/>
    <mergeCell ref="AP99:AP100"/>
    <mergeCell ref="O356:O358"/>
    <mergeCell ref="I5:J5"/>
    <mergeCell ref="B348:B349"/>
    <mergeCell ref="C348:C349"/>
    <mergeCell ref="D348:D349"/>
    <mergeCell ref="A11:A12"/>
    <mergeCell ref="B344:B345"/>
    <mergeCell ref="B19:B20"/>
    <mergeCell ref="A344:A345"/>
    <mergeCell ref="A348:A349"/>
    <mergeCell ref="C344:C345"/>
    <mergeCell ref="D344:D345"/>
    <mergeCell ref="A255:A256"/>
    <mergeCell ref="A260:A262"/>
    <mergeCell ref="D205:D206"/>
    <mergeCell ref="B260:B262"/>
    <mergeCell ref="D260:D262"/>
    <mergeCell ref="B247:B248"/>
    <mergeCell ref="C247:C248"/>
    <mergeCell ref="D247:D248"/>
    <mergeCell ref="B255:B256"/>
    <mergeCell ref="C255:C256"/>
    <mergeCell ref="D255:D256"/>
    <mergeCell ref="I192:I193"/>
    <mergeCell ref="I359:J359"/>
    <mergeCell ref="N359:N361"/>
    <mergeCell ref="D225:D226"/>
    <mergeCell ref="B241:B242"/>
    <mergeCell ref="C241:C242"/>
    <mergeCell ref="D241:D242"/>
    <mergeCell ref="I357:J357"/>
    <mergeCell ref="N356:N358"/>
    <mergeCell ref="J192:J193"/>
    <mergeCell ref="B192:B193"/>
    <mergeCell ref="C192:C193"/>
    <mergeCell ref="D192:D193"/>
    <mergeCell ref="H225:H226"/>
    <mergeCell ref="I225:I226"/>
    <mergeCell ref="J225:J226"/>
    <mergeCell ref="N225:N226"/>
    <mergeCell ref="H255:H256"/>
    <mergeCell ref="I255:I256"/>
    <mergeCell ref="J255:J256"/>
    <mergeCell ref="N255:N256"/>
    <mergeCell ref="O359:O361"/>
    <mergeCell ref="B68:B69"/>
    <mergeCell ref="C68:C69"/>
    <mergeCell ref="D68:D69"/>
    <mergeCell ref="B205:B206"/>
    <mergeCell ref="D17:D18"/>
    <mergeCell ref="I361:J361"/>
    <mergeCell ref="A359:B361"/>
    <mergeCell ref="B95:B96"/>
    <mergeCell ref="A17:A18"/>
    <mergeCell ref="A19:A20"/>
    <mergeCell ref="A61:A62"/>
    <mergeCell ref="A68:A69"/>
    <mergeCell ref="A95:A96"/>
    <mergeCell ref="A126:A127"/>
    <mergeCell ref="A188:A189"/>
    <mergeCell ref="A192:A193"/>
    <mergeCell ref="A205:A206"/>
    <mergeCell ref="A225:A226"/>
    <mergeCell ref="I360:J360"/>
    <mergeCell ref="A241:A242"/>
    <mergeCell ref="A247:A248"/>
    <mergeCell ref="B225:B226"/>
    <mergeCell ref="C225:C226"/>
    <mergeCell ref="C19:C20"/>
    <mergeCell ref="D19:D20"/>
    <mergeCell ref="B61:B62"/>
    <mergeCell ref="C61:C62"/>
    <mergeCell ref="D61:D62"/>
    <mergeCell ref="I188:I189"/>
    <mergeCell ref="J188:J189"/>
    <mergeCell ref="B126:B127"/>
    <mergeCell ref="C126:C127"/>
    <mergeCell ref="D126:D127"/>
    <mergeCell ref="B188:B189"/>
    <mergeCell ref="C188:C189"/>
    <mergeCell ref="D188:D189"/>
    <mergeCell ref="H19:H20"/>
    <mergeCell ref="I19:I20"/>
    <mergeCell ref="J19:J20"/>
    <mergeCell ref="H188:H189"/>
    <mergeCell ref="J68:J69"/>
    <mergeCell ref="AN5:AN7"/>
    <mergeCell ref="AO5:AO7"/>
    <mergeCell ref="AP5:AP7"/>
    <mergeCell ref="AG7:AL7"/>
    <mergeCell ref="AM353:AM355"/>
    <mergeCell ref="Q188:Q189"/>
    <mergeCell ref="S353:S355"/>
    <mergeCell ref="T353:T355"/>
    <mergeCell ref="AS353:AS355"/>
    <mergeCell ref="AQ5:AQ7"/>
    <mergeCell ref="AR5:AR7"/>
    <mergeCell ref="U353:Z355"/>
    <mergeCell ref="U5:AM6"/>
    <mergeCell ref="U7:Z7"/>
    <mergeCell ref="AA7:AF7"/>
    <mergeCell ref="AG353:AL355"/>
    <mergeCell ref="AS5:AS7"/>
    <mergeCell ref="AA353:AF355"/>
    <mergeCell ref="A3:T3"/>
    <mergeCell ref="A5:A7"/>
    <mergeCell ref="B5:B7"/>
    <mergeCell ref="E5:E7"/>
    <mergeCell ref="F5:G5"/>
    <mergeCell ref="N6:N7"/>
    <mergeCell ref="C5:C7"/>
    <mergeCell ref="D5:D7"/>
    <mergeCell ref="R5:R7"/>
    <mergeCell ref="I6:I7"/>
    <mergeCell ref="F6:F7"/>
    <mergeCell ref="M5:M6"/>
    <mergeCell ref="Q5:Q7"/>
    <mergeCell ref="N5:P5"/>
    <mergeCell ref="G6:G7"/>
    <mergeCell ref="S5:S7"/>
    <mergeCell ref="T5:T7"/>
    <mergeCell ref="H5:H7"/>
    <mergeCell ref="J6:J7"/>
    <mergeCell ref="O6:P7"/>
    <mergeCell ref="AQ4:AS4"/>
    <mergeCell ref="A356:B358"/>
    <mergeCell ref="I353:J353"/>
    <mergeCell ref="AS356:AS358"/>
    <mergeCell ref="AQ353:AQ355"/>
    <mergeCell ref="AR353:AR355"/>
    <mergeCell ref="Q356:Q358"/>
    <mergeCell ref="I358:J358"/>
    <mergeCell ref="I356:J356"/>
    <mergeCell ref="I354:J354"/>
    <mergeCell ref="S356:S358"/>
    <mergeCell ref="AQ356:AQ358"/>
    <mergeCell ref="AR356:AR358"/>
    <mergeCell ref="O353:O355"/>
    <mergeCell ref="P353:P355"/>
    <mergeCell ref="A353:B355"/>
    <mergeCell ref="I355:J355"/>
    <mergeCell ref="Q353:Q355"/>
    <mergeCell ref="R353:R355"/>
    <mergeCell ref="B11:B12"/>
    <mergeCell ref="C11:C12"/>
    <mergeCell ref="D11:D12"/>
    <mergeCell ref="B17:B18"/>
    <mergeCell ref="C17:C18"/>
    <mergeCell ref="AS359:AS361"/>
    <mergeCell ref="T359:T361"/>
    <mergeCell ref="R356:R358"/>
    <mergeCell ref="P359:P361"/>
    <mergeCell ref="AR359:AR361"/>
    <mergeCell ref="AQ359:AQ361"/>
    <mergeCell ref="R359:R361"/>
    <mergeCell ref="S359:S361"/>
    <mergeCell ref="AM356:AM358"/>
    <mergeCell ref="AM359:AM361"/>
    <mergeCell ref="U356:Z358"/>
    <mergeCell ref="Q359:Q361"/>
    <mergeCell ref="P356:P358"/>
    <mergeCell ref="AA359:AF361"/>
    <mergeCell ref="U359:Z361"/>
    <mergeCell ref="AG359:AL361"/>
    <mergeCell ref="T356:T358"/>
    <mergeCell ref="AG356:AL358"/>
    <mergeCell ref="AA356:AF358"/>
  </mergeCells>
  <phoneticPr fontId="4"/>
  <dataValidations count="10">
    <dataValidation type="list" allowBlank="1" showInputMessage="1" showErrorMessage="1" sqref="I8 I113 I161 I203 I275 I285 I297 I341:I343 I346" xr:uid="{00000000-0002-0000-0000-000000000000}">
      <formula1>"廃止,事業全体の抜本的改善,事業内容の改善,現状通り"</formula1>
    </dataValidation>
    <dataValidation type="list" allowBlank="1" showInputMessage="1" showErrorMessage="1" sqref="O263:O274 O276:O284 O286:O296 O101:O112 O344 O298:O342 O128:O160 O162:O188 O190:O192 O194:O202 O9:O11 O13:O17 O19 O21:O61 O114:O126 O204:O205 O207:O225 O227:O241 O243:O247 O350:O352 O249:O255 O257:O260 O347:O348 O63:O68 O70:O95 O97:O99" xr:uid="{00000000-0002-0000-0000-000001000000}">
      <formula1>"廃止,縮減, 執行等改善,年度内に改善を検討,予定通り終了,現状通り"</formula1>
    </dataValidation>
    <dataValidation type="list" allowBlank="1" showInputMessage="1" showErrorMessage="1" sqref="I263:I274 I276:I284 I286:I296 I101:I112 I344 I298:I342 I128:I160 I162:I188 I190:I192 I194:I202 I9:I11 I13:I17 I19 I21:I61 I114:I126 I204:I205 I207:I225 I227:I241 I243:I247 I350:I352 I249:I255 I257:I260 I347:I348 I63:I68 I70:I95 I97:I99" xr:uid="{00000000-0002-0000-0000-000002000000}">
      <formula1>"廃止,事業全体の抜本的な改善,事業内容の一部改善,終了予定,現状通り"</formula1>
    </dataValidation>
    <dataValidation type="list" allowBlank="1" showInputMessage="1" showErrorMessage="1" sqref="AH101 V101 AB101" xr:uid="{00000000-0002-0000-0000-000003000000}">
      <formula1>"新30,新31"</formula1>
    </dataValidation>
    <dataValidation type="whole" allowBlank="1" showInputMessage="1" showErrorMessage="1" sqref="AF102:AF112 Z102:Z112 AL102:AL112 Z344:Z345 AF344:AF345 AL344:AL345 AF276:AF284 Z276:Z284 AL276:AL284 AF286:AF296 AL286:AL296 Z286:Z296 AF114:AF160 Z114:Z160 AL114:AL160 AF347:AF352 AL347:AL352 Z347:Z352 AL162:AL202 AF162:AF202 Z162:Z202 AF9:AF100 AL9:AL100 Z9:Z100 AL298:AL342 AF298:AF342 Z298:Z342 Z204:Z274 AF204:AF274 AL204:AL274" xr:uid="{00000000-0002-0000-0000-000004000000}">
      <formula1>0</formula1>
      <formula2>99</formula2>
    </dataValidation>
    <dataValidation type="whole" allowBlank="1" showInputMessage="1" showErrorMessage="1" sqref="AA3:AB3" xr:uid="{00000000-0002-0000-0000-000005000000}">
      <formula1>0</formula1>
      <formula2>9999</formula2>
    </dataValidation>
    <dataValidation type="list" allowBlank="1" showInputMessage="1" showErrorMessage="1" sqref="AA102:AA112 AG102:AG112 U102:U112 AG344:AG345 AA344:AA345 U344:U345 AA276:AA284 AG276:AG284 U276:U284 AA286:AA296 U286:U296 AG286:AG296 AA114:AA160 AG114:AG160 U114:U160 AA347:AA352 U347:U352 AG347:AG352 AA162:AA202 U162:U202 AG162:AG202 U9:U100 AG9:AG100 AA9:AA100 U298:U342 AA298:AA342 AG298:AG342 AG204:AG274 AA204:AA274 U204:U274" xr:uid="{00000000-0002-0000-0000-000006000000}">
      <formula1>"官房,府,個情,公取,カジノ,警察,金融,消費,復興,総務,法務,外務,財務,文科,厚労,農水,経産,国交,環境,原規,防衛"</formula1>
    </dataValidation>
    <dataValidation type="list" allowBlank="1" showInputMessage="1" showErrorMessage="1" sqref="AH102:AH112 AB102:AB112 V102:V112 AB344:AB345 AH344:AH345 V344:V345 AB286:AB296 AH276:AH284 AB276:AB284 V276:V284 AH286:AH296 V286:V296 AH114:AH160 AB114:AB160 V114:V160 AB347:AB352 AH347:AH352 V347:V352 V162:V202 AH162:AH202 AB162:AB202 AB9:AB100 AH9:AH100 V9:V100 V298:V342 AH298:AH342 AB298:AB342 AB204:AB274 AH204:AH274 V204:V274" xr:uid="{00000000-0002-0000-0000-000007000000}">
      <formula1>"新21,新22"</formula1>
    </dataValidation>
    <dataValidation type="list" allowBlank="1" showInputMessage="1" showErrorMessage="1" sqref="AN102:AN112 AN344:AN345 AN276:AN284 AN286:AN296 AN114:AN160 AN347:AN352 AN162:AN202 AN9:AN100 AN298:AN342 AN204:AN274" xr:uid="{00000000-0002-0000-0000-000008000000}">
      <formula1>"公開プロセス,書面点検,-"</formula1>
    </dataValidation>
    <dataValidation type="list" allowBlank="1" showInputMessage="1" showErrorMessage="1" sqref="AQ8:AS352" xr:uid="{00000000-0002-0000-0000-000009000000}">
      <formula1>"○, 　,"</formula1>
    </dataValidation>
  </dataValidations>
  <printOptions horizontalCentered="1"/>
  <pageMargins left="0.39370078740157483" right="0.39370078740157483" top="0.78740157480314965" bottom="0.59055118110236227" header="0.51181102362204722" footer="0.39370078740157483"/>
  <pageSetup paperSize="8" scale="35" fitToHeight="0" orientation="landscape" cellComments="asDisplayed" horizontalDpi="300" verticalDpi="300" r:id="rId7"/>
  <headerFooter alignWithMargins="0">
    <oddHeader>&amp;L&amp;28様式１&amp;R&amp;26別添１</oddHeader>
    <oddFooter>&amp;C&amp;P/&amp;N</oddFooter>
  </headerFooter>
  <rowBreaks count="1" manualBreakCount="1">
    <brk id="339"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E42"/>
  <sheetViews>
    <sheetView view="pageBreakPreview" zoomScaleNormal="100" zoomScaleSheetLayoutView="100" zoomScalePageLayoutView="80" workbookViewId="0">
      <pane xSplit="2" ySplit="7" topLeftCell="C8" activePane="bottomRight" state="frozen"/>
      <selection pane="topRight" activeCell="C1" sqref="C1"/>
      <selection pane="bottomLeft" activeCell="A8" sqref="A8"/>
      <selection pane="bottomRight" activeCell="D10" sqref="D10"/>
    </sheetView>
  </sheetViews>
  <sheetFormatPr defaultColWidth="9" defaultRowHeight="13"/>
  <cols>
    <col min="1" max="1" width="6.6328125" style="1" customWidth="1"/>
    <col min="2" max="2" width="54.36328125" style="1" customWidth="1"/>
    <col min="3" max="3" width="12.08984375" style="1" customWidth="1"/>
    <col min="4" max="4" width="40.90625" style="1" customWidth="1"/>
    <col min="5" max="5" width="15" style="1" customWidth="1"/>
    <col min="6" max="6" width="25.90625" style="1" customWidth="1"/>
    <col min="7" max="7" width="17.90625" style="1" customWidth="1"/>
    <col min="8" max="8" width="16.90625" style="1" customWidth="1"/>
    <col min="9" max="9" width="36.90625" style="1" customWidth="1"/>
    <col min="10" max="10" width="6.08984375" style="1" bestFit="1" customWidth="1"/>
    <col min="11" max="11" width="6.81640625" style="1" customWidth="1"/>
    <col min="12" max="12" width="2.6328125" style="1" customWidth="1"/>
    <col min="13" max="13" width="4.6328125" style="1" customWidth="1"/>
    <col min="14" max="15" width="2.6328125" style="1" customWidth="1"/>
    <col min="16" max="16" width="6.6328125" style="1" customWidth="1"/>
    <col min="17" max="17" width="4.6328125" style="1" customWidth="1"/>
    <col min="18" max="18" width="2.6328125" style="1" customWidth="1"/>
    <col min="19" max="19" width="4.6328125" style="1" customWidth="1"/>
    <col min="20" max="21" width="2.6328125" style="1" customWidth="1"/>
    <col min="22" max="22" width="6.6328125" style="1" customWidth="1"/>
    <col min="23" max="23" width="4.6328125" style="1" customWidth="1"/>
    <col min="24" max="24" width="2.6328125" style="1" customWidth="1"/>
    <col min="25" max="25" width="4.6328125" style="1" customWidth="1"/>
    <col min="26" max="27" width="2.6328125" style="1" customWidth="1"/>
    <col min="28" max="28" width="12.90625" style="1" customWidth="1"/>
    <col min="29" max="30" width="4.90625" style="1" customWidth="1"/>
    <col min="31" max="31" width="5.36328125" style="1" customWidth="1"/>
    <col min="32" max="32" width="10.90625" style="1" customWidth="1"/>
    <col min="33" max="16384" width="9" style="1"/>
  </cols>
  <sheetData>
    <row r="1" spans="1:31" ht="21">
      <c r="A1" s="10" t="s">
        <v>1559</v>
      </c>
    </row>
    <row r="2" spans="1:31" ht="13.4" customHeight="1"/>
    <row r="3" spans="1:31" ht="19">
      <c r="A3" s="7" t="s">
        <v>0</v>
      </c>
    </row>
    <row r="4" spans="1:31" ht="23.15" customHeight="1" thickBot="1">
      <c r="A4" s="96"/>
      <c r="B4" s="2"/>
      <c r="H4" s="5"/>
      <c r="I4" s="5"/>
      <c r="J4" s="558" t="s">
        <v>1560</v>
      </c>
      <c r="K4" s="558"/>
      <c r="L4" s="558"/>
      <c r="M4" s="558"/>
      <c r="N4" s="558"/>
      <c r="O4" s="558"/>
      <c r="P4" s="558"/>
      <c r="Q4" s="558"/>
      <c r="R4" s="558"/>
      <c r="S4" s="558"/>
      <c r="T4" s="558"/>
      <c r="U4" s="558"/>
      <c r="V4" s="558"/>
      <c r="W4" s="558"/>
      <c r="X4" s="558"/>
      <c r="Y4" s="558"/>
      <c r="Z4" s="558"/>
      <c r="AA4" s="558"/>
      <c r="AB4" s="558"/>
      <c r="AC4" s="558"/>
      <c r="AD4" s="558"/>
      <c r="AE4" s="559"/>
    </row>
    <row r="5" spans="1:31" ht="20.149999999999999" customHeight="1">
      <c r="A5" s="538" t="s">
        <v>2</v>
      </c>
      <c r="B5" s="526" t="s">
        <v>3</v>
      </c>
      <c r="C5" s="543" t="s">
        <v>1561</v>
      </c>
      <c r="D5" s="543" t="s">
        <v>1562</v>
      </c>
      <c r="E5" s="543" t="s">
        <v>1563</v>
      </c>
      <c r="F5" s="526" t="s">
        <v>1564</v>
      </c>
      <c r="G5" s="526" t="s">
        <v>15</v>
      </c>
      <c r="H5" s="526" t="s">
        <v>16</v>
      </c>
      <c r="I5" s="548" t="s">
        <v>17</v>
      </c>
      <c r="J5" s="565" t="s">
        <v>1565</v>
      </c>
      <c r="K5" s="566"/>
      <c r="L5" s="566"/>
      <c r="M5" s="566"/>
      <c r="N5" s="566"/>
      <c r="O5" s="566"/>
      <c r="P5" s="566"/>
      <c r="Q5" s="566"/>
      <c r="R5" s="566"/>
      <c r="S5" s="566"/>
      <c r="T5" s="566"/>
      <c r="U5" s="566"/>
      <c r="V5" s="566"/>
      <c r="W5" s="566"/>
      <c r="X5" s="566"/>
      <c r="Y5" s="566"/>
      <c r="Z5" s="566"/>
      <c r="AA5" s="566"/>
      <c r="AB5" s="567"/>
      <c r="AC5" s="543" t="s">
        <v>22</v>
      </c>
      <c r="AD5" s="543" t="s">
        <v>23</v>
      </c>
      <c r="AE5" s="560" t="s">
        <v>24</v>
      </c>
    </row>
    <row r="6" spans="1:31" ht="20.149999999999999" customHeight="1">
      <c r="A6" s="539"/>
      <c r="B6" s="541"/>
      <c r="C6" s="544"/>
      <c r="D6" s="544"/>
      <c r="E6" s="544"/>
      <c r="F6" s="541"/>
      <c r="G6" s="527"/>
      <c r="H6" s="546"/>
      <c r="I6" s="546"/>
      <c r="J6" s="568"/>
      <c r="K6" s="569"/>
      <c r="L6" s="569"/>
      <c r="M6" s="569"/>
      <c r="N6" s="569"/>
      <c r="O6" s="569"/>
      <c r="P6" s="569"/>
      <c r="Q6" s="569"/>
      <c r="R6" s="569"/>
      <c r="S6" s="569"/>
      <c r="T6" s="569"/>
      <c r="U6" s="569"/>
      <c r="V6" s="569"/>
      <c r="W6" s="569"/>
      <c r="X6" s="569"/>
      <c r="Y6" s="569"/>
      <c r="Z6" s="569"/>
      <c r="AA6" s="569"/>
      <c r="AB6" s="570"/>
      <c r="AC6" s="563"/>
      <c r="AD6" s="563"/>
      <c r="AE6" s="561"/>
    </row>
    <row r="7" spans="1:31" ht="20.149999999999999" customHeight="1" thickBot="1">
      <c r="A7" s="540"/>
      <c r="B7" s="542"/>
      <c r="C7" s="545"/>
      <c r="D7" s="545"/>
      <c r="E7" s="545"/>
      <c r="F7" s="542"/>
      <c r="G7" s="528"/>
      <c r="H7" s="547"/>
      <c r="I7" s="547"/>
      <c r="J7" s="571" t="s">
        <v>36</v>
      </c>
      <c r="K7" s="572"/>
      <c r="L7" s="572"/>
      <c r="M7" s="572"/>
      <c r="N7" s="572"/>
      <c r="O7" s="573"/>
      <c r="P7" s="571" t="s">
        <v>37</v>
      </c>
      <c r="Q7" s="572"/>
      <c r="R7" s="572"/>
      <c r="S7" s="572"/>
      <c r="T7" s="572"/>
      <c r="U7" s="573"/>
      <c r="V7" s="571" t="s">
        <v>38</v>
      </c>
      <c r="W7" s="572"/>
      <c r="X7" s="572"/>
      <c r="Y7" s="572"/>
      <c r="Z7" s="572"/>
      <c r="AA7" s="573"/>
      <c r="AB7" s="84" t="s">
        <v>39</v>
      </c>
      <c r="AC7" s="564"/>
      <c r="AD7" s="564"/>
      <c r="AE7" s="562"/>
    </row>
    <row r="8" spans="1:31">
      <c r="A8" s="51"/>
      <c r="B8" s="52" t="s">
        <v>1566</v>
      </c>
      <c r="C8" s="102"/>
      <c r="D8" s="54"/>
      <c r="E8" s="102"/>
      <c r="F8" s="53"/>
      <c r="G8" s="53"/>
      <c r="H8" s="53"/>
      <c r="I8" s="55"/>
      <c r="J8" s="47"/>
      <c r="K8" s="47"/>
      <c r="L8" s="47"/>
      <c r="M8" s="47"/>
      <c r="N8" s="47"/>
      <c r="O8" s="47"/>
      <c r="P8" s="47"/>
      <c r="Q8" s="47"/>
      <c r="R8" s="47"/>
      <c r="S8" s="47"/>
      <c r="T8" s="47"/>
      <c r="U8" s="47"/>
      <c r="V8" s="47"/>
      <c r="W8" s="47"/>
      <c r="X8" s="47"/>
      <c r="Y8" s="47"/>
      <c r="Z8" s="47"/>
      <c r="AA8" s="47"/>
      <c r="AB8" s="47"/>
      <c r="AC8" s="64"/>
      <c r="AD8" s="53"/>
      <c r="AE8" s="56"/>
    </row>
    <row r="9" spans="1:31" ht="37.5" customHeight="1">
      <c r="A9" s="65">
        <v>1</v>
      </c>
      <c r="B9" s="59" t="s">
        <v>1567</v>
      </c>
      <c r="C9" s="99">
        <v>20000</v>
      </c>
      <c r="D9" s="98" t="s">
        <v>54</v>
      </c>
      <c r="E9" s="185">
        <v>40000</v>
      </c>
      <c r="F9" s="175" t="s">
        <v>1568</v>
      </c>
      <c r="G9" s="97" t="s">
        <v>2135</v>
      </c>
      <c r="H9" s="100" t="s">
        <v>77</v>
      </c>
      <c r="I9" s="97" t="s">
        <v>78</v>
      </c>
      <c r="J9" s="90" t="s">
        <v>53</v>
      </c>
      <c r="K9" s="91" t="s">
        <v>394</v>
      </c>
      <c r="L9" s="92" t="s">
        <v>54</v>
      </c>
      <c r="M9" s="106">
        <v>1</v>
      </c>
      <c r="N9" s="92"/>
      <c r="O9" s="94"/>
      <c r="P9" s="90"/>
      <c r="Q9" s="91"/>
      <c r="R9" s="92"/>
      <c r="S9" s="93"/>
      <c r="T9" s="92"/>
      <c r="U9" s="94"/>
      <c r="V9" s="90"/>
      <c r="W9" s="91"/>
      <c r="X9" s="92"/>
      <c r="Y9" s="93"/>
      <c r="Z9" s="92"/>
      <c r="AA9" s="94"/>
      <c r="AB9" s="95"/>
      <c r="AC9" s="57"/>
      <c r="AD9" s="57" t="s">
        <v>56</v>
      </c>
      <c r="AE9" s="58"/>
    </row>
    <row r="10" spans="1:31" ht="37.5" customHeight="1">
      <c r="A10" s="65">
        <v>2</v>
      </c>
      <c r="B10" s="59" t="s">
        <v>1569</v>
      </c>
      <c r="C10" s="99">
        <v>250</v>
      </c>
      <c r="D10" s="98" t="s">
        <v>54</v>
      </c>
      <c r="E10" s="185">
        <v>210</v>
      </c>
      <c r="F10" s="61"/>
      <c r="G10" s="61" t="s">
        <v>1570</v>
      </c>
      <c r="H10" s="85" t="s">
        <v>77</v>
      </c>
      <c r="I10" s="61" t="s">
        <v>78</v>
      </c>
      <c r="J10" s="90" t="s">
        <v>53</v>
      </c>
      <c r="K10" s="91" t="s">
        <v>394</v>
      </c>
      <c r="L10" s="92" t="s">
        <v>54</v>
      </c>
      <c r="M10" s="106">
        <v>2</v>
      </c>
      <c r="N10" s="92"/>
      <c r="O10" s="94"/>
      <c r="P10" s="85"/>
      <c r="Q10" s="91"/>
      <c r="R10" s="92"/>
      <c r="S10" s="93"/>
      <c r="T10" s="92"/>
      <c r="U10" s="94"/>
      <c r="V10" s="85"/>
      <c r="W10" s="91"/>
      <c r="X10" s="92"/>
      <c r="Y10" s="93"/>
      <c r="Z10" s="92"/>
      <c r="AA10" s="94"/>
      <c r="AB10" s="61"/>
      <c r="AC10" s="57" t="s">
        <v>56</v>
      </c>
      <c r="AD10" s="57"/>
      <c r="AE10" s="58"/>
    </row>
    <row r="11" spans="1:31" ht="37.5" customHeight="1">
      <c r="A11" s="65">
        <v>3</v>
      </c>
      <c r="B11" s="59" t="s">
        <v>1571</v>
      </c>
      <c r="C11" s="99">
        <v>450</v>
      </c>
      <c r="D11" s="98" t="s">
        <v>54</v>
      </c>
      <c r="E11" s="185">
        <v>450</v>
      </c>
      <c r="F11" s="61"/>
      <c r="G11" s="61" t="s">
        <v>1374</v>
      </c>
      <c r="H11" s="85" t="s">
        <v>77</v>
      </c>
      <c r="I11" s="61" t="s">
        <v>78</v>
      </c>
      <c r="J11" s="90" t="s">
        <v>53</v>
      </c>
      <c r="K11" s="91" t="s">
        <v>394</v>
      </c>
      <c r="L11" s="92" t="s">
        <v>54</v>
      </c>
      <c r="M11" s="106">
        <v>3</v>
      </c>
      <c r="N11" s="92"/>
      <c r="O11" s="94"/>
      <c r="P11" s="85"/>
      <c r="Q11" s="91"/>
      <c r="R11" s="92"/>
      <c r="S11" s="93"/>
      <c r="T11" s="92"/>
      <c r="U11" s="94"/>
      <c r="V11" s="85"/>
      <c r="W11" s="91"/>
      <c r="X11" s="92"/>
      <c r="Y11" s="93"/>
      <c r="Z11" s="92"/>
      <c r="AA11" s="94"/>
      <c r="AB11" s="61"/>
      <c r="AC11" s="57" t="s">
        <v>56</v>
      </c>
      <c r="AD11" s="57"/>
      <c r="AE11" s="58"/>
    </row>
    <row r="12" spans="1:31" ht="37.5" customHeight="1">
      <c r="A12" s="65">
        <v>4</v>
      </c>
      <c r="B12" s="59" t="s">
        <v>1572</v>
      </c>
      <c r="C12" s="99">
        <v>1800</v>
      </c>
      <c r="D12" s="98" t="s">
        <v>54</v>
      </c>
      <c r="E12" s="185">
        <v>1800</v>
      </c>
      <c r="F12" s="61"/>
      <c r="G12" s="61" t="s">
        <v>219</v>
      </c>
      <c r="H12" s="85" t="s">
        <v>77</v>
      </c>
      <c r="I12" s="61" t="s">
        <v>78</v>
      </c>
      <c r="J12" s="90" t="s">
        <v>53</v>
      </c>
      <c r="K12" s="91" t="s">
        <v>394</v>
      </c>
      <c r="L12" s="92" t="s">
        <v>54</v>
      </c>
      <c r="M12" s="106">
        <v>4</v>
      </c>
      <c r="N12" s="92"/>
      <c r="O12" s="94"/>
      <c r="P12" s="85"/>
      <c r="Q12" s="91"/>
      <c r="R12" s="92"/>
      <c r="S12" s="93"/>
      <c r="T12" s="92"/>
      <c r="U12" s="94"/>
      <c r="V12" s="85"/>
      <c r="W12" s="91"/>
      <c r="X12" s="92"/>
      <c r="Y12" s="93"/>
      <c r="Z12" s="92"/>
      <c r="AA12" s="94"/>
      <c r="AB12" s="61"/>
      <c r="AC12" s="57"/>
      <c r="AD12" s="57" t="s">
        <v>56</v>
      </c>
      <c r="AE12" s="58"/>
    </row>
    <row r="13" spans="1:31" ht="37.5" customHeight="1">
      <c r="A13" s="65">
        <v>5</v>
      </c>
      <c r="B13" s="59" t="s">
        <v>1573</v>
      </c>
      <c r="C13" s="99">
        <v>5000</v>
      </c>
      <c r="D13" s="98" t="s">
        <v>54</v>
      </c>
      <c r="E13" s="185">
        <v>5000</v>
      </c>
      <c r="F13" s="61"/>
      <c r="G13" s="61" t="s">
        <v>76</v>
      </c>
      <c r="H13" s="85" t="s">
        <v>77</v>
      </c>
      <c r="I13" s="61" t="s">
        <v>78</v>
      </c>
      <c r="J13" s="90" t="s">
        <v>53</v>
      </c>
      <c r="K13" s="91" t="s">
        <v>394</v>
      </c>
      <c r="L13" s="92" t="s">
        <v>54</v>
      </c>
      <c r="M13" s="106">
        <v>7</v>
      </c>
      <c r="N13" s="92"/>
      <c r="O13" s="94"/>
      <c r="P13" s="85"/>
      <c r="Q13" s="91"/>
      <c r="R13" s="92"/>
      <c r="S13" s="93"/>
      <c r="T13" s="92"/>
      <c r="U13" s="94"/>
      <c r="V13" s="85"/>
      <c r="W13" s="91"/>
      <c r="X13" s="92"/>
      <c r="Y13" s="93"/>
      <c r="Z13" s="92"/>
      <c r="AA13" s="94"/>
      <c r="AB13" s="61"/>
      <c r="AC13" s="57" t="s">
        <v>56</v>
      </c>
      <c r="AD13" s="57"/>
      <c r="AE13" s="58"/>
    </row>
    <row r="14" spans="1:31" ht="37.5" customHeight="1">
      <c r="A14" s="65">
        <v>6</v>
      </c>
      <c r="B14" s="59" t="s">
        <v>1574</v>
      </c>
      <c r="C14" s="99">
        <v>1800</v>
      </c>
      <c r="D14" s="98" t="s">
        <v>54</v>
      </c>
      <c r="E14" s="185">
        <v>2800</v>
      </c>
      <c r="F14" s="61"/>
      <c r="G14" s="61" t="s">
        <v>76</v>
      </c>
      <c r="H14" s="85" t="s">
        <v>77</v>
      </c>
      <c r="I14" s="61" t="s">
        <v>78</v>
      </c>
      <c r="J14" s="90" t="s">
        <v>53</v>
      </c>
      <c r="K14" s="91" t="s">
        <v>394</v>
      </c>
      <c r="L14" s="92" t="s">
        <v>54</v>
      </c>
      <c r="M14" s="106">
        <v>8</v>
      </c>
      <c r="N14" s="92"/>
      <c r="O14" s="94"/>
      <c r="P14" s="85"/>
      <c r="Q14" s="91"/>
      <c r="R14" s="92"/>
      <c r="S14" s="93"/>
      <c r="T14" s="92"/>
      <c r="U14" s="94"/>
      <c r="V14" s="85"/>
      <c r="W14" s="91"/>
      <c r="X14" s="92"/>
      <c r="Y14" s="93"/>
      <c r="Z14" s="92"/>
      <c r="AA14" s="94"/>
      <c r="AB14" s="61"/>
      <c r="AC14" s="57" t="s">
        <v>56</v>
      </c>
      <c r="AD14" s="57"/>
      <c r="AE14" s="58"/>
    </row>
    <row r="15" spans="1:31" ht="37.5" customHeight="1">
      <c r="A15" s="65">
        <v>7</v>
      </c>
      <c r="B15" s="59" t="s">
        <v>1575</v>
      </c>
      <c r="C15" s="99">
        <v>1900</v>
      </c>
      <c r="D15" s="98" t="s">
        <v>54</v>
      </c>
      <c r="E15" s="185">
        <v>1900</v>
      </c>
      <c r="F15" s="61"/>
      <c r="G15" s="61" t="s">
        <v>76</v>
      </c>
      <c r="H15" s="85" t="s">
        <v>77</v>
      </c>
      <c r="I15" s="61" t="s">
        <v>78</v>
      </c>
      <c r="J15" s="90" t="s">
        <v>53</v>
      </c>
      <c r="K15" s="91" t="s">
        <v>394</v>
      </c>
      <c r="L15" s="92" t="s">
        <v>54</v>
      </c>
      <c r="M15" s="106">
        <v>9</v>
      </c>
      <c r="N15" s="92"/>
      <c r="O15" s="94"/>
      <c r="P15" s="85"/>
      <c r="Q15" s="91"/>
      <c r="R15" s="92"/>
      <c r="S15" s="93"/>
      <c r="T15" s="92"/>
      <c r="U15" s="94"/>
      <c r="V15" s="85"/>
      <c r="W15" s="91"/>
      <c r="X15" s="92"/>
      <c r="Y15" s="93"/>
      <c r="Z15" s="92"/>
      <c r="AA15" s="94"/>
      <c r="AB15" s="61"/>
      <c r="AC15" s="57" t="s">
        <v>56</v>
      </c>
      <c r="AD15" s="57"/>
      <c r="AE15" s="58"/>
    </row>
    <row r="16" spans="1:31" ht="37.5" customHeight="1">
      <c r="A16" s="65">
        <v>8</v>
      </c>
      <c r="B16" s="108" t="s">
        <v>1576</v>
      </c>
      <c r="C16" s="103">
        <v>650</v>
      </c>
      <c r="D16" s="98" t="s">
        <v>54</v>
      </c>
      <c r="E16" s="186">
        <v>650</v>
      </c>
      <c r="F16" s="101"/>
      <c r="G16" s="97" t="s">
        <v>76</v>
      </c>
      <c r="H16" s="100" t="s">
        <v>77</v>
      </c>
      <c r="I16" s="97" t="s">
        <v>78</v>
      </c>
      <c r="J16" s="90" t="s">
        <v>53</v>
      </c>
      <c r="K16" s="91" t="s">
        <v>394</v>
      </c>
      <c r="L16" s="92" t="s">
        <v>54</v>
      </c>
      <c r="M16" s="106">
        <v>10</v>
      </c>
      <c r="N16" s="92"/>
      <c r="O16" s="94"/>
      <c r="P16" s="85"/>
      <c r="Q16" s="91"/>
      <c r="R16" s="92"/>
      <c r="S16" s="93"/>
      <c r="T16" s="92"/>
      <c r="U16" s="94"/>
      <c r="V16" s="85"/>
      <c r="W16" s="91"/>
      <c r="X16" s="92"/>
      <c r="Y16" s="93"/>
      <c r="Z16" s="92"/>
      <c r="AA16" s="94"/>
      <c r="AB16" s="97"/>
      <c r="AC16" s="57" t="s">
        <v>56</v>
      </c>
      <c r="AD16" s="57"/>
      <c r="AE16" s="58"/>
    </row>
    <row r="17" spans="1:31" ht="37.5" customHeight="1">
      <c r="A17" s="65">
        <v>9</v>
      </c>
      <c r="B17" s="59" t="s">
        <v>1577</v>
      </c>
      <c r="C17" s="99">
        <v>300</v>
      </c>
      <c r="D17" s="98" t="s">
        <v>54</v>
      </c>
      <c r="E17" s="185">
        <v>450</v>
      </c>
      <c r="F17" s="61"/>
      <c r="G17" s="61" t="s">
        <v>1578</v>
      </c>
      <c r="H17" s="85" t="s">
        <v>77</v>
      </c>
      <c r="I17" s="113" t="s">
        <v>78</v>
      </c>
      <c r="J17" s="90" t="s">
        <v>53</v>
      </c>
      <c r="K17" s="91" t="s">
        <v>394</v>
      </c>
      <c r="L17" s="92" t="s">
        <v>54</v>
      </c>
      <c r="M17" s="106">
        <v>11</v>
      </c>
      <c r="N17" s="92"/>
      <c r="O17" s="94"/>
      <c r="P17" s="85"/>
      <c r="Q17" s="91"/>
      <c r="R17" s="92"/>
      <c r="S17" s="93"/>
      <c r="T17" s="92"/>
      <c r="U17" s="94"/>
      <c r="V17" s="85"/>
      <c r="W17" s="91"/>
      <c r="X17" s="92"/>
      <c r="Y17" s="93"/>
      <c r="Z17" s="92"/>
      <c r="AA17" s="94"/>
      <c r="AB17" s="85"/>
      <c r="AC17" s="57" t="s">
        <v>56</v>
      </c>
      <c r="AD17" s="57"/>
      <c r="AE17" s="58"/>
    </row>
    <row r="18" spans="1:31">
      <c r="A18" s="66"/>
      <c r="B18" s="67" t="s">
        <v>1579</v>
      </c>
      <c r="C18" s="112"/>
      <c r="D18" s="104"/>
      <c r="E18" s="105"/>
      <c r="F18" s="62"/>
      <c r="G18" s="62"/>
      <c r="H18" s="62"/>
      <c r="I18" s="68"/>
      <c r="J18" s="48"/>
      <c r="K18" s="48"/>
      <c r="L18" s="48"/>
      <c r="M18" s="107"/>
      <c r="N18" s="48"/>
      <c r="O18" s="48"/>
      <c r="P18" s="48"/>
      <c r="Q18" s="48"/>
      <c r="R18" s="48"/>
      <c r="S18" s="48"/>
      <c r="T18" s="48"/>
      <c r="U18" s="48"/>
      <c r="V18" s="48"/>
      <c r="W18" s="48"/>
      <c r="X18" s="48"/>
      <c r="Y18" s="48"/>
      <c r="Z18" s="48"/>
      <c r="AA18" s="48"/>
      <c r="AB18" s="48"/>
      <c r="AC18" s="62"/>
      <c r="AD18" s="62"/>
      <c r="AE18" s="63" t="s">
        <v>84</v>
      </c>
    </row>
    <row r="19" spans="1:31" ht="37.5" customHeight="1">
      <c r="A19" s="65">
        <v>10</v>
      </c>
      <c r="B19" s="59" t="s">
        <v>1580</v>
      </c>
      <c r="C19" s="99">
        <v>130</v>
      </c>
      <c r="D19" s="60" t="s">
        <v>54</v>
      </c>
      <c r="E19" s="176">
        <v>336.77699999999999</v>
      </c>
      <c r="F19" s="61"/>
      <c r="G19" s="61" t="s">
        <v>1581</v>
      </c>
      <c r="H19" s="61" t="s">
        <v>1582</v>
      </c>
      <c r="I19" s="61" t="s">
        <v>891</v>
      </c>
      <c r="J19" s="174" t="s">
        <v>53</v>
      </c>
      <c r="K19" s="91" t="s">
        <v>394</v>
      </c>
      <c r="L19" s="92" t="s">
        <v>54</v>
      </c>
      <c r="M19" s="106">
        <v>14</v>
      </c>
      <c r="N19" s="92"/>
      <c r="O19" s="94"/>
      <c r="P19" s="85"/>
      <c r="Q19" s="91"/>
      <c r="R19" s="92"/>
      <c r="S19" s="93"/>
      <c r="T19" s="92"/>
      <c r="U19" s="94"/>
      <c r="V19" s="85"/>
      <c r="W19" s="91"/>
      <c r="X19" s="92"/>
      <c r="Y19" s="93"/>
      <c r="Z19" s="92"/>
      <c r="AA19" s="94"/>
      <c r="AB19" s="61"/>
      <c r="AC19" s="57" t="s">
        <v>56</v>
      </c>
      <c r="AD19" s="57"/>
      <c r="AE19" s="58"/>
    </row>
    <row r="20" spans="1:31" ht="13.5" thickTop="1">
      <c r="A20" s="529" t="s">
        <v>1548</v>
      </c>
      <c r="B20" s="530"/>
      <c r="C20" s="244">
        <f>SUMIF($H$8:$H$19,$D20,$C$8:$C$19)</f>
        <v>130</v>
      </c>
      <c r="D20" s="69" t="s">
        <v>1544</v>
      </c>
      <c r="E20" s="109">
        <f>SUMIF($H$8:$H$19,$D20,$E$8:$E$19)</f>
        <v>336.77699999999999</v>
      </c>
      <c r="F20" s="535"/>
      <c r="G20" s="535"/>
      <c r="H20" s="523"/>
      <c r="I20" s="523"/>
      <c r="J20" s="523"/>
      <c r="K20" s="549"/>
      <c r="L20" s="549"/>
      <c r="M20" s="549"/>
      <c r="N20" s="549"/>
      <c r="O20" s="550"/>
      <c r="P20" s="523"/>
      <c r="Q20" s="549"/>
      <c r="R20" s="549"/>
      <c r="S20" s="549"/>
      <c r="T20" s="549"/>
      <c r="U20" s="550"/>
      <c r="V20" s="523"/>
      <c r="W20" s="549"/>
      <c r="X20" s="549"/>
      <c r="Y20" s="549"/>
      <c r="Z20" s="549"/>
      <c r="AA20" s="550"/>
      <c r="AB20" s="555"/>
      <c r="AC20" s="555"/>
      <c r="AD20" s="555"/>
      <c r="AE20" s="575"/>
    </row>
    <row r="21" spans="1:31">
      <c r="A21" s="531"/>
      <c r="B21" s="532"/>
      <c r="C21" s="245">
        <f>SUMIF($H$8:$H$19,$D21,$C$8:$C$19)</f>
        <v>32150</v>
      </c>
      <c r="D21" s="70" t="s">
        <v>77</v>
      </c>
      <c r="E21" s="110">
        <f>SUMIF($H$8:$H$19,$D21,$E$8:$E$19)</f>
        <v>53260</v>
      </c>
      <c r="F21" s="536"/>
      <c r="G21" s="536"/>
      <c r="H21" s="524"/>
      <c r="I21" s="524"/>
      <c r="J21" s="524"/>
      <c r="K21" s="551"/>
      <c r="L21" s="551"/>
      <c r="M21" s="551"/>
      <c r="N21" s="551"/>
      <c r="O21" s="552"/>
      <c r="P21" s="524"/>
      <c r="Q21" s="551"/>
      <c r="R21" s="551"/>
      <c r="S21" s="551"/>
      <c r="T21" s="551"/>
      <c r="U21" s="552"/>
      <c r="V21" s="524"/>
      <c r="W21" s="551"/>
      <c r="X21" s="551"/>
      <c r="Y21" s="551"/>
      <c r="Z21" s="551"/>
      <c r="AA21" s="552"/>
      <c r="AB21" s="556"/>
      <c r="AC21" s="578"/>
      <c r="AD21" s="578"/>
      <c r="AE21" s="576"/>
    </row>
    <row r="22" spans="1:31" ht="13.5" thickBot="1">
      <c r="A22" s="533"/>
      <c r="B22" s="534"/>
      <c r="C22" s="246">
        <f>SUMIF($H$8:$H$19,$D22,$C$8:$C$19)</f>
        <v>0</v>
      </c>
      <c r="D22" s="71" t="s">
        <v>1583</v>
      </c>
      <c r="E22" s="111">
        <f>SUMIF($H$8:$H$19,$D22,$E$8:$E$19)</f>
        <v>0</v>
      </c>
      <c r="F22" s="537"/>
      <c r="G22" s="537"/>
      <c r="H22" s="525"/>
      <c r="I22" s="525"/>
      <c r="J22" s="525"/>
      <c r="K22" s="553"/>
      <c r="L22" s="553"/>
      <c r="M22" s="553"/>
      <c r="N22" s="553"/>
      <c r="O22" s="554"/>
      <c r="P22" s="525"/>
      <c r="Q22" s="553"/>
      <c r="R22" s="553"/>
      <c r="S22" s="553"/>
      <c r="T22" s="553"/>
      <c r="U22" s="554"/>
      <c r="V22" s="525"/>
      <c r="W22" s="553"/>
      <c r="X22" s="553"/>
      <c r="Y22" s="553"/>
      <c r="Z22" s="553"/>
      <c r="AA22" s="554"/>
      <c r="AB22" s="557"/>
      <c r="AC22" s="579"/>
      <c r="AD22" s="579"/>
      <c r="AE22" s="577"/>
    </row>
    <row r="23" spans="1:31" ht="20.149999999999999" customHeight="1">
      <c r="A23" s="8"/>
      <c r="AC23" s="49"/>
      <c r="AD23" s="49"/>
      <c r="AE23" s="49"/>
    </row>
    <row r="24" spans="1:31" ht="20.149999999999999" customHeight="1">
      <c r="A24" s="8"/>
      <c r="AC24" s="46"/>
      <c r="AD24" s="46"/>
      <c r="AE24" s="46"/>
    </row>
    <row r="25" spans="1:31" ht="20.149999999999999" customHeight="1">
      <c r="B25" s="3"/>
      <c r="C25" s="115"/>
      <c r="E25" s="115"/>
      <c r="F25" s="4"/>
      <c r="G25" s="4"/>
      <c r="H25" s="3"/>
      <c r="I25" s="3"/>
      <c r="J25" s="3"/>
      <c r="K25" s="3"/>
      <c r="L25" s="3"/>
      <c r="M25" s="3"/>
      <c r="N25" s="3"/>
      <c r="O25" s="3"/>
      <c r="P25" s="3"/>
      <c r="Q25" s="3"/>
      <c r="R25" s="3"/>
      <c r="S25" s="3"/>
      <c r="T25" s="3"/>
      <c r="U25" s="3"/>
      <c r="V25" s="3"/>
      <c r="W25" s="3"/>
      <c r="X25" s="3"/>
      <c r="Y25" s="3"/>
      <c r="Z25" s="3"/>
      <c r="AA25" s="3"/>
      <c r="AB25" s="3"/>
      <c r="AC25" s="46"/>
      <c r="AD25" s="46"/>
      <c r="AE25" s="46"/>
    </row>
    <row r="26" spans="1:31" ht="20.149999999999999" customHeight="1">
      <c r="AC26" s="46"/>
      <c r="AD26" s="46"/>
      <c r="AE26" s="46"/>
    </row>
    <row r="27" spans="1:31">
      <c r="AC27" s="46"/>
      <c r="AD27" s="46"/>
      <c r="AE27" s="46"/>
    </row>
    <row r="28" spans="1:31">
      <c r="AC28" s="46"/>
      <c r="AD28" s="46"/>
      <c r="AE28" s="46"/>
    </row>
    <row r="29" spans="1:31">
      <c r="AC29" s="46"/>
      <c r="AD29" s="46"/>
      <c r="AE29" s="46"/>
    </row>
    <row r="30" spans="1:31">
      <c r="AC30" s="46"/>
      <c r="AD30" s="46"/>
      <c r="AE30" s="46"/>
    </row>
    <row r="31" spans="1:31">
      <c r="AC31" s="46"/>
      <c r="AD31" s="46"/>
      <c r="AE31" s="46"/>
    </row>
    <row r="32" spans="1:31">
      <c r="AC32" s="46"/>
      <c r="AD32" s="46"/>
      <c r="AE32" s="46"/>
    </row>
    <row r="33" spans="29:31">
      <c r="AC33" s="46"/>
      <c r="AD33" s="46"/>
      <c r="AE33" s="46"/>
    </row>
    <row r="34" spans="29:31">
      <c r="AE34" s="574"/>
    </row>
    <row r="35" spans="29:31">
      <c r="AE35" s="574"/>
    </row>
    <row r="36" spans="29:31">
      <c r="AE36" s="574"/>
    </row>
    <row r="37" spans="29:31">
      <c r="AE37" s="574"/>
    </row>
    <row r="38" spans="29:31">
      <c r="AE38" s="574"/>
    </row>
    <row r="39" spans="29:31">
      <c r="AE39" s="574"/>
    </row>
    <row r="40" spans="29:31">
      <c r="AE40" s="574"/>
    </row>
    <row r="41" spans="29:31">
      <c r="AE41" s="574"/>
    </row>
    <row r="42" spans="29:31">
      <c r="AE42" s="574"/>
    </row>
  </sheetData>
  <autoFilter ref="A7:AF22" xr:uid="{00000000-0009-0000-0000-00000100000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customSheetViews>
    <customSheetView guid="{34C3693C-81F0-42DA-B4DD-5513582E8ABA}" showPageBreaks="1" printArea="1" showAutoFilter="1" view="pageBreakPreview">
      <selection activeCell="A9" sqref="A9"/>
      <pageMargins left="0" right="0" top="0" bottom="0" header="0" footer="0"/>
      <printOptions horizontalCentered="1"/>
      <pageSetup paperSize="8" scale="59"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autoFilter ref="A7:AF22" xr:uid="{D4A29099-2F87-435E-A778-E7A3E2A00712}">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customSheetView>
    <customSheetView guid="{03AC78BF-B779-4F31-BA62-3855264A928B}" showPageBreaks="1" printArea="1" showAutoFilter="1" view="pageBreakPreview">
      <pane xSplit="2" ySplit="7" topLeftCell="C8" activePane="bottomRight" state="frozen"/>
      <selection pane="bottomRight" activeCell="D13" sqref="D13"/>
      <pageMargins left="0" right="0" top="0" bottom="0" header="0" footer="0"/>
      <printOptions horizontalCentered="1"/>
      <pageSetup paperSize="8" scale="59" orientation="landscape" cellComments="asDisplayed" horizontalDpi="300" verticalDpi="300" r:id="rId2"/>
      <headerFooter differentFirst="1" alignWithMargins="0">
        <oddHeader xml:space="preserve">&amp;L&amp;18様式２&amp;R&amp;"ＭＳ Ｐゴシック,太字"&amp;16 </oddHeader>
        <oddFooter>&amp;C&amp;P/&amp;N</oddFooter>
        <firstHeader>&amp;L&amp;18様式２</firstHeader>
      </headerFooter>
      <autoFilter ref="A7:AF22" xr:uid="{A95BFFBD-FD19-44A3-ADC3-D5191977287F}">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customSheetView>
    <customSheetView guid="{16688F0E-31E1-48BD-A968-92AE0FA78C63}" showPageBreaks="1" printArea="1" showAutoFilter="1" view="pageBreakPreview">
      <pane xSplit="2" ySplit="7" topLeftCell="C8" activePane="bottomRight" state="frozen"/>
      <selection pane="bottomRight" activeCell="D13" sqref="D13"/>
      <pageMargins left="0" right="0" top="0" bottom="0" header="0" footer="0"/>
      <printOptions horizontalCentered="1"/>
      <pageSetup paperSize="8" scale="59" orientation="landscape" cellComments="asDisplayed" horizontalDpi="300" verticalDpi="300" r:id="rId3"/>
      <headerFooter differentFirst="1" alignWithMargins="0">
        <oddHeader xml:space="preserve">&amp;L&amp;18様式２&amp;R&amp;"ＭＳ Ｐゴシック,太字"&amp;16 </oddHeader>
        <oddFooter>&amp;C&amp;P/&amp;N</oddFooter>
        <firstHeader>&amp;L&amp;18様式２</firstHeader>
      </headerFooter>
      <autoFilter ref="A7:AF22" xr:uid="{F64B1534-ECBD-431A-93E3-91BB83782BF9}">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customSheetView>
    <customSheetView guid="{C9AE473E-6B7B-451C-911F-EDBFDD74CFFE}" showPageBreaks="1" printArea="1" showAutoFilter="1" view="pageBreakPreview">
      <pane xSplit="2" ySplit="7" topLeftCell="C8" activePane="bottomRight" state="frozen"/>
      <selection pane="bottomRight" activeCell="D14" sqref="D14"/>
      <pageMargins left="0" right="0" top="0" bottom="0" header="0" footer="0"/>
      <printOptions horizontalCentered="1"/>
      <pageSetup paperSize="8" scale="59" orientation="landscape" cellComments="asDisplayed" horizontalDpi="300" verticalDpi="300" r:id="rId4"/>
      <headerFooter differentFirst="1" alignWithMargins="0">
        <oddHeader xml:space="preserve">&amp;L&amp;18様式２&amp;R&amp;"ＭＳ Ｐゴシック,太字"&amp;16 </oddHeader>
        <oddFooter>&amp;C&amp;P/&amp;N</oddFooter>
        <firstHeader>&amp;L&amp;18様式２</firstHeader>
      </headerFooter>
      <autoFilter ref="A7:AF22" xr:uid="{6DD380A0-36F4-4EA2-86D7-967C1A77A99D}">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customSheetView>
    <customSheetView guid="{B3FC68C6-791B-4EED-9CE5-8FA0CBF9D6A3}" showPageBreaks="1" printArea="1" showAutoFilter="1" view="pageBreakPreview">
      <pane xSplit="2" ySplit="7" topLeftCell="C8" activePane="bottomRight" state="frozen"/>
      <selection pane="bottomRight" activeCell="D13" sqref="D13"/>
      <pageMargins left="0" right="0" top="0" bottom="0" header="0" footer="0"/>
      <printOptions horizontalCentered="1"/>
      <pageSetup paperSize="8" scale="59" orientation="landscape" cellComments="asDisplayed" horizontalDpi="300" verticalDpi="300" r:id="rId5"/>
      <headerFooter differentFirst="1" alignWithMargins="0">
        <oddHeader xml:space="preserve">&amp;L&amp;18様式２&amp;R&amp;"ＭＳ Ｐゴシック,太字"&amp;16 </oddHeader>
        <oddFooter>&amp;C&amp;P/&amp;N</oddFooter>
        <firstHeader>&amp;L&amp;18様式２</firstHeader>
      </headerFooter>
      <autoFilter ref="A7:AF22" xr:uid="{8A525D5A-2CF8-4C54-8F3D-A417D18C325B}">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customSheetView>
    <customSheetView guid="{D68F398A-BF84-4AEA-9EDE-000F1E67D9C0}" showPageBreaks="1" printArea="1" showAutoFilter="1" view="pageBreakPreview">
      <pane xSplit="2" ySplit="7" topLeftCell="C8" activePane="bottomRight" state="frozen"/>
      <selection pane="bottomRight" activeCell="D14" sqref="D14"/>
      <pageMargins left="0" right="0" top="0" bottom="0" header="0" footer="0"/>
      <printOptions horizontalCentered="1"/>
      <pageSetup paperSize="8" scale="59" orientation="landscape" cellComments="asDisplayed" horizontalDpi="300" verticalDpi="300" r:id="rId6"/>
      <headerFooter differentFirst="1" alignWithMargins="0">
        <oddHeader xml:space="preserve">&amp;L&amp;18様式２&amp;R&amp;"ＭＳ Ｐゴシック,太字"&amp;16 </oddHeader>
        <oddFooter>&amp;C&amp;P/&amp;N</oddFooter>
        <firstHeader>&amp;L&amp;18様式２</firstHeader>
      </headerFooter>
      <autoFilter ref="A7:AF22" xr:uid="{BDEC6684-D103-45E6-8F76-933B30B86152}">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customSheetView>
  </customSheetViews>
  <mergeCells count="32">
    <mergeCell ref="AE34:AE36"/>
    <mergeCell ref="AE37:AE39"/>
    <mergeCell ref="AE40:AE42"/>
    <mergeCell ref="AE20:AE22"/>
    <mergeCell ref="AC20:AC22"/>
    <mergeCell ref="AD20:AD22"/>
    <mergeCell ref="J20:O22"/>
    <mergeCell ref="AB20:AB22"/>
    <mergeCell ref="P20:U22"/>
    <mergeCell ref="V20:AA22"/>
    <mergeCell ref="J4:AE4"/>
    <mergeCell ref="AE5:AE7"/>
    <mergeCell ref="AC5:AC7"/>
    <mergeCell ref="AD5:AD7"/>
    <mergeCell ref="J5:AB6"/>
    <mergeCell ref="J7:O7"/>
    <mergeCell ref="P7:U7"/>
    <mergeCell ref="V7:AA7"/>
    <mergeCell ref="H20:H22"/>
    <mergeCell ref="I20:I22"/>
    <mergeCell ref="G5:G7"/>
    <mergeCell ref="A20:B22"/>
    <mergeCell ref="F20:F22"/>
    <mergeCell ref="G20:G22"/>
    <mergeCell ref="A5:A7"/>
    <mergeCell ref="B5:B7"/>
    <mergeCell ref="C5:C7"/>
    <mergeCell ref="D5:D7"/>
    <mergeCell ref="E5:E7"/>
    <mergeCell ref="F5:F7"/>
    <mergeCell ref="H5:H7"/>
    <mergeCell ref="I5:I7"/>
  </mergeCells>
  <phoneticPr fontId="4"/>
  <dataValidations count="5">
    <dataValidation type="list" allowBlank="1" showInputMessage="1" showErrorMessage="1" sqref="AC23:AE33 AD8:AE19 AC8:AC20" xr:uid="{00000000-0002-0000-0100-000000000000}">
      <formula1>"○, 　,"</formula1>
    </dataValidation>
    <dataValidation type="whole" allowBlank="1" showInputMessage="1" showErrorMessage="1" sqref="AA10:AA17 O10:O17 U10:U17 U19 O19 AA19" xr:uid="{00000000-0002-0000-0100-000001000000}">
      <formula1>0</formula1>
      <formula2>99</formula2>
    </dataValidation>
    <dataValidation type="list" allowBlank="1" showInputMessage="1" showErrorMessage="1" sqref="V10:V17 P10:P17 P19 V19" xr:uid="{00000000-0002-0000-0100-000002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V9 P9 J19 J9:J17" xr:uid="{00000000-0002-0000-0100-000003000000}">
      <formula1>"官房,府,個情,公取,カジノ,警察,金融,消費,復興,総務,法務,外務,財務,文科,厚労,農水,経産,国交,環境,原規,防衛"</formula1>
    </dataValidation>
    <dataValidation type="list" allowBlank="1" showInputMessage="1" showErrorMessage="1" sqref="K19 Q19 W19 W9:W17 K9:K17 Q9:Q17" xr:uid="{00000000-0002-0000-0100-000004000000}">
      <formula1>"新21,新22"</formula1>
    </dataValidation>
  </dataValidations>
  <printOptions horizontalCentered="1"/>
  <pageMargins left="0.39370078740157483" right="0.39370078740157483" top="0.78740157480314965" bottom="0.59055118110236227" header="0.51181102362204722" footer="0.39370078740157483"/>
  <pageSetup paperSize="8" scale="59" orientation="landscape" cellComments="asDisplayed" horizontalDpi="300" verticalDpi="300" r:id="rId7"/>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sheetPr>
  <dimension ref="A1:S67"/>
  <sheetViews>
    <sheetView view="pageBreakPreview" zoomScale="85" zoomScaleNormal="70" zoomScaleSheetLayoutView="85" zoomScalePageLayoutView="70" workbookViewId="0">
      <pane xSplit="2" ySplit="7" topLeftCell="C8" activePane="bottomRight" state="frozen"/>
      <selection pane="topRight" activeCell="C1" sqref="C1"/>
      <selection pane="bottomLeft" activeCell="A8" sqref="A8"/>
      <selection pane="bottomRight" activeCell="I13" sqref="I13"/>
    </sheetView>
  </sheetViews>
  <sheetFormatPr defaultColWidth="9" defaultRowHeight="13"/>
  <cols>
    <col min="1" max="1" width="6.6328125" style="117" customWidth="1"/>
    <col min="2" max="2" width="56.90625" style="117" customWidth="1"/>
    <col min="3" max="3" width="45.90625" style="117" customWidth="1"/>
    <col min="4" max="4" width="15" style="117" customWidth="1"/>
    <col min="5" max="5" width="46.36328125" style="117" customWidth="1"/>
    <col min="6" max="6" width="22.7265625" style="117" bestFit="1" customWidth="1"/>
    <col min="7" max="7" width="21.81640625" style="117" customWidth="1"/>
    <col min="8" max="8" width="50.08984375" style="117" customWidth="1"/>
    <col min="9" max="10" width="7.6328125" style="117" bestFit="1" customWidth="1"/>
    <col min="11" max="11" width="5" style="117" customWidth="1"/>
    <col min="12" max="19" width="5" style="117" hidden="1" customWidth="1"/>
    <col min="20" max="16384" width="9" style="117"/>
  </cols>
  <sheetData>
    <row r="1" spans="1:19" ht="21">
      <c r="A1" s="116" t="s">
        <v>1584</v>
      </c>
    </row>
    <row r="2" spans="1:19" ht="13.4" customHeight="1"/>
    <row r="3" spans="1:19" ht="19">
      <c r="A3" s="118" t="s">
        <v>1585</v>
      </c>
    </row>
    <row r="4" spans="1:19" ht="22.5" customHeight="1">
      <c r="A4" s="119"/>
      <c r="B4" s="120"/>
      <c r="G4" s="121"/>
      <c r="H4" s="120"/>
      <c r="I4" s="120"/>
      <c r="J4" s="120"/>
      <c r="K4" s="122" t="s">
        <v>1586</v>
      </c>
      <c r="L4" s="123"/>
      <c r="M4" s="123"/>
      <c r="N4" s="123"/>
      <c r="O4" s="123"/>
      <c r="P4" s="123"/>
      <c r="Q4" s="123"/>
      <c r="R4" s="123"/>
      <c r="S4" s="122"/>
    </row>
    <row r="5" spans="1:19" ht="20.149999999999999" customHeight="1">
      <c r="A5" s="590" t="s">
        <v>2</v>
      </c>
      <c r="B5" s="593" t="s">
        <v>3</v>
      </c>
      <c r="C5" s="600" t="s">
        <v>1562</v>
      </c>
      <c r="D5" s="600" t="s">
        <v>1563</v>
      </c>
      <c r="E5" s="593" t="s">
        <v>1564</v>
      </c>
      <c r="F5" s="593" t="s">
        <v>15</v>
      </c>
      <c r="G5" s="580" t="s">
        <v>16</v>
      </c>
      <c r="H5" s="605" t="s">
        <v>17</v>
      </c>
      <c r="I5" s="609" t="s">
        <v>22</v>
      </c>
      <c r="J5" s="609" t="s">
        <v>23</v>
      </c>
      <c r="K5" s="606" t="s">
        <v>24</v>
      </c>
      <c r="L5" s="620" t="s">
        <v>1587</v>
      </c>
      <c r="M5" s="621"/>
      <c r="N5" s="621"/>
      <c r="O5" s="621"/>
      <c r="P5" s="621"/>
      <c r="Q5" s="621"/>
      <c r="R5" s="621"/>
      <c r="S5" s="622"/>
    </row>
    <row r="6" spans="1:19" ht="20.149999999999999" customHeight="1">
      <c r="A6" s="591"/>
      <c r="B6" s="594"/>
      <c r="C6" s="601"/>
      <c r="D6" s="601"/>
      <c r="E6" s="594"/>
      <c r="F6" s="598"/>
      <c r="G6" s="581"/>
      <c r="H6" s="581"/>
      <c r="I6" s="614"/>
      <c r="J6" s="610"/>
      <c r="K6" s="607"/>
      <c r="L6" s="623"/>
      <c r="M6" s="624"/>
      <c r="N6" s="624"/>
      <c r="O6" s="624"/>
      <c r="P6" s="624"/>
      <c r="Q6" s="624"/>
      <c r="R6" s="624"/>
      <c r="S6" s="625"/>
    </row>
    <row r="7" spans="1:19" ht="20.149999999999999" customHeight="1">
      <c r="A7" s="592"/>
      <c r="B7" s="595"/>
      <c r="C7" s="602"/>
      <c r="D7" s="602"/>
      <c r="E7" s="595"/>
      <c r="F7" s="599"/>
      <c r="G7" s="582"/>
      <c r="H7" s="582"/>
      <c r="I7" s="615"/>
      <c r="J7" s="611"/>
      <c r="K7" s="608"/>
      <c r="L7" s="626"/>
      <c r="M7" s="627"/>
      <c r="N7" s="627"/>
      <c r="O7" s="627"/>
      <c r="P7" s="627"/>
      <c r="Q7" s="627"/>
      <c r="R7" s="627"/>
      <c r="S7" s="628"/>
    </row>
    <row r="8" spans="1:19" ht="20.149999999999999" customHeight="1">
      <c r="A8" s="124"/>
      <c r="B8" s="125" t="s">
        <v>40</v>
      </c>
      <c r="C8" s="126"/>
      <c r="D8" s="127"/>
      <c r="E8" s="128"/>
      <c r="F8" s="128"/>
      <c r="G8" s="128"/>
      <c r="H8" s="129"/>
      <c r="I8" s="128"/>
      <c r="J8" s="128"/>
      <c r="K8" s="128"/>
      <c r="L8" s="124"/>
      <c r="M8" s="128"/>
      <c r="N8" s="128"/>
      <c r="O8" s="128"/>
      <c r="P8" s="128"/>
      <c r="Q8" s="128"/>
      <c r="R8" s="128"/>
      <c r="S8" s="130"/>
    </row>
    <row r="9" spans="1:19" ht="26">
      <c r="A9" s="131">
        <v>1</v>
      </c>
      <c r="B9" s="132" t="s">
        <v>1588</v>
      </c>
      <c r="C9" s="173" t="s">
        <v>48</v>
      </c>
      <c r="D9" s="177">
        <v>1500</v>
      </c>
      <c r="E9" s="135"/>
      <c r="F9" s="181" t="s">
        <v>2136</v>
      </c>
      <c r="G9" s="183" t="s">
        <v>77</v>
      </c>
      <c r="H9" s="184" t="s">
        <v>78</v>
      </c>
      <c r="I9" s="182" t="s">
        <v>56</v>
      </c>
      <c r="J9" s="182"/>
      <c r="K9" s="178"/>
      <c r="L9" s="138"/>
      <c r="M9" s="137"/>
      <c r="N9" s="137"/>
      <c r="O9" s="137"/>
      <c r="P9" s="137"/>
      <c r="Q9" s="137"/>
      <c r="R9" s="137"/>
      <c r="S9" s="139"/>
    </row>
    <row r="10" spans="1:19" ht="26">
      <c r="A10" s="131">
        <v>2</v>
      </c>
      <c r="B10" s="132" t="s">
        <v>1589</v>
      </c>
      <c r="C10" s="173" t="s">
        <v>48</v>
      </c>
      <c r="D10" s="177">
        <v>400</v>
      </c>
      <c r="E10" s="135"/>
      <c r="F10" s="181" t="s">
        <v>225</v>
      </c>
      <c r="G10" s="183" t="s">
        <v>77</v>
      </c>
      <c r="H10" s="184" t="s">
        <v>78</v>
      </c>
      <c r="I10" s="182" t="s">
        <v>56</v>
      </c>
      <c r="J10" s="182" t="s">
        <v>56</v>
      </c>
      <c r="K10" s="178"/>
      <c r="L10" s="138"/>
      <c r="M10" s="137"/>
      <c r="N10" s="137"/>
      <c r="O10" s="137"/>
      <c r="P10" s="137"/>
      <c r="Q10" s="137"/>
      <c r="R10" s="137"/>
      <c r="S10" s="139"/>
    </row>
    <row r="11" spans="1:19" ht="26">
      <c r="A11" s="131">
        <v>3</v>
      </c>
      <c r="B11" s="132" t="s">
        <v>1590</v>
      </c>
      <c r="C11" s="173" t="s">
        <v>48</v>
      </c>
      <c r="D11" s="177">
        <v>10000</v>
      </c>
      <c r="E11" s="135"/>
      <c r="F11" s="179" t="s">
        <v>2137</v>
      </c>
      <c r="G11" s="183" t="s">
        <v>77</v>
      </c>
      <c r="H11" s="184" t="s">
        <v>78</v>
      </c>
      <c r="I11" s="180"/>
      <c r="J11" s="180" t="s">
        <v>56</v>
      </c>
      <c r="K11" s="178"/>
      <c r="L11" s="138"/>
      <c r="M11" s="137"/>
      <c r="N11" s="137"/>
      <c r="O11" s="137"/>
      <c r="P11" s="137"/>
      <c r="Q11" s="137"/>
      <c r="R11" s="137"/>
      <c r="S11" s="139"/>
    </row>
    <row r="12" spans="1:19" ht="30.75" customHeight="1">
      <c r="A12" s="131">
        <v>4</v>
      </c>
      <c r="B12" s="132" t="s">
        <v>1591</v>
      </c>
      <c r="C12" s="173" t="s">
        <v>48</v>
      </c>
      <c r="D12" s="177">
        <v>5000</v>
      </c>
      <c r="E12" s="135"/>
      <c r="F12" s="179" t="s">
        <v>2138</v>
      </c>
      <c r="G12" s="183" t="s">
        <v>2139</v>
      </c>
      <c r="H12" s="184" t="s">
        <v>78</v>
      </c>
      <c r="I12" s="180" t="s">
        <v>56</v>
      </c>
      <c r="J12" s="180" t="s">
        <v>56</v>
      </c>
      <c r="K12" s="178"/>
      <c r="L12" s="138"/>
      <c r="M12" s="137"/>
      <c r="N12" s="137"/>
      <c r="O12" s="137"/>
      <c r="P12" s="137"/>
      <c r="Q12" s="137"/>
      <c r="R12" s="137"/>
      <c r="S12" s="139"/>
    </row>
    <row r="13" spans="1:19" ht="26">
      <c r="A13" s="131">
        <v>5</v>
      </c>
      <c r="B13" s="132" t="s">
        <v>1592</v>
      </c>
      <c r="C13" s="173" t="s">
        <v>48</v>
      </c>
      <c r="D13" s="177">
        <v>7300</v>
      </c>
      <c r="E13" s="135"/>
      <c r="F13" s="179" t="s">
        <v>2136</v>
      </c>
      <c r="G13" s="183" t="s">
        <v>2139</v>
      </c>
      <c r="H13" s="184" t="s">
        <v>78</v>
      </c>
      <c r="I13" s="180" t="s">
        <v>56</v>
      </c>
      <c r="J13" s="180" t="s">
        <v>56</v>
      </c>
      <c r="K13" s="178"/>
      <c r="L13" s="138"/>
      <c r="M13" s="137"/>
      <c r="N13" s="137"/>
      <c r="O13" s="137"/>
      <c r="P13" s="137"/>
      <c r="Q13" s="137"/>
      <c r="R13" s="137"/>
      <c r="S13" s="139"/>
    </row>
    <row r="14" spans="1:19" hidden="1">
      <c r="A14" s="141"/>
      <c r="B14" s="132"/>
      <c r="C14" s="133"/>
      <c r="D14" s="134"/>
      <c r="E14" s="135"/>
      <c r="F14" s="135"/>
      <c r="G14" s="140"/>
      <c r="H14" s="140"/>
      <c r="I14" s="136"/>
      <c r="J14" s="136"/>
      <c r="K14" s="137"/>
      <c r="L14" s="138"/>
      <c r="M14" s="137"/>
      <c r="N14" s="137"/>
      <c r="O14" s="137"/>
      <c r="P14" s="137"/>
      <c r="Q14" s="137"/>
      <c r="R14" s="137"/>
      <c r="S14" s="139"/>
    </row>
    <row r="15" spans="1:19" hidden="1">
      <c r="A15" s="141"/>
      <c r="B15" s="132"/>
      <c r="C15" s="133"/>
      <c r="D15" s="134"/>
      <c r="E15" s="135"/>
      <c r="F15" s="135"/>
      <c r="G15" s="135"/>
      <c r="H15" s="135"/>
      <c r="I15" s="136"/>
      <c r="J15" s="136"/>
      <c r="K15" s="137"/>
      <c r="L15" s="138"/>
      <c r="M15" s="137"/>
      <c r="N15" s="137"/>
      <c r="O15" s="137"/>
      <c r="P15" s="137"/>
      <c r="Q15" s="137"/>
      <c r="R15" s="137"/>
      <c r="S15" s="139"/>
    </row>
    <row r="16" spans="1:19" hidden="1">
      <c r="A16" s="142"/>
      <c r="B16" s="143"/>
      <c r="C16" s="144"/>
      <c r="D16" s="145"/>
      <c r="E16" s="146"/>
      <c r="F16" s="146"/>
      <c r="G16" s="147"/>
      <c r="H16" s="147"/>
      <c r="I16" s="136"/>
      <c r="J16" s="136"/>
      <c r="K16" s="137"/>
      <c r="L16" s="138"/>
      <c r="M16" s="137"/>
      <c r="N16" s="137"/>
      <c r="O16" s="137"/>
      <c r="P16" s="137"/>
      <c r="Q16" s="137"/>
      <c r="R16" s="137"/>
      <c r="S16" s="139"/>
    </row>
    <row r="17" spans="1:19" ht="20.149999999999999" customHeight="1">
      <c r="A17" s="148"/>
      <c r="B17" s="149" t="s">
        <v>1593</v>
      </c>
      <c r="C17" s="150"/>
      <c r="D17" s="151"/>
      <c r="E17" s="152"/>
      <c r="F17" s="152"/>
      <c r="G17" s="152"/>
      <c r="H17" s="153"/>
      <c r="I17" s="152"/>
      <c r="J17" s="152"/>
      <c r="K17" s="152"/>
      <c r="L17" s="148"/>
      <c r="M17" s="152"/>
      <c r="N17" s="152"/>
      <c r="O17" s="152"/>
      <c r="P17" s="152"/>
      <c r="Q17" s="152"/>
      <c r="R17" s="152"/>
      <c r="S17" s="154"/>
    </row>
    <row r="18" spans="1:19" ht="26">
      <c r="A18" s="131">
        <v>6</v>
      </c>
      <c r="B18" s="132" t="s">
        <v>1594</v>
      </c>
      <c r="C18" s="173" t="s">
        <v>48</v>
      </c>
      <c r="D18" s="134">
        <v>400</v>
      </c>
      <c r="E18" s="135"/>
      <c r="F18" s="135" t="s">
        <v>76</v>
      </c>
      <c r="G18" s="140" t="s">
        <v>920</v>
      </c>
      <c r="H18" s="140" t="s">
        <v>425</v>
      </c>
      <c r="I18" s="136"/>
      <c r="J18" s="136" t="s">
        <v>56</v>
      </c>
      <c r="K18" s="137" t="s">
        <v>84</v>
      </c>
      <c r="L18" s="138"/>
      <c r="M18" s="137"/>
      <c r="N18" s="137"/>
      <c r="O18" s="137"/>
      <c r="P18" s="137"/>
      <c r="Q18" s="137"/>
      <c r="R18" s="137"/>
      <c r="S18" s="139" t="s">
        <v>84</v>
      </c>
    </row>
    <row r="19" spans="1:19" hidden="1">
      <c r="A19" s="141"/>
      <c r="B19" s="132"/>
      <c r="C19" s="133"/>
      <c r="D19" s="134"/>
      <c r="E19" s="135"/>
      <c r="F19" s="135"/>
      <c r="G19" s="140"/>
      <c r="H19" s="140"/>
      <c r="I19" s="136"/>
      <c r="J19" s="136"/>
      <c r="K19" s="137"/>
      <c r="L19" s="138"/>
      <c r="M19" s="137"/>
      <c r="N19" s="137"/>
      <c r="O19" s="137"/>
      <c r="P19" s="137"/>
      <c r="Q19" s="137"/>
      <c r="R19" s="137"/>
      <c r="S19" s="139"/>
    </row>
    <row r="20" spans="1:19" hidden="1">
      <c r="A20" s="141"/>
      <c r="B20" s="132"/>
      <c r="C20" s="133"/>
      <c r="D20" s="134"/>
      <c r="E20" s="135"/>
      <c r="F20" s="135"/>
      <c r="G20" s="135"/>
      <c r="H20" s="135"/>
      <c r="I20" s="136"/>
      <c r="J20" s="136"/>
      <c r="K20" s="137"/>
      <c r="L20" s="138"/>
      <c r="M20" s="137"/>
      <c r="N20" s="137"/>
      <c r="O20" s="137"/>
      <c r="P20" s="137"/>
      <c r="Q20" s="137"/>
      <c r="R20" s="137"/>
      <c r="S20" s="139"/>
    </row>
    <row r="21" spans="1:19" ht="20.149999999999999" customHeight="1">
      <c r="A21" s="148"/>
      <c r="B21" s="149" t="s">
        <v>1595</v>
      </c>
      <c r="C21" s="150"/>
      <c r="D21" s="151"/>
      <c r="E21" s="152"/>
      <c r="F21" s="152"/>
      <c r="G21" s="152"/>
      <c r="H21" s="153"/>
      <c r="I21" s="152"/>
      <c r="J21" s="152"/>
      <c r="K21" s="152"/>
      <c r="L21" s="148"/>
      <c r="M21" s="152"/>
      <c r="N21" s="152"/>
      <c r="O21" s="152"/>
      <c r="P21" s="152"/>
      <c r="Q21" s="152"/>
      <c r="R21" s="152"/>
      <c r="S21" s="154"/>
    </row>
    <row r="22" spans="1:19" ht="26">
      <c r="A22" s="131">
        <v>7</v>
      </c>
      <c r="B22" s="132" t="s">
        <v>1596</v>
      </c>
      <c r="C22" s="173" t="s">
        <v>48</v>
      </c>
      <c r="D22" s="241">
        <v>20.03</v>
      </c>
      <c r="E22" s="135"/>
      <c r="F22" s="135" t="s">
        <v>292</v>
      </c>
      <c r="G22" s="140" t="s">
        <v>1544</v>
      </c>
      <c r="H22" s="140" t="s">
        <v>1597</v>
      </c>
      <c r="I22" s="136" t="s">
        <v>56</v>
      </c>
      <c r="J22" s="136"/>
      <c r="K22" s="137" t="s">
        <v>84</v>
      </c>
      <c r="L22" s="138"/>
      <c r="M22" s="137"/>
      <c r="N22" s="137"/>
      <c r="O22" s="137"/>
      <c r="P22" s="137"/>
      <c r="Q22" s="137"/>
      <c r="R22" s="137"/>
      <c r="S22" s="139" t="s">
        <v>84</v>
      </c>
    </row>
    <row r="23" spans="1:19" ht="26">
      <c r="A23" s="131">
        <v>8</v>
      </c>
      <c r="B23" s="132" t="s">
        <v>1598</v>
      </c>
      <c r="C23" s="173" t="s">
        <v>48</v>
      </c>
      <c r="D23" s="242">
        <v>162.91800000000001</v>
      </c>
      <c r="E23" s="135"/>
      <c r="F23" s="135" t="s">
        <v>292</v>
      </c>
      <c r="G23" s="140" t="s">
        <v>1544</v>
      </c>
      <c r="H23" s="140" t="s">
        <v>1597</v>
      </c>
      <c r="I23" s="136" t="s">
        <v>56</v>
      </c>
      <c r="J23" s="136"/>
      <c r="K23" s="137"/>
      <c r="L23" s="138"/>
      <c r="M23" s="137"/>
      <c r="N23" s="137"/>
      <c r="O23" s="137"/>
      <c r="P23" s="137"/>
      <c r="Q23" s="137"/>
      <c r="R23" s="137"/>
      <c r="S23" s="139"/>
    </row>
    <row r="24" spans="1:19" ht="26">
      <c r="A24" s="131">
        <v>9</v>
      </c>
      <c r="B24" s="132" t="s">
        <v>1599</v>
      </c>
      <c r="C24" s="173" t="s">
        <v>48</v>
      </c>
      <c r="D24" s="242">
        <v>51.009</v>
      </c>
      <c r="E24" s="135"/>
      <c r="F24" s="135" t="s">
        <v>292</v>
      </c>
      <c r="G24" s="140" t="s">
        <v>1544</v>
      </c>
      <c r="H24" s="140" t="s">
        <v>1597</v>
      </c>
      <c r="I24" s="136" t="s">
        <v>56</v>
      </c>
      <c r="J24" s="136"/>
      <c r="K24" s="137"/>
      <c r="L24" s="138"/>
      <c r="M24" s="137"/>
      <c r="N24" s="137"/>
      <c r="O24" s="137"/>
      <c r="P24" s="137"/>
      <c r="Q24" s="137"/>
      <c r="R24" s="137"/>
      <c r="S24" s="139"/>
    </row>
    <row r="25" spans="1:19" ht="20.149999999999999" hidden="1" customHeight="1">
      <c r="A25" s="148"/>
      <c r="B25" s="149" t="s">
        <v>1600</v>
      </c>
      <c r="C25" s="150"/>
      <c r="D25" s="151"/>
      <c r="E25" s="152"/>
      <c r="F25" s="152"/>
      <c r="G25" s="152"/>
      <c r="H25" s="153"/>
      <c r="I25" s="152"/>
      <c r="J25" s="152"/>
      <c r="K25" s="152"/>
      <c r="L25" s="148"/>
      <c r="M25" s="152"/>
      <c r="N25" s="152"/>
      <c r="O25" s="152"/>
      <c r="P25" s="152"/>
      <c r="Q25" s="152"/>
      <c r="R25" s="152"/>
      <c r="S25" s="154"/>
    </row>
    <row r="26" spans="1:19" hidden="1">
      <c r="A26" s="141"/>
      <c r="B26" s="132"/>
      <c r="C26" s="133"/>
      <c r="D26" s="134"/>
      <c r="E26" s="135"/>
      <c r="F26" s="135"/>
      <c r="G26" s="140"/>
      <c r="H26" s="140"/>
      <c r="I26" s="136"/>
      <c r="J26" s="136"/>
      <c r="K26" s="137" t="s">
        <v>84</v>
      </c>
      <c r="L26" s="138"/>
      <c r="M26" s="137"/>
      <c r="N26" s="137"/>
      <c r="O26" s="137"/>
      <c r="P26" s="137"/>
      <c r="Q26" s="137"/>
      <c r="R26" s="137"/>
      <c r="S26" s="139" t="s">
        <v>84</v>
      </c>
    </row>
    <row r="27" spans="1:19" hidden="1">
      <c r="A27" s="141"/>
      <c r="B27" s="132"/>
      <c r="C27" s="133"/>
      <c r="D27" s="134"/>
      <c r="E27" s="135"/>
      <c r="F27" s="135"/>
      <c r="G27" s="140"/>
      <c r="H27" s="140"/>
      <c r="I27" s="136"/>
      <c r="J27" s="136"/>
      <c r="K27" s="137"/>
      <c r="L27" s="138"/>
      <c r="M27" s="137"/>
      <c r="N27" s="137"/>
      <c r="O27" s="137"/>
      <c r="P27" s="137"/>
      <c r="Q27" s="137"/>
      <c r="R27" s="137"/>
      <c r="S27" s="139"/>
    </row>
    <row r="28" spans="1:19" hidden="1">
      <c r="A28" s="141"/>
      <c r="B28" s="132"/>
      <c r="C28" s="133"/>
      <c r="D28" s="134"/>
      <c r="E28" s="135"/>
      <c r="F28" s="135"/>
      <c r="G28" s="140"/>
      <c r="H28" s="140"/>
      <c r="I28" s="136"/>
      <c r="J28" s="136"/>
      <c r="K28" s="137"/>
      <c r="L28" s="138"/>
      <c r="M28" s="137"/>
      <c r="N28" s="137"/>
      <c r="O28" s="137"/>
      <c r="P28" s="137"/>
      <c r="Q28" s="137"/>
      <c r="R28" s="137"/>
      <c r="S28" s="139"/>
    </row>
    <row r="29" spans="1:19" ht="20.149999999999999" customHeight="1">
      <c r="A29" s="148"/>
      <c r="B29" s="149" t="s">
        <v>1601</v>
      </c>
      <c r="C29" s="150"/>
      <c r="D29" s="151"/>
      <c r="E29" s="152"/>
      <c r="F29" s="152"/>
      <c r="G29" s="152"/>
      <c r="H29" s="153"/>
      <c r="I29" s="152"/>
      <c r="J29" s="152"/>
      <c r="K29" s="152"/>
      <c r="L29" s="148"/>
      <c r="M29" s="152"/>
      <c r="N29" s="152"/>
      <c r="O29" s="152"/>
      <c r="P29" s="152"/>
      <c r="Q29" s="152"/>
      <c r="R29" s="152"/>
      <c r="S29" s="154"/>
    </row>
    <row r="30" spans="1:19" ht="35.25" customHeight="1">
      <c r="A30" s="131">
        <v>10</v>
      </c>
      <c r="B30" s="132" t="s">
        <v>1602</v>
      </c>
      <c r="C30" s="173" t="s">
        <v>48</v>
      </c>
      <c r="D30" s="134">
        <v>500</v>
      </c>
      <c r="E30" s="135" t="s">
        <v>1603</v>
      </c>
      <c r="F30" s="135" t="s">
        <v>1604</v>
      </c>
      <c r="G30" s="140" t="s">
        <v>1544</v>
      </c>
      <c r="H30" s="140" t="s">
        <v>1605</v>
      </c>
      <c r="I30" s="136" t="s">
        <v>56</v>
      </c>
      <c r="J30" s="136" t="s">
        <v>56</v>
      </c>
      <c r="K30" s="137" t="s">
        <v>84</v>
      </c>
      <c r="L30" s="138"/>
      <c r="M30" s="137"/>
      <c r="N30" s="137"/>
      <c r="O30" s="137"/>
      <c r="P30" s="137"/>
      <c r="Q30" s="137"/>
      <c r="R30" s="137"/>
      <c r="S30" s="139" t="s">
        <v>84</v>
      </c>
    </row>
    <row r="31" spans="1:19" hidden="1">
      <c r="A31" s="141"/>
      <c r="B31" s="132"/>
      <c r="C31" s="133"/>
      <c r="D31" s="134"/>
      <c r="E31" s="135"/>
      <c r="F31" s="135"/>
      <c r="G31" s="140"/>
      <c r="H31" s="140"/>
      <c r="I31" s="136"/>
      <c r="J31" s="136"/>
      <c r="K31" s="137"/>
      <c r="L31" s="138"/>
      <c r="M31" s="137"/>
      <c r="N31" s="137"/>
      <c r="O31" s="137"/>
      <c r="P31" s="137"/>
      <c r="Q31" s="137"/>
      <c r="R31" s="137"/>
      <c r="S31" s="139"/>
    </row>
    <row r="32" spans="1:19" hidden="1">
      <c r="A32" s="141"/>
      <c r="B32" s="132"/>
      <c r="C32" s="133"/>
      <c r="D32" s="134"/>
      <c r="E32" s="135"/>
      <c r="F32" s="135"/>
      <c r="G32" s="140"/>
      <c r="H32" s="140"/>
      <c r="I32" s="136"/>
      <c r="J32" s="136"/>
      <c r="K32" s="137"/>
      <c r="L32" s="138"/>
      <c r="M32" s="137"/>
      <c r="N32" s="137"/>
      <c r="O32" s="137"/>
      <c r="P32" s="137"/>
      <c r="Q32" s="137"/>
      <c r="R32" s="137"/>
      <c r="S32" s="139"/>
    </row>
    <row r="33" spans="1:19" ht="20.149999999999999" hidden="1" customHeight="1">
      <c r="A33" s="148"/>
      <c r="B33" s="149" t="s">
        <v>1182</v>
      </c>
      <c r="C33" s="150"/>
      <c r="D33" s="151"/>
      <c r="E33" s="152"/>
      <c r="F33" s="152"/>
      <c r="G33" s="152"/>
      <c r="H33" s="153"/>
      <c r="I33" s="152"/>
      <c r="J33" s="152"/>
      <c r="K33" s="152"/>
      <c r="L33" s="148"/>
      <c r="M33" s="152"/>
      <c r="N33" s="152"/>
      <c r="O33" s="152"/>
      <c r="P33" s="152"/>
      <c r="Q33" s="152"/>
      <c r="R33" s="152"/>
      <c r="S33" s="154"/>
    </row>
    <row r="34" spans="1:19" hidden="1">
      <c r="A34" s="141"/>
      <c r="B34" s="132"/>
      <c r="C34" s="133"/>
      <c r="D34" s="134"/>
      <c r="E34" s="135"/>
      <c r="F34" s="135"/>
      <c r="G34" s="140"/>
      <c r="H34" s="140"/>
      <c r="I34" s="136"/>
      <c r="J34" s="136"/>
      <c r="K34" s="137" t="s">
        <v>84</v>
      </c>
      <c r="L34" s="138"/>
      <c r="M34" s="137"/>
      <c r="N34" s="137"/>
      <c r="O34" s="137"/>
      <c r="P34" s="137"/>
      <c r="Q34" s="137"/>
      <c r="R34" s="137"/>
      <c r="S34" s="139" t="s">
        <v>84</v>
      </c>
    </row>
    <row r="35" spans="1:19" hidden="1">
      <c r="A35" s="141"/>
      <c r="B35" s="132"/>
      <c r="C35" s="133"/>
      <c r="D35" s="134"/>
      <c r="E35" s="135"/>
      <c r="F35" s="135"/>
      <c r="G35" s="140"/>
      <c r="H35" s="140"/>
      <c r="I35" s="136"/>
      <c r="J35" s="136"/>
      <c r="K35" s="137"/>
      <c r="L35" s="138"/>
      <c r="M35" s="137"/>
      <c r="N35" s="137"/>
      <c r="O35" s="137"/>
      <c r="P35" s="137"/>
      <c r="Q35" s="137"/>
      <c r="R35" s="137"/>
      <c r="S35" s="139"/>
    </row>
    <row r="36" spans="1:19" hidden="1">
      <c r="A36" s="141"/>
      <c r="B36" s="132"/>
      <c r="C36" s="133"/>
      <c r="D36" s="134"/>
      <c r="E36" s="135"/>
      <c r="F36" s="135"/>
      <c r="G36" s="135"/>
      <c r="H36" s="135"/>
      <c r="I36" s="136"/>
      <c r="J36" s="136"/>
      <c r="K36" s="137"/>
      <c r="L36" s="138"/>
      <c r="M36" s="137"/>
      <c r="N36" s="137"/>
      <c r="O36" s="137"/>
      <c r="P36" s="137"/>
      <c r="Q36" s="137"/>
      <c r="R36" s="137"/>
      <c r="S36" s="139"/>
    </row>
    <row r="37" spans="1:19" ht="20.149999999999999" hidden="1" customHeight="1">
      <c r="A37" s="148"/>
      <c r="B37" s="149" t="s">
        <v>1224</v>
      </c>
      <c r="C37" s="150"/>
      <c r="D37" s="151"/>
      <c r="E37" s="152"/>
      <c r="F37" s="152"/>
      <c r="G37" s="152"/>
      <c r="H37" s="153"/>
      <c r="I37" s="152"/>
      <c r="J37" s="152"/>
      <c r="K37" s="152"/>
      <c r="L37" s="148"/>
      <c r="M37" s="152"/>
      <c r="N37" s="152"/>
      <c r="O37" s="152"/>
      <c r="P37" s="152"/>
      <c r="Q37" s="152"/>
      <c r="R37" s="152"/>
      <c r="S37" s="154"/>
    </row>
    <row r="38" spans="1:19" hidden="1">
      <c r="A38" s="141"/>
      <c r="B38" s="132"/>
      <c r="C38" s="133"/>
      <c r="D38" s="134"/>
      <c r="E38" s="135"/>
      <c r="F38" s="135"/>
      <c r="G38" s="140"/>
      <c r="H38" s="140"/>
      <c r="I38" s="136"/>
      <c r="J38" s="136"/>
      <c r="K38" s="137" t="s">
        <v>84</v>
      </c>
      <c r="L38" s="138"/>
      <c r="M38" s="137"/>
      <c r="N38" s="137"/>
      <c r="O38" s="137"/>
      <c r="P38" s="137"/>
      <c r="Q38" s="137"/>
      <c r="R38" s="137"/>
      <c r="S38" s="139" t="s">
        <v>84</v>
      </c>
    </row>
    <row r="39" spans="1:19" hidden="1">
      <c r="A39" s="141"/>
      <c r="B39" s="132"/>
      <c r="C39" s="133"/>
      <c r="D39" s="134"/>
      <c r="E39" s="135"/>
      <c r="F39" s="135"/>
      <c r="G39" s="135"/>
      <c r="H39" s="135"/>
      <c r="I39" s="136"/>
      <c r="J39" s="136"/>
      <c r="K39" s="137"/>
      <c r="L39" s="138"/>
      <c r="M39" s="137"/>
      <c r="N39" s="137"/>
      <c r="O39" s="137"/>
      <c r="P39" s="137"/>
      <c r="Q39" s="137"/>
      <c r="R39" s="137"/>
      <c r="S39" s="139"/>
    </row>
    <row r="40" spans="1:19" hidden="1">
      <c r="A40" s="141"/>
      <c r="B40" s="132"/>
      <c r="C40" s="133"/>
      <c r="D40" s="134"/>
      <c r="E40" s="135"/>
      <c r="F40" s="135"/>
      <c r="G40" s="135"/>
      <c r="H40" s="135"/>
      <c r="I40" s="136"/>
      <c r="J40" s="136"/>
      <c r="K40" s="137"/>
      <c r="L40" s="138"/>
      <c r="M40" s="137"/>
      <c r="N40" s="137"/>
      <c r="O40" s="137"/>
      <c r="P40" s="137"/>
      <c r="Q40" s="137"/>
      <c r="R40" s="137"/>
      <c r="S40" s="139"/>
    </row>
    <row r="41" spans="1:19" ht="20.149999999999999" hidden="1" customHeight="1">
      <c r="A41" s="148"/>
      <c r="B41" s="149" t="s">
        <v>1606</v>
      </c>
      <c r="C41" s="150"/>
      <c r="D41" s="151"/>
      <c r="E41" s="152"/>
      <c r="F41" s="152"/>
      <c r="G41" s="152"/>
      <c r="H41" s="153"/>
      <c r="I41" s="152"/>
      <c r="J41" s="152"/>
      <c r="K41" s="152"/>
      <c r="L41" s="148"/>
      <c r="M41" s="152"/>
      <c r="N41" s="152"/>
      <c r="O41" s="152"/>
      <c r="P41" s="152"/>
      <c r="Q41" s="152"/>
      <c r="R41" s="152"/>
      <c r="S41" s="154"/>
    </row>
    <row r="42" spans="1:19" hidden="1">
      <c r="A42" s="141"/>
      <c r="B42" s="132"/>
      <c r="C42" s="133"/>
      <c r="D42" s="134"/>
      <c r="E42" s="135"/>
      <c r="F42" s="135"/>
      <c r="G42" s="140"/>
      <c r="H42" s="140"/>
      <c r="I42" s="136"/>
      <c r="J42" s="136"/>
      <c r="K42" s="137" t="s">
        <v>84</v>
      </c>
      <c r="L42" s="138"/>
      <c r="M42" s="137"/>
      <c r="N42" s="137"/>
      <c r="O42" s="137"/>
      <c r="P42" s="137"/>
      <c r="Q42" s="137"/>
      <c r="R42" s="137"/>
      <c r="S42" s="139" t="s">
        <v>84</v>
      </c>
    </row>
    <row r="43" spans="1:19" hidden="1">
      <c r="A43" s="141"/>
      <c r="B43" s="132"/>
      <c r="C43" s="133"/>
      <c r="D43" s="134"/>
      <c r="E43" s="135"/>
      <c r="F43" s="135"/>
      <c r="G43" s="140"/>
      <c r="H43" s="140"/>
      <c r="I43" s="136"/>
      <c r="J43" s="136"/>
      <c r="K43" s="137"/>
      <c r="L43" s="138"/>
      <c r="M43" s="137"/>
      <c r="N43" s="137"/>
      <c r="O43" s="137"/>
      <c r="P43" s="137"/>
      <c r="Q43" s="137"/>
      <c r="R43" s="137"/>
      <c r="S43" s="139"/>
    </row>
    <row r="44" spans="1:19" hidden="1">
      <c r="A44" s="141"/>
      <c r="B44" s="132"/>
      <c r="C44" s="133"/>
      <c r="D44" s="134"/>
      <c r="E44" s="135"/>
      <c r="F44" s="135"/>
      <c r="G44" s="135"/>
      <c r="H44" s="135"/>
      <c r="I44" s="136"/>
      <c r="J44" s="136"/>
      <c r="K44" s="137"/>
      <c r="L44" s="138"/>
      <c r="M44" s="137"/>
      <c r="N44" s="137"/>
      <c r="O44" s="137"/>
      <c r="P44" s="137"/>
      <c r="Q44" s="137"/>
      <c r="R44" s="137"/>
      <c r="S44" s="139"/>
    </row>
    <row r="45" spans="1:19" ht="20.149999999999999" customHeight="1">
      <c r="A45" s="148"/>
      <c r="B45" s="149" t="s">
        <v>1607</v>
      </c>
      <c r="C45" s="150"/>
      <c r="D45" s="151"/>
      <c r="E45" s="152"/>
      <c r="F45" s="152"/>
      <c r="G45" s="152"/>
      <c r="H45" s="153"/>
      <c r="I45" s="152"/>
      <c r="J45" s="152"/>
      <c r="K45" s="152"/>
      <c r="L45" s="148"/>
      <c r="M45" s="152"/>
      <c r="N45" s="152"/>
      <c r="O45" s="152"/>
      <c r="P45" s="152"/>
      <c r="Q45" s="152"/>
      <c r="R45" s="152"/>
      <c r="S45" s="154"/>
    </row>
    <row r="46" spans="1:19" ht="42" customHeight="1">
      <c r="A46" s="131">
        <v>11</v>
      </c>
      <c r="B46" s="132" t="s">
        <v>1608</v>
      </c>
      <c r="C46" s="172" t="s">
        <v>48</v>
      </c>
      <c r="D46" s="134">
        <v>200</v>
      </c>
      <c r="E46" s="135"/>
      <c r="F46" s="135" t="s">
        <v>1609</v>
      </c>
      <c r="G46" s="140" t="s">
        <v>1544</v>
      </c>
      <c r="H46" s="140" t="s">
        <v>1610</v>
      </c>
      <c r="I46" s="136" t="s">
        <v>56</v>
      </c>
      <c r="J46" s="136"/>
      <c r="K46" s="137" t="s">
        <v>84</v>
      </c>
      <c r="L46" s="138"/>
      <c r="M46" s="137"/>
      <c r="N46" s="137"/>
      <c r="O46" s="137"/>
      <c r="P46" s="137"/>
      <c r="Q46" s="137"/>
      <c r="R46" s="137"/>
      <c r="S46" s="139" t="s">
        <v>84</v>
      </c>
    </row>
    <row r="47" spans="1:19" hidden="1">
      <c r="A47" s="141"/>
      <c r="B47" s="132"/>
      <c r="C47" s="133"/>
      <c r="D47" s="134"/>
      <c r="E47" s="135"/>
      <c r="F47" s="135"/>
      <c r="G47" s="140"/>
      <c r="H47" s="140"/>
      <c r="I47" s="136"/>
      <c r="J47" s="136"/>
      <c r="K47" s="137"/>
      <c r="L47" s="138"/>
      <c r="M47" s="137"/>
      <c r="N47" s="137"/>
      <c r="O47" s="137"/>
      <c r="P47" s="137"/>
      <c r="Q47" s="137"/>
      <c r="R47" s="137"/>
      <c r="S47" s="139"/>
    </row>
    <row r="48" spans="1:19" hidden="1">
      <c r="A48" s="141"/>
      <c r="B48" s="132"/>
      <c r="C48" s="133"/>
      <c r="D48" s="134"/>
      <c r="E48" s="135"/>
      <c r="F48" s="135"/>
      <c r="G48" s="135"/>
      <c r="H48" s="135"/>
      <c r="I48" s="136"/>
      <c r="J48" s="136"/>
      <c r="K48" s="137"/>
      <c r="L48" s="138"/>
      <c r="M48" s="137"/>
      <c r="N48" s="137"/>
      <c r="O48" s="137"/>
      <c r="P48" s="137"/>
      <c r="Q48" s="137"/>
      <c r="R48" s="137"/>
      <c r="S48" s="139"/>
    </row>
    <row r="49" spans="1:19" ht="20.149999999999999" hidden="1" customHeight="1">
      <c r="A49" s="148"/>
      <c r="B49" s="149" t="s">
        <v>1611</v>
      </c>
      <c r="C49" s="150"/>
      <c r="D49" s="151"/>
      <c r="E49" s="152"/>
      <c r="F49" s="152"/>
      <c r="G49" s="152"/>
      <c r="H49" s="153"/>
      <c r="I49" s="152"/>
      <c r="J49" s="152"/>
      <c r="K49" s="152"/>
      <c r="L49" s="148"/>
      <c r="M49" s="152"/>
      <c r="N49" s="152"/>
      <c r="O49" s="152"/>
      <c r="P49" s="152"/>
      <c r="Q49" s="152"/>
      <c r="R49" s="152"/>
      <c r="S49" s="154"/>
    </row>
    <row r="50" spans="1:19" hidden="1">
      <c r="A50" s="141"/>
      <c r="B50" s="132"/>
      <c r="C50" s="133"/>
      <c r="D50" s="134"/>
      <c r="E50" s="135"/>
      <c r="F50" s="135"/>
      <c r="G50" s="140"/>
      <c r="H50" s="140"/>
      <c r="I50" s="136"/>
      <c r="J50" s="136"/>
      <c r="K50" s="137" t="s">
        <v>84</v>
      </c>
      <c r="L50" s="138"/>
      <c r="M50" s="137"/>
      <c r="N50" s="137"/>
      <c r="O50" s="137"/>
      <c r="P50" s="137"/>
      <c r="Q50" s="137"/>
      <c r="R50" s="137"/>
      <c r="S50" s="139" t="s">
        <v>84</v>
      </c>
    </row>
    <row r="51" spans="1:19" hidden="1">
      <c r="A51" s="141"/>
      <c r="B51" s="132"/>
      <c r="C51" s="133"/>
      <c r="D51" s="134"/>
      <c r="E51" s="135"/>
      <c r="F51" s="135"/>
      <c r="G51" s="140"/>
      <c r="H51" s="140"/>
      <c r="I51" s="136"/>
      <c r="J51" s="136"/>
      <c r="K51" s="137"/>
      <c r="L51" s="138"/>
      <c r="M51" s="137"/>
      <c r="N51" s="137"/>
      <c r="O51" s="137"/>
      <c r="P51" s="137"/>
      <c r="Q51" s="137"/>
      <c r="R51" s="137"/>
      <c r="S51" s="139"/>
    </row>
    <row r="52" spans="1:19" hidden="1">
      <c r="A52" s="141"/>
      <c r="B52" s="132"/>
      <c r="C52" s="133"/>
      <c r="D52" s="134"/>
      <c r="E52" s="135"/>
      <c r="F52" s="135"/>
      <c r="G52" s="140"/>
      <c r="H52" s="140"/>
      <c r="I52" s="136"/>
      <c r="J52" s="136"/>
      <c r="K52" s="137"/>
      <c r="L52" s="138"/>
      <c r="M52" s="137"/>
      <c r="N52" s="137"/>
      <c r="O52" s="137"/>
      <c r="P52" s="137"/>
      <c r="Q52" s="137"/>
      <c r="R52" s="137"/>
      <c r="S52" s="139"/>
    </row>
    <row r="53" spans="1:19" ht="20.149999999999999" hidden="1" customHeight="1">
      <c r="A53" s="148"/>
      <c r="B53" s="149" t="s">
        <v>1511</v>
      </c>
      <c r="C53" s="150"/>
      <c r="D53" s="151"/>
      <c r="E53" s="152"/>
      <c r="F53" s="152"/>
      <c r="G53" s="152"/>
      <c r="H53" s="153"/>
      <c r="I53" s="152"/>
      <c r="J53" s="152"/>
      <c r="K53" s="152"/>
      <c r="L53" s="148"/>
      <c r="M53" s="152"/>
      <c r="N53" s="152"/>
      <c r="O53" s="152"/>
      <c r="P53" s="152"/>
      <c r="Q53" s="152"/>
      <c r="R53" s="152"/>
      <c r="S53" s="154"/>
    </row>
    <row r="54" spans="1:19" hidden="1">
      <c r="A54" s="141"/>
      <c r="B54" s="132"/>
      <c r="C54" s="133"/>
      <c r="D54" s="134"/>
      <c r="E54" s="135"/>
      <c r="F54" s="135"/>
      <c r="G54" s="135"/>
      <c r="H54" s="135"/>
      <c r="I54" s="136"/>
      <c r="J54" s="136"/>
      <c r="K54" s="137"/>
      <c r="L54" s="138"/>
      <c r="M54" s="137"/>
      <c r="N54" s="137"/>
      <c r="O54" s="137"/>
      <c r="P54" s="137"/>
      <c r="Q54" s="137"/>
      <c r="R54" s="137"/>
      <c r="S54" s="139"/>
    </row>
    <row r="55" spans="1:19" hidden="1">
      <c r="A55" s="141"/>
      <c r="B55" s="132"/>
      <c r="C55" s="133"/>
      <c r="D55" s="134"/>
      <c r="E55" s="135"/>
      <c r="F55" s="135"/>
      <c r="G55" s="135"/>
      <c r="H55" s="135"/>
      <c r="I55" s="136"/>
      <c r="J55" s="136"/>
      <c r="K55" s="137"/>
      <c r="L55" s="138"/>
      <c r="M55" s="137"/>
      <c r="N55" s="137"/>
      <c r="O55" s="137"/>
      <c r="P55" s="137"/>
      <c r="Q55" s="137"/>
      <c r="R55" s="137"/>
      <c r="S55" s="139"/>
    </row>
    <row r="56" spans="1:19" ht="13.5" hidden="1" customHeight="1">
      <c r="A56" s="155"/>
      <c r="B56" s="156"/>
      <c r="C56" s="157"/>
      <c r="D56" s="158"/>
      <c r="E56" s="159"/>
      <c r="F56" s="159"/>
      <c r="G56" s="159"/>
      <c r="H56" s="159"/>
      <c r="I56" s="160"/>
      <c r="J56" s="160"/>
      <c r="K56" s="161"/>
      <c r="L56" s="162"/>
      <c r="M56" s="161"/>
      <c r="N56" s="161"/>
      <c r="O56" s="161"/>
      <c r="P56" s="161"/>
      <c r="Q56" s="161"/>
      <c r="R56" s="161"/>
      <c r="S56" s="163"/>
    </row>
    <row r="57" spans="1:19">
      <c r="A57" s="584" t="s">
        <v>1548</v>
      </c>
      <c r="B57" s="585"/>
      <c r="C57" s="164" t="s">
        <v>1544</v>
      </c>
      <c r="D57" s="243">
        <f>SUMIF($G$8:$G$56,$C57,$D$8:$D$56)</f>
        <v>1333.9569999999999</v>
      </c>
      <c r="E57" s="588"/>
      <c r="F57" s="588"/>
      <c r="G57" s="596"/>
      <c r="H57" s="596"/>
      <c r="I57" s="612"/>
      <c r="J57" s="612"/>
      <c r="K57" s="603"/>
      <c r="L57" s="618"/>
      <c r="M57" s="629"/>
      <c r="N57" s="629"/>
      <c r="O57" s="629"/>
      <c r="P57" s="629"/>
      <c r="Q57" s="629"/>
      <c r="R57" s="629"/>
      <c r="S57" s="616"/>
    </row>
    <row r="58" spans="1:19">
      <c r="A58" s="586"/>
      <c r="B58" s="587"/>
      <c r="C58" s="165" t="s">
        <v>77</v>
      </c>
      <c r="D58" s="166">
        <f>SUMIF($G$8:$G$56,$C58,$D$8:$D$56)</f>
        <v>24200</v>
      </c>
      <c r="E58" s="589"/>
      <c r="F58" s="589"/>
      <c r="G58" s="597"/>
      <c r="H58" s="597"/>
      <c r="I58" s="613"/>
      <c r="J58" s="613"/>
      <c r="K58" s="604"/>
      <c r="L58" s="619"/>
      <c r="M58" s="613"/>
      <c r="N58" s="613"/>
      <c r="O58" s="613"/>
      <c r="P58" s="613"/>
      <c r="Q58" s="613"/>
      <c r="R58" s="613"/>
      <c r="S58" s="617"/>
    </row>
    <row r="59" spans="1:19" ht="20.149999999999999" customHeight="1">
      <c r="A59" s="167"/>
      <c r="K59" s="583"/>
      <c r="L59" s="123"/>
      <c r="M59" s="123"/>
      <c r="N59" s="123"/>
      <c r="O59" s="123"/>
      <c r="P59" s="123"/>
      <c r="Q59" s="123"/>
      <c r="R59" s="123"/>
    </row>
    <row r="60" spans="1:19" ht="20.149999999999999" customHeight="1">
      <c r="K60" s="583"/>
      <c r="L60" s="123"/>
      <c r="M60" s="123"/>
      <c r="N60" s="123"/>
      <c r="O60" s="123"/>
      <c r="P60" s="123"/>
      <c r="Q60" s="123"/>
      <c r="R60" s="123"/>
    </row>
    <row r="61" spans="1:19" ht="20.149999999999999" customHeight="1">
      <c r="A61" s="168"/>
      <c r="B61" s="169"/>
      <c r="D61" s="170"/>
      <c r="E61" s="171"/>
      <c r="F61" s="171"/>
      <c r="G61" s="169"/>
      <c r="H61" s="169"/>
      <c r="I61" s="169"/>
      <c r="J61" s="169"/>
      <c r="K61" s="583"/>
      <c r="L61" s="123"/>
      <c r="M61" s="123"/>
      <c r="N61" s="123"/>
      <c r="O61" s="123"/>
      <c r="P61" s="123"/>
      <c r="Q61" s="123"/>
      <c r="R61" s="123"/>
    </row>
    <row r="62" spans="1:19" ht="20.149999999999999" customHeight="1">
      <c r="K62" s="583"/>
      <c r="L62" s="123"/>
      <c r="M62" s="123"/>
      <c r="N62" s="123"/>
      <c r="O62" s="123"/>
      <c r="P62" s="123"/>
      <c r="Q62" s="123"/>
      <c r="R62" s="123"/>
    </row>
    <row r="63" spans="1:19">
      <c r="K63" s="583"/>
      <c r="L63" s="123"/>
      <c r="M63" s="123"/>
      <c r="N63" s="123"/>
      <c r="O63" s="123"/>
      <c r="P63" s="123"/>
      <c r="Q63" s="123"/>
      <c r="R63" s="123"/>
    </row>
    <row r="64" spans="1:19">
      <c r="K64" s="583"/>
      <c r="L64" s="123"/>
      <c r="M64" s="123"/>
      <c r="N64" s="123"/>
      <c r="O64" s="123"/>
      <c r="P64" s="123"/>
      <c r="Q64" s="123"/>
      <c r="R64" s="123"/>
    </row>
    <row r="65" spans="11:18">
      <c r="K65" s="583"/>
      <c r="L65" s="123"/>
      <c r="M65" s="123"/>
      <c r="N65" s="123"/>
      <c r="O65" s="123"/>
      <c r="P65" s="123"/>
      <c r="Q65" s="123"/>
      <c r="R65" s="123"/>
    </row>
    <row r="66" spans="11:18">
      <c r="K66" s="583"/>
      <c r="L66" s="123"/>
      <c r="M66" s="123"/>
      <c r="N66" s="123"/>
      <c r="O66" s="123"/>
      <c r="P66" s="123"/>
      <c r="Q66" s="123"/>
      <c r="R66" s="123"/>
    </row>
    <row r="67" spans="11:18">
      <c r="K67" s="583"/>
      <c r="L67" s="123"/>
      <c r="M67" s="123"/>
      <c r="N67" s="123"/>
      <c r="O67" s="123"/>
      <c r="P67" s="123"/>
      <c r="Q67" s="123"/>
      <c r="R67" s="123"/>
    </row>
  </sheetData>
  <autoFilter ref="A7:S13" xr:uid="{00000000-0009-0000-0000-000002000000}">
    <filterColumn colId="11" showButton="0"/>
    <filterColumn colId="12" showButton="0"/>
    <filterColumn colId="13" showButton="0"/>
    <filterColumn colId="14" showButton="0"/>
    <filterColumn colId="15" showButton="0"/>
    <filterColumn colId="16" showButton="0"/>
    <filterColumn colId="17" showButton="0"/>
  </autoFilter>
  <customSheetViews>
    <customSheetView guid="{34C3693C-81F0-42DA-B4DD-5513582E8ABA}" showPageBreaks="1" printArea="1" showAutoFilter="1" view="pageBreakPreview" topLeftCell="A9">
      <selection activeCell="C34" sqref="C34"/>
      <pageMargins left="0" right="0" top="0" bottom="0" header="0" footer="0"/>
      <printOptions horizontalCentered="1"/>
      <pageSetup paperSize="8" scale="65" orientation="landscape" cellComments="asDisplayed" horizontalDpi="300" verticalDpi="300" r:id="rId1"/>
      <headerFooter alignWithMargins="0">
        <oddHeader>&amp;L&amp;18様式３</oddHeader>
        <oddFooter>&amp;C&amp;P/&amp;N</oddFooter>
      </headerFooter>
      <autoFilter ref="A7:S13" xr:uid="{BF40AD3D-3FF3-440D-95A0-BBBA44B0D54B}">
        <filterColumn colId="11" showButton="0"/>
        <filterColumn colId="12" showButton="0"/>
        <filterColumn colId="13" showButton="0"/>
        <filterColumn colId="14" showButton="0"/>
        <filterColumn colId="15" showButton="0"/>
        <filterColumn colId="16" showButton="0"/>
        <filterColumn colId="17" showButton="0"/>
      </autoFilter>
    </customSheetView>
    <customSheetView guid="{03AC78BF-B779-4F31-BA62-3855264A928B}" scale="70" showPageBreaks="1" printArea="1" showAutoFilter="1" view="pageBreakPreview">
      <pane xSplit="2" ySplit="7" topLeftCell="C8" activePane="bottomRight" state="frozen"/>
      <selection pane="bottomRight" activeCell="B39" sqref="B39"/>
      <pageMargins left="0" right="0" top="0" bottom="0" header="0" footer="0"/>
      <printOptions horizontalCentered="1"/>
      <pageSetup paperSize="8" scale="65" orientation="landscape" cellComments="asDisplayed" horizontalDpi="300" verticalDpi="300" r:id="rId2"/>
      <headerFooter alignWithMargins="0">
        <oddHeader>&amp;L&amp;18様式３</oddHeader>
        <oddFooter>&amp;C&amp;P/&amp;N</oddFooter>
      </headerFooter>
      <autoFilter ref="A7:S13" xr:uid="{B3B960E6-F7ED-4041-9D96-4DA96E3BDFD4}">
        <filterColumn colId="11" showButton="0"/>
        <filterColumn colId="12" showButton="0"/>
        <filterColumn colId="13" showButton="0"/>
        <filterColumn colId="14" showButton="0"/>
        <filterColumn colId="15" showButton="0"/>
        <filterColumn colId="16" showButton="0"/>
        <filterColumn colId="17" showButton="0"/>
      </autoFilter>
    </customSheetView>
    <customSheetView guid="{16688F0E-31E1-48BD-A968-92AE0FA78C63}" scale="70" showPageBreaks="1" printArea="1" showAutoFilter="1" view="pageBreakPreview">
      <pane xSplit="2" ySplit="7" topLeftCell="C8" activePane="bottomRight" state="frozen"/>
      <selection pane="bottomRight" activeCell="B39" sqref="B39"/>
      <pageMargins left="0" right="0" top="0" bottom="0" header="0" footer="0"/>
      <printOptions horizontalCentered="1"/>
      <pageSetup paperSize="8" scale="65" orientation="landscape" cellComments="asDisplayed" horizontalDpi="300" verticalDpi="300" r:id="rId3"/>
      <headerFooter alignWithMargins="0">
        <oddHeader>&amp;L&amp;18様式３</oddHeader>
        <oddFooter>&amp;C&amp;P/&amp;N</oddFooter>
      </headerFooter>
      <autoFilter ref="A7:S8" xr:uid="{64A41496-20DD-48FA-AD2E-7294220B3029}">
        <filterColumn colId="11" showButton="0"/>
        <filterColumn colId="12" showButton="0"/>
        <filterColumn colId="13" showButton="0"/>
        <filterColumn colId="14" showButton="0"/>
        <filterColumn colId="15" showButton="0"/>
        <filterColumn colId="16" showButton="0"/>
        <filterColumn colId="17" showButton="0"/>
      </autoFilter>
    </customSheetView>
    <customSheetView guid="{C9AE473E-6B7B-451C-911F-EDBFDD74CFFE}" scale="70" showPageBreaks="1" printArea="1" showAutoFilter="1" view="pageBreakPreview">
      <pane xSplit="2" ySplit="7" topLeftCell="C8" activePane="bottomRight" state="frozen"/>
      <selection pane="bottomRight" activeCell="B39" sqref="B39"/>
      <pageMargins left="0" right="0" top="0" bottom="0" header="0" footer="0"/>
      <printOptions horizontalCentered="1"/>
      <pageSetup paperSize="8" scale="65" orientation="landscape" cellComments="asDisplayed" horizontalDpi="300" verticalDpi="300" r:id="rId4"/>
      <headerFooter alignWithMargins="0">
        <oddHeader>&amp;L&amp;18様式３</oddHeader>
        <oddFooter>&amp;C&amp;P/&amp;N</oddFooter>
      </headerFooter>
      <autoFilter ref="A7:S8" xr:uid="{EBBA926B-9781-4063-8BC1-A2A647B17BE7}">
        <filterColumn colId="11" showButton="0"/>
        <filterColumn colId="12" showButton="0"/>
        <filterColumn colId="13" showButton="0"/>
        <filterColumn colId="14" showButton="0"/>
        <filterColumn colId="15" showButton="0"/>
        <filterColumn colId="16" showButton="0"/>
        <filterColumn colId="17" showButton="0"/>
      </autoFilter>
    </customSheetView>
    <customSheetView guid="{B3FC68C6-791B-4EED-9CE5-8FA0CBF9D6A3}" scale="70" showPageBreaks="1" printArea="1" showAutoFilter="1" view="pageBreakPreview">
      <pane xSplit="2" ySplit="7" topLeftCell="C8" activePane="bottomRight" state="frozen"/>
      <selection pane="bottomRight" activeCell="B39" sqref="B39"/>
      <pageMargins left="0" right="0" top="0" bottom="0" header="0" footer="0"/>
      <printOptions horizontalCentered="1"/>
      <pageSetup paperSize="8" scale="65" orientation="landscape" cellComments="asDisplayed" horizontalDpi="300" verticalDpi="300" r:id="rId5"/>
      <headerFooter alignWithMargins="0">
        <oddHeader>&amp;L&amp;18様式３</oddHeader>
        <oddFooter>&amp;C&amp;P/&amp;N</oddFooter>
      </headerFooter>
      <autoFilter ref="A7:S13" xr:uid="{B4D0E480-7A0C-431D-B4D0-37657A0D4F73}">
        <filterColumn colId="11" showButton="0"/>
        <filterColumn colId="12" showButton="0"/>
        <filterColumn colId="13" showButton="0"/>
        <filterColumn colId="14" showButton="0"/>
        <filterColumn colId="15" showButton="0"/>
        <filterColumn colId="16" showButton="0"/>
        <filterColumn colId="17" showButton="0"/>
      </autoFilter>
    </customSheetView>
    <customSheetView guid="{D68F398A-BF84-4AEA-9EDE-000F1E67D9C0}" scale="70" showPageBreaks="1" printArea="1" showAutoFilter="1" view="pageBreakPreview">
      <pane xSplit="2" ySplit="7" topLeftCell="C8" activePane="bottomRight" state="frozen"/>
      <selection pane="bottomRight" activeCell="B39" sqref="B39"/>
      <pageMargins left="0" right="0" top="0" bottom="0" header="0" footer="0"/>
      <printOptions horizontalCentered="1"/>
      <pageSetup paperSize="8" scale="65" orientation="landscape" cellComments="asDisplayed" horizontalDpi="300" verticalDpi="300" r:id="rId6"/>
      <headerFooter alignWithMargins="0">
        <oddHeader>&amp;L&amp;18様式３</oddHeader>
        <oddFooter>&amp;C&amp;P/&amp;N</oddFooter>
      </headerFooter>
      <autoFilter ref="A7:S13" xr:uid="{AC149A3E-7DC2-41F1-BB8E-F1C34A6978B5}">
        <filterColumn colId="11" showButton="0"/>
        <filterColumn colId="12" showButton="0"/>
        <filterColumn colId="13" showButton="0"/>
        <filterColumn colId="14" showButton="0"/>
        <filterColumn colId="15" showButton="0"/>
        <filterColumn colId="16" showButton="0"/>
        <filterColumn colId="17" showButton="0"/>
      </autoFilter>
    </customSheetView>
  </customSheetViews>
  <mergeCells count="31">
    <mergeCell ref="S57:S58"/>
    <mergeCell ref="L57:L58"/>
    <mergeCell ref="L5:S7"/>
    <mergeCell ref="O57:O58"/>
    <mergeCell ref="P57:P58"/>
    <mergeCell ref="Q57:Q58"/>
    <mergeCell ref="R57:R58"/>
    <mergeCell ref="N57:N58"/>
    <mergeCell ref="M57:M58"/>
    <mergeCell ref="H5:H7"/>
    <mergeCell ref="K5:K7"/>
    <mergeCell ref="J5:J7"/>
    <mergeCell ref="I57:I58"/>
    <mergeCell ref="J57:J58"/>
    <mergeCell ref="I5:I7"/>
    <mergeCell ref="G5:G7"/>
    <mergeCell ref="K65:K67"/>
    <mergeCell ref="K59:K61"/>
    <mergeCell ref="K62:K64"/>
    <mergeCell ref="A57:B58"/>
    <mergeCell ref="E57:E58"/>
    <mergeCell ref="A5:A7"/>
    <mergeCell ref="B5:B7"/>
    <mergeCell ref="G57:G58"/>
    <mergeCell ref="F5:F7"/>
    <mergeCell ref="F57:F58"/>
    <mergeCell ref="C5:C7"/>
    <mergeCell ref="E5:E7"/>
    <mergeCell ref="D5:D7"/>
    <mergeCell ref="K57:K58"/>
    <mergeCell ref="H57:H58"/>
  </mergeCells>
  <phoneticPr fontId="4"/>
  <dataValidations count="1">
    <dataValidation type="list" allowBlank="1" showInputMessage="1" showErrorMessage="1" sqref="I8:I57 J8:K56" xr:uid="{00000000-0002-0000-0200-000000000000}">
      <formula1>"○, 　,"</formula1>
    </dataValidation>
  </dataValidations>
  <printOptions horizontalCentered="1"/>
  <pageMargins left="0.39370078740157483" right="0.39370078740157483" top="0.78740157480314965" bottom="0.59055118110236227" header="0.51181102362204722" footer="0.39370078740157483"/>
  <pageSetup paperSize="8" scale="61" orientation="landscape" cellComments="asDisplayed" horizontalDpi="300" verticalDpi="300" r:id="rId7"/>
  <headerFooter alignWithMargins="0">
    <oddHeader>&amp;L&amp;18様式３</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入力規則!$A$2:$A$282</xm:f>
          </x14:formula1>
          <xm:sqref>L9:S16 L22:S24 L26:S28 L30:S32 L50:S52 L18:S20 L34:S36 L38:S40 L42:S44 L46:S48 L54:S56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V57"/>
  <sheetViews>
    <sheetView view="pageBreakPreview" zoomScale="40" zoomScaleNormal="100" zoomScaleSheetLayoutView="40" zoomScalePageLayoutView="70" workbookViewId="0">
      <pane xSplit="3" ySplit="7" topLeftCell="D8" activePane="bottomRight" state="frozen"/>
      <selection pane="topRight" activeCell="D1" sqref="D1"/>
      <selection pane="bottomLeft" activeCell="A8" sqref="A8"/>
      <selection pane="bottomRight" activeCell="A8" sqref="A8"/>
    </sheetView>
  </sheetViews>
  <sheetFormatPr defaultColWidth="9" defaultRowHeight="13"/>
  <cols>
    <col min="1" max="1" width="14.453125" style="1" customWidth="1"/>
    <col min="2" max="2" width="2.90625" style="1" customWidth="1"/>
    <col min="3" max="3" width="48.90625" style="1" customWidth="1"/>
    <col min="4" max="6" width="21.90625" style="1" customWidth="1"/>
    <col min="7" max="7" width="48.6328125" style="1" customWidth="1"/>
    <col min="8" max="8" width="67.6328125" style="1" customWidth="1"/>
    <col min="9" max="12" width="21.90625" style="1" customWidth="1"/>
    <col min="13" max="13" width="24.08984375" style="1" customWidth="1"/>
    <col min="14" max="14" width="55.90625" style="1" customWidth="1"/>
    <col min="15" max="15" width="25.90625" style="1" customWidth="1"/>
    <col min="16" max="17" width="11.453125" style="1" bestFit="1" customWidth="1"/>
    <col min="18" max="16384" width="9" style="1"/>
  </cols>
  <sheetData>
    <row r="2" spans="1:15" ht="32.5">
      <c r="A2" s="14" t="s">
        <v>1585</v>
      </c>
      <c r="B2" s="14"/>
    </row>
    <row r="3" spans="1:15" ht="41.5">
      <c r="A3" s="630" t="s">
        <v>1612</v>
      </c>
      <c r="B3" s="630"/>
      <c r="C3" s="630"/>
      <c r="D3" s="630"/>
      <c r="E3" s="630"/>
      <c r="F3" s="630"/>
      <c r="G3" s="630"/>
      <c r="H3" s="630"/>
      <c r="I3" s="630"/>
      <c r="J3" s="630"/>
      <c r="K3" s="630"/>
      <c r="L3" s="630"/>
      <c r="M3" s="630"/>
      <c r="N3" s="630"/>
      <c r="O3" s="630"/>
    </row>
    <row r="4" spans="1:15" ht="40.4" customHeight="1" thickBot="1">
      <c r="A4" s="96"/>
      <c r="B4" s="6"/>
      <c r="C4" s="2"/>
      <c r="D4" s="2"/>
      <c r="E4" s="2"/>
      <c r="N4" s="644" t="s">
        <v>1560</v>
      </c>
      <c r="O4" s="645"/>
    </row>
    <row r="5" spans="1:15" ht="30" customHeight="1">
      <c r="A5" s="631" t="s">
        <v>2</v>
      </c>
      <c r="B5" s="646" t="s">
        <v>3</v>
      </c>
      <c r="C5" s="647"/>
      <c r="D5" s="634" t="s">
        <v>1613</v>
      </c>
      <c r="E5" s="637" t="s">
        <v>7</v>
      </c>
      <c r="F5" s="638"/>
      <c r="G5" s="641" t="s">
        <v>1614</v>
      </c>
      <c r="H5" s="638"/>
      <c r="I5" s="41" t="s">
        <v>10</v>
      </c>
      <c r="J5" s="41" t="s">
        <v>11</v>
      </c>
      <c r="K5" s="639" t="s">
        <v>12</v>
      </c>
      <c r="L5" s="641" t="s">
        <v>13</v>
      </c>
      <c r="M5" s="642"/>
      <c r="N5" s="643"/>
      <c r="O5" s="659" t="s">
        <v>14</v>
      </c>
    </row>
    <row r="6" spans="1:15" ht="30" customHeight="1">
      <c r="A6" s="632"/>
      <c r="B6" s="648"/>
      <c r="C6" s="649"/>
      <c r="D6" s="635"/>
      <c r="E6" s="640" t="s">
        <v>1615</v>
      </c>
      <c r="F6" s="664" t="s">
        <v>26</v>
      </c>
      <c r="G6" s="662" t="s">
        <v>27</v>
      </c>
      <c r="H6" s="662" t="s">
        <v>1616</v>
      </c>
      <c r="I6" s="42" t="s">
        <v>29</v>
      </c>
      <c r="J6" s="42" t="s">
        <v>30</v>
      </c>
      <c r="K6" s="640"/>
      <c r="L6" s="664" t="s">
        <v>31</v>
      </c>
      <c r="M6" s="665" t="s">
        <v>32</v>
      </c>
      <c r="N6" s="666"/>
      <c r="O6" s="660"/>
    </row>
    <row r="7" spans="1:15" ht="30" customHeight="1" thickBot="1">
      <c r="A7" s="633"/>
      <c r="B7" s="650"/>
      <c r="C7" s="651"/>
      <c r="D7" s="636"/>
      <c r="E7" s="671"/>
      <c r="F7" s="663"/>
      <c r="G7" s="663"/>
      <c r="H7" s="663"/>
      <c r="I7" s="43" t="s">
        <v>33</v>
      </c>
      <c r="J7" s="43" t="s">
        <v>34</v>
      </c>
      <c r="K7" s="44" t="s">
        <v>35</v>
      </c>
      <c r="L7" s="663"/>
      <c r="M7" s="667"/>
      <c r="N7" s="668"/>
      <c r="O7" s="661"/>
    </row>
    <row r="8" spans="1:15" ht="253.5" customHeight="1">
      <c r="A8" s="15" t="s">
        <v>202</v>
      </c>
      <c r="B8" s="672" t="s">
        <v>203</v>
      </c>
      <c r="C8" s="670"/>
      <c r="D8" s="16">
        <v>7300</v>
      </c>
      <c r="E8" s="17">
        <v>7484</v>
      </c>
      <c r="F8" s="18">
        <v>7273.7117559999997</v>
      </c>
      <c r="G8" s="26" t="s">
        <v>1617</v>
      </c>
      <c r="H8" s="19" t="s">
        <v>2147</v>
      </c>
      <c r="I8" s="16">
        <v>7300</v>
      </c>
      <c r="J8" s="232">
        <v>0</v>
      </c>
      <c r="K8" s="24">
        <f>J8-I8</f>
        <v>-7300</v>
      </c>
      <c r="L8" s="18">
        <v>0</v>
      </c>
      <c r="M8" s="20" t="s">
        <v>2149</v>
      </c>
      <c r="N8" s="21" t="s">
        <v>2148</v>
      </c>
      <c r="O8" s="37"/>
    </row>
    <row r="9" spans="1:15" ht="337.5" customHeight="1">
      <c r="A9" s="22" t="s">
        <v>739</v>
      </c>
      <c r="B9" s="672" t="s">
        <v>2144</v>
      </c>
      <c r="C9" s="670"/>
      <c r="D9" s="23">
        <v>149.416</v>
      </c>
      <c r="E9" s="24">
        <v>149.416</v>
      </c>
      <c r="F9" s="25">
        <v>144.40299999999999</v>
      </c>
      <c r="G9" s="26" t="s">
        <v>1617</v>
      </c>
      <c r="H9" s="26" t="s">
        <v>1618</v>
      </c>
      <c r="I9" s="23">
        <v>134.66800000000001</v>
      </c>
      <c r="J9" s="25">
        <v>84.668000000000006</v>
      </c>
      <c r="K9" s="24">
        <f>J9-I9</f>
        <v>-50</v>
      </c>
      <c r="L9" s="25">
        <v>-50</v>
      </c>
      <c r="M9" s="233" t="s">
        <v>698</v>
      </c>
      <c r="N9" s="28" t="s">
        <v>2145</v>
      </c>
      <c r="O9" s="114"/>
    </row>
    <row r="10" spans="1:15" ht="176" customHeight="1" thickBot="1">
      <c r="A10" s="234" t="s">
        <v>2146</v>
      </c>
      <c r="B10" s="669" t="s">
        <v>1297</v>
      </c>
      <c r="C10" s="670"/>
      <c r="D10" s="23">
        <v>145.315</v>
      </c>
      <c r="E10" s="24">
        <v>145</v>
      </c>
      <c r="F10" s="25">
        <v>129</v>
      </c>
      <c r="G10" s="26" t="s">
        <v>1619</v>
      </c>
      <c r="H10" s="26" t="s">
        <v>1620</v>
      </c>
      <c r="I10" s="23">
        <v>132</v>
      </c>
      <c r="J10" s="25">
        <v>120</v>
      </c>
      <c r="K10" s="24">
        <f>J10-I10</f>
        <v>-12</v>
      </c>
      <c r="L10" s="25">
        <v>-3</v>
      </c>
      <c r="M10" s="233" t="s">
        <v>698</v>
      </c>
      <c r="N10" s="28" t="s">
        <v>1621</v>
      </c>
      <c r="O10" s="114"/>
    </row>
    <row r="11" spans="1:15" ht="43.4" hidden="1" customHeight="1">
      <c r="A11" s="22"/>
      <c r="B11" s="655"/>
      <c r="C11" s="656"/>
      <c r="D11" s="23"/>
      <c r="E11" s="24"/>
      <c r="F11" s="25"/>
      <c r="G11" s="26"/>
      <c r="H11" s="26"/>
      <c r="I11" s="23"/>
      <c r="J11" s="25"/>
      <c r="K11" s="24"/>
      <c r="L11" s="25"/>
      <c r="M11" s="27"/>
      <c r="N11" s="28"/>
      <c r="O11" s="38"/>
    </row>
    <row r="12" spans="1:15" ht="43.4" hidden="1" customHeight="1">
      <c r="A12" s="22"/>
      <c r="B12" s="655"/>
      <c r="C12" s="656"/>
      <c r="D12" s="23"/>
      <c r="E12" s="24"/>
      <c r="F12" s="25"/>
      <c r="G12" s="26"/>
      <c r="H12" s="26"/>
      <c r="I12" s="23"/>
      <c r="J12" s="25"/>
      <c r="K12" s="24"/>
      <c r="L12" s="25"/>
      <c r="M12" s="27"/>
      <c r="N12" s="28"/>
      <c r="O12" s="38"/>
    </row>
    <row r="13" spans="1:15" ht="43.4" hidden="1" customHeight="1">
      <c r="A13" s="22"/>
      <c r="B13" s="655"/>
      <c r="C13" s="656"/>
      <c r="D13" s="23"/>
      <c r="E13" s="24"/>
      <c r="F13" s="25"/>
      <c r="G13" s="26"/>
      <c r="H13" s="26"/>
      <c r="I13" s="23"/>
      <c r="J13" s="25"/>
      <c r="K13" s="24"/>
      <c r="L13" s="25"/>
      <c r="M13" s="27"/>
      <c r="N13" s="28"/>
      <c r="O13" s="38"/>
    </row>
    <row r="14" spans="1:15" ht="43.4" hidden="1" customHeight="1">
      <c r="A14" s="22"/>
      <c r="B14" s="655"/>
      <c r="C14" s="656"/>
      <c r="D14" s="23"/>
      <c r="E14" s="24"/>
      <c r="F14" s="25"/>
      <c r="G14" s="26"/>
      <c r="H14" s="26"/>
      <c r="I14" s="23"/>
      <c r="J14" s="25"/>
      <c r="K14" s="24"/>
      <c r="L14" s="25"/>
      <c r="M14" s="27"/>
      <c r="N14" s="28"/>
      <c r="O14" s="38"/>
    </row>
    <row r="15" spans="1:15" ht="43.4" hidden="1" customHeight="1">
      <c r="A15" s="22"/>
      <c r="B15" s="655"/>
      <c r="C15" s="656"/>
      <c r="D15" s="23"/>
      <c r="E15" s="24"/>
      <c r="F15" s="25"/>
      <c r="G15" s="26"/>
      <c r="H15" s="26"/>
      <c r="I15" s="23"/>
      <c r="J15" s="25"/>
      <c r="K15" s="24"/>
      <c r="L15" s="25"/>
      <c r="M15" s="27"/>
      <c r="N15" s="28"/>
      <c r="O15" s="38"/>
    </row>
    <row r="16" spans="1:15" ht="43.4" hidden="1" customHeight="1">
      <c r="A16" s="22"/>
      <c r="B16" s="655"/>
      <c r="C16" s="656"/>
      <c r="D16" s="23"/>
      <c r="E16" s="24"/>
      <c r="F16" s="25"/>
      <c r="G16" s="26"/>
      <c r="H16" s="26"/>
      <c r="I16" s="23"/>
      <c r="J16" s="25"/>
      <c r="K16" s="24"/>
      <c r="L16" s="25"/>
      <c r="M16" s="27"/>
      <c r="N16" s="28"/>
      <c r="O16" s="38"/>
    </row>
    <row r="17" spans="1:22" ht="43.4" hidden="1" customHeight="1">
      <c r="A17" s="22"/>
      <c r="B17" s="655"/>
      <c r="C17" s="656"/>
      <c r="D17" s="23"/>
      <c r="E17" s="24"/>
      <c r="F17" s="25"/>
      <c r="G17" s="26"/>
      <c r="H17" s="26"/>
      <c r="I17" s="23"/>
      <c r="J17" s="25"/>
      <c r="K17" s="24"/>
      <c r="L17" s="25"/>
      <c r="M17" s="27"/>
      <c r="N17" s="28"/>
      <c r="O17" s="38"/>
    </row>
    <row r="18" spans="1:22" ht="43.4" hidden="1" customHeight="1">
      <c r="A18" s="22"/>
      <c r="B18" s="655"/>
      <c r="C18" s="656"/>
      <c r="D18" s="23"/>
      <c r="E18" s="24"/>
      <c r="F18" s="25"/>
      <c r="G18" s="26"/>
      <c r="H18" s="26"/>
      <c r="I18" s="23"/>
      <c r="J18" s="25"/>
      <c r="K18" s="24"/>
      <c r="L18" s="25"/>
      <c r="M18" s="27"/>
      <c r="N18" s="28"/>
      <c r="O18" s="38"/>
    </row>
    <row r="19" spans="1:22" ht="43.4" hidden="1" customHeight="1">
      <c r="A19" s="22"/>
      <c r="B19" s="655"/>
      <c r="C19" s="656"/>
      <c r="D19" s="23"/>
      <c r="E19" s="24"/>
      <c r="F19" s="25"/>
      <c r="G19" s="26"/>
      <c r="H19" s="26"/>
      <c r="I19" s="23"/>
      <c r="J19" s="25"/>
      <c r="K19" s="24"/>
      <c r="L19" s="25"/>
      <c r="M19" s="27"/>
      <c r="N19" s="28"/>
      <c r="O19" s="38"/>
    </row>
    <row r="20" spans="1:22" ht="43.4" hidden="1" customHeight="1">
      <c r="A20" s="22"/>
      <c r="B20" s="655"/>
      <c r="C20" s="656"/>
      <c r="D20" s="23"/>
      <c r="E20" s="24"/>
      <c r="F20" s="25"/>
      <c r="G20" s="26"/>
      <c r="H20" s="26"/>
      <c r="I20" s="23"/>
      <c r="J20" s="25"/>
      <c r="K20" s="24"/>
      <c r="L20" s="25"/>
      <c r="M20" s="27"/>
      <c r="N20" s="28"/>
      <c r="O20" s="38"/>
    </row>
    <row r="21" spans="1:22" ht="43.4" hidden="1" customHeight="1">
      <c r="A21" s="22"/>
      <c r="B21" s="655"/>
      <c r="C21" s="656"/>
      <c r="D21" s="23"/>
      <c r="E21" s="24"/>
      <c r="F21" s="25"/>
      <c r="G21" s="26"/>
      <c r="H21" s="26"/>
      <c r="I21" s="23"/>
      <c r="J21" s="25"/>
      <c r="K21" s="24"/>
      <c r="L21" s="25"/>
      <c r="M21" s="27"/>
      <c r="N21" s="28"/>
      <c r="O21" s="38"/>
    </row>
    <row r="22" spans="1:22" ht="43.4" hidden="1" customHeight="1">
      <c r="A22" s="22"/>
      <c r="B22" s="655"/>
      <c r="C22" s="656"/>
      <c r="D22" s="23"/>
      <c r="E22" s="24"/>
      <c r="F22" s="25"/>
      <c r="G22" s="26"/>
      <c r="H22" s="26"/>
      <c r="I22" s="23"/>
      <c r="J22" s="25"/>
      <c r="K22" s="24"/>
      <c r="L22" s="25"/>
      <c r="M22" s="27"/>
      <c r="N22" s="28"/>
      <c r="O22" s="38"/>
    </row>
    <row r="23" spans="1:22" ht="43.4" hidden="1" customHeight="1" thickBot="1">
      <c r="A23" s="32"/>
      <c r="B23" s="657"/>
      <c r="C23" s="658"/>
      <c r="D23" s="29"/>
      <c r="E23" s="30"/>
      <c r="F23" s="31"/>
      <c r="G23" s="31"/>
      <c r="H23" s="36"/>
      <c r="I23" s="29"/>
      <c r="J23" s="31"/>
      <c r="K23" s="30"/>
      <c r="L23" s="31"/>
      <c r="M23" s="33"/>
      <c r="N23" s="34"/>
      <c r="O23" s="39"/>
    </row>
    <row r="24" spans="1:22" ht="75.5" customHeight="1" thickTop="1" thickBot="1">
      <c r="A24" s="652" t="s">
        <v>1622</v>
      </c>
      <c r="B24" s="653"/>
      <c r="C24" s="654"/>
      <c r="D24" s="235">
        <f>+SUM(D8:D23)</f>
        <v>7594.7309999999998</v>
      </c>
      <c r="E24" s="236">
        <f>+SUM(E8:E23)</f>
        <v>7778.4160000000002</v>
      </c>
      <c r="F24" s="237">
        <f>+SUM(F8:F23)</f>
        <v>7547.1147559999999</v>
      </c>
      <c r="G24" s="238"/>
      <c r="H24" s="45"/>
      <c r="I24" s="235">
        <f>+SUM(I8:I23)</f>
        <v>7566.6679999999997</v>
      </c>
      <c r="J24" s="237">
        <f>+SUM(J8:J23)</f>
        <v>204.66800000000001</v>
      </c>
      <c r="K24" s="239">
        <f>+SUM(K8:K23)</f>
        <v>-7362</v>
      </c>
      <c r="L24" s="240">
        <f>+SUM(L8:L23)</f>
        <v>-53</v>
      </c>
      <c r="M24" s="35"/>
      <c r="N24" s="35"/>
      <c r="O24" s="40"/>
    </row>
    <row r="25" spans="1:22" ht="20.149999999999999" customHeight="1">
      <c r="A25" s="50" t="s">
        <v>1623</v>
      </c>
      <c r="B25" s="77"/>
      <c r="C25" s="77"/>
      <c r="D25" s="78"/>
      <c r="E25" s="78"/>
      <c r="F25" s="78"/>
      <c r="G25" s="78"/>
      <c r="H25" s="79"/>
      <c r="I25" s="78"/>
      <c r="J25" s="78"/>
      <c r="K25" s="78"/>
      <c r="L25" s="80"/>
      <c r="M25" s="81"/>
      <c r="N25" s="81"/>
      <c r="O25" s="82"/>
    </row>
    <row r="26" spans="1:22" ht="20.149999999999999" customHeight="1">
      <c r="A26" s="1" t="s">
        <v>1550</v>
      </c>
    </row>
    <row r="27" spans="1:22" ht="19.5" customHeight="1">
      <c r="A27" s="9" t="s">
        <v>1624</v>
      </c>
    </row>
    <row r="28" spans="1:22" ht="18" customHeight="1">
      <c r="A28" s="83" t="s">
        <v>1552</v>
      </c>
    </row>
    <row r="29" spans="1:22" ht="18" customHeight="1">
      <c r="A29" s="9" t="s">
        <v>1553</v>
      </c>
    </row>
    <row r="30" spans="1:22" ht="18" customHeight="1">
      <c r="A30" s="1" t="s">
        <v>1554</v>
      </c>
      <c r="E30" s="4"/>
      <c r="F30" s="4"/>
      <c r="G30" s="4"/>
      <c r="H30" s="4"/>
      <c r="I30" s="4"/>
      <c r="J30" s="4"/>
      <c r="K30" s="4"/>
      <c r="L30" s="4"/>
      <c r="M30" s="4"/>
      <c r="N30" s="4"/>
      <c r="O30" s="4"/>
      <c r="P30" s="4"/>
      <c r="Q30" s="4"/>
      <c r="R30" s="4"/>
      <c r="S30" s="3"/>
      <c r="T30" s="3"/>
      <c r="U30" s="3"/>
      <c r="V30" s="3"/>
    </row>
    <row r="31" spans="1:22" ht="18" customHeight="1">
      <c r="A31" s="1" t="s">
        <v>1555</v>
      </c>
      <c r="E31" s="4"/>
      <c r="F31" s="4"/>
      <c r="G31" s="4"/>
      <c r="H31" s="4"/>
      <c r="I31" s="4"/>
      <c r="J31" s="4"/>
      <c r="K31" s="4"/>
      <c r="L31" s="4"/>
      <c r="M31" s="4"/>
      <c r="N31" s="4"/>
      <c r="O31" s="4"/>
      <c r="P31" s="4"/>
      <c r="Q31" s="4"/>
      <c r="R31" s="4"/>
      <c r="S31" s="3"/>
      <c r="T31" s="3"/>
      <c r="U31" s="3"/>
      <c r="V31" s="3"/>
    </row>
    <row r="32" spans="1:22" ht="18" customHeight="1">
      <c r="A32" s="1" t="s">
        <v>1625</v>
      </c>
    </row>
    <row r="33" spans="1:1" ht="18" customHeight="1">
      <c r="A33" s="1" t="s">
        <v>1557</v>
      </c>
    </row>
    <row r="57" spans="5:5">
      <c r="E57" s="11"/>
    </row>
  </sheetData>
  <customSheetViews>
    <customSheetView guid="{34C3693C-81F0-42DA-B4DD-5513582E8ABA}" scale="40" showPageBreaks="1" printArea="1" view="pageBreakPreview">
      <pane xSplit="2.8263888888888888" ySplit="6" topLeftCell="E8" activePane="bottomRight" state="frozen"/>
      <selection pane="bottomRight" activeCell="J13" sqref="J13"/>
      <pageMargins left="0" right="0" top="0" bottom="0" header="0" footer="0"/>
      <printOptions horizontalCentered="1"/>
      <pageSetup paperSize="8" scale="45" orientation="landscape" cellComments="asDisplayed" r:id="rId1"/>
      <headerFooter alignWithMargins="0">
        <oddHeader xml:space="preserve">&amp;L&amp;24様式４&amp;18
</oddHeader>
        <oddFooter>&amp;C&amp;P/&amp;N</oddFooter>
      </headerFooter>
    </customSheetView>
    <customSheetView guid="{03AC78BF-B779-4F31-BA62-3855264A928B}" scale="40" showPageBreaks="1" printArea="1" view="pageBreakPreview">
      <pane xSplit="3" ySplit="7" topLeftCell="D8" activePane="bottomRight" state="frozen"/>
      <selection pane="bottomRight" activeCell="M10" sqref="M10"/>
      <pageMargins left="0" right="0" top="0" bottom="0" header="0" footer="0"/>
      <printOptions horizontalCentered="1"/>
      <pageSetup paperSize="8" scale="45" orientation="landscape" cellComments="asDisplayed" r:id="rId2"/>
      <headerFooter alignWithMargins="0">
        <oddHeader xml:space="preserve">&amp;L&amp;24様式４&amp;18
</oddHeader>
        <oddFooter>&amp;C&amp;P/&amp;N</oddFooter>
      </headerFooter>
    </customSheetView>
    <customSheetView guid="{16688F0E-31E1-48BD-A968-92AE0FA78C63}" scale="40" showPageBreaks="1" printArea="1" view="pageBreakPreview">
      <pane xSplit="3" ySplit="7" topLeftCell="D8" activePane="bottomRight" state="frozen"/>
      <selection pane="bottomRight" activeCell="N9" sqref="N9"/>
      <pageMargins left="0" right="0" top="0" bottom="0" header="0" footer="0"/>
      <printOptions horizontalCentered="1"/>
      <pageSetup paperSize="8" scale="45" orientation="landscape" cellComments="asDisplayed" r:id="rId3"/>
      <headerFooter alignWithMargins="0">
        <oddHeader xml:space="preserve">&amp;L&amp;24様式４&amp;18
</oddHeader>
        <oddFooter>&amp;C&amp;P/&amp;N</oddFooter>
      </headerFooter>
    </customSheetView>
    <customSheetView guid="{C9AE473E-6B7B-451C-911F-EDBFDD74CFFE}" scale="40" showPageBreaks="1" printArea="1" view="pageBreakPreview">
      <pane xSplit="3" ySplit="7" topLeftCell="D8" activePane="bottomRight" state="frozen"/>
      <selection pane="bottomRight" activeCell="N9" sqref="N9"/>
      <pageMargins left="0" right="0" top="0" bottom="0" header="0" footer="0"/>
      <printOptions horizontalCentered="1"/>
      <pageSetup paperSize="8" scale="45" orientation="landscape" cellComments="asDisplayed" r:id="rId4"/>
      <headerFooter alignWithMargins="0">
        <oddHeader xml:space="preserve">&amp;L&amp;24様式４&amp;18
</oddHeader>
        <oddFooter>&amp;C&amp;P/&amp;N</oddFooter>
      </headerFooter>
    </customSheetView>
    <customSheetView guid="{B3FC68C6-791B-4EED-9CE5-8FA0CBF9D6A3}" scale="40" showPageBreaks="1" printArea="1" view="pageBreakPreview">
      <pane xSplit="3" ySplit="7" topLeftCell="D8" activePane="bottomRight" state="frozen"/>
      <selection pane="bottomRight" activeCell="N9" sqref="N9"/>
      <pageMargins left="0" right="0" top="0" bottom="0" header="0" footer="0"/>
      <printOptions horizontalCentered="1"/>
      <pageSetup paperSize="8" scale="45" orientation="landscape" cellComments="asDisplayed" r:id="rId5"/>
      <headerFooter alignWithMargins="0">
        <oddHeader xml:space="preserve">&amp;L&amp;24様式４&amp;18
</oddHeader>
        <oddFooter>&amp;C&amp;P/&amp;N</oddFooter>
      </headerFooter>
    </customSheetView>
    <customSheetView guid="{D68F398A-BF84-4AEA-9EDE-000F1E67D9C0}" scale="40" showPageBreaks="1" printArea="1" view="pageBreakPreview">
      <pane xSplit="3" ySplit="7" topLeftCell="D8" activePane="bottomRight" state="frozen"/>
      <selection pane="bottomRight" activeCell="N9" sqref="N9"/>
      <pageMargins left="0" right="0" top="0" bottom="0" header="0" footer="0"/>
      <printOptions horizontalCentered="1"/>
      <pageSetup paperSize="8" scale="45" orientation="landscape" cellComments="asDisplayed" r:id="rId6"/>
      <headerFooter alignWithMargins="0">
        <oddHeader xml:space="preserve">&amp;L&amp;24様式４&amp;18
</oddHeader>
        <oddFooter>&amp;C&amp;P/&amp;N</oddFooter>
      </headerFooter>
    </customSheetView>
  </customSheetViews>
  <mergeCells count="33">
    <mergeCell ref="B10:C10"/>
    <mergeCell ref="B12:C12"/>
    <mergeCell ref="E6:E7"/>
    <mergeCell ref="F6:F7"/>
    <mergeCell ref="B11:C11"/>
    <mergeCell ref="B9:C9"/>
    <mergeCell ref="B8:C8"/>
    <mergeCell ref="B13:C13"/>
    <mergeCell ref="B14:C14"/>
    <mergeCell ref="B15:C15"/>
    <mergeCell ref="B16:C16"/>
    <mergeCell ref="B17:C17"/>
    <mergeCell ref="A24:C24"/>
    <mergeCell ref="B18:C18"/>
    <mergeCell ref="B19:C19"/>
    <mergeCell ref="B20:C20"/>
    <mergeCell ref="B21:C21"/>
    <mergeCell ref="B22:C22"/>
    <mergeCell ref="B23:C23"/>
    <mergeCell ref="A3:O3"/>
    <mergeCell ref="A5:A7"/>
    <mergeCell ref="D5:D7"/>
    <mergeCell ref="E5:F5"/>
    <mergeCell ref="K5:K6"/>
    <mergeCell ref="L5:N5"/>
    <mergeCell ref="N4:O4"/>
    <mergeCell ref="B5:C7"/>
    <mergeCell ref="O5:O7"/>
    <mergeCell ref="G5:H5"/>
    <mergeCell ref="H6:H7"/>
    <mergeCell ref="G6:G7"/>
    <mergeCell ref="L6:L7"/>
    <mergeCell ref="M6:N7"/>
  </mergeCells>
  <phoneticPr fontId="4"/>
  <dataValidations count="1">
    <dataValidation type="list" allowBlank="1" showInputMessage="1" showErrorMessage="1" sqref="M8:M47" xr:uid="{00000000-0002-0000-0300-00000000000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7"/>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62"/>
  <sheetViews>
    <sheetView view="pageBreakPreview" zoomScale="70" zoomScaleNormal="70" zoomScaleSheetLayoutView="70" zoomScalePageLayoutView="70" workbookViewId="0">
      <selection activeCell="A16" sqref="A16"/>
    </sheetView>
  </sheetViews>
  <sheetFormatPr defaultColWidth="3.453125" defaultRowHeight="13"/>
  <cols>
    <col min="1" max="1" width="17" customWidth="1"/>
    <col min="2" max="2" width="10.90625" customWidth="1"/>
    <col min="3" max="3" width="8.453125" customWidth="1"/>
    <col min="4" max="4" width="12.90625" customWidth="1"/>
    <col min="5" max="5" width="8.6328125" customWidth="1"/>
    <col min="6" max="6" width="12.90625" customWidth="1"/>
    <col min="7" max="8" width="10.90625" customWidth="1"/>
    <col min="9" max="9" width="8.453125" customWidth="1"/>
    <col min="10" max="10" width="12.90625" customWidth="1"/>
    <col min="11" max="11" width="8.453125" customWidth="1"/>
    <col min="12" max="12" width="12.90625" customWidth="1"/>
    <col min="13" max="13" width="8.453125" customWidth="1"/>
    <col min="14" max="14" width="12.90625" customWidth="1"/>
    <col min="15" max="15" width="7.6328125" bestFit="1" customWidth="1"/>
    <col min="16" max="16" width="9.26953125" bestFit="1" customWidth="1"/>
    <col min="17" max="17" width="10.90625" customWidth="1"/>
    <col min="18" max="18" width="8.453125" customWidth="1"/>
    <col min="19" max="19" width="12.90625" customWidth="1"/>
    <col min="20" max="20" width="8.453125" customWidth="1"/>
    <col min="21" max="21" width="12.90625" customWidth="1"/>
    <col min="22" max="22" width="8.453125" customWidth="1"/>
    <col min="23" max="23" width="12.90625" customWidth="1"/>
    <col min="24" max="24" width="7.6328125" bestFit="1" customWidth="1"/>
    <col min="25" max="25" width="10.90625" customWidth="1"/>
  </cols>
  <sheetData>
    <row r="1" spans="1:25">
      <c r="A1" s="1"/>
      <c r="B1" s="1"/>
      <c r="C1" s="1"/>
      <c r="D1" s="1"/>
      <c r="E1" s="1"/>
      <c r="F1" s="1"/>
      <c r="G1" s="1"/>
      <c r="H1" s="1"/>
      <c r="I1" s="1"/>
      <c r="J1" s="1"/>
      <c r="K1" s="1"/>
      <c r="L1" s="1"/>
      <c r="M1" s="1"/>
      <c r="N1" s="1"/>
      <c r="O1" s="1"/>
      <c r="P1" s="1"/>
      <c r="Q1" s="1"/>
      <c r="R1" s="1"/>
      <c r="S1" s="1"/>
      <c r="T1" s="1"/>
      <c r="U1" s="1"/>
      <c r="V1" s="1"/>
      <c r="W1" s="1"/>
      <c r="X1" s="1"/>
      <c r="Y1" s="1"/>
    </row>
    <row r="2" spans="1:25">
      <c r="A2" s="1"/>
      <c r="B2" s="1"/>
      <c r="C2" s="1"/>
      <c r="D2" s="1"/>
      <c r="E2" s="1"/>
      <c r="F2" s="1"/>
      <c r="G2" s="1"/>
      <c r="H2" s="1"/>
      <c r="I2" s="1"/>
      <c r="J2" s="1"/>
      <c r="K2" s="1"/>
      <c r="L2" s="1"/>
      <c r="M2" s="1"/>
      <c r="N2" s="1"/>
      <c r="O2" s="1"/>
      <c r="P2" s="1"/>
      <c r="Q2" s="1"/>
      <c r="R2" s="1"/>
      <c r="S2" s="1"/>
      <c r="T2" s="1"/>
      <c r="U2" s="1"/>
      <c r="V2" s="1"/>
      <c r="W2" s="1"/>
      <c r="X2" s="1"/>
      <c r="Y2" s="1"/>
    </row>
    <row r="3" spans="1:25" ht="21">
      <c r="A3" s="680" t="s">
        <v>1626</v>
      </c>
      <c r="B3" s="680"/>
      <c r="C3" s="680"/>
      <c r="D3" s="680"/>
      <c r="E3" s="680"/>
      <c r="F3" s="680"/>
      <c r="G3" s="680"/>
      <c r="H3" s="680"/>
      <c r="I3" s="680"/>
      <c r="J3" s="680"/>
      <c r="K3" s="680"/>
      <c r="L3" s="680"/>
      <c r="M3" s="680"/>
      <c r="N3" s="680"/>
      <c r="O3" s="680"/>
      <c r="P3" s="680"/>
      <c r="Q3" s="680"/>
      <c r="R3" s="680"/>
      <c r="S3" s="680"/>
      <c r="T3" s="680"/>
      <c r="U3" s="680"/>
      <c r="V3" s="680"/>
      <c r="W3" s="680"/>
      <c r="X3" s="680"/>
      <c r="Y3" s="680"/>
    </row>
    <row r="4" spans="1:25" ht="16.5">
      <c r="A4" s="13"/>
      <c r="B4" s="1"/>
      <c r="C4" s="1"/>
      <c r="D4" s="1"/>
      <c r="E4" s="1"/>
      <c r="F4" s="1"/>
      <c r="G4" s="1"/>
      <c r="H4" s="1"/>
      <c r="I4" s="1"/>
      <c r="J4" s="1"/>
      <c r="K4" s="1"/>
      <c r="L4" s="1"/>
      <c r="M4" s="1"/>
      <c r="N4" s="1"/>
      <c r="O4" s="1"/>
      <c r="P4" s="1"/>
      <c r="Q4" s="1"/>
      <c r="R4" s="1"/>
      <c r="S4" s="1"/>
      <c r="T4" s="1"/>
      <c r="U4" s="1"/>
      <c r="V4" s="1"/>
      <c r="W4" s="1"/>
      <c r="X4" s="1"/>
      <c r="Y4" s="1"/>
    </row>
    <row r="5" spans="1:25" ht="22.5" customHeight="1" thickBot="1">
      <c r="A5" s="3"/>
      <c r="B5" s="1"/>
      <c r="C5" s="1"/>
      <c r="D5" s="1"/>
      <c r="E5" s="1"/>
      <c r="F5" s="1"/>
      <c r="G5" s="1"/>
      <c r="H5" s="1"/>
      <c r="I5" s="1"/>
      <c r="J5" s="1"/>
      <c r="K5" s="1"/>
      <c r="L5" s="1"/>
      <c r="M5" s="1"/>
      <c r="N5" s="1"/>
      <c r="O5" s="1"/>
      <c r="P5" s="1"/>
      <c r="Q5" s="1"/>
      <c r="R5" s="1"/>
      <c r="S5" s="1"/>
      <c r="T5" s="1"/>
      <c r="U5" s="1"/>
      <c r="V5" s="1"/>
      <c r="W5" s="1"/>
      <c r="X5" s="1"/>
      <c r="Y5" s="12" t="s">
        <v>1627</v>
      </c>
    </row>
    <row r="6" spans="1:25" ht="30" customHeight="1" thickTop="1" thickBot="1">
      <c r="A6" s="681" t="s">
        <v>1628</v>
      </c>
      <c r="B6" s="684" t="s">
        <v>1629</v>
      </c>
      <c r="C6" s="685"/>
      <c r="D6" s="685"/>
      <c r="E6" s="685"/>
      <c r="F6" s="685"/>
      <c r="G6" s="686"/>
      <c r="H6" s="687" t="s">
        <v>1630</v>
      </c>
      <c r="I6" s="688"/>
      <c r="J6" s="688"/>
      <c r="K6" s="688"/>
      <c r="L6" s="688"/>
      <c r="M6" s="688"/>
      <c r="N6" s="688"/>
      <c r="O6" s="688"/>
      <c r="P6" s="689"/>
      <c r="Q6" s="687" t="s">
        <v>1631</v>
      </c>
      <c r="R6" s="688"/>
      <c r="S6" s="688"/>
      <c r="T6" s="688"/>
      <c r="U6" s="688"/>
      <c r="V6" s="688"/>
      <c r="W6" s="688"/>
      <c r="X6" s="688"/>
      <c r="Y6" s="689"/>
    </row>
    <row r="7" spans="1:25" ht="30" customHeight="1">
      <c r="A7" s="682"/>
      <c r="B7" s="690" t="s">
        <v>1632</v>
      </c>
      <c r="C7" s="673" t="s">
        <v>1633</v>
      </c>
      <c r="D7" s="674"/>
      <c r="E7" s="699" t="s">
        <v>1634</v>
      </c>
      <c r="F7" s="674"/>
      <c r="G7" s="696" t="s">
        <v>1635</v>
      </c>
      <c r="H7" s="690" t="s">
        <v>1636</v>
      </c>
      <c r="I7" s="673" t="s">
        <v>1637</v>
      </c>
      <c r="J7" s="674"/>
      <c r="K7" s="673" t="s">
        <v>1634</v>
      </c>
      <c r="L7" s="674"/>
      <c r="M7" s="673" t="s">
        <v>1638</v>
      </c>
      <c r="N7" s="674"/>
      <c r="O7" s="693" t="s">
        <v>1639</v>
      </c>
      <c r="P7" s="696" t="s">
        <v>1640</v>
      </c>
      <c r="Q7" s="690" t="s">
        <v>1636</v>
      </c>
      <c r="R7" s="673" t="s">
        <v>1637</v>
      </c>
      <c r="S7" s="674"/>
      <c r="T7" s="673" t="s">
        <v>1634</v>
      </c>
      <c r="U7" s="674"/>
      <c r="V7" s="673" t="s">
        <v>1641</v>
      </c>
      <c r="W7" s="674"/>
      <c r="X7" s="693" t="s">
        <v>1639</v>
      </c>
      <c r="Y7" s="696" t="s">
        <v>1640</v>
      </c>
    </row>
    <row r="8" spans="1:25" ht="30" customHeight="1" thickBot="1">
      <c r="A8" s="682"/>
      <c r="B8" s="691"/>
      <c r="C8" s="675"/>
      <c r="D8" s="676"/>
      <c r="E8" s="700"/>
      <c r="F8" s="701"/>
      <c r="G8" s="702"/>
      <c r="H8" s="691"/>
      <c r="I8" s="675"/>
      <c r="J8" s="676"/>
      <c r="K8" s="675"/>
      <c r="L8" s="676"/>
      <c r="M8" s="675"/>
      <c r="N8" s="676"/>
      <c r="O8" s="729"/>
      <c r="P8" s="697"/>
      <c r="Q8" s="691"/>
      <c r="R8" s="675"/>
      <c r="S8" s="676"/>
      <c r="T8" s="675"/>
      <c r="U8" s="676"/>
      <c r="V8" s="675"/>
      <c r="W8" s="676"/>
      <c r="X8" s="694"/>
      <c r="Y8" s="697"/>
    </row>
    <row r="9" spans="1:25" ht="30" customHeight="1">
      <c r="A9" s="683"/>
      <c r="B9" s="692"/>
      <c r="C9" s="72" t="s">
        <v>1642</v>
      </c>
      <c r="D9" s="73" t="s">
        <v>1643</v>
      </c>
      <c r="E9" s="74" t="s">
        <v>1644</v>
      </c>
      <c r="F9" s="75" t="s">
        <v>31</v>
      </c>
      <c r="G9" s="703"/>
      <c r="H9" s="692"/>
      <c r="I9" s="72" t="s">
        <v>1644</v>
      </c>
      <c r="J9" s="76" t="s">
        <v>31</v>
      </c>
      <c r="K9" s="72" t="s">
        <v>1644</v>
      </c>
      <c r="L9" s="76" t="s">
        <v>31</v>
      </c>
      <c r="M9" s="72" t="s">
        <v>1644</v>
      </c>
      <c r="N9" s="76" t="s">
        <v>31</v>
      </c>
      <c r="O9" s="730"/>
      <c r="P9" s="698"/>
      <c r="Q9" s="692"/>
      <c r="R9" s="72" t="s">
        <v>1644</v>
      </c>
      <c r="S9" s="76" t="s">
        <v>31</v>
      </c>
      <c r="T9" s="72" t="s">
        <v>1644</v>
      </c>
      <c r="U9" s="76" t="s">
        <v>31</v>
      </c>
      <c r="V9" s="72" t="s">
        <v>1644</v>
      </c>
      <c r="W9" s="76" t="s">
        <v>31</v>
      </c>
      <c r="X9" s="695"/>
      <c r="Y9" s="698"/>
    </row>
    <row r="10" spans="1:25" ht="15" customHeight="1">
      <c r="A10" s="740" t="s">
        <v>1645</v>
      </c>
      <c r="B10" s="726">
        <v>315</v>
      </c>
      <c r="C10" s="734">
        <f>+SUM(I10,R10)</f>
        <v>2</v>
      </c>
      <c r="D10" s="737">
        <f>+SUM(J10,S10)</f>
        <v>-50.015000000000001</v>
      </c>
      <c r="E10" s="717">
        <f>+SUM(K10,T10)</f>
        <v>6</v>
      </c>
      <c r="F10" s="731">
        <f>+SUM(L10,U10)</f>
        <v>-159</v>
      </c>
      <c r="G10" s="723">
        <f>+SUM(O10,X10)</f>
        <v>31</v>
      </c>
      <c r="H10" s="726">
        <f>COUNTIF('（様式１）反映状況調'!S8:S352,"一般会計")</f>
        <v>254</v>
      </c>
      <c r="I10" s="677">
        <f>COUNTIFS('（様式１）反映状況調'!S8:S352,"一般会計",'（様式１）反映状況調'!O8:O352,"廃止")</f>
        <v>2</v>
      </c>
      <c r="J10" s="705">
        <f>SUMIFS('（様式１）反映状況調'!N8:N352,'（様式１）反映状況調'!S8:S352,"一般会計",'（様式１）反映状況調'!O8:O352,"廃止")</f>
        <v>-50.015000000000001</v>
      </c>
      <c r="K10" s="734">
        <f>COUNTIFS('（様式１）反映状況調'!S8:S352,"一般会計",'（様式１）反映状況調'!O8:O352,"縮減")</f>
        <v>5</v>
      </c>
      <c r="L10" s="714">
        <f>SUMIFS('（様式１）反映状況調'!N8:N352,'（様式１）反映状況調'!S8:S352,"一般会計",'（様式１）反映状況調'!O8:O352,"縮減")</f>
        <v>-94</v>
      </c>
      <c r="M10" s="677">
        <f>+SUM(I10,K10)</f>
        <v>7</v>
      </c>
      <c r="N10" s="705">
        <f>+SUM(J10,L10)</f>
        <v>-144.01499999999999</v>
      </c>
      <c r="O10" s="708">
        <f>COUNTIFS('（様式１）反映状況調'!S8:S352,"一般会計",'（様式１）反映状況調'!O8:O352,"執行等改善")</f>
        <v>28</v>
      </c>
      <c r="P10" s="711">
        <f>+SUM('（様式１）反映状況調'!L353,'（様式２）R4年度新規事業'!E20,'（様式３）R5年度新規要求事業'!D57)</f>
        <v>91381.122999999978</v>
      </c>
      <c r="Q10" s="720">
        <f>COUNTIF('（様式１）反映状況調'!S8:S352,"ｴﾈﾙｷﾞｰ対策特別会計ｴﾈﾙｷﾞｰ需給勘定")</f>
        <v>79</v>
      </c>
      <c r="R10" s="677">
        <f>COUNTIFS('（様式１）反映状況調'!S8:S352,"ｴﾈﾙｷﾞｰ対策特別会計ｴﾈﾙｷﾞｰ需給勘定",'（様式１）反映状況調'!O8:O352,"廃止")</f>
        <v>0</v>
      </c>
      <c r="S10" s="737">
        <f>SUMIFS('（様式１）反映状況調'!N8:N352,'（様式１）反映状況調'!S8:S352,"ｴﾈﾙｷﾞｰ対策特別会計ｴﾈﾙｷﾞｰ需給勘定",'（様式１）反映状況調'!O8:O352,"廃止")</f>
        <v>0</v>
      </c>
      <c r="T10" s="734">
        <f>COUNTIFS('（様式１）反映状況調'!S8:S352,"ｴﾈﾙｷﾞｰ対策特別会計ｴﾈﾙｷﾞｰ需給勘定",'（様式１）反映状況調'!O8:O352,"縮減")</f>
        <v>1</v>
      </c>
      <c r="U10" s="714">
        <f>SUMIFS('（様式１）反映状況調'!N8:N352,'（様式１）反映状況調'!S8:S352,"ｴﾈﾙｷﾞｰ対策特別会計ｴﾈﾙｷﾞｰ需給勘定",'（様式１）反映状況調'!O8:O352,"縮減")</f>
        <v>-65</v>
      </c>
      <c r="V10" s="677">
        <f>+SUM(R10,T10)</f>
        <v>1</v>
      </c>
      <c r="W10" s="705">
        <f>+SUM(S10,U10)</f>
        <v>-65</v>
      </c>
      <c r="X10" s="708">
        <f>COUNTIFS('（様式１）反映状況調'!S8:S352,"ｴﾈﾙｷﾞｰ対策特別会計ｴﾈﾙｷﾞｰ需給勘定",'（様式１）反映状況調'!O8:O352,"執行等改善")</f>
        <v>3</v>
      </c>
      <c r="Y10" s="711">
        <f>+SUM('（様式１）反映状況調'!L354,'（様式２）R4年度新規事業'!E21,'（様式２）R4年度新規事業'!E22,'（様式３）R5年度新規要求事業'!D58)</f>
        <v>242906.42</v>
      </c>
    </row>
    <row r="11" spans="1:25">
      <c r="A11" s="741"/>
      <c r="B11" s="727"/>
      <c r="C11" s="735"/>
      <c r="D11" s="738"/>
      <c r="E11" s="718"/>
      <c r="F11" s="732"/>
      <c r="G11" s="724"/>
      <c r="H11" s="727"/>
      <c r="I11" s="678"/>
      <c r="J11" s="706"/>
      <c r="K11" s="735"/>
      <c r="L11" s="715"/>
      <c r="M11" s="678"/>
      <c r="N11" s="706"/>
      <c r="O11" s="709"/>
      <c r="P11" s="712"/>
      <c r="Q11" s="721"/>
      <c r="R11" s="678"/>
      <c r="S11" s="738"/>
      <c r="T11" s="735"/>
      <c r="U11" s="715"/>
      <c r="V11" s="678"/>
      <c r="W11" s="706"/>
      <c r="X11" s="709"/>
      <c r="Y11" s="712"/>
    </row>
    <row r="12" spans="1:25">
      <c r="A12" s="742"/>
      <c r="B12" s="728"/>
      <c r="C12" s="736"/>
      <c r="D12" s="739"/>
      <c r="E12" s="719"/>
      <c r="F12" s="733"/>
      <c r="G12" s="725"/>
      <c r="H12" s="728"/>
      <c r="I12" s="679"/>
      <c r="J12" s="707"/>
      <c r="K12" s="736"/>
      <c r="L12" s="716"/>
      <c r="M12" s="679"/>
      <c r="N12" s="707"/>
      <c r="O12" s="710"/>
      <c r="P12" s="713"/>
      <c r="Q12" s="722"/>
      <c r="R12" s="679"/>
      <c r="S12" s="739"/>
      <c r="T12" s="736"/>
      <c r="U12" s="716"/>
      <c r="V12" s="679"/>
      <c r="W12" s="707"/>
      <c r="X12" s="710"/>
      <c r="Y12" s="713"/>
    </row>
    <row r="13" spans="1:25" ht="20.149999999999999" customHeight="1">
      <c r="A13" s="1" t="s">
        <v>1646</v>
      </c>
      <c r="B13" s="1"/>
      <c r="C13" s="1"/>
      <c r="D13" s="1"/>
      <c r="E13" s="1"/>
      <c r="F13" s="1"/>
      <c r="G13" s="1"/>
      <c r="H13" s="1"/>
      <c r="I13" s="1"/>
      <c r="J13" s="1"/>
      <c r="K13" s="1"/>
      <c r="L13" s="1"/>
      <c r="M13" s="1"/>
      <c r="N13" s="1"/>
      <c r="O13" s="1"/>
      <c r="P13" s="1"/>
      <c r="Q13" s="1"/>
      <c r="R13" s="1"/>
      <c r="S13" s="1"/>
      <c r="T13" s="1"/>
      <c r="U13" s="1"/>
      <c r="V13" s="1"/>
      <c r="W13" s="1"/>
      <c r="X13" s="1"/>
      <c r="Y13" s="1"/>
    </row>
    <row r="14" spans="1:25" ht="20.149999999999999" customHeight="1">
      <c r="A14" s="1" t="s">
        <v>1647</v>
      </c>
      <c r="B14" s="1"/>
      <c r="C14" s="1"/>
      <c r="D14" s="1"/>
      <c r="E14" s="1"/>
      <c r="F14" s="1"/>
      <c r="G14" s="1"/>
      <c r="H14" s="1"/>
      <c r="I14" s="1"/>
      <c r="J14" s="1"/>
      <c r="K14" s="1"/>
      <c r="L14" s="1"/>
      <c r="M14" s="1"/>
      <c r="N14" s="1"/>
      <c r="O14" s="1"/>
      <c r="P14" s="1"/>
      <c r="Q14" s="1"/>
      <c r="R14" s="1"/>
      <c r="S14" s="1"/>
      <c r="T14" s="1"/>
      <c r="U14" s="1"/>
      <c r="V14" s="1"/>
      <c r="W14" s="1"/>
      <c r="X14" s="1"/>
      <c r="Y14" s="1"/>
    </row>
    <row r="15" spans="1:25" ht="20.149999999999999" customHeight="1">
      <c r="A15" s="9" t="s">
        <v>1648</v>
      </c>
      <c r="B15" s="1"/>
      <c r="C15" s="1"/>
      <c r="D15" s="1"/>
      <c r="E15" s="1"/>
      <c r="F15" s="1"/>
      <c r="G15" s="1"/>
      <c r="H15" s="1"/>
      <c r="I15" s="1"/>
      <c r="J15" s="1"/>
      <c r="K15" s="1"/>
      <c r="L15" s="1"/>
      <c r="M15" s="1"/>
      <c r="N15" s="1"/>
      <c r="O15" s="1"/>
      <c r="P15" s="1"/>
      <c r="Q15" s="1"/>
      <c r="R15" s="1"/>
      <c r="S15" s="1"/>
      <c r="T15" s="1"/>
      <c r="U15" s="1"/>
      <c r="V15" s="1"/>
      <c r="W15" s="1"/>
      <c r="X15" s="1"/>
      <c r="Y15" s="1"/>
    </row>
    <row r="16" spans="1:25" s="1" customFormat="1" ht="18" customHeight="1">
      <c r="A16" s="83" t="s">
        <v>1552</v>
      </c>
    </row>
    <row r="17" spans="1:25" s="1" customFormat="1" ht="18" customHeight="1">
      <c r="A17" s="9" t="s">
        <v>1553</v>
      </c>
    </row>
    <row r="18" spans="1:25" s="1" customFormat="1" ht="18" customHeight="1">
      <c r="A18" s="1" t="s">
        <v>1649</v>
      </c>
      <c r="E18" s="4"/>
      <c r="F18" s="4"/>
      <c r="G18" s="4"/>
      <c r="H18" s="4"/>
      <c r="I18" s="4"/>
      <c r="J18" s="4"/>
      <c r="K18" s="4"/>
      <c r="L18" s="4"/>
      <c r="M18" s="4"/>
      <c r="N18" s="4"/>
      <c r="O18" s="4"/>
      <c r="P18" s="4"/>
      <c r="Q18" s="4"/>
      <c r="R18" s="4"/>
      <c r="S18" s="3"/>
      <c r="T18" s="3"/>
      <c r="U18" s="3"/>
      <c r="V18" s="3"/>
    </row>
    <row r="19" spans="1:25" ht="17.25" customHeight="1">
      <c r="A19" s="1" t="s">
        <v>1650</v>
      </c>
      <c r="B19" s="1"/>
      <c r="C19" s="1"/>
      <c r="D19" s="1"/>
      <c r="E19" s="1"/>
      <c r="F19" s="1"/>
      <c r="G19" s="1"/>
      <c r="H19" s="1"/>
      <c r="I19" s="1"/>
      <c r="J19" s="1"/>
      <c r="K19" s="1"/>
      <c r="L19" s="1"/>
      <c r="M19" s="1"/>
      <c r="N19" s="1"/>
      <c r="O19" s="1"/>
      <c r="P19" s="1"/>
      <c r="Q19" s="1"/>
      <c r="R19" s="1"/>
      <c r="S19" s="1"/>
      <c r="T19" s="1"/>
      <c r="U19" s="1"/>
      <c r="V19" s="1"/>
      <c r="W19" s="1"/>
      <c r="X19" s="1"/>
      <c r="Y19" s="1"/>
    </row>
    <row r="20" spans="1:25" ht="20.149999999999999" customHeight="1">
      <c r="A20" s="704" t="s">
        <v>1651</v>
      </c>
      <c r="B20" s="704"/>
      <c r="C20" s="704"/>
      <c r="D20" s="704"/>
      <c r="E20" s="704"/>
      <c r="F20" s="704"/>
      <c r="G20" s="704"/>
      <c r="H20" s="704"/>
      <c r="I20" s="704"/>
      <c r="J20" s="704"/>
      <c r="K20" s="704"/>
      <c r="L20" s="704"/>
      <c r="M20" s="704"/>
      <c r="N20" s="704"/>
      <c r="O20" s="704"/>
      <c r="P20" s="704"/>
      <c r="Q20" s="704"/>
      <c r="R20" s="704"/>
      <c r="S20" s="704"/>
      <c r="T20" s="704"/>
      <c r="U20" s="704"/>
      <c r="V20" s="704"/>
      <c r="W20" s="704"/>
      <c r="X20" s="704"/>
      <c r="Y20" s="704"/>
    </row>
    <row r="21" spans="1:25" ht="20.149999999999999" customHeight="1">
      <c r="A21" s="3" t="s">
        <v>1652</v>
      </c>
      <c r="B21" s="3"/>
      <c r="C21" s="3"/>
      <c r="D21" s="3"/>
      <c r="E21" s="3"/>
      <c r="F21" s="3"/>
      <c r="G21" s="3"/>
      <c r="H21" s="3"/>
      <c r="I21" s="3"/>
      <c r="J21" s="3"/>
      <c r="K21" s="3"/>
      <c r="L21" s="3"/>
      <c r="M21" s="3"/>
      <c r="N21" s="3"/>
      <c r="O21" s="3"/>
      <c r="P21" s="3"/>
      <c r="Q21" s="3"/>
      <c r="R21" s="3"/>
      <c r="S21" s="3"/>
      <c r="T21" s="3"/>
      <c r="U21" s="3"/>
      <c r="V21" s="3"/>
      <c r="W21" s="3"/>
      <c r="X21" s="3"/>
      <c r="Y21" s="3"/>
    </row>
    <row r="22" spans="1:25" ht="20.149999999999999" customHeight="1">
      <c r="A22" s="704" t="s">
        <v>1653</v>
      </c>
      <c r="B22" s="704"/>
      <c r="C22" s="704"/>
      <c r="D22" s="704"/>
      <c r="E22" s="704"/>
      <c r="F22" s="704"/>
      <c r="G22" s="704"/>
      <c r="H22" s="704"/>
      <c r="I22" s="704"/>
      <c r="J22" s="704"/>
      <c r="K22" s="704"/>
      <c r="L22" s="704"/>
      <c r="M22" s="704"/>
      <c r="N22" s="704"/>
      <c r="O22" s="704"/>
      <c r="P22" s="704"/>
      <c r="Q22" s="704"/>
      <c r="R22" s="704"/>
      <c r="S22" s="704"/>
      <c r="T22" s="704"/>
      <c r="U22" s="704"/>
      <c r="V22" s="704"/>
      <c r="W22" s="704"/>
      <c r="X22" s="704"/>
      <c r="Y22" s="704"/>
    </row>
    <row r="23" spans="1:25">
      <c r="A23" s="1"/>
      <c r="B23" s="1"/>
      <c r="C23" s="1"/>
      <c r="D23" s="1"/>
      <c r="E23" s="1"/>
      <c r="F23" s="1"/>
      <c r="G23" s="1"/>
      <c r="H23" s="1"/>
      <c r="I23" s="1"/>
      <c r="J23" s="1"/>
      <c r="K23" s="1"/>
      <c r="L23" s="1"/>
      <c r="M23" s="1"/>
      <c r="N23" s="1"/>
      <c r="O23" s="1"/>
      <c r="P23" s="1"/>
      <c r="Q23" s="1"/>
      <c r="R23" s="1"/>
      <c r="S23" s="1"/>
      <c r="T23" s="1"/>
      <c r="U23" s="1"/>
      <c r="V23" s="1"/>
      <c r="W23" s="1"/>
      <c r="X23" s="1"/>
      <c r="Y23" s="1"/>
    </row>
    <row r="24" spans="1:25">
      <c r="A24" s="1"/>
      <c r="B24" s="1"/>
      <c r="C24" s="1"/>
      <c r="D24" s="1"/>
      <c r="E24" s="1"/>
      <c r="F24" s="1"/>
      <c r="G24" s="1"/>
      <c r="H24" s="1"/>
      <c r="I24" s="1"/>
      <c r="J24" s="1"/>
      <c r="K24" s="1"/>
      <c r="L24" s="1"/>
      <c r="M24" s="1"/>
      <c r="N24" s="1"/>
      <c r="O24" s="1"/>
      <c r="P24" s="1"/>
      <c r="Q24" s="1"/>
      <c r="R24" s="1"/>
      <c r="S24" s="1"/>
      <c r="T24" s="1"/>
      <c r="U24" s="1"/>
      <c r="V24" s="1"/>
      <c r="W24" s="1"/>
      <c r="X24" s="1"/>
      <c r="Y24" s="1"/>
    </row>
    <row r="25" spans="1:25">
      <c r="A25" s="1"/>
      <c r="B25" s="1"/>
      <c r="C25" s="1"/>
      <c r="D25" s="1"/>
      <c r="E25" s="1"/>
      <c r="F25" s="1"/>
      <c r="G25" s="1"/>
      <c r="H25" s="1"/>
      <c r="I25" s="1"/>
      <c r="J25" s="1"/>
      <c r="K25" s="1"/>
      <c r="L25" s="1"/>
      <c r="M25" s="1"/>
      <c r="N25" s="1"/>
      <c r="O25" s="1"/>
      <c r="P25" s="1"/>
      <c r="Q25" s="1"/>
      <c r="R25" s="1"/>
      <c r="S25" s="1"/>
      <c r="T25" s="1"/>
      <c r="U25" s="1"/>
      <c r="V25" s="1"/>
      <c r="W25" s="1"/>
      <c r="X25" s="1"/>
      <c r="Y25" s="1"/>
    </row>
    <row r="26" spans="1:25">
      <c r="A26" s="1"/>
      <c r="B26" s="1"/>
      <c r="C26" s="1"/>
      <c r="D26" s="1"/>
      <c r="E26" s="1"/>
      <c r="F26" s="1"/>
      <c r="G26" s="1"/>
      <c r="H26" s="1"/>
      <c r="I26" s="1"/>
      <c r="J26" s="1"/>
      <c r="K26" s="1"/>
      <c r="L26" s="1"/>
      <c r="M26" s="1"/>
      <c r="N26" s="1"/>
      <c r="O26" s="1"/>
      <c r="P26" s="1"/>
      <c r="Q26" s="1"/>
      <c r="R26" s="1"/>
      <c r="S26" s="1"/>
      <c r="T26" s="1"/>
      <c r="U26" s="1"/>
      <c r="V26" s="1"/>
      <c r="W26" s="1"/>
      <c r="X26" s="1"/>
      <c r="Y26" s="1"/>
    </row>
    <row r="27" spans="1:25">
      <c r="A27" s="1"/>
      <c r="B27" s="1"/>
      <c r="C27" s="1"/>
      <c r="D27" s="1"/>
      <c r="E27" s="1"/>
      <c r="F27" s="1"/>
      <c r="G27" s="1"/>
      <c r="H27" s="1"/>
      <c r="I27" s="1"/>
      <c r="J27" s="1"/>
      <c r="K27" s="1"/>
      <c r="L27" s="1"/>
      <c r="M27" s="1"/>
      <c r="N27" s="1"/>
      <c r="O27" s="1"/>
      <c r="P27" s="1"/>
      <c r="Q27" s="1"/>
      <c r="R27" s="1"/>
      <c r="S27" s="1"/>
      <c r="T27" s="1"/>
      <c r="U27" s="1"/>
      <c r="V27" s="1"/>
      <c r="W27" s="1"/>
      <c r="X27" s="1"/>
      <c r="Y27" s="1"/>
    </row>
    <row r="28" spans="1:25" ht="17.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7.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7.899999999999999"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5.7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5.7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6" ht="17.899999999999999"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6" ht="17.899999999999999"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6" ht="14.1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4"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1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7.899999999999999"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7.899999999999999"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7.899999999999999"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7.899999999999999"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7.899999999999999"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sheetData>
  <customSheetViews>
    <customSheetView guid="{34C3693C-81F0-42DA-B4DD-5513582E8ABA}" scale="80" showPageBreaks="1" view="pageBreakPreview">
      <selection activeCell="D10" sqref="D10:D12"/>
      <pageMargins left="0" right="0" top="0" bottom="0" header="0" footer="0"/>
      <printOptions horizontalCentered="1"/>
      <pageSetup paperSize="8" scale="55" orientation="landscape" r:id="rId1"/>
      <headerFooter>
        <oddHeader>&amp;L&amp;18様式５</oddHeader>
      </headerFooter>
    </customSheetView>
    <customSheetView guid="{03AC78BF-B779-4F31-BA62-3855264A928B}" scale="80" showPageBreaks="1" view="pageBreakPreview">
      <selection activeCell="A10" sqref="A10:A12"/>
      <pageMargins left="0" right="0" top="0" bottom="0" header="0" footer="0"/>
      <printOptions horizontalCentered="1"/>
      <pageSetup paperSize="8" scale="55" orientation="landscape" r:id="rId2"/>
      <headerFooter>
        <oddHeader>&amp;L&amp;18様式５</oddHeader>
      </headerFooter>
    </customSheetView>
    <customSheetView guid="{16688F0E-31E1-48BD-A968-92AE0FA78C63}" scale="80" showPageBreaks="1" view="pageBreakPreview">
      <selection activeCell="A10" sqref="A10:A12"/>
      <pageMargins left="0" right="0" top="0" bottom="0" header="0" footer="0"/>
      <printOptions horizontalCentered="1"/>
      <pageSetup paperSize="8" scale="55" orientation="landscape" r:id="rId3"/>
      <headerFooter>
        <oddHeader>&amp;L&amp;18様式５</oddHeader>
      </headerFooter>
    </customSheetView>
    <customSheetView guid="{C9AE473E-6B7B-451C-911F-EDBFDD74CFFE}" scale="80" showPageBreaks="1" view="pageBreakPreview">
      <selection activeCell="A10" sqref="A10:A12"/>
      <pageMargins left="0" right="0" top="0" bottom="0" header="0" footer="0"/>
      <printOptions horizontalCentered="1"/>
      <pageSetup paperSize="8" scale="55" orientation="landscape" r:id="rId4"/>
      <headerFooter>
        <oddHeader>&amp;L&amp;18様式５</oddHeader>
      </headerFooter>
    </customSheetView>
    <customSheetView guid="{B3FC68C6-791B-4EED-9CE5-8FA0CBF9D6A3}" scale="80" showPageBreaks="1" view="pageBreakPreview">
      <selection activeCell="A10" sqref="A10:A12"/>
      <pageMargins left="0" right="0" top="0" bottom="0" header="0" footer="0"/>
      <printOptions horizontalCentered="1"/>
      <pageSetup paperSize="8" scale="55" orientation="landscape" r:id="rId5"/>
      <headerFooter>
        <oddHeader>&amp;L&amp;18様式５</oddHeader>
      </headerFooter>
    </customSheetView>
    <customSheetView guid="{D68F398A-BF84-4AEA-9EDE-000F1E67D9C0}" scale="80" showPageBreaks="1" view="pageBreakPreview">
      <selection activeCell="A10" sqref="A10:A12"/>
      <pageMargins left="0" right="0" top="0" bottom="0" header="0" footer="0"/>
      <printOptions horizontalCentered="1"/>
      <pageSetup paperSize="8" scale="55" orientation="landscape" r:id="rId6"/>
      <headerFooter>
        <oddHeader>&amp;L&amp;18様式５</oddHeader>
      </headerFooter>
    </customSheetView>
  </customSheetViews>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4"/>
  <printOptions horizontalCentered="1"/>
  <pageMargins left="0.39370078740157483" right="0.39370078740157483" top="0.43307086614173229" bottom="0.23622047244094491" header="0.31496062992125984" footer="0.15748031496062992"/>
  <pageSetup paperSize="8" scale="55" orientation="landscape" r:id="rId7"/>
  <headerFooter>
    <oddHeader>&amp;L&amp;18様式５</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9" tint="-0.249977111117893"/>
  </sheetPr>
  <dimension ref="A2:N64"/>
  <sheetViews>
    <sheetView view="pageBreakPreview" zoomScale="55" zoomScaleNormal="60" zoomScaleSheetLayoutView="55" zoomScalePageLayoutView="85" workbookViewId="0">
      <pane xSplit="4" ySplit="7" topLeftCell="E8" activePane="bottomRight" state="frozen"/>
      <selection pane="topRight" activeCell="E1" sqref="E1"/>
      <selection pane="bottomLeft" activeCell="A8" sqref="A8"/>
      <selection pane="bottomRight" activeCell="F9" sqref="F9"/>
    </sheetView>
  </sheetViews>
  <sheetFormatPr defaultColWidth="9" defaultRowHeight="13"/>
  <cols>
    <col min="1" max="1" width="6.6328125" style="189" customWidth="1"/>
    <col min="2" max="2" width="15.36328125" style="188" customWidth="1"/>
    <col min="3" max="3" width="45" style="188" customWidth="1"/>
    <col min="4" max="4" width="53.90625" style="188" customWidth="1"/>
    <col min="5" max="5" width="15.08984375" style="189" bestFit="1" customWidth="1"/>
    <col min="6" max="6" width="16.90625" style="189" bestFit="1" customWidth="1"/>
    <col min="7" max="7" width="15" style="189" customWidth="1"/>
    <col min="8" max="8" width="15.08984375" style="189" bestFit="1" customWidth="1"/>
    <col min="9" max="9" width="15" style="189" customWidth="1"/>
    <col min="10" max="10" width="55.90625" style="189" customWidth="1"/>
    <col min="11" max="11" width="10.90625" style="189" customWidth="1"/>
    <col min="12" max="12" width="17.90625" style="189" customWidth="1"/>
    <col min="13" max="13" width="10.90625" style="189" customWidth="1"/>
    <col min="14" max="14" width="28.90625" style="189" customWidth="1"/>
    <col min="15" max="16384" width="9" style="189"/>
  </cols>
  <sheetData>
    <row r="2" spans="1:14" ht="16.5">
      <c r="A2" s="187" t="s">
        <v>1654</v>
      </c>
      <c r="K2" s="190"/>
      <c r="L2" s="190"/>
      <c r="M2" s="190"/>
      <c r="N2" s="190"/>
    </row>
    <row r="3" spans="1:14" ht="19">
      <c r="A3" s="756" t="s">
        <v>1655</v>
      </c>
      <c r="B3" s="756"/>
      <c r="C3" s="756"/>
      <c r="D3" s="756"/>
      <c r="E3" s="756"/>
      <c r="F3" s="756"/>
      <c r="G3" s="756"/>
      <c r="H3" s="756"/>
      <c r="I3" s="756"/>
      <c r="J3" s="756"/>
      <c r="K3" s="756"/>
      <c r="L3" s="756"/>
      <c r="M3" s="756"/>
      <c r="N3" s="756"/>
    </row>
    <row r="4" spans="1:14" ht="22.5" customHeight="1">
      <c r="A4" s="190"/>
      <c r="J4" s="191"/>
      <c r="K4" s="190"/>
      <c r="L4" s="190"/>
      <c r="M4" s="190"/>
      <c r="N4" s="191" t="s">
        <v>1656</v>
      </c>
    </row>
    <row r="5" spans="1:14" ht="14.15" customHeight="1">
      <c r="A5" s="769" t="s">
        <v>2</v>
      </c>
      <c r="B5" s="753" t="s">
        <v>1657</v>
      </c>
      <c r="C5" s="753" t="s">
        <v>1658</v>
      </c>
      <c r="D5" s="753" t="s">
        <v>3</v>
      </c>
      <c r="E5" s="772" t="s">
        <v>1659</v>
      </c>
      <c r="F5" s="757" t="s">
        <v>1660</v>
      </c>
      <c r="G5" s="758"/>
      <c r="H5" s="772" t="s">
        <v>1661</v>
      </c>
      <c r="I5" s="772" t="s">
        <v>1662</v>
      </c>
      <c r="J5" s="759" t="s">
        <v>1663</v>
      </c>
      <c r="K5" s="762" t="s">
        <v>1664</v>
      </c>
      <c r="L5" s="762" t="s">
        <v>15</v>
      </c>
      <c r="M5" s="780" t="s">
        <v>1665</v>
      </c>
      <c r="N5" s="781"/>
    </row>
    <row r="6" spans="1:14" ht="14.15" customHeight="1">
      <c r="A6" s="770"/>
      <c r="B6" s="754"/>
      <c r="C6" s="754"/>
      <c r="D6" s="754"/>
      <c r="E6" s="749"/>
      <c r="F6" s="749" t="s">
        <v>1666</v>
      </c>
      <c r="G6" s="749" t="s">
        <v>26</v>
      </c>
      <c r="H6" s="749"/>
      <c r="I6" s="749"/>
      <c r="J6" s="760"/>
      <c r="K6" s="763"/>
      <c r="L6" s="778"/>
      <c r="M6" s="767" t="s">
        <v>1667</v>
      </c>
      <c r="N6" s="765" t="s">
        <v>1668</v>
      </c>
    </row>
    <row r="7" spans="1:14" ht="13.5" customHeight="1">
      <c r="A7" s="771"/>
      <c r="B7" s="755"/>
      <c r="C7" s="755"/>
      <c r="D7" s="755"/>
      <c r="E7" s="750"/>
      <c r="F7" s="750"/>
      <c r="G7" s="750"/>
      <c r="H7" s="773"/>
      <c r="I7" s="773"/>
      <c r="J7" s="761"/>
      <c r="K7" s="764"/>
      <c r="L7" s="779"/>
      <c r="M7" s="768"/>
      <c r="N7" s="766"/>
    </row>
    <row r="8" spans="1:14" ht="60" customHeight="1">
      <c r="A8" s="192">
        <v>1</v>
      </c>
      <c r="B8" s="193" t="s">
        <v>1669</v>
      </c>
      <c r="C8" s="193" t="s">
        <v>1670</v>
      </c>
      <c r="D8" s="194" t="s">
        <v>369</v>
      </c>
      <c r="E8" s="195">
        <f>14552.065-13.625</f>
        <v>14538.44</v>
      </c>
      <c r="F8" s="195">
        <v>14538.44</v>
      </c>
      <c r="G8" s="195">
        <v>13747.757</v>
      </c>
      <c r="H8" s="195">
        <v>15085.679</v>
      </c>
      <c r="I8" s="196">
        <v>15399.028</v>
      </c>
      <c r="J8" s="197" t="s">
        <v>1671</v>
      </c>
      <c r="K8" s="198"/>
      <c r="L8" s="199" t="s">
        <v>1672</v>
      </c>
      <c r="M8" s="200" t="s">
        <v>48</v>
      </c>
      <c r="N8" s="201" t="s">
        <v>1673</v>
      </c>
    </row>
    <row r="9" spans="1:14" ht="26">
      <c r="A9" s="192">
        <v>2</v>
      </c>
      <c r="B9" s="193" t="s">
        <v>1669</v>
      </c>
      <c r="C9" s="193" t="s">
        <v>1674</v>
      </c>
      <c r="D9" s="194" t="s">
        <v>369</v>
      </c>
      <c r="E9" s="195">
        <v>93.742999999999995</v>
      </c>
      <c r="F9" s="195">
        <v>93.742999999999995</v>
      </c>
      <c r="G9" s="195">
        <v>45.024000000000001</v>
      </c>
      <c r="H9" s="195">
        <v>100.51</v>
      </c>
      <c r="I9" s="196">
        <v>95.757999999999996</v>
      </c>
      <c r="J9" s="197" t="s">
        <v>1675</v>
      </c>
      <c r="K9" s="198"/>
      <c r="L9" s="199" t="s">
        <v>1676</v>
      </c>
      <c r="M9" s="200" t="s">
        <v>48</v>
      </c>
      <c r="N9" s="201" t="s">
        <v>1673</v>
      </c>
    </row>
    <row r="10" spans="1:14" ht="26">
      <c r="A10" s="192">
        <v>3</v>
      </c>
      <c r="B10" s="193" t="s">
        <v>1669</v>
      </c>
      <c r="C10" s="193" t="s">
        <v>1674</v>
      </c>
      <c r="D10" s="194" t="s">
        <v>369</v>
      </c>
      <c r="E10" s="195">
        <v>2.1749999999999998</v>
      </c>
      <c r="F10" s="195">
        <v>2.1749999999999998</v>
      </c>
      <c r="G10" s="195">
        <v>0.41799999999999998</v>
      </c>
      <c r="H10" s="195">
        <v>2.1749999999999998</v>
      </c>
      <c r="I10" s="196">
        <v>2.1779999999999999</v>
      </c>
      <c r="J10" s="197" t="s">
        <v>1675</v>
      </c>
      <c r="K10" s="198"/>
      <c r="L10" s="199" t="s">
        <v>1340</v>
      </c>
      <c r="M10" s="200" t="s">
        <v>48</v>
      </c>
      <c r="N10" s="201" t="s">
        <v>1673</v>
      </c>
    </row>
    <row r="11" spans="1:14" ht="45" customHeight="1">
      <c r="A11" s="192">
        <v>4</v>
      </c>
      <c r="B11" s="193" t="s">
        <v>1669</v>
      </c>
      <c r="C11" s="193" t="s">
        <v>1677</v>
      </c>
      <c r="D11" s="194" t="s">
        <v>1678</v>
      </c>
      <c r="E11" s="195">
        <v>1079.855</v>
      </c>
      <c r="F11" s="195">
        <v>1089.7550000000001</v>
      </c>
      <c r="G11" s="195">
        <v>892.92988200000002</v>
      </c>
      <c r="H11" s="195">
        <v>59.87</v>
      </c>
      <c r="I11" s="196">
        <f>51.901+37.796+22.176</f>
        <v>111.873</v>
      </c>
      <c r="J11" s="197" t="s">
        <v>1671</v>
      </c>
      <c r="K11" s="198"/>
      <c r="L11" s="199" t="s">
        <v>1679</v>
      </c>
      <c r="M11" s="200">
        <v>8</v>
      </c>
      <c r="N11" s="201" t="s">
        <v>2141</v>
      </c>
    </row>
    <row r="12" spans="1:14" ht="43.5" customHeight="1">
      <c r="A12" s="192">
        <v>5</v>
      </c>
      <c r="B12" s="193" t="s">
        <v>1669</v>
      </c>
      <c r="C12" s="193" t="s">
        <v>1677</v>
      </c>
      <c r="D12" s="194" t="s">
        <v>1680</v>
      </c>
      <c r="E12" s="195">
        <v>1.829</v>
      </c>
      <c r="F12" s="195">
        <v>1.829</v>
      </c>
      <c r="G12" s="195">
        <v>0.125</v>
      </c>
      <c r="H12" s="195">
        <v>1.2270000000000001</v>
      </c>
      <c r="I12" s="196">
        <v>0.90700000000000003</v>
      </c>
      <c r="J12" s="197" t="s">
        <v>1681</v>
      </c>
      <c r="K12" s="198"/>
      <c r="L12" s="199" t="s">
        <v>1340</v>
      </c>
      <c r="M12" s="200">
        <v>8</v>
      </c>
      <c r="N12" s="201" t="s">
        <v>2141</v>
      </c>
    </row>
    <row r="13" spans="1:14" ht="39">
      <c r="A13" s="192">
        <v>6</v>
      </c>
      <c r="B13" s="193" t="s">
        <v>1669</v>
      </c>
      <c r="C13" s="193" t="s">
        <v>1597</v>
      </c>
      <c r="D13" s="194" t="s">
        <v>1682</v>
      </c>
      <c r="E13" s="195">
        <v>183.70400000000001</v>
      </c>
      <c r="F13" s="195">
        <v>183.70400000000001</v>
      </c>
      <c r="G13" s="195">
        <v>155.37799999999999</v>
      </c>
      <c r="H13" s="195">
        <v>399.52499999999998</v>
      </c>
      <c r="I13" s="196">
        <v>397.52499999999998</v>
      </c>
      <c r="J13" s="197" t="s">
        <v>1683</v>
      </c>
      <c r="K13" s="198"/>
      <c r="L13" s="199" t="s">
        <v>292</v>
      </c>
      <c r="M13" s="200">
        <v>3</v>
      </c>
      <c r="N13" s="201" t="s">
        <v>1684</v>
      </c>
    </row>
    <row r="14" spans="1:14" ht="33.5" customHeight="1">
      <c r="A14" s="192">
        <v>7</v>
      </c>
      <c r="B14" s="193" t="s">
        <v>1669</v>
      </c>
      <c r="C14" s="193" t="s">
        <v>1685</v>
      </c>
      <c r="D14" s="194" t="s">
        <v>1686</v>
      </c>
      <c r="E14" s="195">
        <v>113.536</v>
      </c>
      <c r="F14" s="195">
        <v>113.536</v>
      </c>
      <c r="G14" s="195">
        <v>91.29</v>
      </c>
      <c r="H14" s="195">
        <v>108.402</v>
      </c>
      <c r="I14" s="196">
        <v>108.402</v>
      </c>
      <c r="J14" s="197" t="s">
        <v>1671</v>
      </c>
      <c r="K14" s="198"/>
      <c r="L14" s="199" t="s">
        <v>219</v>
      </c>
      <c r="M14" s="200">
        <v>4</v>
      </c>
      <c r="N14" s="201" t="s">
        <v>1687</v>
      </c>
    </row>
    <row r="15" spans="1:14" ht="60" customHeight="1">
      <c r="A15" s="192">
        <v>8</v>
      </c>
      <c r="B15" s="193" t="s">
        <v>1669</v>
      </c>
      <c r="C15" s="193" t="s">
        <v>1688</v>
      </c>
      <c r="D15" s="194" t="s">
        <v>369</v>
      </c>
      <c r="E15" s="195">
        <v>4.6260000000000003</v>
      </c>
      <c r="F15" s="195">
        <v>4.6260000000000003</v>
      </c>
      <c r="G15" s="195">
        <v>3.61</v>
      </c>
      <c r="H15" s="195">
        <v>4.6260000000000003</v>
      </c>
      <c r="I15" s="196">
        <v>4.6260000000000003</v>
      </c>
      <c r="J15" s="197" t="s">
        <v>1671</v>
      </c>
      <c r="K15" s="198"/>
      <c r="L15" s="199" t="s">
        <v>219</v>
      </c>
      <c r="M15" s="200">
        <v>4</v>
      </c>
      <c r="N15" s="201" t="s">
        <v>1689</v>
      </c>
    </row>
    <row r="16" spans="1:14" ht="64.400000000000006" customHeight="1">
      <c r="A16" s="192">
        <v>9</v>
      </c>
      <c r="B16" s="193" t="s">
        <v>1669</v>
      </c>
      <c r="C16" s="193" t="s">
        <v>1690</v>
      </c>
      <c r="D16" s="194" t="s">
        <v>1691</v>
      </c>
      <c r="E16" s="195">
        <v>76.253</v>
      </c>
      <c r="F16" s="195">
        <v>76.253</v>
      </c>
      <c r="G16" s="195">
        <v>72.048000000000002</v>
      </c>
      <c r="H16" s="195">
        <v>81.337000000000003</v>
      </c>
      <c r="I16" s="196">
        <v>124.911</v>
      </c>
      <c r="J16" s="197" t="s">
        <v>1692</v>
      </c>
      <c r="K16" s="198"/>
      <c r="L16" s="199" t="s">
        <v>1340</v>
      </c>
      <c r="M16" s="200">
        <v>8</v>
      </c>
      <c r="N16" s="201" t="s">
        <v>2141</v>
      </c>
    </row>
    <row r="17" spans="1:14" ht="53.5" customHeight="1">
      <c r="A17" s="192">
        <v>10</v>
      </c>
      <c r="B17" s="193" t="s">
        <v>1669</v>
      </c>
      <c r="C17" s="193" t="s">
        <v>1677</v>
      </c>
      <c r="D17" s="194" t="s">
        <v>1678</v>
      </c>
      <c r="E17" s="195">
        <v>30.681999999999999</v>
      </c>
      <c r="F17" s="195">
        <v>30.681999999999999</v>
      </c>
      <c r="G17" s="195">
        <v>25.385000000000002</v>
      </c>
      <c r="H17" s="195">
        <v>30.681999999999999</v>
      </c>
      <c r="I17" s="196">
        <v>100.58199999999999</v>
      </c>
      <c r="J17" s="197" t="s">
        <v>1692</v>
      </c>
      <c r="K17" s="198"/>
      <c r="L17" s="199" t="s">
        <v>1340</v>
      </c>
      <c r="M17" s="200">
        <v>8</v>
      </c>
      <c r="N17" s="201" t="s">
        <v>2141</v>
      </c>
    </row>
    <row r="18" spans="1:14" ht="47.15" customHeight="1">
      <c r="A18" s="192">
        <v>11</v>
      </c>
      <c r="B18" s="193" t="s">
        <v>1669</v>
      </c>
      <c r="C18" s="193" t="s">
        <v>1693</v>
      </c>
      <c r="D18" s="194" t="s">
        <v>1694</v>
      </c>
      <c r="E18" s="195">
        <v>325.91000000000003</v>
      </c>
      <c r="F18" s="195">
        <v>325.91000000000003</v>
      </c>
      <c r="G18" s="195">
        <v>318.58699999999999</v>
      </c>
      <c r="H18" s="195">
        <v>329.625</v>
      </c>
      <c r="I18" s="196">
        <v>330.60500000000002</v>
      </c>
      <c r="J18" s="197" t="s">
        <v>1671</v>
      </c>
      <c r="K18" s="198"/>
      <c r="L18" s="199" t="s">
        <v>1471</v>
      </c>
      <c r="M18" s="200">
        <v>8</v>
      </c>
      <c r="N18" s="201" t="s">
        <v>2141</v>
      </c>
    </row>
    <row r="19" spans="1:14" ht="53.15" customHeight="1">
      <c r="A19" s="192">
        <v>12</v>
      </c>
      <c r="B19" s="193" t="s">
        <v>1669</v>
      </c>
      <c r="C19" s="193" t="s">
        <v>1693</v>
      </c>
      <c r="D19" s="194" t="s">
        <v>1695</v>
      </c>
      <c r="E19" s="195">
        <v>177.542</v>
      </c>
      <c r="F19" s="195">
        <v>177.542</v>
      </c>
      <c r="G19" s="195">
        <v>160.459</v>
      </c>
      <c r="H19" s="195">
        <v>178.251</v>
      </c>
      <c r="I19" s="196">
        <v>178.36500000000001</v>
      </c>
      <c r="J19" s="197" t="s">
        <v>1696</v>
      </c>
      <c r="K19" s="198"/>
      <c r="L19" s="199" t="s">
        <v>1471</v>
      </c>
      <c r="M19" s="200">
        <v>8</v>
      </c>
      <c r="N19" s="201" t="s">
        <v>2141</v>
      </c>
    </row>
    <row r="20" spans="1:14" ht="49.5" customHeight="1">
      <c r="A20" s="192">
        <v>13</v>
      </c>
      <c r="B20" s="193" t="s">
        <v>1669</v>
      </c>
      <c r="C20" s="193" t="s">
        <v>1697</v>
      </c>
      <c r="D20" s="194" t="s">
        <v>1698</v>
      </c>
      <c r="E20" s="195">
        <v>65.825000000000003</v>
      </c>
      <c r="F20" s="195">
        <v>65.826999999999998</v>
      </c>
      <c r="G20" s="195">
        <v>46.247</v>
      </c>
      <c r="H20" s="195">
        <v>65.492000000000004</v>
      </c>
      <c r="I20" s="196">
        <v>65.492000000000004</v>
      </c>
      <c r="J20" s="197" t="s">
        <v>1692</v>
      </c>
      <c r="K20" s="198"/>
      <c r="L20" s="199" t="s">
        <v>1699</v>
      </c>
      <c r="M20" s="200">
        <v>6</v>
      </c>
      <c r="N20" s="201" t="s">
        <v>1700</v>
      </c>
    </row>
    <row r="21" spans="1:14" ht="49" customHeight="1">
      <c r="A21" s="192">
        <v>14</v>
      </c>
      <c r="B21" s="193" t="s">
        <v>1669</v>
      </c>
      <c r="C21" s="193" t="s">
        <v>1701</v>
      </c>
      <c r="D21" s="194" t="s">
        <v>1702</v>
      </c>
      <c r="E21" s="195">
        <v>55.146999999999998</v>
      </c>
      <c r="F21" s="195">
        <v>55.146999999999998</v>
      </c>
      <c r="G21" s="195">
        <v>42.732999999999997</v>
      </c>
      <c r="H21" s="195">
        <v>31.684000000000001</v>
      </c>
      <c r="I21" s="196">
        <v>54.137</v>
      </c>
      <c r="J21" s="197" t="s">
        <v>1692</v>
      </c>
      <c r="K21" s="198"/>
      <c r="L21" s="199" t="s">
        <v>1699</v>
      </c>
      <c r="M21" s="200">
        <v>7</v>
      </c>
      <c r="N21" s="201" t="s">
        <v>1703</v>
      </c>
    </row>
    <row r="22" spans="1:14" ht="66.5" customHeight="1">
      <c r="A22" s="192">
        <v>15</v>
      </c>
      <c r="B22" s="193" t="s">
        <v>1669</v>
      </c>
      <c r="C22" s="193" t="s">
        <v>1701</v>
      </c>
      <c r="D22" s="194" t="s">
        <v>1704</v>
      </c>
      <c r="E22" s="195">
        <v>77.040999999999997</v>
      </c>
      <c r="F22" s="195">
        <v>77.040999999999997</v>
      </c>
      <c r="G22" s="195">
        <v>72.302999999999997</v>
      </c>
      <c r="H22" s="195">
        <v>79.489999999999995</v>
      </c>
      <c r="I22" s="196">
        <v>82.676000000000002</v>
      </c>
      <c r="J22" s="197" t="s">
        <v>1705</v>
      </c>
      <c r="K22" s="198"/>
      <c r="L22" s="199" t="s">
        <v>1699</v>
      </c>
      <c r="M22" s="200">
        <v>7</v>
      </c>
      <c r="N22" s="201" t="s">
        <v>1703</v>
      </c>
    </row>
    <row r="23" spans="1:14" ht="76.400000000000006" customHeight="1">
      <c r="A23" s="192">
        <v>16</v>
      </c>
      <c r="B23" s="193" t="s">
        <v>1669</v>
      </c>
      <c r="C23" s="193" t="s">
        <v>1701</v>
      </c>
      <c r="D23" s="194" t="s">
        <v>1706</v>
      </c>
      <c r="E23" s="195">
        <v>42.151000000000003</v>
      </c>
      <c r="F23" s="195">
        <v>42.151000000000003</v>
      </c>
      <c r="G23" s="195">
        <v>19.847999999999999</v>
      </c>
      <c r="H23" s="195">
        <v>42.384999999999998</v>
      </c>
      <c r="I23" s="196">
        <v>42.212000000000003</v>
      </c>
      <c r="J23" s="197" t="s">
        <v>1707</v>
      </c>
      <c r="K23" s="198"/>
      <c r="L23" s="199" t="s">
        <v>1699</v>
      </c>
      <c r="M23" s="200">
        <v>7</v>
      </c>
      <c r="N23" s="201" t="s">
        <v>1703</v>
      </c>
    </row>
    <row r="24" spans="1:14" ht="52" customHeight="1">
      <c r="A24" s="192">
        <v>17</v>
      </c>
      <c r="B24" s="193" t="s">
        <v>1669</v>
      </c>
      <c r="C24" s="193" t="s">
        <v>1701</v>
      </c>
      <c r="D24" s="194" t="s">
        <v>1708</v>
      </c>
      <c r="E24" s="195">
        <v>22.861000000000001</v>
      </c>
      <c r="F24" s="195">
        <v>22.861000000000001</v>
      </c>
      <c r="G24" s="195">
        <v>14.077999999999999</v>
      </c>
      <c r="H24" s="195">
        <v>22.154</v>
      </c>
      <c r="I24" s="196">
        <v>22.154</v>
      </c>
      <c r="J24" s="197" t="s">
        <v>1709</v>
      </c>
      <c r="K24" s="198"/>
      <c r="L24" s="199" t="s">
        <v>1699</v>
      </c>
      <c r="M24" s="200">
        <v>10</v>
      </c>
      <c r="N24" s="201" t="s">
        <v>1710</v>
      </c>
    </row>
    <row r="25" spans="1:14" ht="64" customHeight="1">
      <c r="A25" s="192">
        <v>18</v>
      </c>
      <c r="B25" s="193" t="s">
        <v>1669</v>
      </c>
      <c r="C25" s="193" t="s">
        <v>1711</v>
      </c>
      <c r="D25" s="194" t="s">
        <v>1712</v>
      </c>
      <c r="E25" s="195">
        <v>222.81899999999999</v>
      </c>
      <c r="F25" s="195">
        <v>222.81899999999999</v>
      </c>
      <c r="G25" s="195">
        <v>222.81899999999999</v>
      </c>
      <c r="H25" s="195">
        <v>231.44399999999999</v>
      </c>
      <c r="I25" s="196">
        <v>228.709</v>
      </c>
      <c r="J25" s="197" t="s">
        <v>1713</v>
      </c>
      <c r="K25" s="198"/>
      <c r="L25" s="199" t="s">
        <v>1699</v>
      </c>
      <c r="M25" s="200">
        <v>7</v>
      </c>
      <c r="N25" s="201" t="s">
        <v>1703</v>
      </c>
    </row>
    <row r="26" spans="1:14" ht="49.4" customHeight="1">
      <c r="A26" s="192">
        <v>19</v>
      </c>
      <c r="B26" s="193" t="s">
        <v>1669</v>
      </c>
      <c r="C26" s="193" t="s">
        <v>1714</v>
      </c>
      <c r="D26" s="194" t="s">
        <v>1715</v>
      </c>
      <c r="E26" s="195">
        <v>1.2190000000000001</v>
      </c>
      <c r="F26" s="195">
        <v>1.2190000000000001</v>
      </c>
      <c r="G26" s="195">
        <v>7.9000000000000001E-2</v>
      </c>
      <c r="H26" s="195">
        <v>1.2190000000000001</v>
      </c>
      <c r="I26" s="196">
        <v>1.2190000000000001</v>
      </c>
      <c r="J26" s="197" t="s">
        <v>1716</v>
      </c>
      <c r="K26" s="198"/>
      <c r="L26" s="199" t="s">
        <v>1699</v>
      </c>
      <c r="M26" s="200">
        <v>8</v>
      </c>
      <c r="N26" s="201" t="s">
        <v>2141</v>
      </c>
    </row>
    <row r="27" spans="1:14" ht="59.65" customHeight="1">
      <c r="A27" s="192">
        <v>20</v>
      </c>
      <c r="B27" s="193" t="s">
        <v>1717</v>
      </c>
      <c r="C27" s="193" t="s">
        <v>1718</v>
      </c>
      <c r="D27" s="194" t="s">
        <v>369</v>
      </c>
      <c r="E27" s="195">
        <v>1.5609999999999999</v>
      </c>
      <c r="F27" s="195">
        <v>1.5609999999999999</v>
      </c>
      <c r="G27" s="195">
        <v>0.94499999999999995</v>
      </c>
      <c r="H27" s="195">
        <v>1.5609999999999999</v>
      </c>
      <c r="I27" s="196">
        <v>1.5740000000000001</v>
      </c>
      <c r="J27" s="197" t="s">
        <v>1719</v>
      </c>
      <c r="K27" s="198"/>
      <c r="L27" s="199" t="s">
        <v>1699</v>
      </c>
      <c r="M27" s="200">
        <v>10</v>
      </c>
      <c r="N27" s="201" t="s">
        <v>1710</v>
      </c>
    </row>
    <row r="28" spans="1:14" ht="52">
      <c r="A28" s="192">
        <v>21</v>
      </c>
      <c r="B28" s="193" t="s">
        <v>1669</v>
      </c>
      <c r="C28" s="193" t="s">
        <v>1720</v>
      </c>
      <c r="D28" s="194" t="s">
        <v>1721</v>
      </c>
      <c r="E28" s="195">
        <v>149.66399999999999</v>
      </c>
      <c r="F28" s="195">
        <v>149.66399999999999</v>
      </c>
      <c r="G28" s="195">
        <v>152.655</v>
      </c>
      <c r="H28" s="195">
        <v>149.66399999999999</v>
      </c>
      <c r="I28" s="196">
        <v>149.66399999999999</v>
      </c>
      <c r="J28" s="197" t="s">
        <v>1722</v>
      </c>
      <c r="K28" s="198"/>
      <c r="L28" s="199" t="s">
        <v>1723</v>
      </c>
      <c r="M28" s="200" t="s">
        <v>2143</v>
      </c>
      <c r="N28" s="201" t="s">
        <v>2142</v>
      </c>
    </row>
    <row r="29" spans="1:14" ht="48" customHeight="1">
      <c r="A29" s="192">
        <v>22</v>
      </c>
      <c r="B29" s="193" t="s">
        <v>1669</v>
      </c>
      <c r="C29" s="193" t="s">
        <v>1693</v>
      </c>
      <c r="D29" s="194" t="s">
        <v>1695</v>
      </c>
      <c r="E29" s="195">
        <v>75.302999999999997</v>
      </c>
      <c r="F29" s="195">
        <v>75.804000000000002</v>
      </c>
      <c r="G29" s="195">
        <v>66.097999999999999</v>
      </c>
      <c r="H29" s="195">
        <v>75.522999999999996</v>
      </c>
      <c r="I29" s="196">
        <v>75.774000000000001</v>
      </c>
      <c r="J29" s="197" t="s">
        <v>1696</v>
      </c>
      <c r="K29" s="198"/>
      <c r="L29" s="199" t="s">
        <v>1723</v>
      </c>
      <c r="M29" s="200" t="s">
        <v>48</v>
      </c>
      <c r="N29" s="201" t="s">
        <v>1673</v>
      </c>
    </row>
    <row r="30" spans="1:14" ht="72" customHeight="1">
      <c r="A30" s="192">
        <v>23</v>
      </c>
      <c r="B30" s="193" t="s">
        <v>1669</v>
      </c>
      <c r="C30" s="193" t="s">
        <v>1724</v>
      </c>
      <c r="D30" s="194" t="s">
        <v>1725</v>
      </c>
      <c r="E30" s="195">
        <f>129000+41800+3246</f>
        <v>174046</v>
      </c>
      <c r="F30" s="195">
        <v>174046</v>
      </c>
      <c r="G30" s="195">
        <v>174046</v>
      </c>
      <c r="H30" s="195">
        <v>131662</v>
      </c>
      <c r="I30" s="196">
        <v>199637.8</v>
      </c>
      <c r="J30" s="197" t="s">
        <v>1726</v>
      </c>
      <c r="K30" s="198"/>
      <c r="L30" s="199" t="s">
        <v>76</v>
      </c>
      <c r="M30" s="200">
        <v>1</v>
      </c>
      <c r="N30" s="201" t="s">
        <v>1727</v>
      </c>
    </row>
    <row r="31" spans="1:14" ht="60" customHeight="1">
      <c r="A31" s="192">
        <v>24</v>
      </c>
      <c r="B31" s="193" t="s">
        <v>1669</v>
      </c>
      <c r="C31" s="193" t="s">
        <v>1728</v>
      </c>
      <c r="D31" s="194" t="s">
        <v>1729</v>
      </c>
      <c r="E31" s="195">
        <v>118.928</v>
      </c>
      <c r="F31" s="195">
        <v>118.928</v>
      </c>
      <c r="G31" s="195">
        <v>101.898</v>
      </c>
      <c r="H31" s="195">
        <v>118.928</v>
      </c>
      <c r="I31" s="196">
        <v>118.928</v>
      </c>
      <c r="J31" s="197" t="s">
        <v>1730</v>
      </c>
      <c r="K31" s="198"/>
      <c r="L31" s="199" t="s">
        <v>76</v>
      </c>
      <c r="M31" s="200">
        <v>2</v>
      </c>
      <c r="N31" s="201" t="s">
        <v>1731</v>
      </c>
    </row>
    <row r="32" spans="1:14" ht="49.5" customHeight="1">
      <c r="A32" s="192">
        <v>25</v>
      </c>
      <c r="B32" s="193" t="s">
        <v>1669</v>
      </c>
      <c r="C32" s="193" t="s">
        <v>1728</v>
      </c>
      <c r="D32" s="194" t="s">
        <v>1732</v>
      </c>
      <c r="E32" s="195">
        <f>266.469-53.16</f>
        <v>213.309</v>
      </c>
      <c r="F32" s="195">
        <v>213.309</v>
      </c>
      <c r="G32" s="195">
        <v>75.397999999999996</v>
      </c>
      <c r="H32" s="195">
        <v>266.46899999999999</v>
      </c>
      <c r="I32" s="196">
        <v>266.46899999999999</v>
      </c>
      <c r="J32" s="197" t="s">
        <v>1733</v>
      </c>
      <c r="K32" s="198"/>
      <c r="L32" s="199" t="s">
        <v>76</v>
      </c>
      <c r="M32" s="200">
        <v>2</v>
      </c>
      <c r="N32" s="201" t="s">
        <v>1731</v>
      </c>
    </row>
    <row r="33" spans="1:14" ht="53.65" customHeight="1">
      <c r="A33" s="192">
        <v>26</v>
      </c>
      <c r="B33" s="193" t="s">
        <v>1734</v>
      </c>
      <c r="C33" s="193" t="s">
        <v>1735</v>
      </c>
      <c r="D33" s="194" t="s">
        <v>48</v>
      </c>
      <c r="E33" s="195">
        <v>321.05599999999998</v>
      </c>
      <c r="F33" s="195">
        <v>321.05599999999998</v>
      </c>
      <c r="G33" s="195">
        <v>261.75239599999998</v>
      </c>
      <c r="H33" s="195">
        <v>203.31399999999999</v>
      </c>
      <c r="I33" s="196"/>
      <c r="J33" s="197" t="s">
        <v>1719</v>
      </c>
      <c r="K33" s="198"/>
      <c r="L33" s="199" t="s">
        <v>76</v>
      </c>
      <c r="M33" s="200">
        <v>1</v>
      </c>
      <c r="N33" s="201" t="s">
        <v>1727</v>
      </c>
    </row>
    <row r="34" spans="1:14" ht="53.65" customHeight="1">
      <c r="A34" s="192">
        <v>27</v>
      </c>
      <c r="B34" s="193" t="s">
        <v>1734</v>
      </c>
      <c r="C34" s="193" t="s">
        <v>1736</v>
      </c>
      <c r="D34" s="194" t="s">
        <v>48</v>
      </c>
      <c r="E34" s="195">
        <v>163.58500000000001</v>
      </c>
      <c r="F34" s="195">
        <v>163.58500000000001</v>
      </c>
      <c r="G34" s="195">
        <v>107.195014</v>
      </c>
      <c r="H34" s="195">
        <v>163.446</v>
      </c>
      <c r="I34" s="196"/>
      <c r="J34" s="197" t="s">
        <v>1719</v>
      </c>
      <c r="K34" s="198"/>
      <c r="L34" s="199" t="s">
        <v>76</v>
      </c>
      <c r="M34" s="200">
        <v>1</v>
      </c>
      <c r="N34" s="201" t="s">
        <v>1727</v>
      </c>
    </row>
    <row r="35" spans="1:14" ht="53.65" customHeight="1">
      <c r="A35" s="192">
        <v>28</v>
      </c>
      <c r="B35" s="193" t="s">
        <v>1734</v>
      </c>
      <c r="C35" s="193" t="s">
        <v>1737</v>
      </c>
      <c r="D35" s="194" t="s">
        <v>48</v>
      </c>
      <c r="E35" s="195">
        <v>0.1</v>
      </c>
      <c r="F35" s="195">
        <v>0.1</v>
      </c>
      <c r="G35" s="195">
        <v>0</v>
      </c>
      <c r="H35" s="195">
        <v>0.1</v>
      </c>
      <c r="I35" s="196"/>
      <c r="J35" s="197" t="s">
        <v>1738</v>
      </c>
      <c r="K35" s="198"/>
      <c r="L35" s="199" t="s">
        <v>76</v>
      </c>
      <c r="M35" s="200">
        <v>1</v>
      </c>
      <c r="N35" s="201" t="s">
        <v>1727</v>
      </c>
    </row>
    <row r="36" spans="1:14" ht="53.65" customHeight="1">
      <c r="A36" s="192">
        <v>29</v>
      </c>
      <c r="B36" s="193" t="s">
        <v>1734</v>
      </c>
      <c r="C36" s="193" t="s">
        <v>1739</v>
      </c>
      <c r="D36" s="194" t="s">
        <v>48</v>
      </c>
      <c r="E36" s="195">
        <v>10</v>
      </c>
      <c r="F36" s="195">
        <v>10</v>
      </c>
      <c r="G36" s="195">
        <v>0</v>
      </c>
      <c r="H36" s="195">
        <v>10</v>
      </c>
      <c r="I36" s="196"/>
      <c r="J36" s="197" t="s">
        <v>1726</v>
      </c>
      <c r="K36" s="198"/>
      <c r="L36" s="199" t="s">
        <v>76</v>
      </c>
      <c r="M36" s="200">
        <v>1</v>
      </c>
      <c r="N36" s="201" t="s">
        <v>1727</v>
      </c>
    </row>
    <row r="37" spans="1:14" ht="46.5" customHeight="1">
      <c r="A37" s="192">
        <v>30</v>
      </c>
      <c r="B37" s="193" t="s">
        <v>1669</v>
      </c>
      <c r="C37" s="193" t="s">
        <v>1714</v>
      </c>
      <c r="D37" s="194" t="s">
        <v>1678</v>
      </c>
      <c r="E37" s="195">
        <v>0.84</v>
      </c>
      <c r="F37" s="195">
        <v>0.84</v>
      </c>
      <c r="G37" s="195">
        <v>0</v>
      </c>
      <c r="H37" s="195">
        <v>0.84</v>
      </c>
      <c r="I37" s="196">
        <v>0.84</v>
      </c>
      <c r="J37" s="197" t="s">
        <v>1683</v>
      </c>
      <c r="K37" s="198"/>
      <c r="L37" s="199" t="s">
        <v>292</v>
      </c>
      <c r="M37" s="200">
        <v>8</v>
      </c>
      <c r="N37" s="201" t="s">
        <v>2141</v>
      </c>
    </row>
    <row r="38" spans="1:14" ht="49.5" customHeight="1">
      <c r="A38" s="192">
        <v>31</v>
      </c>
      <c r="B38" s="193" t="s">
        <v>1669</v>
      </c>
      <c r="C38" s="193" t="s">
        <v>1740</v>
      </c>
      <c r="D38" s="194" t="s">
        <v>1741</v>
      </c>
      <c r="E38" s="195">
        <v>130.214</v>
      </c>
      <c r="F38" s="195">
        <v>130.214</v>
      </c>
      <c r="G38" s="195">
        <v>117.965</v>
      </c>
      <c r="H38" s="195">
        <v>130.36799999999999</v>
      </c>
      <c r="I38" s="196">
        <v>130.36799999999999</v>
      </c>
      <c r="J38" s="197" t="s">
        <v>1742</v>
      </c>
      <c r="K38" s="198"/>
      <c r="L38" s="199" t="s">
        <v>919</v>
      </c>
      <c r="M38" s="200">
        <v>5</v>
      </c>
      <c r="N38" s="201" t="s">
        <v>1743</v>
      </c>
    </row>
    <row r="39" spans="1:14" ht="36.5" customHeight="1">
      <c r="A39" s="192">
        <v>32</v>
      </c>
      <c r="B39" s="193" t="s">
        <v>1669</v>
      </c>
      <c r="C39" s="193" t="s">
        <v>1744</v>
      </c>
      <c r="D39" s="194" t="s">
        <v>1745</v>
      </c>
      <c r="E39" s="195">
        <v>555.44399999999996</v>
      </c>
      <c r="F39" s="195">
        <v>558.846</v>
      </c>
      <c r="G39" s="195">
        <v>530.66200000000003</v>
      </c>
      <c r="H39" s="195">
        <v>602.75199999999995</v>
      </c>
      <c r="I39" s="196">
        <v>557.72900000000004</v>
      </c>
      <c r="J39" s="197" t="s">
        <v>1746</v>
      </c>
      <c r="K39" s="198"/>
      <c r="L39" s="199" t="s">
        <v>919</v>
      </c>
      <c r="M39" s="200">
        <v>5</v>
      </c>
      <c r="N39" s="201" t="s">
        <v>1743</v>
      </c>
    </row>
    <row r="40" spans="1:14" ht="42" customHeight="1">
      <c r="A40" s="192">
        <v>33</v>
      </c>
      <c r="B40" s="193" t="s">
        <v>1753</v>
      </c>
      <c r="C40" s="193" t="s">
        <v>1756</v>
      </c>
      <c r="D40" s="194" t="s">
        <v>369</v>
      </c>
      <c r="E40" s="195">
        <v>4466.9979999999996</v>
      </c>
      <c r="F40" s="195">
        <v>4460.8649999999998</v>
      </c>
      <c r="G40" s="195">
        <v>4300.84</v>
      </c>
      <c r="H40" s="195">
        <v>4880.1850000000004</v>
      </c>
      <c r="I40" s="196">
        <v>5353.0320000000002</v>
      </c>
      <c r="J40" s="197" t="s">
        <v>1683</v>
      </c>
      <c r="K40" s="198"/>
      <c r="L40" s="199" t="s">
        <v>1757</v>
      </c>
      <c r="M40" s="200" t="s">
        <v>48</v>
      </c>
      <c r="N40" s="201" t="s">
        <v>1673</v>
      </c>
    </row>
    <row r="41" spans="1:14" ht="51" customHeight="1">
      <c r="A41" s="192">
        <v>34</v>
      </c>
      <c r="B41" s="193" t="s">
        <v>1753</v>
      </c>
      <c r="C41" s="193" t="s">
        <v>1758</v>
      </c>
      <c r="D41" s="194" t="s">
        <v>369</v>
      </c>
      <c r="E41" s="195">
        <v>688.048</v>
      </c>
      <c r="F41" s="195">
        <v>688.048</v>
      </c>
      <c r="G41" s="195">
        <v>641.16499999999996</v>
      </c>
      <c r="H41" s="195">
        <v>714.70899999999995</v>
      </c>
      <c r="I41" s="196">
        <v>730.63499999999999</v>
      </c>
      <c r="J41" s="197" t="s">
        <v>1759</v>
      </c>
      <c r="K41" s="198"/>
      <c r="L41" s="199" t="s">
        <v>1757</v>
      </c>
      <c r="M41" s="200">
        <v>5</v>
      </c>
      <c r="N41" s="201" t="s">
        <v>1743</v>
      </c>
    </row>
    <row r="42" spans="1:14" ht="54.75" customHeight="1">
      <c r="A42" s="192">
        <v>35</v>
      </c>
      <c r="B42" s="223" t="s">
        <v>1669</v>
      </c>
      <c r="C42" s="223" t="s">
        <v>1728</v>
      </c>
      <c r="D42" s="224" t="s">
        <v>1747</v>
      </c>
      <c r="E42" s="225">
        <v>0</v>
      </c>
      <c r="F42" s="225">
        <v>0</v>
      </c>
      <c r="G42" s="225">
        <v>0</v>
      </c>
      <c r="H42" s="225">
        <v>0</v>
      </c>
      <c r="I42" s="226">
        <v>324.69299999999998</v>
      </c>
      <c r="J42" s="227" t="s">
        <v>1748</v>
      </c>
      <c r="K42" s="228"/>
      <c r="L42" s="229" t="s">
        <v>76</v>
      </c>
      <c r="M42" s="230">
        <v>2</v>
      </c>
      <c r="N42" s="231" t="s">
        <v>1731</v>
      </c>
    </row>
    <row r="43" spans="1:14" ht="54.75" customHeight="1">
      <c r="A43" s="192">
        <v>36</v>
      </c>
      <c r="B43" s="193" t="s">
        <v>1669</v>
      </c>
      <c r="C43" s="193" t="s">
        <v>1749</v>
      </c>
      <c r="D43" s="194" t="s">
        <v>1750</v>
      </c>
      <c r="E43" s="195">
        <v>0</v>
      </c>
      <c r="F43" s="195">
        <v>0</v>
      </c>
      <c r="G43" s="195">
        <v>0</v>
      </c>
      <c r="H43" s="195">
        <v>0</v>
      </c>
      <c r="I43" s="196">
        <v>82.25</v>
      </c>
      <c r="J43" s="197" t="s">
        <v>1692</v>
      </c>
      <c r="K43" s="198"/>
      <c r="L43" s="199" t="s">
        <v>1751</v>
      </c>
      <c r="M43" s="200">
        <v>9</v>
      </c>
      <c r="N43" s="201" t="s">
        <v>1752</v>
      </c>
    </row>
    <row r="44" spans="1:14" ht="54.75" customHeight="1">
      <c r="A44" s="192">
        <v>37</v>
      </c>
      <c r="B44" s="193" t="s">
        <v>1753</v>
      </c>
      <c r="C44" s="193" t="s">
        <v>1754</v>
      </c>
      <c r="D44" s="194" t="s">
        <v>1750</v>
      </c>
      <c r="E44" s="195">
        <v>0</v>
      </c>
      <c r="F44" s="195">
        <v>0</v>
      </c>
      <c r="G44" s="195">
        <v>0</v>
      </c>
      <c r="H44" s="195">
        <v>0</v>
      </c>
      <c r="I44" s="196">
        <v>40.524999999999999</v>
      </c>
      <c r="J44" s="197" t="s">
        <v>1755</v>
      </c>
      <c r="K44" s="198"/>
      <c r="L44" s="199" t="s">
        <v>1751</v>
      </c>
      <c r="M44" s="200">
        <v>9</v>
      </c>
      <c r="N44" s="201" t="s">
        <v>1752</v>
      </c>
    </row>
    <row r="45" spans="1:14" ht="14">
      <c r="A45" s="743" t="s">
        <v>1760</v>
      </c>
      <c r="B45" s="744"/>
      <c r="C45" s="745"/>
      <c r="D45" s="202" t="s">
        <v>402</v>
      </c>
      <c r="E45" s="203">
        <f>E54-E46</f>
        <v>197560.10600000003</v>
      </c>
      <c r="F45" s="203">
        <f>F54-F46</f>
        <v>197567.77800000005</v>
      </c>
      <c r="G45" s="203">
        <f t="shared" ref="G45" si="0">G54-G46</f>
        <v>195963.79888199997</v>
      </c>
      <c r="H45" s="203">
        <f>H54-H46</f>
        <v>155457.21500000003</v>
      </c>
      <c r="I45" s="203">
        <f>I54-I46</f>
        <v>224820.06599999999</v>
      </c>
      <c r="J45" s="751"/>
      <c r="K45" s="751"/>
      <c r="L45" s="774"/>
      <c r="M45" s="782"/>
      <c r="N45" s="776"/>
    </row>
    <row r="46" spans="1:14" ht="14">
      <c r="A46" s="743"/>
      <c r="B46" s="744"/>
      <c r="C46" s="745"/>
      <c r="D46" s="194" t="s">
        <v>1761</v>
      </c>
      <c r="E46" s="204">
        <f>SUM(E47:E48)</f>
        <v>496.30199999999996</v>
      </c>
      <c r="F46" s="204">
        <f t="shared" ref="F46:G46" si="1">SUM(F47:F48)</f>
        <v>496.30199999999996</v>
      </c>
      <c r="G46" s="204">
        <f t="shared" si="1"/>
        <v>369.89240999999998</v>
      </c>
      <c r="H46" s="204">
        <f>SUM(H47:H48)</f>
        <v>378.42099999999999</v>
      </c>
      <c r="I46" s="204">
        <f>SUM(I47:I48)</f>
        <v>1.5740000000000001</v>
      </c>
      <c r="J46" s="751"/>
      <c r="K46" s="751"/>
      <c r="L46" s="774"/>
      <c r="M46" s="782"/>
      <c r="N46" s="776"/>
    </row>
    <row r="47" spans="1:14" ht="14">
      <c r="A47" s="743"/>
      <c r="B47" s="744"/>
      <c r="C47" s="745"/>
      <c r="D47" s="205" t="s">
        <v>1762</v>
      </c>
      <c r="E47" s="204">
        <f>SUMIF($B$8:$B$44,"エネルギー対策特別会計エネルギー需給勘定",E$8:E$44)</f>
        <v>494.74099999999999</v>
      </c>
      <c r="F47" s="204">
        <f>SUMIF($B$8:$B$44,"エネルギー対策特別会計エネルギー需給勘定",F$8:F$44)</f>
        <v>494.74099999999999</v>
      </c>
      <c r="G47" s="204">
        <f>SUMIF($B$8:$B$44,"エネルギー対策特別会計エネルギー需給勘定",G$8:G$44)</f>
        <v>368.94740999999999</v>
      </c>
      <c r="H47" s="204">
        <f>SUMIF($B$8:$B$44,"エネルギー対策特別会計エネルギー需給勘定",H$8:H$44)</f>
        <v>376.86</v>
      </c>
      <c r="I47" s="204">
        <f>SUMIF($B$8:$B$44,"エネルギー対策特別会計エネルギー需給勘定",I$8:I$44)</f>
        <v>0</v>
      </c>
      <c r="J47" s="751"/>
      <c r="K47" s="751"/>
      <c r="L47" s="774"/>
      <c r="M47" s="782"/>
      <c r="N47" s="776"/>
    </row>
    <row r="48" spans="1:14" ht="14">
      <c r="A48" s="746"/>
      <c r="B48" s="747"/>
      <c r="C48" s="748"/>
      <c r="D48" s="206" t="s">
        <v>1763</v>
      </c>
      <c r="E48" s="207">
        <f>SUMIF($B$8:$B$44,"エネルギー対策特別会計電源開発促進勘定",E$8:E$44)</f>
        <v>1.5609999999999999</v>
      </c>
      <c r="F48" s="207">
        <f>SUMIF($B$8:$B$44,"エネルギー対策特別会計電源開発促進勘定",F$8:F$44)</f>
        <v>1.5609999999999999</v>
      </c>
      <c r="G48" s="207">
        <f>SUMIF($B$8:$B$44,"エネルギー対策特別会計電源開発促進勘定",G$8:G$44)</f>
        <v>0.94499999999999995</v>
      </c>
      <c r="H48" s="207">
        <f>SUMIF($B$8:$B$44,"エネルギー対策特別会計電源開発促進勘定",H$8:H$44)</f>
        <v>1.5609999999999999</v>
      </c>
      <c r="I48" s="207">
        <f>SUMIF($B$8:$B$44,"エネルギー対策特別会計電源開発促進勘定",I$8:I$44)</f>
        <v>1.5740000000000001</v>
      </c>
      <c r="J48" s="752"/>
      <c r="K48" s="752"/>
      <c r="L48" s="775"/>
      <c r="M48" s="783"/>
      <c r="N48" s="777"/>
    </row>
    <row r="49" spans="1:14" ht="20.149999999999999" customHeight="1">
      <c r="A49" s="208" t="s">
        <v>1764</v>
      </c>
      <c r="B49" s="208"/>
      <c r="C49" s="208"/>
      <c r="E49" s="209"/>
      <c r="F49" s="209"/>
      <c r="G49" s="209"/>
      <c r="H49" s="209"/>
      <c r="I49" s="209"/>
      <c r="J49" s="210"/>
      <c r="K49" s="210"/>
      <c r="L49" s="210"/>
      <c r="M49" s="210"/>
      <c r="N49" s="210"/>
    </row>
    <row r="50" spans="1:14" ht="20.149999999999999" customHeight="1">
      <c r="A50" s="211" t="s">
        <v>1765</v>
      </c>
      <c r="E50" s="212"/>
      <c r="F50" s="212"/>
      <c r="G50" s="212"/>
      <c r="H50" s="212"/>
      <c r="I50" s="212"/>
      <c r="K50" s="211"/>
      <c r="L50" s="211"/>
      <c r="M50" s="211"/>
      <c r="N50" s="211"/>
    </row>
    <row r="51" spans="1:14" ht="20.149999999999999" customHeight="1">
      <c r="A51" s="213" t="s">
        <v>1766</v>
      </c>
      <c r="E51" s="212"/>
      <c r="F51" s="212"/>
      <c r="G51" s="212"/>
      <c r="H51" s="212"/>
      <c r="I51" s="212"/>
      <c r="K51" s="213"/>
      <c r="L51" s="213"/>
      <c r="M51" s="213"/>
      <c r="N51" s="213"/>
    </row>
    <row r="52" spans="1:14" ht="20.149999999999999" customHeight="1">
      <c r="A52" s="214" t="s">
        <v>1767</v>
      </c>
      <c r="E52" s="212"/>
      <c r="F52" s="212"/>
      <c r="G52" s="212"/>
      <c r="H52" s="212"/>
      <c r="I52" s="212"/>
      <c r="K52" s="215"/>
      <c r="L52" s="215"/>
      <c r="M52" s="215"/>
      <c r="N52" s="215"/>
    </row>
    <row r="53" spans="1:14" ht="20.149999999999999" customHeight="1">
      <c r="A53" s="213"/>
      <c r="E53" s="212"/>
      <c r="F53" s="212"/>
      <c r="G53" s="212"/>
      <c r="H53" s="212"/>
      <c r="I53" s="212"/>
      <c r="K53" s="213"/>
      <c r="L53" s="213"/>
      <c r="M53" s="213"/>
      <c r="N53" s="213"/>
    </row>
    <row r="54" spans="1:14">
      <c r="D54" s="191" t="s">
        <v>1768</v>
      </c>
      <c r="E54" s="212">
        <f>SUM(E8:E44)</f>
        <v>198056.40800000002</v>
      </c>
      <c r="F54" s="212">
        <f>SUM(F8:F44)</f>
        <v>198064.08000000005</v>
      </c>
      <c r="G54" s="212">
        <f>SUM(G8:G44)</f>
        <v>196333.69129199997</v>
      </c>
      <c r="H54" s="212">
        <f>SUM(H8:H44)</f>
        <v>155835.63600000003</v>
      </c>
      <c r="I54" s="212">
        <f>SUM(I8:I44)</f>
        <v>224821.63999999998</v>
      </c>
    </row>
    <row r="55" spans="1:14">
      <c r="E55" s="212"/>
      <c r="F55" s="212"/>
      <c r="G55" s="212"/>
      <c r="H55" s="212"/>
      <c r="I55" s="212"/>
    </row>
    <row r="56" spans="1:14">
      <c r="E56" s="216"/>
      <c r="F56" s="217"/>
      <c r="G56" s="216"/>
      <c r="H56" s="216"/>
      <c r="I56" s="216"/>
    </row>
    <row r="57" spans="1:14">
      <c r="E57" s="218"/>
      <c r="G57" s="218"/>
      <c r="H57" s="218"/>
      <c r="I57" s="218"/>
    </row>
    <row r="59" spans="1:14">
      <c r="D59" s="191"/>
      <c r="E59" s="191"/>
      <c r="F59" s="191"/>
      <c r="G59" s="219"/>
    </row>
    <row r="60" spans="1:14">
      <c r="D60" s="191"/>
      <c r="F60" s="219"/>
      <c r="G60" s="219"/>
    </row>
    <row r="61" spans="1:14">
      <c r="D61" s="191"/>
      <c r="F61" s="219"/>
      <c r="G61" s="219"/>
    </row>
    <row r="62" spans="1:14">
      <c r="D62" s="220"/>
      <c r="F62" s="219"/>
      <c r="G62" s="219"/>
    </row>
    <row r="63" spans="1:14">
      <c r="D63" s="221"/>
      <c r="F63" s="222"/>
      <c r="G63" s="222"/>
    </row>
    <row r="64" spans="1:14">
      <c r="G64" s="219"/>
    </row>
  </sheetData>
  <autoFilter ref="A7:N7" xr:uid="{00000000-0001-0000-0500-000000000000}"/>
  <customSheetViews>
    <customSheetView guid="{34C3693C-81F0-42DA-B4DD-5513582E8ABA}" scale="70" showPageBreaks="1" printArea="1" showAutoFilter="1" view="pageBreakPreview">
      <pane xSplit="2" ySplit="6" topLeftCell="E8" activePane="bottomRight" state="frozen"/>
      <selection pane="bottomRight" activeCell="F14" sqref="F14"/>
      <colBreaks count="1" manualBreakCount="1">
        <brk id="13" max="1048575" man="1"/>
      </colBreaks>
      <pageMargins left="0" right="0" top="0" bottom="0" header="0" footer="0"/>
      <printOptions horizontalCentered="1"/>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autoFilter ref="A7:M49" xr:uid="{8BE19589-09C1-4B59-A83C-D89C788CA0C3}"/>
    </customSheetView>
    <customSheetView guid="{03AC78BF-B779-4F31-BA62-3855264A928B}" scale="70" showPageBreaks="1" printArea="1" showAutoFilter="1" view="pageBreakPreview">
      <pane xSplit="4" ySplit="7" topLeftCell="E10" activePane="bottomRight" state="frozen"/>
      <selection pane="bottomRight" activeCell="O14" sqref="O14"/>
      <colBreaks count="1" manualBreakCount="1">
        <brk id="13" max="1048575" man="1"/>
      </colBreaks>
      <pageMargins left="0" right="0" top="0" bottom="0" header="0" footer="0"/>
      <printOptions horizontalCentered="1"/>
      <pageSetup paperSize="8" scale="65" orientation="landscape" cellComments="asDisplayed" horizontalDpi="300" verticalDpi="300" r:id="rId2"/>
      <headerFooter alignWithMargins="0">
        <oddHeader xml:space="preserve">&amp;L&amp;18　　　　　様式６&amp;R&amp;"ＭＳ Ｐゴシック,太字"&amp;12 </oddHeader>
        <oddFooter>&amp;C&amp;P/&amp;N</oddFooter>
      </headerFooter>
      <autoFilter ref="A7:M49" xr:uid="{1644F2A1-F578-42EB-A122-B0CA210C755F}"/>
    </customSheetView>
    <customSheetView guid="{16688F0E-31E1-48BD-A968-92AE0FA78C63}" scale="70" showPageBreaks="1" printArea="1" showAutoFilter="1" view="pageBreakPreview">
      <pane xSplit="4" ySplit="7" topLeftCell="E8" activePane="bottomRight" state="frozen"/>
      <selection pane="bottomRight" activeCell="E8" sqref="E8"/>
      <colBreaks count="1" manualBreakCount="1">
        <brk id="13" max="1048575" man="1"/>
      </colBreaks>
      <pageMargins left="0" right="0" top="0" bottom="0" header="0" footer="0"/>
      <printOptions horizontalCentered="1"/>
      <pageSetup paperSize="8" scale="65" orientation="landscape" cellComments="asDisplayed" horizontalDpi="300" verticalDpi="300" r:id="rId3"/>
      <headerFooter alignWithMargins="0">
        <oddHeader xml:space="preserve">&amp;L&amp;18　　　　　様式６&amp;R&amp;"ＭＳ Ｐゴシック,太字"&amp;12 </oddHeader>
        <oddFooter>&amp;C&amp;P/&amp;N</oddFooter>
      </headerFooter>
      <autoFilter ref="A7:M49" xr:uid="{EF3AA1CF-EE46-4685-9612-91E4115ED6FA}"/>
    </customSheetView>
    <customSheetView guid="{C9AE473E-6B7B-451C-911F-EDBFDD74CFFE}" scale="70" showPageBreaks="1" printArea="1" showAutoFilter="1" view="pageBreakPreview">
      <pane xSplit="4" ySplit="7" topLeftCell="E8" activePane="bottomRight" state="frozen"/>
      <selection pane="bottomRight" activeCell="E15" sqref="E15"/>
      <colBreaks count="1" manualBreakCount="1">
        <brk id="13" max="1048575" man="1"/>
      </colBreaks>
      <pageMargins left="0" right="0" top="0" bottom="0" header="0" footer="0"/>
      <printOptions horizontalCentered="1"/>
      <pageSetup paperSize="8" scale="65" orientation="landscape" cellComments="asDisplayed" horizontalDpi="300" verticalDpi="300" r:id="rId4"/>
      <headerFooter alignWithMargins="0">
        <oddHeader xml:space="preserve">&amp;L&amp;18　　　　　様式６&amp;R&amp;"ＭＳ Ｐゴシック,太字"&amp;12 </oddHeader>
        <oddFooter>&amp;C&amp;P/&amp;N</oddFooter>
      </headerFooter>
      <autoFilter ref="A7:M49" xr:uid="{7C7CBE0B-A9A2-4153-86FD-6139600C83B3}"/>
    </customSheetView>
    <customSheetView guid="{B3FC68C6-791B-4EED-9CE5-8FA0CBF9D6A3}" scale="70" showPageBreaks="1" printArea="1" showAutoFilter="1" view="pageBreakPreview">
      <pane xSplit="4" ySplit="7" topLeftCell="E8" activePane="bottomRight" state="frozen"/>
      <selection pane="bottomRight" activeCell="E8" sqref="E8"/>
      <colBreaks count="1" manualBreakCount="1">
        <brk id="13" max="1048575" man="1"/>
      </colBreaks>
      <pageMargins left="0" right="0" top="0" bottom="0" header="0" footer="0"/>
      <printOptions horizontalCentered="1"/>
      <pageSetup paperSize="8" scale="65" orientation="landscape" cellComments="asDisplayed" horizontalDpi="300" verticalDpi="300" r:id="rId5"/>
      <headerFooter alignWithMargins="0">
        <oddHeader xml:space="preserve">&amp;L&amp;18　　　　　様式６&amp;R&amp;"ＭＳ Ｐゴシック,太字"&amp;12 </oddHeader>
        <oddFooter>&amp;C&amp;P/&amp;N</oddFooter>
      </headerFooter>
      <autoFilter ref="A7:M49" xr:uid="{DD164570-3534-4205-834C-062BCCC91E1A}"/>
    </customSheetView>
    <customSheetView guid="{D68F398A-BF84-4AEA-9EDE-000F1E67D9C0}" scale="70" showPageBreaks="1" printArea="1" showAutoFilter="1" view="pageBreakPreview">
      <pane xSplit="4" ySplit="7" topLeftCell="E8" activePane="bottomRight" state="frozen"/>
      <selection pane="bottomRight" activeCell="E15" sqref="E15"/>
      <colBreaks count="1" manualBreakCount="1">
        <brk id="13" max="1048575" man="1"/>
      </colBreaks>
      <pageMargins left="0" right="0" top="0" bottom="0" header="0" footer="0"/>
      <printOptions horizontalCentered="1"/>
      <pageSetup paperSize="8" scale="65" orientation="landscape" cellComments="asDisplayed" horizontalDpi="300" verticalDpi="300" r:id="rId6"/>
      <headerFooter alignWithMargins="0">
        <oddHeader xml:space="preserve">&amp;L&amp;18　　　　　様式６&amp;R&amp;"ＭＳ Ｐゴシック,太字"&amp;12 </oddHeader>
        <oddFooter>&amp;C&amp;P/&amp;N</oddFooter>
      </headerFooter>
      <autoFilter ref="A7:M49" xr:uid="{8D7267D4-EB9C-4350-8000-82A64D98526C}"/>
    </customSheetView>
  </customSheetViews>
  <mergeCells count="23">
    <mergeCell ref="L45:L48"/>
    <mergeCell ref="N45:N48"/>
    <mergeCell ref="L5:L7"/>
    <mergeCell ref="M5:N5"/>
    <mergeCell ref="M45:M48"/>
    <mergeCell ref="A3:N3"/>
    <mergeCell ref="F5:G5"/>
    <mergeCell ref="J5:J7"/>
    <mergeCell ref="K5:K7"/>
    <mergeCell ref="D5:D7"/>
    <mergeCell ref="N6:N7"/>
    <mergeCell ref="M6:M7"/>
    <mergeCell ref="A5:A7"/>
    <mergeCell ref="G6:G7"/>
    <mergeCell ref="H5:H7"/>
    <mergeCell ref="B5:B7"/>
    <mergeCell ref="E5:E7"/>
    <mergeCell ref="I5:I7"/>
    <mergeCell ref="A45:C48"/>
    <mergeCell ref="F6:F7"/>
    <mergeCell ref="K45:K48"/>
    <mergeCell ref="J45:J48"/>
    <mergeCell ref="C5:C7"/>
  </mergeCells>
  <phoneticPr fontId="4"/>
  <printOptions horizontalCentered="1"/>
  <pageMargins left="0.39370078740157483" right="0.39370078740157483" top="0.78740157480314965" bottom="0.59055118110236227" header="0.51181102362204722" footer="0.39370078740157483"/>
  <pageSetup paperSize="8" scale="62" orientation="landscape" cellComments="asDisplayed" horizontalDpi="300" verticalDpi="300" r:id="rId7"/>
  <headerFooter alignWithMargins="0">
    <oddHeader xml:space="preserve">&amp;L&amp;18　　　　　様式６&amp;R&amp;"ＭＳ Ｐゴシック,太字"&amp;12 </oddHeader>
    <oddFooter>&amp;C&amp;P/&amp;N</oddFooter>
  </headerFooter>
  <legacy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282"/>
  <sheetViews>
    <sheetView topLeftCell="A52" zoomScale="85" zoomScaleNormal="85" workbookViewId="0">
      <selection activeCell="E16" sqref="E16"/>
    </sheetView>
  </sheetViews>
  <sheetFormatPr defaultColWidth="9" defaultRowHeight="13"/>
  <cols>
    <col min="1" max="1" width="13.6328125" style="87" customWidth="1"/>
    <col min="2" max="2" width="11.08984375" style="86" bestFit="1" customWidth="1"/>
    <col min="3" max="16384" width="9" style="86"/>
  </cols>
  <sheetData>
    <row r="1" spans="1:1">
      <c r="A1" s="87" t="s">
        <v>1769</v>
      </c>
    </row>
    <row r="2" spans="1:1">
      <c r="A2" s="88" t="s">
        <v>1770</v>
      </c>
    </row>
    <row r="3" spans="1:1">
      <c r="A3" s="88" t="s">
        <v>1771</v>
      </c>
    </row>
    <row r="4" spans="1:1">
      <c r="A4" s="88" t="s">
        <v>1772</v>
      </c>
    </row>
    <row r="5" spans="1:1">
      <c r="A5" s="88" t="s">
        <v>1773</v>
      </c>
    </row>
    <row r="6" spans="1:1">
      <c r="A6" s="88" t="s">
        <v>1774</v>
      </c>
    </row>
    <row r="7" spans="1:1">
      <c r="A7" s="88" t="s">
        <v>1775</v>
      </c>
    </row>
    <row r="8" spans="1:1">
      <c r="A8" s="88" t="s">
        <v>1776</v>
      </c>
    </row>
    <row r="9" spans="1:1">
      <c r="A9" s="88" t="s">
        <v>1777</v>
      </c>
    </row>
    <row r="10" spans="1:1">
      <c r="A10" s="88" t="s">
        <v>1778</v>
      </c>
    </row>
    <row r="11" spans="1:1">
      <c r="A11" s="88" t="s">
        <v>1779</v>
      </c>
    </row>
    <row r="12" spans="1:1">
      <c r="A12" s="88" t="s">
        <v>1780</v>
      </c>
    </row>
    <row r="13" spans="1:1">
      <c r="A13" s="88" t="s">
        <v>1781</v>
      </c>
    </row>
    <row r="14" spans="1:1">
      <c r="A14" s="88" t="s">
        <v>1782</v>
      </c>
    </row>
    <row r="15" spans="1:1">
      <c r="A15" s="88" t="s">
        <v>1783</v>
      </c>
    </row>
    <row r="16" spans="1:1">
      <c r="A16" s="88" t="s">
        <v>1784</v>
      </c>
    </row>
    <row r="17" spans="1:1">
      <c r="A17" s="88" t="s">
        <v>1785</v>
      </c>
    </row>
    <row r="18" spans="1:1">
      <c r="A18" s="88" t="s">
        <v>1786</v>
      </c>
    </row>
    <row r="19" spans="1:1">
      <c r="A19" s="88" t="s">
        <v>1787</v>
      </c>
    </row>
    <row r="20" spans="1:1">
      <c r="A20" s="88" t="s">
        <v>1788</v>
      </c>
    </row>
    <row r="21" spans="1:1">
      <c r="A21" s="88" t="s">
        <v>1789</v>
      </c>
    </row>
    <row r="22" spans="1:1">
      <c r="A22" s="88" t="s">
        <v>1790</v>
      </c>
    </row>
    <row r="23" spans="1:1">
      <c r="A23" s="88" t="s">
        <v>1791</v>
      </c>
    </row>
    <row r="24" spans="1:1">
      <c r="A24" s="88" t="s">
        <v>1792</v>
      </c>
    </row>
    <row r="25" spans="1:1">
      <c r="A25" s="88" t="s">
        <v>1793</v>
      </c>
    </row>
    <row r="26" spans="1:1">
      <c r="A26" s="88" t="s">
        <v>1794</v>
      </c>
    </row>
    <row r="27" spans="1:1">
      <c r="A27" s="88" t="s">
        <v>1795</v>
      </c>
    </row>
    <row r="28" spans="1:1">
      <c r="A28" s="88" t="s">
        <v>1796</v>
      </c>
    </row>
    <row r="29" spans="1:1">
      <c r="A29" s="88" t="s">
        <v>1797</v>
      </c>
    </row>
    <row r="30" spans="1:1">
      <c r="A30" s="88" t="s">
        <v>1798</v>
      </c>
    </row>
    <row r="31" spans="1:1">
      <c r="A31" s="88" t="s">
        <v>1799</v>
      </c>
    </row>
    <row r="32" spans="1:1">
      <c r="A32" s="88" t="s">
        <v>1800</v>
      </c>
    </row>
    <row r="33" spans="1:1">
      <c r="A33" s="88" t="s">
        <v>1801</v>
      </c>
    </row>
    <row r="34" spans="1:1">
      <c r="A34" s="88" t="s">
        <v>1802</v>
      </c>
    </row>
    <row r="35" spans="1:1">
      <c r="A35" s="88" t="s">
        <v>1803</v>
      </c>
    </row>
    <row r="36" spans="1:1">
      <c r="A36" s="88" t="s">
        <v>1804</v>
      </c>
    </row>
    <row r="37" spans="1:1">
      <c r="A37" s="88" t="s">
        <v>1805</v>
      </c>
    </row>
    <row r="38" spans="1:1">
      <c r="A38" s="88" t="s">
        <v>1806</v>
      </c>
    </row>
    <row r="39" spans="1:1">
      <c r="A39" s="88" t="s">
        <v>1807</v>
      </c>
    </row>
    <row r="40" spans="1:1">
      <c r="A40" s="88" t="s">
        <v>1808</v>
      </c>
    </row>
    <row r="41" spans="1:1">
      <c r="A41" s="88" t="s">
        <v>1809</v>
      </c>
    </row>
    <row r="42" spans="1:1">
      <c r="A42" s="88" t="s">
        <v>1810</v>
      </c>
    </row>
    <row r="43" spans="1:1">
      <c r="A43" s="88" t="s">
        <v>1811</v>
      </c>
    </row>
    <row r="44" spans="1:1">
      <c r="A44" s="88" t="s">
        <v>1812</v>
      </c>
    </row>
    <row r="45" spans="1:1">
      <c r="A45" s="88" t="s">
        <v>1813</v>
      </c>
    </row>
    <row r="46" spans="1:1">
      <c r="A46" s="88" t="s">
        <v>1814</v>
      </c>
    </row>
    <row r="47" spans="1:1">
      <c r="A47" s="88" t="s">
        <v>1815</v>
      </c>
    </row>
    <row r="48" spans="1:1">
      <c r="A48" s="88" t="s">
        <v>1816</v>
      </c>
    </row>
    <row r="49" spans="1:1">
      <c r="A49" s="88" t="s">
        <v>1817</v>
      </c>
    </row>
    <row r="50" spans="1:1">
      <c r="A50" s="88" t="s">
        <v>1818</v>
      </c>
    </row>
    <row r="51" spans="1:1">
      <c r="A51" s="88" t="s">
        <v>1819</v>
      </c>
    </row>
    <row r="52" spans="1:1">
      <c r="A52" s="88" t="s">
        <v>1820</v>
      </c>
    </row>
    <row r="53" spans="1:1">
      <c r="A53" s="88" t="s">
        <v>1821</v>
      </c>
    </row>
    <row r="54" spans="1:1">
      <c r="A54" s="88" t="s">
        <v>1822</v>
      </c>
    </row>
    <row r="55" spans="1:1">
      <c r="A55" s="88" t="s">
        <v>1823</v>
      </c>
    </row>
    <row r="56" spans="1:1">
      <c r="A56" s="88" t="s">
        <v>1824</v>
      </c>
    </row>
    <row r="57" spans="1:1">
      <c r="A57" s="88" t="s">
        <v>1825</v>
      </c>
    </row>
    <row r="58" spans="1:1">
      <c r="A58" s="88" t="s">
        <v>1826</v>
      </c>
    </row>
    <row r="59" spans="1:1">
      <c r="A59" s="88" t="s">
        <v>1827</v>
      </c>
    </row>
    <row r="60" spans="1:1">
      <c r="A60" s="88" t="s">
        <v>1828</v>
      </c>
    </row>
    <row r="61" spans="1:1">
      <c r="A61" s="88" t="s">
        <v>1829</v>
      </c>
    </row>
    <row r="62" spans="1:1">
      <c r="A62" s="88" t="s">
        <v>1830</v>
      </c>
    </row>
    <row r="63" spans="1:1">
      <c r="A63" s="88" t="s">
        <v>1831</v>
      </c>
    </row>
    <row r="64" spans="1:1">
      <c r="A64" s="88" t="s">
        <v>1832</v>
      </c>
    </row>
    <row r="65" spans="1:1">
      <c r="A65" s="88" t="s">
        <v>1833</v>
      </c>
    </row>
    <row r="66" spans="1:1">
      <c r="A66" s="88" t="s">
        <v>1834</v>
      </c>
    </row>
    <row r="67" spans="1:1">
      <c r="A67" s="88" t="s">
        <v>1835</v>
      </c>
    </row>
    <row r="68" spans="1:1">
      <c r="A68" s="88" t="s">
        <v>1836</v>
      </c>
    </row>
    <row r="69" spans="1:1">
      <c r="A69" s="88" t="s">
        <v>1837</v>
      </c>
    </row>
    <row r="70" spans="1:1">
      <c r="A70" s="88" t="s">
        <v>1838</v>
      </c>
    </row>
    <row r="71" spans="1:1">
      <c r="A71" s="88" t="s">
        <v>1839</v>
      </c>
    </row>
    <row r="72" spans="1:1">
      <c r="A72" s="88" t="s">
        <v>1840</v>
      </c>
    </row>
    <row r="73" spans="1:1">
      <c r="A73" s="88" t="s">
        <v>1841</v>
      </c>
    </row>
    <row r="74" spans="1:1">
      <c r="A74" s="88" t="s">
        <v>1842</v>
      </c>
    </row>
    <row r="75" spans="1:1">
      <c r="A75" s="88" t="s">
        <v>1843</v>
      </c>
    </row>
    <row r="76" spans="1:1">
      <c r="A76" s="88" t="s">
        <v>1844</v>
      </c>
    </row>
    <row r="77" spans="1:1">
      <c r="A77" s="88" t="s">
        <v>1845</v>
      </c>
    </row>
    <row r="78" spans="1:1">
      <c r="A78" s="88" t="s">
        <v>1846</v>
      </c>
    </row>
    <row r="79" spans="1:1">
      <c r="A79" s="88" t="s">
        <v>1847</v>
      </c>
    </row>
    <row r="80" spans="1:1">
      <c r="A80" s="88" t="s">
        <v>1848</v>
      </c>
    </row>
    <row r="81" spans="1:1">
      <c r="A81" s="88" t="s">
        <v>1848</v>
      </c>
    </row>
    <row r="82" spans="1:1">
      <c r="A82" s="88" t="s">
        <v>1849</v>
      </c>
    </row>
    <row r="83" spans="1:1">
      <c r="A83" s="88" t="s">
        <v>1850</v>
      </c>
    </row>
    <row r="84" spans="1:1">
      <c r="A84" s="88" t="s">
        <v>1851</v>
      </c>
    </row>
    <row r="85" spans="1:1">
      <c r="A85" s="88" t="s">
        <v>1852</v>
      </c>
    </row>
    <row r="86" spans="1:1">
      <c r="A86" s="88" t="s">
        <v>1853</v>
      </c>
    </row>
    <row r="87" spans="1:1">
      <c r="A87" s="88" t="s">
        <v>1854</v>
      </c>
    </row>
    <row r="88" spans="1:1">
      <c r="A88" s="88" t="s">
        <v>1855</v>
      </c>
    </row>
    <row r="89" spans="1:1">
      <c r="A89" s="88" t="s">
        <v>1856</v>
      </c>
    </row>
    <row r="90" spans="1:1">
      <c r="A90" s="88" t="s">
        <v>1857</v>
      </c>
    </row>
    <row r="91" spans="1:1">
      <c r="A91" s="88" t="s">
        <v>1858</v>
      </c>
    </row>
    <row r="92" spans="1:1">
      <c r="A92" s="88" t="s">
        <v>1859</v>
      </c>
    </row>
    <row r="93" spans="1:1">
      <c r="A93" s="88" t="s">
        <v>1860</v>
      </c>
    </row>
    <row r="94" spans="1:1">
      <c r="A94" s="88" t="s">
        <v>1861</v>
      </c>
    </row>
    <row r="95" spans="1:1">
      <c r="A95" s="88" t="s">
        <v>1862</v>
      </c>
    </row>
    <row r="96" spans="1:1">
      <c r="A96" s="88" t="s">
        <v>1863</v>
      </c>
    </row>
    <row r="97" spans="1:1">
      <c r="A97" s="88" t="s">
        <v>1864</v>
      </c>
    </row>
    <row r="98" spans="1:1">
      <c r="A98" s="88" t="s">
        <v>1865</v>
      </c>
    </row>
    <row r="99" spans="1:1">
      <c r="A99" s="88" t="s">
        <v>1866</v>
      </c>
    </row>
    <row r="100" spans="1:1">
      <c r="A100" s="88" t="s">
        <v>1867</v>
      </c>
    </row>
    <row r="101" spans="1:1">
      <c r="A101" s="88" t="s">
        <v>1868</v>
      </c>
    </row>
    <row r="102" spans="1:1">
      <c r="A102" s="88" t="s">
        <v>1869</v>
      </c>
    </row>
    <row r="103" spans="1:1">
      <c r="A103" s="88" t="s">
        <v>1870</v>
      </c>
    </row>
    <row r="104" spans="1:1">
      <c r="A104" s="88" t="s">
        <v>1871</v>
      </c>
    </row>
    <row r="105" spans="1:1">
      <c r="A105" s="88" t="s">
        <v>1872</v>
      </c>
    </row>
    <row r="106" spans="1:1">
      <c r="A106" s="88" t="s">
        <v>1873</v>
      </c>
    </row>
    <row r="107" spans="1:1">
      <c r="A107" s="88" t="s">
        <v>1874</v>
      </c>
    </row>
    <row r="108" spans="1:1">
      <c r="A108" s="88" t="s">
        <v>1875</v>
      </c>
    </row>
    <row r="109" spans="1:1">
      <c r="A109" s="88" t="s">
        <v>1876</v>
      </c>
    </row>
    <row r="110" spans="1:1">
      <c r="A110" s="88" t="s">
        <v>1877</v>
      </c>
    </row>
    <row r="111" spans="1:1">
      <c r="A111" s="88" t="s">
        <v>1878</v>
      </c>
    </row>
    <row r="112" spans="1:1">
      <c r="A112" s="88" t="s">
        <v>1879</v>
      </c>
    </row>
    <row r="113" spans="1:1">
      <c r="A113" s="88" t="s">
        <v>1880</v>
      </c>
    </row>
    <row r="114" spans="1:1">
      <c r="A114" s="88" t="s">
        <v>1881</v>
      </c>
    </row>
    <row r="115" spans="1:1">
      <c r="A115" s="88" t="s">
        <v>1882</v>
      </c>
    </row>
    <row r="116" spans="1:1">
      <c r="A116" s="88" t="s">
        <v>1883</v>
      </c>
    </row>
    <row r="117" spans="1:1">
      <c r="A117" s="88" t="s">
        <v>1884</v>
      </c>
    </row>
    <row r="118" spans="1:1">
      <c r="A118" s="88" t="s">
        <v>1885</v>
      </c>
    </row>
    <row r="119" spans="1:1">
      <c r="A119" s="88" t="s">
        <v>1886</v>
      </c>
    </row>
    <row r="120" spans="1:1">
      <c r="A120" s="88" t="s">
        <v>1887</v>
      </c>
    </row>
    <row r="121" spans="1:1">
      <c r="A121" s="88" t="s">
        <v>1888</v>
      </c>
    </row>
    <row r="122" spans="1:1">
      <c r="A122" s="88" t="s">
        <v>1889</v>
      </c>
    </row>
    <row r="123" spans="1:1">
      <c r="A123" s="88" t="s">
        <v>1890</v>
      </c>
    </row>
    <row r="124" spans="1:1">
      <c r="A124" s="88" t="s">
        <v>1891</v>
      </c>
    </row>
    <row r="125" spans="1:1">
      <c r="A125" s="88" t="s">
        <v>1892</v>
      </c>
    </row>
    <row r="126" spans="1:1">
      <c r="A126" s="88" t="s">
        <v>1893</v>
      </c>
    </row>
    <row r="127" spans="1:1">
      <c r="A127" s="88" t="s">
        <v>1894</v>
      </c>
    </row>
    <row r="128" spans="1:1">
      <c r="A128" s="88" t="s">
        <v>1895</v>
      </c>
    </row>
    <row r="129" spans="1:1">
      <c r="A129" s="88" t="s">
        <v>1896</v>
      </c>
    </row>
    <row r="130" spans="1:1">
      <c r="A130" s="88" t="s">
        <v>1897</v>
      </c>
    </row>
    <row r="131" spans="1:1">
      <c r="A131" s="88" t="s">
        <v>1898</v>
      </c>
    </row>
    <row r="132" spans="1:1">
      <c r="A132" s="88" t="s">
        <v>1899</v>
      </c>
    </row>
    <row r="133" spans="1:1">
      <c r="A133" s="88" t="s">
        <v>1900</v>
      </c>
    </row>
    <row r="134" spans="1:1">
      <c r="A134" s="88" t="s">
        <v>1901</v>
      </c>
    </row>
    <row r="135" spans="1:1">
      <c r="A135" s="88" t="s">
        <v>1902</v>
      </c>
    </row>
    <row r="136" spans="1:1">
      <c r="A136" s="88" t="s">
        <v>1903</v>
      </c>
    </row>
    <row r="137" spans="1:1">
      <c r="A137" s="88" t="s">
        <v>1904</v>
      </c>
    </row>
    <row r="138" spans="1:1">
      <c r="A138" s="88" t="s">
        <v>1905</v>
      </c>
    </row>
    <row r="139" spans="1:1">
      <c r="A139" s="88" t="s">
        <v>1906</v>
      </c>
    </row>
    <row r="140" spans="1:1">
      <c r="A140" s="88" t="s">
        <v>1907</v>
      </c>
    </row>
    <row r="141" spans="1:1">
      <c r="A141" s="88" t="s">
        <v>1908</v>
      </c>
    </row>
    <row r="142" spans="1:1">
      <c r="A142" s="88" t="s">
        <v>1909</v>
      </c>
    </row>
    <row r="143" spans="1:1">
      <c r="A143" s="88" t="s">
        <v>1910</v>
      </c>
    </row>
    <row r="144" spans="1:1">
      <c r="A144" s="88" t="s">
        <v>1911</v>
      </c>
    </row>
    <row r="145" spans="1:1">
      <c r="A145" s="88" t="s">
        <v>1912</v>
      </c>
    </row>
    <row r="146" spans="1:1">
      <c r="A146" s="88" t="s">
        <v>1913</v>
      </c>
    </row>
    <row r="147" spans="1:1">
      <c r="A147" s="88" t="s">
        <v>1914</v>
      </c>
    </row>
    <row r="148" spans="1:1">
      <c r="A148" s="88" t="s">
        <v>1915</v>
      </c>
    </row>
    <row r="149" spans="1:1">
      <c r="A149" s="88" t="s">
        <v>1916</v>
      </c>
    </row>
    <row r="150" spans="1:1">
      <c r="A150" s="88" t="s">
        <v>1917</v>
      </c>
    </row>
    <row r="151" spans="1:1">
      <c r="A151" s="88" t="s">
        <v>1918</v>
      </c>
    </row>
    <row r="152" spans="1:1">
      <c r="A152" s="88" t="s">
        <v>1919</v>
      </c>
    </row>
    <row r="153" spans="1:1">
      <c r="A153" s="88" t="s">
        <v>1920</v>
      </c>
    </row>
    <row r="154" spans="1:1">
      <c r="A154" s="88" t="s">
        <v>1921</v>
      </c>
    </row>
    <row r="155" spans="1:1">
      <c r="A155" s="88" t="s">
        <v>1922</v>
      </c>
    </row>
    <row r="156" spans="1:1">
      <c r="A156" s="88" t="s">
        <v>1923</v>
      </c>
    </row>
    <row r="157" spans="1:1">
      <c r="A157" s="88" t="s">
        <v>1924</v>
      </c>
    </row>
    <row r="158" spans="1:1">
      <c r="A158" s="88" t="s">
        <v>1925</v>
      </c>
    </row>
    <row r="159" spans="1:1">
      <c r="A159" s="88" t="s">
        <v>1926</v>
      </c>
    </row>
    <row r="160" spans="1:1">
      <c r="A160" s="88" t="s">
        <v>1927</v>
      </c>
    </row>
    <row r="161" spans="1:1">
      <c r="A161" s="88" t="s">
        <v>1928</v>
      </c>
    </row>
    <row r="162" spans="1:1">
      <c r="A162" s="88" t="s">
        <v>1929</v>
      </c>
    </row>
    <row r="163" spans="1:1">
      <c r="A163" s="88" t="s">
        <v>1930</v>
      </c>
    </row>
    <row r="164" spans="1:1">
      <c r="A164" s="88" t="s">
        <v>1931</v>
      </c>
    </row>
    <row r="165" spans="1:1">
      <c r="A165" s="88" t="s">
        <v>1932</v>
      </c>
    </row>
    <row r="166" spans="1:1">
      <c r="A166" s="88" t="s">
        <v>1933</v>
      </c>
    </row>
    <row r="167" spans="1:1">
      <c r="A167" s="88" t="s">
        <v>1934</v>
      </c>
    </row>
    <row r="168" spans="1:1">
      <c r="A168" s="88" t="s">
        <v>1935</v>
      </c>
    </row>
    <row r="169" spans="1:1">
      <c r="A169" s="88" t="s">
        <v>1936</v>
      </c>
    </row>
    <row r="170" spans="1:1">
      <c r="A170" s="88" t="s">
        <v>1937</v>
      </c>
    </row>
    <row r="171" spans="1:1">
      <c r="A171" s="88" t="s">
        <v>1938</v>
      </c>
    </row>
    <row r="172" spans="1:1">
      <c r="A172" s="88" t="s">
        <v>1939</v>
      </c>
    </row>
    <row r="173" spans="1:1">
      <c r="A173" s="88" t="s">
        <v>1940</v>
      </c>
    </row>
    <row r="174" spans="1:1">
      <c r="A174" s="88" t="s">
        <v>1941</v>
      </c>
    </row>
    <row r="175" spans="1:1">
      <c r="A175" s="88" t="s">
        <v>1942</v>
      </c>
    </row>
    <row r="176" spans="1:1">
      <c r="A176" s="88" t="s">
        <v>1943</v>
      </c>
    </row>
    <row r="177" spans="1:1">
      <c r="A177" s="88" t="s">
        <v>1944</v>
      </c>
    </row>
    <row r="178" spans="1:1">
      <c r="A178" s="88" t="s">
        <v>1945</v>
      </c>
    </row>
    <row r="179" spans="1:1">
      <c r="A179" s="88" t="s">
        <v>1946</v>
      </c>
    </row>
    <row r="180" spans="1:1">
      <c r="A180" s="88" t="s">
        <v>1947</v>
      </c>
    </row>
    <row r="181" spans="1:1">
      <c r="A181" s="88" t="s">
        <v>1948</v>
      </c>
    </row>
    <row r="182" spans="1:1">
      <c r="A182" s="88" t="s">
        <v>1949</v>
      </c>
    </row>
    <row r="183" spans="1:1">
      <c r="A183" s="88" t="s">
        <v>1950</v>
      </c>
    </row>
    <row r="184" spans="1:1">
      <c r="A184" s="88" t="s">
        <v>1951</v>
      </c>
    </row>
    <row r="185" spans="1:1">
      <c r="A185" s="88" t="s">
        <v>1952</v>
      </c>
    </row>
    <row r="186" spans="1:1">
      <c r="A186" s="88" t="s">
        <v>1953</v>
      </c>
    </row>
    <row r="187" spans="1:1">
      <c r="A187" s="88" t="s">
        <v>1954</v>
      </c>
    </row>
    <row r="188" spans="1:1">
      <c r="A188" s="88" t="s">
        <v>1955</v>
      </c>
    </row>
    <row r="189" spans="1:1">
      <c r="A189" s="88" t="s">
        <v>1956</v>
      </c>
    </row>
    <row r="190" spans="1:1">
      <c r="A190" s="88" t="s">
        <v>1957</v>
      </c>
    </row>
    <row r="191" spans="1:1">
      <c r="A191" s="88" t="s">
        <v>1958</v>
      </c>
    </row>
    <row r="192" spans="1:1">
      <c r="A192" s="88" t="s">
        <v>1959</v>
      </c>
    </row>
    <row r="193" spans="1:1">
      <c r="A193" s="88" t="s">
        <v>1960</v>
      </c>
    </row>
    <row r="194" spans="1:1">
      <c r="A194" s="88" t="s">
        <v>1961</v>
      </c>
    </row>
    <row r="195" spans="1:1">
      <c r="A195" s="88" t="s">
        <v>1962</v>
      </c>
    </row>
    <row r="196" spans="1:1">
      <c r="A196" s="88" t="s">
        <v>1963</v>
      </c>
    </row>
    <row r="197" spans="1:1">
      <c r="A197" s="88" t="s">
        <v>1964</v>
      </c>
    </row>
    <row r="198" spans="1:1">
      <c r="A198" s="88" t="s">
        <v>1965</v>
      </c>
    </row>
    <row r="199" spans="1:1">
      <c r="A199" s="88" t="s">
        <v>1966</v>
      </c>
    </row>
    <row r="200" spans="1:1">
      <c r="A200" s="88" t="s">
        <v>1967</v>
      </c>
    </row>
    <row r="201" spans="1:1">
      <c r="A201" s="88" t="s">
        <v>1968</v>
      </c>
    </row>
    <row r="202" spans="1:1">
      <c r="A202" s="88" t="s">
        <v>1969</v>
      </c>
    </row>
    <row r="203" spans="1:1">
      <c r="A203" s="88" t="s">
        <v>1970</v>
      </c>
    </row>
    <row r="204" spans="1:1">
      <c r="A204" s="88" t="s">
        <v>1971</v>
      </c>
    </row>
    <row r="205" spans="1:1">
      <c r="A205" s="88" t="s">
        <v>1972</v>
      </c>
    </row>
    <row r="206" spans="1:1">
      <c r="A206" s="88" t="s">
        <v>1973</v>
      </c>
    </row>
    <row r="207" spans="1:1">
      <c r="A207" s="88" t="s">
        <v>1974</v>
      </c>
    </row>
    <row r="208" spans="1:1">
      <c r="A208" s="88" t="s">
        <v>1975</v>
      </c>
    </row>
    <row r="209" spans="1:1">
      <c r="A209" s="88" t="s">
        <v>1976</v>
      </c>
    </row>
    <row r="210" spans="1:1">
      <c r="A210" s="88" t="s">
        <v>1977</v>
      </c>
    </row>
    <row r="211" spans="1:1">
      <c r="A211" s="88" t="s">
        <v>1978</v>
      </c>
    </row>
    <row r="212" spans="1:1">
      <c r="A212" s="88" t="s">
        <v>1979</v>
      </c>
    </row>
    <row r="213" spans="1:1">
      <c r="A213" s="88" t="s">
        <v>1980</v>
      </c>
    </row>
    <row r="214" spans="1:1">
      <c r="A214" s="88" t="s">
        <v>1981</v>
      </c>
    </row>
    <row r="215" spans="1:1">
      <c r="A215" s="88" t="s">
        <v>1982</v>
      </c>
    </row>
    <row r="216" spans="1:1">
      <c r="A216" s="88" t="s">
        <v>1983</v>
      </c>
    </row>
    <row r="217" spans="1:1">
      <c r="A217" s="88" t="s">
        <v>1984</v>
      </c>
    </row>
    <row r="218" spans="1:1">
      <c r="A218" s="88" t="s">
        <v>1985</v>
      </c>
    </row>
    <row r="219" spans="1:1">
      <c r="A219" s="88" t="s">
        <v>1986</v>
      </c>
    </row>
    <row r="220" spans="1:1">
      <c r="A220" s="88" t="s">
        <v>1987</v>
      </c>
    </row>
    <row r="221" spans="1:1">
      <c r="A221" s="88" t="s">
        <v>1988</v>
      </c>
    </row>
    <row r="222" spans="1:1">
      <c r="A222" s="88" t="s">
        <v>1989</v>
      </c>
    </row>
    <row r="223" spans="1:1">
      <c r="A223" s="88" t="s">
        <v>1990</v>
      </c>
    </row>
    <row r="224" spans="1:1">
      <c r="A224" s="88" t="s">
        <v>1991</v>
      </c>
    </row>
    <row r="225" spans="1:1">
      <c r="A225" s="88" t="s">
        <v>1992</v>
      </c>
    </row>
    <row r="226" spans="1:1">
      <c r="A226" s="88" t="s">
        <v>1993</v>
      </c>
    </row>
    <row r="227" spans="1:1">
      <c r="A227" s="88" t="s">
        <v>1994</v>
      </c>
    </row>
    <row r="228" spans="1:1">
      <c r="A228" s="88" t="s">
        <v>1995</v>
      </c>
    </row>
    <row r="229" spans="1:1">
      <c r="A229" s="88" t="s">
        <v>1996</v>
      </c>
    </row>
    <row r="230" spans="1:1">
      <c r="A230" s="88" t="s">
        <v>1997</v>
      </c>
    </row>
    <row r="231" spans="1:1">
      <c r="A231" s="88" t="s">
        <v>1998</v>
      </c>
    </row>
    <row r="232" spans="1:1">
      <c r="A232" s="88" t="s">
        <v>1999</v>
      </c>
    </row>
    <row r="233" spans="1:1">
      <c r="A233" s="88" t="s">
        <v>2000</v>
      </c>
    </row>
    <row r="234" spans="1:1">
      <c r="A234" s="88" t="s">
        <v>2001</v>
      </c>
    </row>
    <row r="235" spans="1:1">
      <c r="A235" s="88" t="s">
        <v>2002</v>
      </c>
    </row>
    <row r="236" spans="1:1">
      <c r="A236" s="88" t="s">
        <v>2003</v>
      </c>
    </row>
    <row r="237" spans="1:1">
      <c r="A237" s="88" t="s">
        <v>2004</v>
      </c>
    </row>
    <row r="238" spans="1:1">
      <c r="A238" s="88" t="s">
        <v>2005</v>
      </c>
    </row>
    <row r="239" spans="1:1">
      <c r="A239" s="89" t="s">
        <v>2006</v>
      </c>
    </row>
    <row r="240" spans="1:1">
      <c r="A240" s="89" t="s">
        <v>2007</v>
      </c>
    </row>
    <row r="241" spans="1:1">
      <c r="A241" s="89" t="s">
        <v>2008</v>
      </c>
    </row>
    <row r="242" spans="1:1">
      <c r="A242" s="89" t="s">
        <v>2009</v>
      </c>
    </row>
    <row r="243" spans="1:1">
      <c r="A243" s="89" t="s">
        <v>2010</v>
      </c>
    </row>
    <row r="244" spans="1:1">
      <c r="A244" s="89" t="s">
        <v>2011</v>
      </c>
    </row>
    <row r="245" spans="1:1">
      <c r="A245" s="89" t="s">
        <v>2012</v>
      </c>
    </row>
    <row r="246" spans="1:1">
      <c r="A246" s="89" t="s">
        <v>2013</v>
      </c>
    </row>
    <row r="247" spans="1:1">
      <c r="A247" s="89" t="s">
        <v>2014</v>
      </c>
    </row>
    <row r="248" spans="1:1">
      <c r="A248" s="89" t="s">
        <v>2015</v>
      </c>
    </row>
    <row r="249" spans="1:1">
      <c r="A249" s="89" t="s">
        <v>2016</v>
      </c>
    </row>
    <row r="250" spans="1:1">
      <c r="A250" s="89" t="s">
        <v>2017</v>
      </c>
    </row>
    <row r="251" spans="1:1">
      <c r="A251" s="89" t="s">
        <v>2018</v>
      </c>
    </row>
    <row r="252" spans="1:1">
      <c r="A252" s="89" t="s">
        <v>2019</v>
      </c>
    </row>
    <row r="253" spans="1:1">
      <c r="A253" s="89" t="s">
        <v>2020</v>
      </c>
    </row>
    <row r="254" spans="1:1">
      <c r="A254" s="89" t="s">
        <v>2021</v>
      </c>
    </row>
    <row r="255" spans="1:1">
      <c r="A255" s="89" t="s">
        <v>2022</v>
      </c>
    </row>
    <row r="256" spans="1:1">
      <c r="A256" s="89" t="s">
        <v>2023</v>
      </c>
    </row>
    <row r="257" spans="1:1">
      <c r="A257" s="89" t="s">
        <v>2024</v>
      </c>
    </row>
    <row r="258" spans="1:1">
      <c r="A258" s="89" t="s">
        <v>2025</v>
      </c>
    </row>
    <row r="259" spans="1:1">
      <c r="A259" s="89" t="s">
        <v>2026</v>
      </c>
    </row>
    <row r="260" spans="1:1">
      <c r="A260" s="89" t="s">
        <v>2027</v>
      </c>
    </row>
    <row r="261" spans="1:1">
      <c r="A261" s="89" t="s">
        <v>2028</v>
      </c>
    </row>
    <row r="262" spans="1:1">
      <c r="A262" s="89" t="s">
        <v>2029</v>
      </c>
    </row>
    <row r="263" spans="1:1">
      <c r="A263" s="89" t="s">
        <v>2030</v>
      </c>
    </row>
    <row r="264" spans="1:1">
      <c r="A264" s="89" t="s">
        <v>2031</v>
      </c>
    </row>
    <row r="265" spans="1:1">
      <c r="A265" s="89" t="s">
        <v>2032</v>
      </c>
    </row>
    <row r="266" spans="1:1">
      <c r="A266" s="89" t="s">
        <v>2033</v>
      </c>
    </row>
    <row r="267" spans="1:1">
      <c r="A267" s="89" t="s">
        <v>2034</v>
      </c>
    </row>
    <row r="268" spans="1:1">
      <c r="A268" s="89" t="s">
        <v>2035</v>
      </c>
    </row>
    <row r="269" spans="1:1">
      <c r="A269" s="89" t="s">
        <v>2036</v>
      </c>
    </row>
    <row r="270" spans="1:1">
      <c r="A270" s="89" t="s">
        <v>2037</v>
      </c>
    </row>
    <row r="271" spans="1:1">
      <c r="A271" s="89" t="s">
        <v>2038</v>
      </c>
    </row>
    <row r="272" spans="1:1">
      <c r="A272" s="89" t="s">
        <v>2039</v>
      </c>
    </row>
    <row r="273" spans="1:1">
      <c r="A273" s="89" t="s">
        <v>2040</v>
      </c>
    </row>
    <row r="274" spans="1:1">
      <c r="A274" s="89" t="s">
        <v>2041</v>
      </c>
    </row>
    <row r="275" spans="1:1">
      <c r="A275" s="89" t="s">
        <v>2042</v>
      </c>
    </row>
    <row r="276" spans="1:1">
      <c r="A276" s="89" t="s">
        <v>2043</v>
      </c>
    </row>
    <row r="277" spans="1:1">
      <c r="A277" s="89" t="s">
        <v>2044</v>
      </c>
    </row>
    <row r="278" spans="1:1">
      <c r="A278" s="89" t="s">
        <v>2045</v>
      </c>
    </row>
    <row r="279" spans="1:1">
      <c r="A279" s="89" t="s">
        <v>2046</v>
      </c>
    </row>
    <row r="280" spans="1:1">
      <c r="A280" s="89" t="s">
        <v>2047</v>
      </c>
    </row>
    <row r="281" spans="1:1">
      <c r="A281" s="89" t="s">
        <v>2048</v>
      </c>
    </row>
    <row r="282" spans="1:1">
      <c r="A282" s="89" t="s">
        <v>2049</v>
      </c>
    </row>
  </sheetData>
  <customSheetViews>
    <customSheetView guid="{34C3693C-81F0-42DA-B4DD-5513582E8ABA}" scale="85" fitToPage="1" topLeftCell="A52">
      <selection activeCell="E16" sqref="E16"/>
      <rowBreaks count="1" manualBreakCount="1">
        <brk id="48" max="16383" man="1"/>
      </rowBreaks>
      <pageMargins left="0" right="0" top="0" bottom="0" header="0" footer="0"/>
      <pageSetup paperSize="9" fitToHeight="0" orientation="portrait" r:id="rId1"/>
    </customSheetView>
    <customSheetView guid="{03AC78BF-B779-4F31-BA62-3855264A928B}" scale="85" fitToPage="1" topLeftCell="A52">
      <selection activeCell="E16" sqref="E16"/>
      <rowBreaks count="1" manualBreakCount="1">
        <brk id="48" max="16383" man="1"/>
      </rowBreaks>
      <pageMargins left="0" right="0" top="0" bottom="0" header="0" footer="0"/>
      <pageSetup paperSize="9" fitToHeight="0" orientation="portrait" r:id="rId2"/>
    </customSheetView>
    <customSheetView guid="{16688F0E-31E1-48BD-A968-92AE0FA78C63}" scale="85" fitToPage="1" topLeftCell="A52">
      <selection activeCell="E16" sqref="E16"/>
      <rowBreaks count="1" manualBreakCount="1">
        <brk id="48" max="16383" man="1"/>
      </rowBreaks>
      <pageMargins left="0" right="0" top="0" bottom="0" header="0" footer="0"/>
      <pageSetup paperSize="9" fitToHeight="0" orientation="portrait" r:id="rId3"/>
    </customSheetView>
    <customSheetView guid="{C9AE473E-6B7B-451C-911F-EDBFDD74CFFE}" scale="85" fitToPage="1" topLeftCell="A52">
      <selection activeCell="E16" sqref="E16"/>
      <rowBreaks count="1" manualBreakCount="1">
        <brk id="48" max="16383" man="1"/>
      </rowBreaks>
      <pageMargins left="0" right="0" top="0" bottom="0" header="0" footer="0"/>
      <pageSetup paperSize="9" fitToHeight="0" orientation="portrait" r:id="rId4"/>
    </customSheetView>
    <customSheetView guid="{B3FC68C6-791B-4EED-9CE5-8FA0CBF9D6A3}" scale="85" fitToPage="1" topLeftCell="A52">
      <selection activeCell="E16" sqref="E16"/>
      <rowBreaks count="1" manualBreakCount="1">
        <brk id="48" max="16383" man="1"/>
      </rowBreaks>
      <pageMargins left="0" right="0" top="0" bottom="0" header="0" footer="0"/>
      <pageSetup paperSize="9" fitToHeight="0" orientation="portrait" r:id="rId5"/>
    </customSheetView>
    <customSheetView guid="{D68F398A-BF84-4AEA-9EDE-000F1E67D9C0}" scale="85" fitToPage="1" topLeftCell="A52">
      <selection activeCell="E16" sqref="E16"/>
      <rowBreaks count="1" manualBreakCount="1">
        <brk id="48" max="16383" man="1"/>
      </rowBreaks>
      <pageMargins left="0" right="0" top="0" bottom="0" header="0" footer="0"/>
      <pageSetup paperSize="9" fitToHeight="0" orientation="portrait" r:id="rId6"/>
    </customSheetView>
  </customSheetViews>
  <phoneticPr fontId="4"/>
  <pageMargins left="0.51181102362204722" right="0.51181102362204722" top="0.35433070866141736" bottom="0.35433070866141736" header="0.31496062992125984" footer="0.31496062992125984"/>
  <pageSetup paperSize="9" fitToHeight="0" orientation="portrait" r:id="rId7"/>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（様式１）反映状況調</vt:lpstr>
      <vt:lpstr>（様式２）R4年度新規事業</vt:lpstr>
      <vt:lpstr>（様式３）R5年度新規要求事業</vt:lpstr>
      <vt:lpstr>（様式４）公開プロセス対象事業</vt:lpstr>
      <vt:lpstr>（様式５）集計表（公表様式）</vt:lpstr>
      <vt:lpstr>（様式６）対象外リスト</vt:lpstr>
      <vt:lpstr>入力規則</vt:lpstr>
      <vt:lpstr>'（様式１）反映状況調'!Print_Area</vt:lpstr>
      <vt:lpstr>'（様式２）R4年度新規事業'!Print_Area</vt:lpstr>
      <vt:lpstr>'（様式３）R5年度新規要求事業'!Print_Area</vt:lpstr>
      <vt:lpstr>'（様式４）公開プロセス対象事業'!Print_Area</vt:lpstr>
      <vt:lpstr>'（様式６）対象外リスト'!Print_Area</vt:lpstr>
      <vt:lpstr>'（様式１）反映状況調'!Print_Titles</vt:lpstr>
      <vt:lpstr>'（様式２）R4年度新規事業'!Print_Titles</vt:lpstr>
      <vt:lpstr>'（様式３）R5年度新規要求事業'!Print_Titles</vt:lpstr>
      <vt:lpstr>'（様式４）公開プロセス対象事業'!Print_Titles</vt:lpstr>
      <vt:lpstr>'（様式６）対象外リスト'!Print_Titles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