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D:\Box\地球環境局_国際脱炭素移行推進・環境インフラ担当参事官室\02_○○係\【執行】\R4年度\01_都市間連携事業【委託・公募】\02_報道発表\03_公募（2次）\添付資料\"/>
    </mc:Choice>
  </mc:AlternateContent>
  <xr:revisionPtr revIDLastSave="0" documentId="13_ncr:1_{E4A16AE7-A465-476F-BDD0-4ACB78CEA545}" xr6:coauthVersionLast="47" xr6:coauthVersionMax="47" xr10:uidLastSave="{00000000-0000-0000-0000-000000000000}"/>
  <bookViews>
    <workbookView xWindow="-108" yWindow="-108" windowWidth="23256" windowHeight="12576" tabRatio="864" xr2:uid="{00000000-000D-0000-FFFF-FFFF00000000}"/>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4" i="112" l="1"/>
  <c r="H36" i="112" s="1"/>
  <c r="N35" i="112"/>
  <c r="L36" i="112" s="1"/>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T28" i="109" l="1"/>
  <c r="W28" i="109" s="1"/>
  <c r="S28" i="109"/>
  <c r="V28" i="109" s="1"/>
  <c r="D19" i="109"/>
  <c r="B17" i="108" s="1"/>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l="1"/>
  <c r="E17" i="107" s="1"/>
  <c r="L17" i="107" s="1"/>
  <c r="L33" i="107" s="1"/>
  <c r="D7" i="108" s="1"/>
  <c r="D12" i="108" s="1"/>
  <c r="D23" i="108" s="1"/>
  <c r="D24" i="108" l="1"/>
  <c r="D25" i="108" s="1"/>
  <c r="J28" i="105" s="1"/>
  <c r="E17" i="105"/>
  <c r="E15" i="105"/>
  <c r="E13" i="105"/>
  <c r="E11" i="105"/>
  <c r="F6" i="104" l="1"/>
  <c r="F7" i="104"/>
  <c r="F11" i="104" l="1"/>
  <c r="J32" i="105" s="1"/>
  <c r="L32" i="105" s="1"/>
  <c r="L34" i="105" s="1"/>
  <c r="D32" i="105" s="1"/>
  <c r="A2" i="86"/>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D24" i="97" s="1"/>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Z19" i="97" s="1"/>
  <c r="V13" i="97"/>
  <c r="X13" i="97"/>
  <c r="X18" i="97"/>
  <c r="V18" i="97"/>
  <c r="V9" i="97"/>
  <c r="X9" i="97"/>
  <c r="V17" i="97"/>
  <c r="X17" i="97"/>
  <c r="X12" i="97"/>
  <c r="V12" i="97"/>
  <c r="X11" i="97"/>
  <c r="V11" i="97"/>
  <c r="L21"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8" i="87"/>
  <c r="F7" i="87"/>
  <c r="F6" i="87"/>
  <c r="F6" i="86"/>
  <c r="F11" i="86" s="1"/>
  <c r="J36" i="105" s="1"/>
  <c r="L36" i="105" s="1"/>
  <c r="L38" i="105" s="1"/>
  <c r="D36" i="105" s="1"/>
  <c r="F11" i="88" l="1"/>
  <c r="J44" i="105" s="1"/>
  <c r="L44" i="105" s="1"/>
  <c r="L46" i="105" s="1"/>
  <c r="D44" i="105" s="1"/>
  <c r="L28" i="105"/>
  <c r="L30" i="105" s="1"/>
  <c r="D28" i="105" s="1"/>
  <c r="F11" i="87"/>
  <c r="J40" i="105" s="1"/>
  <c r="L40" i="105" s="1"/>
  <c r="L42" i="105" s="1"/>
  <c r="D40" i="105" s="1"/>
  <c r="G7" i="92" l="1"/>
  <c r="G6" i="92"/>
  <c r="G8" i="92" l="1"/>
  <c r="J24" i="105" l="1"/>
  <c r="L24" i="105" s="1"/>
  <c r="L26" i="105" s="1"/>
  <c r="D24" i="105" s="1"/>
  <c r="E10" i="90"/>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<sst xmlns="http://schemas.openxmlformats.org/spreadsheetml/2006/main" count="786" uniqueCount="406">
  <si>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</si>
  <si>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</si>
  <si>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</si>
  <si>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</si>
  <si>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</si>
  <si>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</si>
  <si>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</si>
  <si>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</si>
  <si>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</si>
  <si>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</si>
  <si>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</si>
  <si>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</si>
  <si>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</si>
  <si>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</si>
  <si>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</si>
  <si>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</si>
  <si>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</si>
  <si>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</si>
  <si>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</si>
  <si>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</si>
  <si>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</si>
  <si>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</si>
  <si>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</si>
  <si>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</si>
  <si>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</si>
  <si>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</si>
  <si>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</si>
  <si>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</si>
  <si>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</si>
  <si>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</si>
  <si>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</si>
  <si>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</si>
  <si>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</si>
  <si>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</si>
  <si>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</si>
  <si>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</si>
  <si>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</si>
  <si>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</si>
  <si>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</si>
  <si>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</si>
  <si>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</si>
  <si>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</si>
  <si>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</si>
  <si>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</si>
  <si>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</si>
  <si>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</si>
  <si>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</si>
  <si>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</si>
  <si>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</si>
  <si>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</si>
  <si>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</si>
  <si>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</si>
  <si>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</si>
  <si>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</si>
  <si>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</si>
  <si>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</si>
  <si>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</si>
  <si>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</si>
  <si>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</si>
  <si>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</si>
  <si>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</si>
  <si>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</si>
  <si>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</si>
  <si>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</si>
  <si>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</si>
  <si>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</si>
  <si>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</si>
  <si>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</si>
  <si>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</si>
  <si>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</si>
  <si>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</si>
  <si>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</si>
  <si>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</si>
  <si>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</si>
  <si>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</si>
  <si>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</si>
  <si>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</si>
  <si>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</si>
  <si>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</si>
  <si>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</si>
  <si>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</si>
  <si>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</si>
  <si>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</si>
  <si>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</si>
  <si>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</si>
  <si>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</si>
  <si>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</si>
  <si>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</si>
  <si>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</si>
  <si>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</si>
  <si>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</si>
  <si>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</si>
  <si>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</si>
  <si>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</si>
  <si>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</si>
  <si>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</si>
  <si>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</si>
  <si>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</si>
  <si>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</si>
  <si>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</si>
  <si>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</si>
  <si>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</si>
  <si>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</si>
  <si>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</si>
  <si>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</si>
  <si>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</si>
  <si>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</si>
  <si>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</si>
  <si>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</si>
  <si>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</si>
  <si>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</si>
  <si>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</si>
  <si>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</si>
  <si>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</si>
  <si>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</si>
  <si>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</si>
  <si>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</si>
  <si>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</si>
  <si>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</si>
  <si>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</si>
  <si>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</si>
  <si>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</si>
  <si>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</si>
  <si>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</si>
  <si>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</si>
  <si>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</si>
  <si>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</si>
  <si>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</si>
  <si>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</si>
  <si>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</si>
  <si>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</si>
  <si>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</si>
  <si>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</si>
  <si>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</si>
  <si>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</si>
  <si>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</si>
  <si>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</si>
  <si>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</si>
  <si>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</si>
  <si>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</si>
  <si>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</si>
  <si>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</si>
  <si>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</si>
  <si>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</si>
  <si>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</si>
  <si>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</si>
  <si>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</si>
  <si>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</si>
  <si>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</si>
  <si>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</si>
  <si>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</si>
  <si>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</si>
  <si>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</si>
  <si>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</si>
  <si>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</si>
  <si>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</si>
  <si>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</si>
  <si>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</si>
  <si>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</si>
  <si>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</si>
  <si>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</si>
  <si>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</si>
  <si>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</si>
  <si>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</si>
  <si>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</si>
  <si>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</si>
  <si>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</si>
  <si>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</si>
  <si>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</si>
  <si>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</si>
  <si>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</si>
  <si>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</si>
  <si>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</si>
  <si>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</si>
  <si>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</si>
  <si>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</si>
  <si>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</si>
  <si>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</si>
  <si>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</si>
  <si>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</si>
  <si>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</si>
  <si>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</si>
  <si>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</si>
  <si>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</si>
  <si>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</si>
  <si>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</si>
  <si>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</si>
  <si>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</si>
  <si>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</si>
  <si>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</si>
  <si>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</si>
  <si>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</si>
  <si>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</si>
  <si>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</si>
  <si>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</si>
  <si>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</si>
  <si>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</si>
  <si>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</si>
  <si>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</si>
  <si>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</si>
  <si>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</si>
  <si>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</si>
  <si>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</si>
  <si>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</si>
  <si>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</si>
  <si>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</si>
  <si>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</si>
  <si>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</si>
  <si>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</si>
  <si>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</si>
  <si>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</si>
  <si>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</si>
  <si>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</si>
  <si>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</si>
  <si>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</si>
  <si>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</si>
  <si>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</si>
  <si>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</si>
  <si>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</si>
  <si>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</si>
  <si>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</si>
  <si>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</si>
  <si>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</si>
  <si>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</si>
  <si>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</si>
  <si>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</si>
  <si>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</si>
  <si>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</si>
  <si>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</si>
  <si>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</si>
  <si>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</si>
  <si>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</si>
  <si>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</si>
  <si>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</si>
  <si>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</si>
  <si>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</si>
  <si>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</si>
  <si>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</si>
  <si>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</si>
  <si>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</si>
  <si>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</si>
  <si>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</si>
  <si>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</si>
  <si>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</si>
  <si>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</si>
  <si>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</si>
  <si>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</si>
  <si>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</si>
  <si>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</si>
  <si>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</si>
  <si>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</si>
  <si>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</si>
  <si>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</si>
  <si>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</si>
  <si>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</si>
  <si>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</si>
  <si>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</si>
  <si>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</si>
  <si>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</si>
  <si>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</si>
  <si>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</si>
  <si>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</si>
  <si>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</si>
  <si>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</si>
  <si>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</si>
  <si>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</si>
  <si>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</si>
  <si>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</si>
  <si>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</si>
  <si>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</si>
  <si>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</si>
  <si>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</si>
  <si>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</si>
  <si>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</si>
  <si>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</si>
  <si>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</si>
  <si>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</si>
  <si>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</si>
  <si>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</si>
  <si>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</si>
  <si>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</si>
  <si>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</si>
  <si>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</si>
  <si>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</si>
  <si>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</si>
  <si>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</si>
  <si>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</si>
  <si>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</si>
  <si>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</si>
  <si>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</si>
  <si>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</si>
  <si>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</si>
  <si>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</si>
  <si>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</si>
  <si>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</si>
  <si>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</si>
  <si>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</si>
  <si>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</si>
  <si>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</si>
  <si>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</si>
  <si>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</si>
  <si>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</si>
  <si>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</si>
  <si>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</si>
  <si>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</si>
  <si>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</si>
  <si>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</si>
  <si>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</si>
  <si>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</si>
  <si>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</si>
  <si>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</si>
  <si>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</si>
  <si>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</si>
  <si>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</si>
  <si>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</si>
  <si>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</si>
  <si>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</si>
  <si>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</si>
  <si>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</si>
  <si>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</si>
  <si>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</si>
  <si>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</si>
  <si>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</si>
  <si>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</si>
  <si>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</si>
  <si>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</si>
  <si>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</si>
  <si>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</si>
  <si>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</si>
  <si>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</si>
  <si>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</si>
  <si>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</si>
  <si>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</si>
  <si>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</si>
  <si>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</si>
  <si>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</si>
  <si>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</si>
  <si>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</si>
  <si>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</si>
  <si>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</si>
  <si>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</si>
  <si>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</si>
  <si>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</si>
  <si>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</si>
  <si>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</si>
  <si>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</si>
  <si>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</si>
  <si>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</si>
  <si>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</si>
  <si>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</si>
  <si>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</si>
  <si>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</si>
  <si>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</si>
  <si>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</si>
  <si>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</si>
  <si>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</si>
  <si>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</si>
  <si>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</si>
  <si>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</si>
  <si>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</si>
  <si>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</si>
  <si>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</si>
  <si>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</si>
  <si>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</si>
  <si>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</si>
  <si>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</si>
  <si>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</si>
  <si>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</si>
  <si>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</si>
  <si>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</si>
  <si>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</si>
  <si>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</si>
  <si>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</si>
  <si>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</si>
  <si>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</si>
  <si>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</si>
  <si>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</si>
  <si>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</si>
  <si>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</si>
  <si>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</si>
  <si>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</si>
  <si>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</si>
  <si>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</si>
  <si>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</si>
  <si>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</si>
  <si>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</si>
  <si>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</si>
  <si>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</si>
  <si>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</si>
  <si>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</si>
  <si>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</si>
  <si>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</si>
  <si>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</si>
  <si>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</si>
  <si>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</si>
  <si>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</si>
  <si>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</si>
  <si>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</si>
  <si>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</si>
  <si>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</si>
  <si>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</si>
  <si>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</si>
  <si>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</si>
  <si>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</si>
  <si>
    <t>令和４年度脱炭素社会実現のための都市間連携事業委託業務</t>
    <rPh sb="0" eb="2">
      <t>レイワ</t>
    </rPh>
    <rPh sb="3" eb="5">
      <t>ネンド</t>
    </rPh>
    <rPh sb="5" eb="6">
      <t>ダツ</t>
    </rPh>
    <rPh sb="6" eb="8">
      <t>タンソ</t>
    </rPh>
    <rPh sb="8" eb="10">
      <t>シャカイ</t>
    </rPh>
    <rPh sb="10" eb="12">
      <t>ジツゲン</t>
    </rPh>
    <rPh sb="16" eb="19">
      <t>トシカン</t>
    </rPh>
    <rPh sb="19" eb="21">
      <t>レンケイ</t>
    </rPh>
    <phoneticPr fontId="3"/>
  </si>
  <si>
    <t>令和４年度脱炭素社会実現のための都市間連携事業委託業務（２次）</t>
    <rPh sb="29" eb="30">
      <t>ツギ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</si>
</sst>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955">
    <xf numFmtId="0" fontId="0" fillId="0" borderId="0" xfId="0"/>
    <xf numFmtId="0" fontId="0" fillId="0" borderId="0" xfId="48" applyFont="1" applyAlignme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pplyFill="1">
      <alignment vertical="center"/>
    </xf>
    <xf numFmtId="20" fontId="37" fillId="0" borderId="0" xfId="47" applyNumberFormat="1" applyFont="1" applyBorder="1" applyAlignment="1" applyProtection="1">
      <alignment vertical="center" wrapText="1"/>
      <protection locked="0"/>
    </xf>
    <xf numFmtId="0" fontId="37" fillId="0" borderId="0" xfId="50" applyFont="1" applyAlignment="1">
      <alignment vertical="center"/>
    </xf>
    <xf numFmtId="0" fontId="37" fillId="0" borderId="0" xfId="41" applyFont="1" applyBorder="1" applyAlignment="1">
      <alignment vertical="center"/>
    </xf>
    <xf numFmtId="0" fontId="37" fillId="0" borderId="0" xfId="41" applyFont="1" applyBorder="1" applyAlignment="1">
      <alignment vertical="center" wrapText="1"/>
    </xf>
    <xf numFmtId="3" fontId="37" fillId="0" borderId="0" xfId="41" applyNumberFormat="1" applyFont="1" applyBorder="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Fill="1" applyBorder="1">
      <alignment vertical="center"/>
    </xf>
    <xf numFmtId="177" fontId="37" fillId="0" borderId="0" xfId="54" applyNumberFormat="1" applyFont="1" applyFill="1" applyAlignment="1">
      <alignment horizontal="center" vertical="center"/>
    </xf>
    <xf numFmtId="0" fontId="37" fillId="0" borderId="0" xfId="54" applyFont="1">
      <alignment vertical="center"/>
    </xf>
    <xf numFmtId="177" fontId="39" fillId="0" borderId="0" xfId="54" applyNumberFormat="1" applyFont="1" applyFill="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pplyFill="1" applyBorder="1" applyAlignment="1">
      <alignment vertical="center"/>
    </xf>
    <xf numFmtId="0" fontId="36" fillId="0" borderId="0" xfId="40" applyFont="1" applyFill="1" applyBorder="1">
      <alignment vertical="center"/>
    </xf>
    <xf numFmtId="0" fontId="41" fillId="0" borderId="0" xfId="40" applyNumberFormat="1" applyFont="1" applyFill="1" applyBorder="1" applyAlignment="1">
      <alignment horizontal="center" vertical="center"/>
    </xf>
    <xf numFmtId="0" fontId="37" fillId="0" borderId="0" xfId="40" applyFont="1" applyFill="1" applyBorder="1">
      <alignment vertical="center"/>
    </xf>
    <xf numFmtId="0" fontId="37" fillId="0" borderId="0" xfId="40" applyFont="1" applyFill="1">
      <alignment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Fill="1" applyBorder="1" applyAlignment="1">
      <alignment horizontal="center" vertical="center"/>
    </xf>
    <xf numFmtId="192" fontId="41" fillId="0" borderId="9" xfId="40" applyNumberFormat="1" applyFont="1" applyFill="1" applyBorder="1" applyAlignment="1">
      <alignment vertical="center"/>
    </xf>
    <xf numFmtId="0" fontId="41" fillId="0" borderId="74" xfId="40" applyFont="1" applyFill="1" applyBorder="1" applyAlignment="1">
      <alignment horizontal="center" vertical="center"/>
    </xf>
    <xf numFmtId="0" fontId="41" fillId="0" borderId="74" xfId="40" applyFont="1" applyFill="1" applyBorder="1" applyAlignment="1">
      <alignment horizontal="center" vertical="center" shrinkToFit="1"/>
    </xf>
    <xf numFmtId="0" fontId="41" fillId="0" borderId="72" xfId="40" applyFont="1" applyFill="1" applyBorder="1" applyAlignment="1">
      <alignment horizontal="center" vertical="center"/>
    </xf>
    <xf numFmtId="0" fontId="41" fillId="0" borderId="5" xfId="40" applyFont="1" applyFill="1" applyBorder="1" applyAlignment="1">
      <alignment horizontal="center" vertical="center"/>
    </xf>
    <xf numFmtId="192" fontId="41" fillId="0" borderId="82" xfId="40" applyNumberFormat="1" applyFont="1" applyFill="1" applyBorder="1" applyAlignment="1">
      <alignment vertical="center"/>
    </xf>
    <xf numFmtId="0" fontId="41" fillId="0" borderId="0" xfId="40" applyFont="1" applyFill="1" applyBorder="1" applyAlignment="1">
      <alignment horizontal="center" vertical="center"/>
    </xf>
    <xf numFmtId="193" fontId="41" fillId="0" borderId="0" xfId="40" applyNumberFormat="1" applyFont="1" applyFill="1" applyBorder="1" applyAlignment="1">
      <alignment vertical="center"/>
    </xf>
    <xf numFmtId="192" fontId="41" fillId="0" borderId="10" xfId="40" applyNumberFormat="1" applyFont="1" applyFill="1" applyBorder="1" applyAlignment="1">
      <alignment vertical="center"/>
    </xf>
    <xf numFmtId="192" fontId="41" fillId="0" borderId="0" xfId="40" applyNumberFormat="1" applyFont="1" applyFill="1" applyBorder="1" applyAlignment="1">
      <alignment vertical="center"/>
    </xf>
    <xf numFmtId="0" fontId="37" fillId="0" borderId="0" xfId="40" applyFont="1" applyFill="1" applyBorder="1" applyAlignment="1">
      <alignment vertical="center"/>
    </xf>
    <xf numFmtId="192" fontId="41" fillId="0" borderId="0" xfId="40" applyNumberFormat="1" applyFont="1" applyFill="1" applyBorder="1">
      <alignment vertical="center"/>
    </xf>
    <xf numFmtId="0" fontId="37" fillId="0" borderId="0" xfId="40" applyFont="1" applyBorder="1">
      <alignment vertical="center"/>
    </xf>
    <xf numFmtId="0" fontId="40" fillId="0" borderId="0" xfId="40" applyFont="1" applyAlignment="1">
      <alignment horizontal="right" vertical="center"/>
    </xf>
    <xf numFmtId="177" fontId="40" fillId="0" borderId="0" xfId="40" applyNumberFormat="1" applyFont="1" applyFill="1" applyBorder="1">
      <alignment vertical="center"/>
    </xf>
    <xf numFmtId="0" fontId="41" fillId="0" borderId="0" xfId="40" applyFont="1" applyFill="1" applyAlignment="1">
      <alignment horizontal="center" vertical="center"/>
    </xf>
    <xf numFmtId="0" fontId="40" fillId="0" borderId="0" xfId="40" applyFont="1" applyBorder="1" applyAlignment="1">
      <alignment horizontal="right" vertical="center"/>
    </xf>
    <xf numFmtId="192" fontId="36" fillId="0" borderId="0" xfId="40" applyNumberFormat="1" applyFont="1" applyFill="1" applyBorder="1" applyAlignment="1">
      <alignment vertical="center"/>
    </xf>
    <xf numFmtId="192" fontId="40" fillId="0" borderId="0" xfId="40" applyNumberFormat="1" applyFont="1" applyAlignment="1">
      <alignment vertical="center"/>
    </xf>
    <xf numFmtId="0" fontId="40" fillId="0" borderId="0" xfId="40" applyFont="1">
      <alignment vertical="center"/>
    </xf>
    <xf numFmtId="0" fontId="40" fillId="0" borderId="0" xfId="40" applyFont="1" applyAlignme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pplyFill="1" applyBorder="1">
      <alignment vertical="center"/>
    </xf>
    <xf numFmtId="177" fontId="37" fillId="0" borderId="0" xfId="40" applyNumberFormat="1" applyFont="1" applyFill="1" applyBorder="1" applyAlignment="1">
      <alignment vertical="center"/>
    </xf>
    <xf numFmtId="177" fontId="37" fillId="0" borderId="0" xfId="40" applyNumberFormat="1" applyFont="1" applyFill="1" applyBorder="1" applyAlignment="1">
      <alignment vertical="center" shrinkToFit="1"/>
    </xf>
    <xf numFmtId="177" fontId="37" fillId="0" borderId="0" xfId="40" applyNumberFormat="1" applyFont="1" applyFill="1" applyBorder="1" applyAlignment="1">
      <alignment horizontal="left" vertical="center" shrinkToFit="1"/>
    </xf>
    <xf numFmtId="177" fontId="37" fillId="0" borderId="0" xfId="40" applyNumberFormat="1" applyFont="1" applyFill="1" applyBorder="1" applyAlignment="1">
      <alignment horizontal="center" vertical="center" shrinkToFit="1"/>
    </xf>
    <xf numFmtId="177" fontId="37" fillId="0" borderId="0" xfId="40" applyNumberFormat="1" applyFont="1" applyFill="1" applyBorder="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Fill="1" applyBorder="1" applyAlignment="1">
      <alignment horizontal="distributed" vertical="center"/>
    </xf>
    <xf numFmtId="0" fontId="37" fillId="0" borderId="10" xfId="56" applyFont="1" applyFill="1" applyBorder="1" applyAlignment="1">
      <alignment horizontal="center" vertical="center"/>
    </xf>
    <xf numFmtId="0" fontId="37" fillId="0" borderId="25" xfId="56" applyFont="1" applyFill="1" applyBorder="1" applyAlignment="1">
      <alignment horizontal="distributed" vertical="center"/>
    </xf>
    <xf numFmtId="0" fontId="37" fillId="0" borderId="12" xfId="56" applyFont="1" applyBorder="1" applyAlignment="1">
      <alignment horizontal="center" vertical="center"/>
    </xf>
    <xf numFmtId="0" fontId="37" fillId="0" borderId="23" xfId="56" applyFont="1" applyFill="1" applyBorder="1" applyAlignment="1">
      <alignment horizontal="center" vertical="center"/>
    </xf>
    <xf numFmtId="0" fontId="37" fillId="0" borderId="29" xfId="56" applyFont="1" applyFill="1" applyBorder="1" applyAlignment="1">
      <alignment horizontal="distributed" vertical="center"/>
    </xf>
    <xf numFmtId="0" fontId="37" fillId="0" borderId="30" xfId="56" applyFont="1" applyFill="1" applyBorder="1" applyAlignment="1">
      <alignment horizontal="distributed" vertical="center"/>
    </xf>
    <xf numFmtId="177" fontId="37" fillId="0" borderId="31" xfId="56" applyNumberFormat="1" applyFont="1" applyFill="1" applyBorder="1" applyAlignment="1">
      <alignment horizontal="right" vertical="center"/>
    </xf>
    <xf numFmtId="0" fontId="37" fillId="0" borderId="2" xfId="56" applyFont="1" applyFill="1" applyBorder="1" applyAlignment="1">
      <alignment horizontal="distributed" vertical="center"/>
    </xf>
    <xf numFmtId="0" fontId="37" fillId="0" borderId="2" xfId="56" applyFont="1" applyFill="1" applyBorder="1" applyAlignment="1">
      <alignment horizontal="center" vertical="center"/>
    </xf>
    <xf numFmtId="177" fontId="37" fillId="0" borderId="11" xfId="56" applyNumberFormat="1" applyFont="1" applyFill="1" applyBorder="1" applyAlignment="1">
      <alignment horizontal="right" vertical="center"/>
    </xf>
    <xf numFmtId="0" fontId="40" fillId="0" borderId="54" xfId="56" applyFont="1" applyBorder="1" applyAlignment="1">
      <alignment horizontal="center" vertical="center"/>
    </xf>
    <xf numFmtId="0" fontId="40" fillId="0" borderId="27" xfId="56" applyFont="1" applyFill="1" applyBorder="1" applyAlignment="1">
      <alignment horizontal="center" vertical="center"/>
    </xf>
    <xf numFmtId="0" fontId="40" fillId="0" borderId="20" xfId="56" applyFont="1" applyFill="1" applyBorder="1" applyAlignment="1">
      <alignment horizontal="distributed" vertical="center"/>
    </xf>
    <xf numFmtId="177" fontId="40" fillId="0" borderId="21" xfId="56" applyNumberFormat="1" applyFont="1" applyFill="1" applyBorder="1" applyAlignment="1">
      <alignment horizontal="right" vertical="center"/>
    </xf>
    <xf numFmtId="0" fontId="40" fillId="0" borderId="21" xfId="56" applyFont="1" applyFill="1" applyBorder="1" applyAlignment="1">
      <alignment horizontal="center" vertical="center"/>
    </xf>
    <xf numFmtId="177" fontId="40" fillId="0" borderId="21" xfId="56" applyNumberFormat="1" applyFont="1" applyFill="1" applyBorder="1" applyAlignment="1">
      <alignment horizontal="center" vertical="center"/>
    </xf>
    <xf numFmtId="177" fontId="40" fillId="0" borderId="22" xfId="56" applyNumberFormat="1" applyFont="1" applyFill="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Fill="1" applyBorder="1" applyAlignment="1">
      <alignment horizontal="left" vertical="center"/>
    </xf>
    <xf numFmtId="177" fontId="40" fillId="0" borderId="31" xfId="56" applyNumberFormat="1" applyFont="1" applyFill="1" applyBorder="1" applyAlignment="1">
      <alignment horizontal="right" vertical="center"/>
    </xf>
    <xf numFmtId="0" fontId="37" fillId="0" borderId="1" xfId="56" applyFont="1" applyFill="1" applyBorder="1" applyAlignment="1">
      <alignment horizontal="distributed" vertical="center"/>
    </xf>
    <xf numFmtId="177" fontId="37" fillId="0" borderId="1" xfId="56" applyNumberFormat="1" applyFont="1" applyFill="1" applyBorder="1" applyAlignment="1">
      <alignment horizontal="right" vertical="center"/>
    </xf>
    <xf numFmtId="0" fontId="37" fillId="0" borderId="1" xfId="56" applyFont="1" applyFill="1" applyBorder="1" applyAlignment="1">
      <alignment horizontal="center" vertical="center"/>
    </xf>
    <xf numFmtId="177" fontId="40" fillId="0" borderId="55" xfId="56" applyNumberFormat="1" applyFont="1" applyFill="1" applyBorder="1" applyAlignment="1">
      <alignment horizontal="right" vertical="center"/>
    </xf>
    <xf numFmtId="0" fontId="37" fillId="0" borderId="0" xfId="0" applyFont="1"/>
    <xf numFmtId="177" fontId="37" fillId="0" borderId="0" xfId="0" applyNumberFormat="1" applyFont="1"/>
    <xf numFmtId="0" fontId="37" fillId="0" borderId="0" xfId="48" applyFont="1" applyAlignment="1">
      <alignment vertical="center"/>
    </xf>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0" fontId="37" fillId="0" borderId="0" xfId="50" applyNumberFormat="1" applyFont="1" applyBorder="1" applyAlignment="1">
      <alignment horizontal="right" vertical="center"/>
    </xf>
    <xf numFmtId="176" fontId="37" fillId="0" borderId="0" xfId="50" applyNumberFormat="1" applyFont="1" applyBorder="1" applyAlignment="1">
      <alignment vertical="center"/>
    </xf>
    <xf numFmtId="3" fontId="37" fillId="0" borderId="0" xfId="52" applyNumberFormat="1" applyFont="1" applyBorder="1" applyAlignment="1">
      <alignment horizontal="right" vertical="center"/>
    </xf>
    <xf numFmtId="3" fontId="44" fillId="0" borderId="0" xfId="50" applyNumberFormat="1" applyFont="1" applyBorder="1" applyAlignment="1">
      <alignment horizontal="right" vertical="center"/>
    </xf>
    <xf numFmtId="3" fontId="44" fillId="0" borderId="0" xfId="39" applyNumberFormat="1" applyFont="1" applyAlignment="1">
      <alignment vertical="center"/>
    </xf>
    <xf numFmtId="0" fontId="37" fillId="0" borderId="0" xfId="50" applyFont="1" applyBorder="1" applyAlignment="1">
      <alignment vertical="center"/>
    </xf>
    <xf numFmtId="3" fontId="37" fillId="0" borderId="0" xfId="50" applyNumberFormat="1" applyFont="1" applyBorder="1" applyAlignment="1">
      <alignment vertical="center"/>
    </xf>
    <xf numFmtId="3" fontId="37" fillId="0" borderId="0" xfId="50" applyNumberFormat="1" applyFont="1" applyBorder="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Border="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pplyAlignme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pplyAlignment="1">
      <alignment vertical="center"/>
    </xf>
    <xf numFmtId="179" fontId="40" fillId="0" borderId="0" xfId="47" applyNumberFormat="1" applyFont="1" applyAlignment="1">
      <alignment vertical="center"/>
    </xf>
    <xf numFmtId="0" fontId="40" fillId="0" borderId="0" xfId="47" applyFont="1" applyAlignme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Border="1" applyAlignment="1">
      <alignment vertical="center"/>
    </xf>
    <xf numFmtId="0" fontId="37" fillId="0" borderId="0" xfId="47" applyFont="1" applyBorder="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NumberFormat="1" applyFont="1" applyBorder="1" applyAlignment="1">
      <alignment horizontal="right" vertical="center"/>
    </xf>
    <xf numFmtId="38" fontId="40" fillId="0" borderId="13" xfId="38" applyFont="1" applyBorder="1" applyAlignment="1">
      <alignment vertical="center"/>
    </xf>
    <xf numFmtId="0" fontId="40" fillId="0" borderId="0" xfId="47" applyFont="1" applyBorder="1" applyAlignment="1">
      <alignment vertical="center"/>
    </xf>
    <xf numFmtId="177" fontId="37" fillId="0" borderId="0" xfId="47" applyNumberFormat="1" applyFont="1" applyBorder="1" applyAlignment="1">
      <alignment vertical="center"/>
    </xf>
    <xf numFmtId="179" fontId="37" fillId="0" borderId="0" xfId="47" applyNumberFormat="1" applyFont="1" applyAlignment="1">
      <alignment vertical="center"/>
    </xf>
    <xf numFmtId="0" fontId="37" fillId="0" borderId="0" xfId="47" applyFont="1" applyFill="1" applyBorder="1" applyAlignment="1">
      <alignment vertical="center"/>
    </xf>
    <xf numFmtId="0" fontId="37" fillId="0" borderId="23" xfId="47" applyFont="1" applyBorder="1" applyAlignment="1">
      <alignment vertical="center" shrinkToFit="1"/>
    </xf>
    <xf numFmtId="0" fontId="37" fillId="0" borderId="23" xfId="47" applyNumberFormat="1" applyFont="1" applyBorder="1" applyAlignment="1">
      <alignment vertical="center"/>
    </xf>
    <xf numFmtId="3" fontId="37" fillId="0" borderId="0" xfId="47" applyNumberFormat="1" applyFont="1" applyAlignment="1">
      <alignment vertical="center"/>
    </xf>
    <xf numFmtId="0" fontId="37" fillId="0" borderId="0" xfId="47" applyFont="1" applyFill="1" applyAlignment="1">
      <alignment vertical="center"/>
    </xf>
    <xf numFmtId="38" fontId="37" fillId="0" borderId="0" xfId="38" applyFont="1" applyFill="1" applyAlignment="1">
      <alignment vertical="center"/>
    </xf>
    <xf numFmtId="0" fontId="40" fillId="0" borderId="0" xfId="47" applyFont="1" applyBorder="1" applyAlignment="1">
      <alignment horizontal="right" vertical="center"/>
    </xf>
    <xf numFmtId="177" fontId="40" fillId="0" borderId="0" xfId="47" applyNumberFormat="1" applyFont="1" applyBorder="1" applyAlignme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pplyBorder="1" applyAlignment="1">
      <alignment vertical="center"/>
    </xf>
    <xf numFmtId="181" fontId="40" fillId="0" borderId="0" xfId="47" applyNumberFormat="1" applyFont="1" applyBorder="1" applyAlignment="1">
      <alignment vertical="center"/>
    </xf>
    <xf numFmtId="182" fontId="40" fillId="0" borderId="0" xfId="47" applyNumberFormat="1" applyFont="1" applyBorder="1" applyAlignment="1">
      <alignment vertical="center"/>
    </xf>
    <xf numFmtId="0" fontId="37" fillId="0" borderId="0" xfId="47" applyFont="1" applyAlignment="1">
      <alignment horizontal="center" vertical="center"/>
    </xf>
    <xf numFmtId="0" fontId="37" fillId="0" borderId="0" xfId="47" applyFont="1" applyAlignment="1">
      <alignment vertical="center" shrinkToFit="1"/>
    </xf>
    <xf numFmtId="191" fontId="47" fillId="0" borderId="40" xfId="54" applyNumberFormat="1" applyFont="1" applyFill="1" applyBorder="1" applyAlignment="1">
      <alignment horizontal="center" vertical="center"/>
    </xf>
    <xf numFmtId="191" fontId="47" fillId="0" borderId="41" xfId="54" applyNumberFormat="1" applyFont="1" applyFill="1" applyBorder="1" applyAlignment="1">
      <alignment horizontal="center" vertical="center"/>
    </xf>
    <xf numFmtId="191" fontId="47" fillId="0" borderId="42" xfId="54" applyNumberFormat="1" applyFont="1" applyFill="1" applyBorder="1" applyAlignment="1">
      <alignment horizontal="center" vertical="center"/>
    </xf>
    <xf numFmtId="191" fontId="47" fillId="0" borderId="57" xfId="54" applyNumberFormat="1" applyFont="1" applyFill="1" applyBorder="1" applyAlignment="1">
      <alignment horizontal="center" vertical="center"/>
    </xf>
    <xf numFmtId="191" fontId="47" fillId="0" borderId="47" xfId="54" applyNumberFormat="1" applyFont="1" applyFill="1" applyBorder="1" applyAlignment="1">
      <alignment horizontal="center" vertical="center"/>
    </xf>
    <xf numFmtId="191" fontId="47" fillId="0" borderId="48" xfId="54" applyNumberFormat="1" applyFont="1" applyFill="1" applyBorder="1" applyAlignment="1">
      <alignment horizontal="center" vertical="center"/>
    </xf>
    <xf numFmtId="191" fontId="47" fillId="0" borderId="43" xfId="54" applyNumberFormat="1" applyFont="1" applyFill="1" applyBorder="1" applyAlignment="1">
      <alignment horizontal="center" vertical="center"/>
    </xf>
    <xf numFmtId="191" fontId="47" fillId="0" borderId="45" xfId="54" applyNumberFormat="1" applyFont="1" applyFill="1" applyBorder="1" applyAlignment="1">
      <alignment horizontal="center" vertical="center"/>
    </xf>
    <xf numFmtId="191" fontId="47" fillId="0" borderId="46" xfId="54" applyNumberFormat="1" applyFont="1" applyFill="1" applyBorder="1" applyAlignment="1">
      <alignment horizontal="center" vertical="center"/>
    </xf>
    <xf numFmtId="0" fontId="0" fillId="0" borderId="0" xfId="40" applyFont="1" applyFill="1" applyBorder="1">
      <alignment vertical="center"/>
    </xf>
    <xf numFmtId="0" fontId="0" fillId="0" borderId="0" xfId="48" applyFont="1">
      <alignment vertical="center"/>
    </xf>
    <xf numFmtId="177" fontId="0" fillId="0" borderId="0" xfId="54" applyNumberFormat="1" applyFont="1" applyFill="1">
      <alignment vertical="center"/>
    </xf>
    <xf numFmtId="177" fontId="10" fillId="0" borderId="82" xfId="54" applyNumberFormat="1" applyFont="1" applyFill="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Fill="1" applyBorder="1" applyAlignment="1">
      <alignment horizontal="center" vertical="center"/>
    </xf>
    <xf numFmtId="0" fontId="40" fillId="0" borderId="9" xfId="56" applyFont="1" applyFill="1" applyBorder="1" applyAlignment="1">
      <alignment horizontal="distributed" vertical="center"/>
    </xf>
    <xf numFmtId="177" fontId="40" fillId="0" borderId="10" xfId="56" applyNumberFormat="1" applyFont="1" applyFill="1" applyBorder="1" applyAlignment="1">
      <alignment horizontal="right" vertical="center"/>
    </xf>
    <xf numFmtId="0" fontId="40" fillId="0" borderId="10" xfId="56" applyFont="1" applyFill="1" applyBorder="1" applyAlignment="1">
      <alignment horizontal="center" vertical="center"/>
    </xf>
    <xf numFmtId="177" fontId="40" fillId="0" borderId="10" xfId="56" applyNumberFormat="1" applyFont="1" applyFill="1" applyBorder="1" applyAlignment="1">
      <alignment horizontal="center" vertical="center"/>
    </xf>
    <xf numFmtId="177" fontId="40" fillId="0" borderId="11" xfId="56" applyNumberFormat="1" applyFont="1" applyFill="1" applyBorder="1" applyAlignment="1">
      <alignment horizontal="right" vertical="center"/>
    </xf>
    <xf numFmtId="0" fontId="0" fillId="0" borderId="0" xfId="0" applyFont="1"/>
    <xf numFmtId="0" fontId="47" fillId="0" borderId="29" xfId="56" applyFont="1" applyFill="1" applyBorder="1" applyAlignment="1">
      <alignment horizontal="distributed" vertical="center"/>
    </xf>
    <xf numFmtId="0" fontId="47" fillId="0" borderId="2" xfId="56" applyFont="1" applyFill="1" applyBorder="1" applyAlignment="1">
      <alignment horizontal="distributed" vertical="center"/>
    </xf>
    <xf numFmtId="0" fontId="47" fillId="0" borderId="30" xfId="56" applyFont="1" applyFill="1" applyBorder="1" applyAlignment="1">
      <alignment horizontal="distributed" vertical="center"/>
    </xf>
    <xf numFmtId="0" fontId="47" fillId="0" borderId="25" xfId="56" applyFont="1" applyFill="1" applyBorder="1" applyAlignment="1">
      <alignment horizontal="distributed" vertical="center"/>
    </xf>
    <xf numFmtId="177" fontId="47" fillId="0" borderId="2" xfId="56" applyNumberFormat="1" applyFont="1" applyFill="1" applyBorder="1" applyAlignment="1">
      <alignment horizontal="right" vertical="center"/>
    </xf>
    <xf numFmtId="177" fontId="47" fillId="0" borderId="10" xfId="56" applyNumberFormat="1" applyFont="1" applyFill="1" applyBorder="1" applyAlignment="1">
      <alignment horizontal="right" vertical="center"/>
    </xf>
    <xf numFmtId="0" fontId="47" fillId="0" borderId="10" xfId="56" applyFont="1" applyFill="1" applyBorder="1" applyAlignment="1">
      <alignment horizontal="center" vertical="center"/>
    </xf>
    <xf numFmtId="0" fontId="51" fillId="0" borderId="10" xfId="56" applyFont="1" applyFill="1" applyBorder="1" applyAlignment="1">
      <alignment horizontal="distributed" vertical="center"/>
    </xf>
    <xf numFmtId="0" fontId="51" fillId="0" borderId="10" xfId="56" applyFont="1" applyFill="1" applyBorder="1" applyAlignment="1">
      <alignment horizontal="center" vertical="center"/>
    </xf>
    <xf numFmtId="177" fontId="47" fillId="0" borderId="28" xfId="56" applyNumberFormat="1" applyFont="1" applyFill="1" applyBorder="1" applyAlignment="1">
      <alignment horizontal="right" vertical="center"/>
    </xf>
    <xf numFmtId="0" fontId="51" fillId="0" borderId="21" xfId="56" applyFont="1" applyFill="1" applyBorder="1" applyAlignment="1">
      <alignment horizontal="distributed" vertical="center"/>
    </xf>
    <xf numFmtId="0" fontId="51" fillId="0" borderId="21" xfId="56" applyFont="1" applyFill="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NumberFormat="1"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0" fontId="47" fillId="0" borderId="28" xfId="50"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Fill="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pplyAlignment="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pplyAlignment="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Border="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Border="1" applyAlignment="1" applyProtection="1">
      <alignment vertical="center"/>
      <protection locked="0"/>
    </xf>
    <xf numFmtId="0" fontId="57" fillId="0" borderId="0" xfId="47" applyFont="1" applyBorder="1" applyAlignment="1" applyProtection="1">
      <alignment horizontal="center" vertical="center"/>
      <protection locked="0"/>
    </xf>
    <xf numFmtId="3" fontId="57" fillId="0" borderId="0" xfId="47" applyNumberFormat="1" applyFont="1" applyBorder="1" applyAlignment="1" applyProtection="1">
      <alignment horizontal="center" vertical="center"/>
      <protection locked="0"/>
    </xf>
    <xf numFmtId="176" fontId="59" fillId="0" borderId="0" xfId="47" applyNumberFormat="1" applyFont="1" applyFill="1" applyBorder="1" applyAlignment="1" applyProtection="1">
      <alignment vertical="center"/>
      <protection locked="0"/>
    </xf>
    <xf numFmtId="176" fontId="57" fillId="0" borderId="0" xfId="47" applyNumberFormat="1" applyFont="1" applyBorder="1" applyAlignment="1" applyProtection="1">
      <alignment horizontal="center" vertical="center"/>
      <protection locked="0"/>
    </xf>
    <xf numFmtId="3" fontId="57" fillId="0" borderId="0" xfId="47" applyNumberFormat="1" applyFont="1" applyBorder="1" applyAlignme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Alignment="1" applyProtection="1">
      <alignment vertical="center"/>
      <protection locked="0"/>
    </xf>
    <xf numFmtId="176" fontId="59" fillId="0" borderId="0" xfId="47" applyNumberFormat="1" applyFont="1" applyBorder="1" applyAlignment="1" applyProtection="1">
      <alignment vertical="center"/>
      <protection locked="0"/>
    </xf>
    <xf numFmtId="0" fontId="60" fillId="0" borderId="12" xfId="47" applyFont="1" applyBorder="1" applyAlignment="1" applyProtection="1">
      <alignment vertical="center"/>
      <protection locked="0"/>
    </xf>
    <xf numFmtId="0" fontId="60" fillId="0" borderId="0" xfId="47" applyFont="1" applyBorder="1" applyAlignme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Border="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Alignment="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Alignment="1" applyProtection="1">
      <alignment vertical="center"/>
      <protection locked="0"/>
    </xf>
    <xf numFmtId="0" fontId="57" fillId="0" borderId="15" xfId="47" applyFont="1" applyBorder="1" applyAlignment="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Alignment="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Alignment="1" applyProtection="1">
      <alignment vertical="center"/>
      <protection locked="0"/>
    </xf>
    <xf numFmtId="0" fontId="57" fillId="0" borderId="10" xfId="47" applyFont="1" applyBorder="1" applyAlignment="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Border="1" applyAlignment="1" applyProtection="1">
      <alignment horizontal="right" vertical="center"/>
      <protection locked="0"/>
    </xf>
    <xf numFmtId="176" fontId="57" fillId="0" borderId="0" xfId="47" applyNumberFormat="1" applyFont="1" applyBorder="1" applyAlignment="1" applyProtection="1">
      <alignment horizontal="right" vertical="center"/>
      <protection locked="0"/>
    </xf>
    <xf numFmtId="176" fontId="57" fillId="0" borderId="0" xfId="47" applyNumberFormat="1" applyFont="1" applyBorder="1" applyAlignment="1" applyProtection="1">
      <alignment vertical="center"/>
      <protection locked="0"/>
    </xf>
    <xf numFmtId="0" fontId="60" fillId="0" borderId="0" xfId="47" applyFont="1" applyBorder="1" applyAlignment="1" applyProtection="1">
      <alignment horizontal="right" vertical="center"/>
      <protection locked="0"/>
    </xf>
    <xf numFmtId="3" fontId="60" fillId="0" borderId="0" xfId="47" applyNumberFormat="1" applyFont="1" applyBorder="1" applyAlignment="1" applyProtection="1">
      <alignment horizontal="center" vertical="center"/>
      <protection locked="0"/>
    </xf>
    <xf numFmtId="3" fontId="60" fillId="0" borderId="0"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vertical="center"/>
      <protection locked="0"/>
    </xf>
    <xf numFmtId="176" fontId="60" fillId="0" borderId="16" xfId="47" applyNumberFormat="1" applyFont="1" applyBorder="1" applyAlignment="1" applyProtection="1">
      <alignment vertical="center"/>
      <protection locked="0"/>
    </xf>
    <xf numFmtId="3" fontId="57" fillId="0" borderId="0" xfId="47" applyNumberFormat="1" applyFont="1" applyBorder="1" applyAlignment="1" applyProtection="1">
      <alignment horizontal="left" vertical="center"/>
      <protection locked="0"/>
    </xf>
    <xf numFmtId="176" fontId="57" fillId="0" borderId="19" xfId="47" applyNumberFormat="1" applyFont="1" applyBorder="1" applyAlignment="1" applyProtection="1">
      <alignment vertical="center"/>
      <protection locked="0"/>
    </xf>
    <xf numFmtId="176" fontId="60" fillId="0" borderId="0" xfId="47" applyNumberFormat="1" applyFont="1" applyBorder="1" applyAlignment="1" applyProtection="1">
      <alignment vertical="center"/>
      <protection locked="0"/>
    </xf>
    <xf numFmtId="176" fontId="60" fillId="0" borderId="0" xfId="47" applyNumberFormat="1" applyFont="1" applyBorder="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Alignment="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Alignment="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Alignment="1" applyProtection="1">
      <alignment vertical="center"/>
      <protection locked="0"/>
    </xf>
    <xf numFmtId="0" fontId="57" fillId="0" borderId="11" xfId="47" applyFont="1" applyFill="1" applyBorder="1" applyAlignment="1" applyProtection="1">
      <alignment horizontal="center" vertical="center" shrinkToFit="1"/>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Alignment="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Alignment="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Alignment="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Alignment="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Alignment="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Border="1" applyAlignment="1" applyProtection="1">
      <alignment horizontal="center" vertical="center" shrinkToFit="1"/>
      <protection locked="0"/>
    </xf>
    <xf numFmtId="0" fontId="35" fillId="0" borderId="0" xfId="47" applyFont="1" applyBorder="1" applyAlignment="1" applyProtection="1">
      <alignment horizontal="center" vertical="center"/>
      <protection locked="0"/>
    </xf>
    <xf numFmtId="0" fontId="35" fillId="0" borderId="0" xfId="47" applyFont="1" applyBorder="1" applyAlignment="1" applyProtection="1">
      <alignment vertical="center"/>
      <protection locked="0"/>
    </xf>
    <xf numFmtId="0" fontId="35" fillId="0" borderId="0" xfId="47" applyFont="1" applyBorder="1" applyAlignment="1" applyProtection="1">
      <alignment horizontal="right" vertical="center"/>
      <protection locked="0"/>
    </xf>
    <xf numFmtId="180"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horizontal="center" vertical="center"/>
      <protection locked="0"/>
    </xf>
    <xf numFmtId="3" fontId="35" fillId="0" borderId="0" xfId="47" applyNumberFormat="1" applyFont="1" applyBorder="1" applyAlignment="1" applyProtection="1">
      <alignment vertical="center"/>
      <protection locked="0"/>
    </xf>
    <xf numFmtId="177" fontId="35" fillId="0" borderId="0" xfId="47" applyNumberFormat="1" applyFont="1" applyBorder="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Fill="1" applyBorder="1" applyAlignment="1" applyProtection="1">
      <alignment vertical="center"/>
      <protection locked="0"/>
    </xf>
    <xf numFmtId="0" fontId="57" fillId="0" borderId="28" xfId="47" applyFont="1" applyFill="1" applyBorder="1" applyAlignment="1" applyProtection="1">
      <alignment horizontal="right" vertical="center"/>
      <protection locked="0"/>
    </xf>
    <xf numFmtId="177" fontId="10" fillId="0" borderId="5" xfId="54" applyNumberFormat="1" applyFont="1" applyFill="1" applyBorder="1" applyAlignment="1">
      <alignment horizontal="center" vertical="center"/>
    </xf>
    <xf numFmtId="177" fontId="37" fillId="0" borderId="0" xfId="54" applyNumberFormat="1" applyFont="1" applyFill="1" applyBorder="1" applyAlignment="1">
      <alignment horizontal="center" vertical="center"/>
    </xf>
    <xf numFmtId="177" fontId="37" fillId="0" borderId="90" xfId="54" applyNumberFormat="1" applyFont="1" applyFill="1" applyBorder="1" applyAlignment="1">
      <alignment horizontal="distributed" vertical="center" indent="2"/>
    </xf>
    <xf numFmtId="177" fontId="37" fillId="0" borderId="91" xfId="54" applyNumberFormat="1" applyFont="1" applyFill="1" applyBorder="1" applyAlignment="1">
      <alignment horizontal="center" vertical="center"/>
    </xf>
    <xf numFmtId="177" fontId="37" fillId="0" borderId="92" xfId="54" applyNumberFormat="1" applyFont="1" applyFill="1" applyBorder="1" applyAlignment="1">
      <alignment horizontal="center" vertical="center"/>
    </xf>
    <xf numFmtId="177" fontId="0" fillId="0" borderId="93" xfId="54" applyNumberFormat="1" applyFont="1" applyFill="1" applyBorder="1" applyAlignment="1">
      <alignment horizontal="center" vertical="center"/>
    </xf>
    <xf numFmtId="177" fontId="47" fillId="0" borderId="94" xfId="54" applyNumberFormat="1" applyFont="1" applyFill="1" applyBorder="1" applyAlignment="1">
      <alignment horizontal="left" vertical="center"/>
    </xf>
    <xf numFmtId="191" fontId="47" fillId="0" borderId="95" xfId="54" applyNumberFormat="1" applyFont="1" applyFill="1" applyBorder="1" applyAlignment="1">
      <alignment horizontal="center" vertical="center"/>
    </xf>
    <xf numFmtId="177" fontId="52" fillId="0" borderId="74" xfId="54" applyNumberFormat="1" applyFont="1" applyFill="1" applyBorder="1" applyAlignment="1">
      <alignment vertical="center" shrinkToFit="1"/>
    </xf>
    <xf numFmtId="191" fontId="47" fillId="0" borderId="96" xfId="54" applyNumberFormat="1" applyFont="1" applyFill="1" applyBorder="1" applyAlignment="1">
      <alignment horizontal="center" vertical="center"/>
    </xf>
    <xf numFmtId="177" fontId="47" fillId="0" borderId="74" xfId="54" applyNumberFormat="1" applyFont="1" applyFill="1" applyBorder="1" applyAlignment="1">
      <alignment vertical="center" shrinkToFit="1"/>
    </xf>
    <xf numFmtId="177" fontId="47" fillId="0" borderId="72" xfId="54" applyNumberFormat="1" applyFont="1" applyFill="1" applyBorder="1" applyAlignment="1">
      <alignment vertical="center" shrinkToFit="1"/>
    </xf>
    <xf numFmtId="191" fontId="47" fillId="0" borderId="97" xfId="54" applyNumberFormat="1" applyFont="1" applyFill="1" applyBorder="1" applyAlignment="1">
      <alignment horizontal="center" vertical="center"/>
    </xf>
    <xf numFmtId="177" fontId="47" fillId="0" borderId="98" xfId="54" applyNumberFormat="1" applyFont="1" applyFill="1" applyBorder="1">
      <alignment vertical="center"/>
    </xf>
    <xf numFmtId="191" fontId="47" fillId="0" borderId="99" xfId="54" applyNumberFormat="1" applyFont="1" applyFill="1" applyBorder="1" applyAlignment="1">
      <alignment horizontal="center" vertical="center"/>
    </xf>
    <xf numFmtId="177" fontId="37" fillId="0" borderId="56" xfId="54" applyNumberFormat="1" applyFont="1" applyFill="1" applyBorder="1" applyAlignment="1">
      <alignment horizontal="right" vertical="center"/>
    </xf>
    <xf numFmtId="191" fontId="37" fillId="0" borderId="100" xfId="54" applyNumberFormat="1" applyFont="1" applyFill="1" applyBorder="1" applyAlignment="1">
      <alignment horizontal="center" vertical="center"/>
    </xf>
    <xf numFmtId="191" fontId="37" fillId="0" borderId="101" xfId="54" applyNumberFormat="1" applyFont="1" applyFill="1" applyBorder="1" applyAlignment="1">
      <alignment horizontal="center" vertical="center"/>
    </xf>
    <xf numFmtId="191" fontId="37" fillId="0" borderId="102" xfId="54" applyNumberFormat="1" applyFont="1" applyFill="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Fill="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Fill="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Fill="1" applyBorder="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Border="1" applyAlignment="1" applyProtection="1">
      <alignment horizontal="center" vertical="center"/>
      <protection locked="0"/>
    </xf>
    <xf numFmtId="0" fontId="35" fillId="0" borderId="0" xfId="56" applyFont="1" applyBorder="1" applyAlignment="1">
      <alignment horizontal="center" vertical="center"/>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pplyFill="1" applyBorder="1" applyAlignment="1">
      <alignment vertical="center"/>
    </xf>
    <xf numFmtId="0" fontId="40" fillId="0" borderId="10" xfId="56" applyFont="1" applyFill="1" applyBorder="1" applyAlignment="1">
      <alignment horizontal="distributed" vertical="center"/>
    </xf>
    <xf numFmtId="0" fontId="40" fillId="0" borderId="21" xfId="56" applyFont="1" applyFill="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Border="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Border="1" applyAlignme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0" fontId="37" fillId="0" borderId="5" xfId="50" applyFont="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Border="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Border="1" applyAlignment="1">
      <alignment vertical="center"/>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Fill="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Fill="1" applyBorder="1" applyAlignment="1">
      <alignment vertical="center"/>
    </xf>
    <xf numFmtId="38" fontId="35" fillId="0" borderId="113" xfId="56" applyNumberFormat="1" applyFont="1" applyFill="1" applyBorder="1" applyAlignment="1">
      <alignment vertical="center"/>
    </xf>
    <xf numFmtId="38" fontId="35" fillId="0" borderId="114" xfId="56" applyNumberFormat="1" applyFont="1" applyFill="1" applyBorder="1" applyAlignment="1">
      <alignment vertical="center"/>
    </xf>
    <xf numFmtId="0" fontId="35" fillId="0" borderId="12" xfId="56" applyFont="1" applyBorder="1" applyAlignment="1">
      <alignment horizontal="center" vertical="center"/>
    </xf>
    <xf numFmtId="0" fontId="35" fillId="8" borderId="0" xfId="56" applyFont="1" applyFill="1" applyBorder="1" applyAlignment="1">
      <alignment horizontal="distributed" vertical="center"/>
    </xf>
    <xf numFmtId="0" fontId="35" fillId="8" borderId="0" xfId="56" applyFont="1" applyFill="1" applyBorder="1" applyAlignment="1">
      <alignment horizontal="center" vertical="center"/>
    </xf>
    <xf numFmtId="177" fontId="35" fillId="8" borderId="0" xfId="56" applyNumberFormat="1" applyFont="1" applyFill="1" applyBorder="1" applyAlignment="1">
      <alignment horizontal="right" vertical="center"/>
    </xf>
    <xf numFmtId="0" fontId="35" fillId="8" borderId="39" xfId="56" applyFont="1" applyFill="1" applyBorder="1" applyAlignment="1">
      <alignment horizontal="center" vertical="center"/>
    </xf>
    <xf numFmtId="49" fontId="35" fillId="0" borderId="12" xfId="56" applyNumberFormat="1" applyFont="1" applyFill="1" applyBorder="1" applyAlignment="1">
      <alignment horizontal="center" vertical="center"/>
    </xf>
    <xf numFmtId="49" fontId="35" fillId="0" borderId="0" xfId="56" applyNumberFormat="1" applyFont="1" applyFill="1" applyBorder="1" applyAlignment="1">
      <alignment horizontal="center" vertical="center"/>
    </xf>
    <xf numFmtId="38" fontId="35" fillId="0" borderId="0" xfId="56" applyNumberFormat="1" applyFont="1" applyFill="1" applyBorder="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0" fillId="0" borderId="0" xfId="50" applyFont="1" applyBorder="1" applyAlignment="1">
      <alignment vertical="center"/>
    </xf>
    <xf numFmtId="0" fontId="0" fillId="0" borderId="0" xfId="50" applyNumberFormat="1"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Border="1" applyAlignment="1">
      <alignment horizontal="center" vertical="center"/>
    </xf>
    <xf numFmtId="177" fontId="30" fillId="0" borderId="0" xfId="39" applyNumberFormat="1" applyFont="1" applyBorder="1" applyAlignment="1">
      <alignment horizontal="right" vertical="center"/>
    </xf>
    <xf numFmtId="0" fontId="68" fillId="0" borderId="0" xfId="39" applyFont="1" applyAlignment="1">
      <alignment horizontal="center"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0" fontId="31" fillId="0" borderId="0" xfId="39" applyFont="1" applyBorder="1" applyAlignment="1">
      <alignment horizontal="center" vertical="center"/>
    </xf>
    <xf numFmtId="177" fontId="31" fillId="0" borderId="0" xfId="39" applyNumberFormat="1" applyFont="1" applyBorder="1" applyAlignment="1">
      <alignment horizontal="right" vertical="center"/>
    </xf>
    <xf numFmtId="0" fontId="65" fillId="0" borderId="0" xfId="39" applyFont="1" applyAlignment="1">
      <alignment vertical="center"/>
    </xf>
    <xf numFmtId="0" fontId="10" fillId="0" borderId="0" xfId="39" applyFont="1" applyBorder="1" applyAlignment="1">
      <alignment horizontal="right" vertical="center"/>
    </xf>
    <xf numFmtId="0" fontId="10" fillId="0" borderId="0" xfId="39" applyFont="1" applyBorder="1" applyAlignment="1">
      <alignment horizontal="center" vertical="center"/>
    </xf>
    <xf numFmtId="0" fontId="2" fillId="0" borderId="0" xfId="47" applyFont="1" applyAlignment="1">
      <alignment vertical="center"/>
    </xf>
    <xf numFmtId="0" fontId="72" fillId="0" borderId="0" xfId="48" applyFont="1" applyBorder="1" applyAlignment="1">
      <alignment horizontal="center" vertical="center" wrapText="1"/>
    </xf>
    <xf numFmtId="0" fontId="67" fillId="0" borderId="0" xfId="48" applyFont="1" applyBorder="1" applyAlignment="1">
      <alignment horizontal="left" vertical="center"/>
    </xf>
    <xf numFmtId="0" fontId="73" fillId="0" borderId="0" xfId="48" applyFont="1" applyBorder="1" applyAlignment="1">
      <alignment horizontal="center" vertical="center" wrapText="1"/>
    </xf>
    <xf numFmtId="0" fontId="2" fillId="0" borderId="0" xfId="48" applyFont="1" applyAlignment="1">
      <alignment vertical="center" wrapText="1"/>
    </xf>
    <xf numFmtId="20" fontId="2" fillId="0" borderId="3" xfId="47" applyNumberFormat="1" applyFont="1" applyBorder="1" applyAlignment="1" applyProtection="1">
      <alignment horizontal="center" vertical="center"/>
      <protection locked="0"/>
    </xf>
    <xf numFmtId="0" fontId="2" fillId="0" borderId="3" xfId="47" applyNumberFormat="1" applyFont="1" applyBorder="1" applyAlignment="1" applyProtection="1">
      <alignment horizontal="center" vertical="center"/>
      <protection locked="0"/>
    </xf>
    <xf numFmtId="20" fontId="2" fillId="0" borderId="3" xfId="47" applyNumberFormat="1" applyFont="1" applyBorder="1" applyAlignment="1" applyProtection="1">
      <alignment horizontal="right" vertical="center"/>
      <protection locked="0"/>
    </xf>
    <xf numFmtId="0" fontId="10" fillId="0" borderId="0" xfId="47" applyFont="1" applyAlignme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Border="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Font="1" applyBorder="1" applyAlignment="1">
      <alignment vertical="center"/>
    </xf>
    <xf numFmtId="0" fontId="2" fillId="0" borderId="120" xfId="47" applyFont="1" applyBorder="1" applyAlignment="1">
      <alignment vertical="center"/>
    </xf>
    <xf numFmtId="0" fontId="2" fillId="0" borderId="9" xfId="47" applyFont="1" applyBorder="1" applyAlignment="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4" fillId="0" borderId="0" xfId="47" applyFont="1" applyBorder="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Fill="1" applyBorder="1" applyAlignment="1" applyProtection="1">
      <alignment vertical="center"/>
      <protection locked="0"/>
    </xf>
    <xf numFmtId="0" fontId="10" fillId="0" borderId="0" xfId="47" applyFont="1" applyFill="1" applyBorder="1" applyAlignment="1" applyProtection="1">
      <alignment horizontal="center" vertical="center"/>
      <protection locked="0"/>
    </xf>
    <xf numFmtId="176" fontId="10" fillId="0" borderId="0" xfId="47" applyNumberFormat="1" applyFont="1" applyFill="1" applyBorder="1" applyAlignment="1" applyProtection="1">
      <alignment vertical="center"/>
      <protection locked="0"/>
    </xf>
    <xf numFmtId="176" fontId="10" fillId="0" borderId="0" xfId="47" applyNumberFormat="1" applyFont="1" applyFill="1" applyBorder="1" applyAlignment="1" applyProtection="1">
      <alignment horizontal="center" vertical="center"/>
      <protection locked="0"/>
    </xf>
    <xf numFmtId="3" fontId="10" fillId="0" borderId="0" xfId="47" applyNumberFormat="1" applyFont="1" applyFill="1" applyBorder="1" applyAlignment="1" applyProtection="1">
      <alignment vertical="center"/>
      <protection locked="0"/>
    </xf>
    <xf numFmtId="3" fontId="10" fillId="0" borderId="121" xfId="47" applyNumberFormat="1" applyFont="1" applyFill="1" applyBorder="1" applyAlignment="1" applyProtection="1">
      <alignment vertical="center"/>
      <protection locked="0"/>
    </xf>
    <xf numFmtId="3" fontId="10" fillId="0" borderId="13" xfId="47" applyNumberFormat="1" applyFont="1" applyFill="1" applyBorder="1" applyAlignment="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Border="1" applyAlignment="1" applyProtection="1">
      <alignment horizontal="left" vertical="center"/>
      <protection locked="0"/>
    </xf>
    <xf numFmtId="0" fontId="10" fillId="0" borderId="12" xfId="47" applyFont="1" applyBorder="1" applyAlignment="1" applyProtection="1">
      <alignment vertical="center"/>
      <protection locked="0"/>
    </xf>
    <xf numFmtId="0" fontId="10" fillId="0" borderId="0" xfId="47" applyFont="1" applyBorder="1" applyAlignment="1" applyProtection="1">
      <alignment vertical="center"/>
      <protection locked="0"/>
    </xf>
    <xf numFmtId="0" fontId="12" fillId="0" borderId="0" xfId="47" applyFont="1" applyAlignment="1">
      <alignment vertical="center"/>
    </xf>
    <xf numFmtId="0" fontId="75" fillId="0" borderId="12" xfId="47" applyFont="1" applyBorder="1" applyAlignment="1" applyProtection="1">
      <alignment horizontal="left" vertical="center"/>
      <protection locked="0"/>
    </xf>
    <xf numFmtId="0" fontId="74" fillId="0" borderId="0" xfId="47" applyFont="1" applyBorder="1" applyAlignment="1" applyProtection="1">
      <alignment vertical="center"/>
      <protection locked="0"/>
    </xf>
    <xf numFmtId="38" fontId="76" fillId="9" borderId="13" xfId="87" applyFont="1" applyFill="1" applyBorder="1" applyAlignment="1" applyProtection="1">
      <alignment horizontal="right" vertical="center"/>
      <protection locked="0"/>
    </xf>
    <xf numFmtId="0" fontId="74" fillId="0" borderId="0" xfId="47" applyFont="1" applyFill="1" applyBorder="1" applyAlignment="1" applyProtection="1">
      <alignment vertical="center"/>
      <protection locked="0"/>
    </xf>
    <xf numFmtId="0" fontId="74" fillId="0" borderId="0" xfId="47" applyFont="1" applyFill="1" applyBorder="1" applyAlignment="1" applyProtection="1">
      <alignment horizontal="center" vertical="center"/>
      <protection locked="0"/>
    </xf>
    <xf numFmtId="176" fontId="74" fillId="0" borderId="15" xfId="47" applyNumberFormat="1" applyFont="1" applyFill="1" applyBorder="1" applyAlignment="1" applyProtection="1">
      <alignment horizontal="left" vertical="center"/>
      <protection locked="0"/>
    </xf>
    <xf numFmtId="176" fontId="74" fillId="0" borderId="15" xfId="47" applyNumberFormat="1" applyFont="1" applyFill="1" applyBorder="1" applyAlignment="1" applyProtection="1">
      <alignment horizontal="center" vertical="center"/>
      <protection locked="0"/>
    </xf>
    <xf numFmtId="3" fontId="74" fillId="10" borderId="15" xfId="47" applyNumberFormat="1" applyFont="1" applyFill="1" applyBorder="1" applyAlignment="1" applyProtection="1">
      <alignment vertical="center"/>
      <protection locked="0"/>
    </xf>
    <xf numFmtId="3" fontId="74" fillId="10" borderId="121" xfId="47" applyNumberFormat="1" applyFont="1" applyFill="1" applyBorder="1" applyAlignment="1" applyProtection="1">
      <alignment vertical="center"/>
      <protection locked="0"/>
    </xf>
    <xf numFmtId="3" fontId="74" fillId="10" borderId="13" xfId="47" applyNumberFormat="1" applyFont="1" applyFill="1" applyBorder="1" applyAlignment="1" applyProtection="1">
      <alignment vertical="center"/>
      <protection locked="0"/>
    </xf>
    <xf numFmtId="3" fontId="74" fillId="10" borderId="0" xfId="47" applyNumberFormat="1" applyFont="1" applyFill="1" applyBorder="1" applyAlignment="1" applyProtection="1">
      <alignment vertical="center"/>
      <protection locked="0"/>
    </xf>
    <xf numFmtId="179" fontId="12" fillId="0" borderId="0" xfId="47" applyNumberFormat="1" applyFont="1" applyAlignment="1">
      <alignment vertical="center"/>
    </xf>
    <xf numFmtId="0" fontId="58" fillId="0" borderId="17" xfId="47" applyFont="1" applyBorder="1" applyAlignment="1" applyProtection="1">
      <alignment vertical="center"/>
      <protection locked="0"/>
    </xf>
    <xf numFmtId="0" fontId="58" fillId="0" borderId="15" xfId="47" applyFont="1" applyBorder="1" applyAlignment="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Alignment="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Alignment="1" applyProtection="1">
      <alignment vertical="center"/>
      <protection locked="0"/>
    </xf>
    <xf numFmtId="0" fontId="58" fillId="0" borderId="4" xfId="47" applyFont="1" applyBorder="1" applyAlignment="1" applyProtection="1">
      <alignment vertical="center"/>
      <protection locked="0"/>
    </xf>
    <xf numFmtId="0" fontId="58" fillId="0" borderId="18" xfId="47" applyFont="1" applyBorder="1" applyAlignment="1" applyProtection="1">
      <alignment horizontal="center" vertical="center" shrinkToFit="1"/>
      <protection locked="0"/>
    </xf>
    <xf numFmtId="0" fontId="2" fillId="0" borderId="0" xfId="47" applyFont="1" applyBorder="1" applyAlignment="1">
      <alignment vertical="center"/>
    </xf>
    <xf numFmtId="0" fontId="58" fillId="0" borderId="8" xfId="47" applyFont="1" applyBorder="1" applyAlignment="1" applyProtection="1">
      <alignment vertical="center"/>
      <protection locked="0"/>
    </xf>
    <xf numFmtId="0" fontId="58" fillId="0" borderId="10" xfId="47" applyFont="1" applyBorder="1" applyAlignment="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Alignment="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Alignment="1" applyProtection="1">
      <alignment vertical="center"/>
      <protection locked="0"/>
    </xf>
    <xf numFmtId="0" fontId="58" fillId="0" borderId="13" xfId="47" applyFont="1" applyBorder="1" applyAlignment="1" applyProtection="1">
      <alignment vertical="center"/>
      <protection locked="0"/>
    </xf>
    <xf numFmtId="0" fontId="58" fillId="0" borderId="0" xfId="47" applyFont="1" applyBorder="1" applyAlignment="1" applyProtection="1">
      <alignment vertical="center"/>
      <protection locked="0"/>
    </xf>
    <xf numFmtId="0" fontId="74" fillId="0" borderId="12" xfId="47" applyFont="1" applyBorder="1" applyAlignment="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Font="1" applyBorder="1" applyAlignment="1">
      <alignment horizontal="center" vertical="center"/>
    </xf>
    <xf numFmtId="0" fontId="2" fillId="0" borderId="121" xfId="47" applyFont="1" applyBorder="1" applyAlignment="1">
      <alignment vertical="center"/>
    </xf>
    <xf numFmtId="0" fontId="2" fillId="0" borderId="13" xfId="47" applyFont="1" applyBorder="1" applyAlignment="1">
      <alignment vertical="center"/>
    </xf>
    <xf numFmtId="0" fontId="2" fillId="0" borderId="14" xfId="47" applyFont="1" applyBorder="1" applyAlignment="1">
      <alignment vertical="center" shrinkToFit="1"/>
    </xf>
    <xf numFmtId="38" fontId="74" fillId="9" borderId="13" xfId="87" applyFont="1" applyFill="1" applyBorder="1" applyAlignment="1" applyProtection="1">
      <alignment horizontal="right" vertical="center"/>
      <protection locked="0"/>
    </xf>
    <xf numFmtId="0" fontId="10" fillId="0" borderId="0" xfId="47" applyFont="1" applyBorder="1" applyAlignment="1">
      <alignment vertical="center"/>
    </xf>
    <xf numFmtId="0" fontId="10" fillId="0" borderId="0" xfId="47" applyFont="1" applyBorder="1" applyAlignment="1">
      <alignment horizontal="right" vertical="center"/>
    </xf>
    <xf numFmtId="38" fontId="10" fillId="0" borderId="0" xfId="88" applyFont="1" applyBorder="1" applyAlignment="1">
      <alignment vertical="center"/>
    </xf>
    <xf numFmtId="0" fontId="10" fillId="0" borderId="121" xfId="47" applyFont="1" applyBorder="1" applyAlignment="1">
      <alignment vertical="center"/>
    </xf>
    <xf numFmtId="0" fontId="10" fillId="0" borderId="13" xfId="47" applyFont="1" applyBorder="1" applyAlignment="1">
      <alignment vertical="center"/>
    </xf>
    <xf numFmtId="0" fontId="10" fillId="0" borderId="14" xfId="47" applyFont="1" applyBorder="1" applyAlignment="1">
      <alignment vertical="center" shrinkToFit="1"/>
    </xf>
    <xf numFmtId="38" fontId="74" fillId="0" borderId="13" xfId="87" applyFont="1" applyBorder="1" applyAlignment="1" applyProtection="1">
      <alignment horizontal="right" vertical="center"/>
      <protection locked="0"/>
    </xf>
    <xf numFmtId="38" fontId="74" fillId="0" borderId="13" xfId="87" applyFont="1" applyBorder="1" applyAlignment="1">
      <alignment vertical="center"/>
    </xf>
    <xf numFmtId="0" fontId="10" fillId="0" borderId="0" xfId="47" applyFont="1" applyBorder="1" applyAlignment="1" applyProtection="1">
      <alignment horizontal="right" vertical="center"/>
      <protection locked="0"/>
    </xf>
    <xf numFmtId="3" fontId="10" fillId="0" borderId="0" xfId="47" applyNumberFormat="1" applyFont="1" applyBorder="1" applyAlignment="1" applyProtection="1">
      <alignment horizontal="center" vertical="center"/>
      <protection locked="0"/>
    </xf>
    <xf numFmtId="0" fontId="10" fillId="0" borderId="0" xfId="47" applyFont="1" applyBorder="1" applyAlignment="1" applyProtection="1">
      <alignment horizontal="center" vertical="center"/>
      <protection locked="0"/>
    </xf>
    <xf numFmtId="176" fontId="10" fillId="0" borderId="0" xfId="47" applyNumberFormat="1" applyFont="1" applyBorder="1" applyAlignment="1" applyProtection="1">
      <alignment horizontal="center" vertical="center"/>
      <protection locked="0"/>
    </xf>
    <xf numFmtId="176" fontId="10" fillId="0" borderId="0" xfId="47" applyNumberFormat="1" applyFont="1" applyBorder="1" applyAlignment="1" applyProtection="1">
      <alignment vertical="center"/>
      <protection locked="0"/>
    </xf>
    <xf numFmtId="176" fontId="10" fillId="0" borderId="121" xfId="47" applyNumberFormat="1" applyFont="1" applyBorder="1" applyAlignment="1" applyProtection="1">
      <alignment vertical="center"/>
      <protection locked="0"/>
    </xf>
    <xf numFmtId="176" fontId="10" fillId="0" borderId="13" xfId="47" applyNumberFormat="1" applyFont="1" applyBorder="1" applyAlignment="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4" fillId="0" borderId="15" xfId="47" applyFont="1" applyBorder="1" applyAlignment="1">
      <alignment vertical="center"/>
    </xf>
    <xf numFmtId="3" fontId="74" fillId="0" borderId="15" xfId="47" applyNumberFormat="1" applyFont="1" applyBorder="1" applyAlignment="1" applyProtection="1">
      <alignment horizontal="left" vertical="center"/>
      <protection locked="0"/>
    </xf>
    <xf numFmtId="0" fontId="74" fillId="0" borderId="15" xfId="47" applyFont="1" applyBorder="1" applyAlignment="1" applyProtection="1">
      <alignment horizontal="center" vertical="center"/>
      <protection locked="0"/>
    </xf>
    <xf numFmtId="176" fontId="74" fillId="8" borderId="15"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horizontal="center" vertical="center"/>
      <protection locked="0"/>
    </xf>
    <xf numFmtId="176" fontId="74" fillId="10" borderId="15" xfId="47" applyNumberFormat="1" applyFont="1" applyFill="1" applyBorder="1" applyAlignment="1" applyProtection="1">
      <alignment vertical="center"/>
      <protection locked="0"/>
    </xf>
    <xf numFmtId="176" fontId="74" fillId="10" borderId="121" xfId="47" applyNumberFormat="1" applyFont="1" applyFill="1" applyBorder="1" applyAlignment="1" applyProtection="1">
      <alignment vertical="center"/>
      <protection locked="0"/>
    </xf>
    <xf numFmtId="176" fontId="74" fillId="10" borderId="13" xfId="47" applyNumberFormat="1" applyFont="1" applyFill="1" applyBorder="1" applyAlignment="1" applyProtection="1">
      <alignment vertical="center"/>
      <protection locked="0"/>
    </xf>
    <xf numFmtId="176" fontId="74" fillId="10" borderId="0" xfId="47" applyNumberFormat="1" applyFont="1" applyFill="1" applyBorder="1" applyAlignment="1" applyProtection="1">
      <alignment vertical="center"/>
      <protection locked="0"/>
    </xf>
    <xf numFmtId="0" fontId="74" fillId="0" borderId="0" xfId="47" applyFont="1" applyBorder="1" applyAlignment="1">
      <alignment vertical="center"/>
    </xf>
    <xf numFmtId="176" fontId="74" fillId="0" borderId="0" xfId="47" applyNumberFormat="1" applyFont="1" applyBorder="1" applyAlignment="1">
      <alignment horizontal="right" vertical="center"/>
    </xf>
    <xf numFmtId="0" fontId="74" fillId="0" borderId="0" xfId="47" applyFont="1" applyBorder="1" applyAlignment="1">
      <alignment horizontal="right" vertical="center"/>
    </xf>
    <xf numFmtId="3" fontId="74" fillId="0" borderId="0" xfId="47" applyNumberFormat="1" applyFont="1" applyBorder="1" applyAlignment="1" applyProtection="1">
      <alignment horizontal="left" vertical="center"/>
      <protection locked="0"/>
    </xf>
    <xf numFmtId="0" fontId="74" fillId="0" borderId="0" xfId="47" applyFont="1" applyBorder="1" applyAlignment="1" applyProtection="1">
      <alignment horizontal="center" vertical="center"/>
      <protection locked="0"/>
    </xf>
    <xf numFmtId="176" fontId="74" fillId="0" borderId="0" xfId="47" applyNumberFormat="1" applyFont="1" applyBorder="1" applyAlignment="1" applyProtection="1">
      <alignment horizontal="center" vertical="center"/>
      <protection locked="0"/>
    </xf>
    <xf numFmtId="176" fontId="74" fillId="0" borderId="0" xfId="47" applyNumberFormat="1" applyFont="1" applyBorder="1" applyAlignment="1" applyProtection="1">
      <alignment vertical="center"/>
      <protection locked="0"/>
    </xf>
    <xf numFmtId="176" fontId="74" fillId="0" borderId="121" xfId="47" applyNumberFormat="1" applyFont="1" applyBorder="1" applyAlignment="1" applyProtection="1">
      <alignment vertical="center"/>
      <protection locked="0"/>
    </xf>
    <xf numFmtId="176" fontId="74" fillId="0" borderId="13" xfId="47" applyNumberFormat="1" applyFont="1" applyBorder="1" applyAlignment="1" applyProtection="1">
      <alignment vertical="center"/>
      <protection locked="0"/>
    </xf>
    <xf numFmtId="176" fontId="10" fillId="0" borderId="0" xfId="47" applyNumberFormat="1" applyFont="1" applyBorder="1" applyAlignment="1">
      <alignment horizontal="right" vertical="center"/>
    </xf>
    <xf numFmtId="3" fontId="10" fillId="0" borderId="0" xfId="47" applyNumberFormat="1" applyFont="1" applyBorder="1" applyAlignment="1" applyProtection="1">
      <alignment horizontal="left" vertical="center"/>
      <protection locked="0"/>
    </xf>
    <xf numFmtId="38" fontId="74" fillId="9" borderId="13" xfId="87" applyFont="1" applyFill="1" applyBorder="1" applyAlignment="1">
      <alignment vertical="center"/>
    </xf>
    <xf numFmtId="179" fontId="2" fillId="0" borderId="0" xfId="47" applyNumberFormat="1" applyFont="1" applyAlignment="1">
      <alignment vertical="center"/>
    </xf>
    <xf numFmtId="0" fontId="74" fillId="0" borderId="0" xfId="47" applyFont="1" applyBorder="1" applyAlignment="1" applyProtection="1">
      <alignment horizontal="right" vertical="center"/>
      <protection locked="0"/>
    </xf>
    <xf numFmtId="3" fontId="74" fillId="0" borderId="0" xfId="47" applyNumberFormat="1" applyFont="1" applyBorder="1" applyAlignment="1" applyProtection="1">
      <alignment horizontal="center" vertical="center"/>
      <protection locked="0"/>
    </xf>
    <xf numFmtId="176" fontId="74" fillId="0" borderId="0" xfId="47" applyNumberFormat="1" applyFont="1" applyFill="1" applyBorder="1" applyAlignment="1" applyProtection="1">
      <alignment vertical="center"/>
      <protection locked="0"/>
    </xf>
    <xf numFmtId="176" fontId="74" fillId="0" borderId="121" xfId="47" applyNumberFormat="1" applyFont="1" applyFill="1" applyBorder="1" applyAlignment="1" applyProtection="1">
      <alignment vertical="center"/>
      <protection locked="0"/>
    </xf>
    <xf numFmtId="176" fontId="74" fillId="0" borderId="13" xfId="47" applyNumberFormat="1" applyFont="1" applyFill="1" applyBorder="1" applyAlignment="1" applyProtection="1">
      <alignment vertical="center"/>
      <protection locked="0"/>
    </xf>
    <xf numFmtId="38" fontId="74" fillId="9" borderId="13" xfId="87" applyNumberFormat="1" applyFont="1" applyFill="1" applyBorder="1" applyAlignment="1">
      <alignment horizontal="right" vertical="center"/>
    </xf>
    <xf numFmtId="38" fontId="74" fillId="0" borderId="13" xfId="87" applyNumberFormat="1" applyFont="1" applyBorder="1" applyAlignment="1">
      <alignment horizontal="right" vertical="center"/>
    </xf>
    <xf numFmtId="38" fontId="74" fillId="0" borderId="0" xfId="47" applyNumberFormat="1" applyFont="1" applyBorder="1" applyAlignment="1">
      <alignment vertical="center"/>
    </xf>
    <xf numFmtId="0" fontId="10" fillId="0" borderId="0" xfId="47" applyFont="1" applyBorder="1" applyAlignment="1">
      <alignment horizontal="left" vertical="center"/>
    </xf>
    <xf numFmtId="176" fontId="10" fillId="0" borderId="0"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vertical="center"/>
      <protection locked="0"/>
    </xf>
    <xf numFmtId="176" fontId="74" fillId="0" borderId="0" xfId="47" applyNumberFormat="1" applyFont="1" applyFill="1" applyBorder="1" applyAlignment="1" applyProtection="1">
      <alignment horizontal="left" vertical="center"/>
      <protection locked="0"/>
    </xf>
    <xf numFmtId="176" fontId="74" fillId="0" borderId="0" xfId="47" applyNumberFormat="1" applyFont="1" applyFill="1" applyBorder="1" applyAlignment="1" applyProtection="1">
      <alignment horizontal="center" vertical="center"/>
      <protection locked="0"/>
    </xf>
    <xf numFmtId="3" fontId="74" fillId="0" borderId="0" xfId="47" applyNumberFormat="1" applyFont="1" applyFill="1" applyBorder="1" applyAlignment="1" applyProtection="1">
      <alignment vertical="center"/>
      <protection locked="0"/>
    </xf>
    <xf numFmtId="3" fontId="74" fillId="0" borderId="121" xfId="47" applyNumberFormat="1" applyFont="1" applyFill="1" applyBorder="1" applyAlignment="1" applyProtection="1">
      <alignment vertical="center"/>
      <protection locked="0"/>
    </xf>
    <xf numFmtId="3" fontId="74" fillId="0" borderId="13" xfId="47" applyNumberFormat="1" applyFont="1" applyFill="1" applyBorder="1" applyAlignment="1" applyProtection="1">
      <alignment vertical="center"/>
      <protection locked="0"/>
    </xf>
    <xf numFmtId="0" fontId="10" fillId="0" borderId="121" xfId="47" applyFont="1" applyBorder="1" applyAlignment="1" applyProtection="1">
      <alignment vertical="center"/>
      <protection locked="0"/>
    </xf>
    <xf numFmtId="0" fontId="10" fillId="0" borderId="13" xfId="47" applyFont="1" applyBorder="1" applyAlignment="1" applyProtection="1">
      <alignment vertical="center"/>
      <protection locked="0"/>
    </xf>
    <xf numFmtId="0" fontId="10" fillId="0" borderId="19" xfId="47" applyFont="1" applyBorder="1" applyAlignment="1" applyProtection="1">
      <alignment vertical="center"/>
      <protection locked="0"/>
    </xf>
    <xf numFmtId="176" fontId="74" fillId="11" borderId="15" xfId="47" applyNumberFormat="1" applyFont="1" applyFill="1" applyBorder="1" applyAlignment="1" applyProtection="1">
      <alignment vertical="center"/>
      <protection locked="0"/>
    </xf>
    <xf numFmtId="176" fontId="74" fillId="11" borderId="121" xfId="47" applyNumberFormat="1" applyFont="1" applyFill="1" applyBorder="1" applyAlignment="1" applyProtection="1">
      <alignment vertical="center"/>
      <protection locked="0"/>
    </xf>
    <xf numFmtId="176" fontId="74" fillId="11" borderId="13" xfId="47" applyNumberFormat="1" applyFont="1" applyFill="1" applyBorder="1" applyAlignment="1" applyProtection="1">
      <alignment vertical="center"/>
      <protection locked="0"/>
    </xf>
    <xf numFmtId="176" fontId="74" fillId="11" borderId="0" xfId="47" applyNumberFormat="1" applyFont="1" applyFill="1" applyBorder="1" applyAlignment="1" applyProtection="1">
      <alignment vertical="center"/>
      <protection locked="0"/>
    </xf>
    <xf numFmtId="0" fontId="75" fillId="0" borderId="12" xfId="47" applyFont="1" applyBorder="1" applyAlignment="1" applyProtection="1">
      <alignment vertical="center"/>
      <protection locked="0"/>
    </xf>
    <xf numFmtId="0" fontId="75" fillId="0" borderId="0" xfId="47" applyFont="1" applyBorder="1" applyAlignment="1" applyProtection="1">
      <alignment vertical="center"/>
      <protection locked="0"/>
    </xf>
    <xf numFmtId="38" fontId="76"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Alignment="1" applyProtection="1">
      <alignment vertical="center"/>
      <protection locked="0"/>
    </xf>
    <xf numFmtId="3" fontId="58" fillId="0" borderId="120" xfId="47" applyNumberFormat="1" applyFont="1" applyBorder="1" applyAlignment="1" applyProtection="1">
      <alignment vertical="center"/>
      <protection locked="0"/>
    </xf>
    <xf numFmtId="3" fontId="58" fillId="0" borderId="9" xfId="47" applyNumberFormat="1" applyFont="1" applyBorder="1" applyAlignment="1" applyProtection="1">
      <alignment vertical="center"/>
      <protection locked="0"/>
    </xf>
    <xf numFmtId="38" fontId="2" fillId="0" borderId="0" xfId="47" applyNumberFormat="1" applyFont="1" applyAlignment="1">
      <alignment vertical="center"/>
    </xf>
    <xf numFmtId="0" fontId="2" fillId="0" borderId="0" xfId="47" applyFont="1" applyFill="1" applyAlignment="1">
      <alignment vertical="center"/>
    </xf>
    <xf numFmtId="0" fontId="10"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vertical="center"/>
      <protection locked="0"/>
    </xf>
    <xf numFmtId="0" fontId="58" fillId="0" borderId="10" xfId="47" applyFont="1" applyFill="1" applyBorder="1" applyAlignment="1" applyProtection="1">
      <alignment horizontal="right" vertical="center"/>
      <protection locked="0"/>
    </xf>
    <xf numFmtId="38" fontId="77" fillId="0" borderId="10" xfId="89" applyFont="1" applyFill="1" applyBorder="1" applyAlignment="1" applyProtection="1">
      <alignment vertical="center"/>
      <protection locked="0"/>
    </xf>
    <xf numFmtId="176" fontId="77" fillId="0" borderId="10" xfId="47" applyNumberFormat="1" applyFont="1" applyFill="1" applyBorder="1" applyAlignment="1" applyProtection="1">
      <alignment horizontal="left" vertical="center"/>
      <protection locked="0"/>
    </xf>
    <xf numFmtId="3" fontId="77" fillId="0" borderId="10" xfId="47" applyNumberFormat="1" applyFont="1" applyFill="1" applyBorder="1" applyAlignment="1" applyProtection="1">
      <alignment vertical="center"/>
      <protection locked="0"/>
    </xf>
    <xf numFmtId="3" fontId="58" fillId="0" borderId="120" xfId="47" applyNumberFormat="1" applyFont="1" applyFill="1" applyBorder="1" applyAlignment="1" applyProtection="1">
      <alignment vertical="center"/>
      <protection locked="0"/>
    </xf>
    <xf numFmtId="3" fontId="58" fillId="0" borderId="9" xfId="47" applyNumberFormat="1" applyFont="1" applyFill="1" applyBorder="1" applyAlignment="1" applyProtection="1">
      <alignment vertical="center"/>
      <protection locked="0"/>
    </xf>
    <xf numFmtId="3" fontId="58" fillId="0" borderId="10" xfId="47" applyNumberFormat="1" applyFont="1" applyFill="1" applyBorder="1" applyAlignment="1" applyProtection="1">
      <alignment vertical="center"/>
      <protection locked="0"/>
    </xf>
    <xf numFmtId="0" fontId="58" fillId="0" borderId="11" xfId="47" applyFont="1" applyFill="1" applyBorder="1" applyAlignment="1" applyProtection="1">
      <alignment horizontal="center" vertical="center" shrinkToFit="1"/>
      <protection locked="0"/>
    </xf>
    <xf numFmtId="38" fontId="2" fillId="0" borderId="0" xfId="87" applyFont="1" applyFill="1" applyAlignment="1">
      <alignment vertical="center"/>
    </xf>
    <xf numFmtId="38" fontId="2" fillId="0" borderId="0" xfId="88" applyFont="1" applyFill="1" applyAlignment="1">
      <alignment vertical="center"/>
    </xf>
    <xf numFmtId="38" fontId="2" fillId="0" borderId="0" xfId="47" applyNumberFormat="1"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Alignment="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Alignment="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Alignment="1" applyProtection="1">
      <alignment vertical="center"/>
      <protection locked="0"/>
    </xf>
    <xf numFmtId="3" fontId="58" fillId="0" borderId="123" xfId="47" applyNumberFormat="1" applyFont="1" applyBorder="1" applyAlignment="1" applyProtection="1">
      <alignment vertical="center"/>
      <protection locked="0"/>
    </xf>
    <xf numFmtId="3" fontId="58" fillId="0" borderId="20" xfId="47" applyNumberFormat="1" applyFont="1" applyBorder="1" applyAlignment="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Border="1" applyAlignment="1" applyProtection="1">
      <alignment horizontal="right" vertical="center"/>
      <protection locked="0"/>
    </xf>
    <xf numFmtId="176" fontId="58" fillId="0" borderId="0" xfId="47" applyNumberFormat="1" applyFont="1" applyBorder="1" applyAlignment="1" applyProtection="1">
      <alignment vertical="center"/>
      <protection locked="0"/>
    </xf>
    <xf numFmtId="176" fontId="58" fillId="0" borderId="0" xfId="47" applyNumberFormat="1" applyFont="1" applyBorder="1" applyAlignment="1" applyProtection="1">
      <alignment horizontal="center" vertical="center"/>
      <protection locked="0"/>
    </xf>
    <xf numFmtId="3" fontId="58" fillId="0" borderId="0" xfId="47" applyNumberFormat="1" applyFont="1" applyBorder="1" applyAlignment="1" applyProtection="1">
      <alignment vertical="center"/>
      <protection locked="0"/>
    </xf>
    <xf numFmtId="177" fontId="58" fillId="0" borderId="0" xfId="47" applyNumberFormat="1" applyFont="1" applyBorder="1" applyAlignment="1" applyProtection="1">
      <alignment horizontal="center" vertical="center" shrinkToFit="1"/>
      <protection locked="0"/>
    </xf>
    <xf numFmtId="3" fontId="58" fillId="0" borderId="0" xfId="47" applyNumberFormat="1" applyFont="1" applyBorder="1" applyAlignment="1" applyProtection="1">
      <alignment horizontal="center" vertical="center"/>
      <protection locked="0"/>
    </xf>
    <xf numFmtId="180" fontId="10" fillId="0" borderId="0" xfId="47" applyNumberFormat="1" applyFont="1" applyBorder="1" applyAlignment="1" applyProtection="1">
      <alignment vertical="center"/>
      <protection locked="0"/>
    </xf>
    <xf numFmtId="3" fontId="10" fillId="0" borderId="0" xfId="47" applyNumberFormat="1" applyFont="1" applyBorder="1" applyAlignment="1" applyProtection="1">
      <alignment vertical="center"/>
      <protection locked="0"/>
    </xf>
    <xf numFmtId="177" fontId="10" fillId="0" borderId="0" xfId="47" applyNumberFormat="1" applyFont="1" applyBorder="1" applyAlignment="1" applyProtection="1">
      <alignment horizontal="right" vertical="center" shrinkToFit="1"/>
      <protection locked="0"/>
    </xf>
    <xf numFmtId="0" fontId="12" fillId="0" borderId="0" xfId="47" applyFont="1" applyBorder="1" applyAlignment="1">
      <alignment vertical="center"/>
    </xf>
    <xf numFmtId="0" fontId="12" fillId="0" borderId="0" xfId="47" applyFont="1" applyBorder="1" applyAlignment="1">
      <alignment horizontal="right" vertical="center"/>
    </xf>
    <xf numFmtId="0" fontId="58" fillId="0" borderId="0" xfId="47" applyFont="1" applyBorder="1" applyAlignment="1" applyProtection="1">
      <alignment horizontal="left" vertical="center"/>
      <protection locked="0"/>
    </xf>
    <xf numFmtId="177" fontId="12" fillId="0" borderId="0" xfId="47" applyNumberFormat="1" applyFont="1" applyBorder="1" applyAlignme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pplyBorder="1" applyAlignment="1">
      <alignment vertical="center"/>
    </xf>
    <xf numFmtId="181" fontId="12" fillId="0" borderId="0" xfId="47" applyNumberFormat="1" applyFont="1" applyBorder="1" applyAlignment="1">
      <alignment vertical="center"/>
    </xf>
    <xf numFmtId="0" fontId="79" fillId="0" borderId="0" xfId="47" applyFont="1" applyAlignment="1">
      <alignment vertical="center"/>
    </xf>
    <xf numFmtId="182" fontId="12" fillId="0" borderId="0" xfId="47" applyNumberFormat="1" applyFont="1" applyBorder="1" applyAlignment="1">
      <alignment vertical="center"/>
    </xf>
    <xf numFmtId="0" fontId="2" fillId="0" borderId="0" xfId="47" applyFont="1" applyAlignment="1">
      <alignment horizontal="center" vertical="center"/>
    </xf>
    <xf numFmtId="0" fontId="2" fillId="0" borderId="0" xfId="47" applyFont="1" applyAlignment="1">
      <alignment vertical="center" shrinkToFit="1"/>
    </xf>
    <xf numFmtId="0" fontId="80" fillId="0" borderId="0" xfId="47" applyFont="1" applyAlignment="1">
      <alignment vertical="center"/>
    </xf>
    <xf numFmtId="0" fontId="66" fillId="0" borderId="0" xfId="47" applyFont="1" applyBorder="1" applyAlignment="1" applyProtection="1">
      <alignment horizontal="left" vertical="center"/>
      <protection locked="0"/>
    </xf>
    <xf numFmtId="20" fontId="65" fillId="0" borderId="0" xfId="47" applyNumberFormat="1" applyFont="1" applyBorder="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pplyAlignment="1">
      <alignment vertical="center"/>
    </xf>
    <xf numFmtId="0" fontId="37" fillId="0" borderId="35" xfId="47" applyFont="1" applyBorder="1" applyAlignment="1">
      <alignment vertical="center"/>
    </xf>
    <xf numFmtId="176" fontId="37" fillId="0" borderId="0" xfId="47" applyNumberFormat="1" applyFont="1" applyBorder="1" applyAlignment="1">
      <alignment horizontal="right" vertical="center"/>
    </xf>
    <xf numFmtId="0" fontId="37" fillId="0" borderId="0" xfId="47" applyFont="1" applyBorder="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Fill="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0" fontId="57" fillId="0" borderId="36" xfId="47" applyFont="1" applyFill="1" applyBorder="1" applyAlignment="1" applyProtection="1">
      <alignment horizontal="center" vertical="center"/>
      <protection locked="0"/>
    </xf>
    <xf numFmtId="0" fontId="57" fillId="0" borderId="30" xfId="47" applyFont="1" applyFill="1" applyBorder="1" applyAlignment="1" applyProtection="1">
      <alignment horizontal="center" vertical="center"/>
      <protection locked="0"/>
    </xf>
    <xf numFmtId="176" fontId="74" fillId="0" borderId="15" xfId="47" applyNumberFormat="1" applyFont="1" applyBorder="1" applyAlignment="1">
      <alignment horizontal="right" vertical="center"/>
    </xf>
    <xf numFmtId="20" fontId="69" fillId="0" borderId="0" xfId="47" applyNumberFormat="1" applyFont="1" applyBorder="1" applyAlignment="1" applyProtection="1">
      <alignment horizontal="right" vertical="center"/>
      <protection locked="0"/>
    </xf>
    <xf numFmtId="0" fontId="71" fillId="0" borderId="15" xfId="48" applyFont="1" applyBorder="1" applyAlignment="1">
      <alignment horizontal="center" vertical="center" wrapText="1"/>
    </xf>
    <xf numFmtId="0" fontId="71" fillId="0" borderId="0" xfId="48" applyFont="1" applyBorder="1" applyAlignment="1">
      <alignment horizontal="center" vertical="center" wrapText="1"/>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8" fillId="0" borderId="39" xfId="47" applyFont="1" applyBorder="1" applyAlignment="1" applyProtection="1">
      <alignment horizontal="center" vertical="center" wrapText="1"/>
      <protection locked="0"/>
    </xf>
    <xf numFmtId="0" fontId="10" fillId="0" borderId="0" xfId="47" applyFont="1" applyBorder="1" applyAlignment="1" applyProtection="1">
      <alignment horizontal="center" vertical="center"/>
      <protection locked="0"/>
    </xf>
    <xf numFmtId="0" fontId="58" fillId="0" borderId="0" xfId="47" applyFont="1" applyBorder="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Fill="1" applyBorder="1" applyAlignment="1" applyProtection="1">
      <alignment horizontal="distributed" vertical="center"/>
      <protection locked="0"/>
    </xf>
    <xf numFmtId="0" fontId="10" fillId="0" borderId="30" xfId="47" applyFont="1" applyFill="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20" fontId="37" fillId="0" borderId="0" xfId="47" applyNumberFormat="1" applyFont="1" applyBorder="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Fill="1" applyBorder="1" applyAlignment="1">
      <alignment horizontal="right" vertical="center"/>
    </xf>
    <xf numFmtId="0" fontId="37" fillId="0" borderId="0" xfId="40" applyFont="1" applyAlignment="1">
      <alignment horizontal="right" vertical="center"/>
    </xf>
    <xf numFmtId="0" fontId="37" fillId="0" borderId="0" xfId="40" applyFont="1" applyFill="1" applyBorder="1" applyAlignment="1">
      <alignment horizontal="righ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192" fontId="48" fillId="0" borderId="67" xfId="58" applyNumberFormat="1" applyFont="1" applyFill="1" applyBorder="1" applyAlignment="1">
      <alignment vertical="center"/>
    </xf>
    <xf numFmtId="192" fontId="48" fillId="0" borderId="68" xfId="58" applyNumberFormat="1" applyFont="1" applyFill="1" applyBorder="1" applyAlignment="1">
      <alignment vertical="center"/>
    </xf>
    <xf numFmtId="193" fontId="48" fillId="0" borderId="74" xfId="57" applyNumberFormat="1" applyFont="1" applyFill="1" applyBorder="1" applyAlignment="1">
      <alignment vertical="center"/>
    </xf>
    <xf numFmtId="193" fontId="48" fillId="0" borderId="75" xfId="57" applyNumberFormat="1" applyFont="1" applyFill="1" applyBorder="1" applyAlignment="1">
      <alignment vertical="center"/>
    </xf>
    <xf numFmtId="192" fontId="41" fillId="0" borderId="2" xfId="40" applyNumberFormat="1" applyFont="1" applyFill="1" applyBorder="1" applyAlignment="1">
      <alignment vertical="center"/>
    </xf>
    <xf numFmtId="192" fontId="41" fillId="0" borderId="30" xfId="40" applyNumberFormat="1" applyFont="1" applyFill="1" applyBorder="1" applyAlignment="1">
      <alignment vertical="center"/>
    </xf>
    <xf numFmtId="192" fontId="41" fillId="0" borderId="28" xfId="40" applyNumberFormat="1" applyFont="1" applyFill="1" applyBorder="1" applyAlignment="1">
      <alignment vertical="center"/>
    </xf>
    <xf numFmtId="193" fontId="41" fillId="0" borderId="49" xfId="40" applyNumberFormat="1" applyFont="1" applyFill="1" applyBorder="1" applyAlignment="1">
      <alignment vertical="center"/>
    </xf>
    <xf numFmtId="193" fontId="41" fillId="0" borderId="81" xfId="40" applyNumberFormat="1" applyFont="1" applyFill="1" applyBorder="1" applyAlignment="1">
      <alignment vertical="center"/>
    </xf>
    <xf numFmtId="0" fontId="37" fillId="0" borderId="2" xfId="40" applyFont="1" applyFill="1" applyBorder="1" applyAlignment="1">
      <alignment vertical="center"/>
    </xf>
    <xf numFmtId="192" fontId="41" fillId="0" borderId="49" xfId="40" applyNumberFormat="1" applyFont="1" applyFill="1" applyBorder="1" applyAlignment="1">
      <alignment vertical="center"/>
    </xf>
    <xf numFmtId="0" fontId="37" fillId="0" borderId="81" xfId="40" applyFont="1" applyFill="1" applyBorder="1" applyAlignment="1">
      <alignment vertical="center"/>
    </xf>
    <xf numFmtId="192" fontId="41" fillId="0" borderId="62" xfId="58" applyNumberFormat="1" applyFont="1" applyFill="1" applyBorder="1" applyAlignment="1">
      <alignment vertical="center"/>
    </xf>
    <xf numFmtId="0" fontId="35" fillId="0" borderId="79" xfId="57" applyFont="1" applyFill="1" applyBorder="1" applyAlignment="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0" fontId="49" fillId="0" borderId="75" xfId="57" applyFont="1" applyFill="1" applyBorder="1" applyAlignment="1">
      <alignment vertical="center"/>
    </xf>
    <xf numFmtId="177" fontId="37" fillId="0" borderId="0" xfId="40" applyNumberFormat="1" applyFont="1" applyBorder="1" applyAlignment="1">
      <alignment horizontal="right" vertical="center"/>
    </xf>
    <xf numFmtId="177" fontId="40" fillId="0" borderId="0" xfId="40" applyNumberFormat="1" applyFont="1" applyFill="1" applyBorder="1" applyAlignment="1">
      <alignment horizontal="right" vertical="center"/>
    </xf>
    <xf numFmtId="177" fontId="37" fillId="0" borderId="0" xfId="40" applyNumberFormat="1" applyFont="1" applyAlignment="1">
      <alignment horizontal="right" vertical="center"/>
    </xf>
    <xf numFmtId="192" fontId="37" fillId="0" borderId="0" xfId="40" applyNumberFormat="1" applyFont="1" applyAlignment="1">
      <alignment vertical="center"/>
    </xf>
    <xf numFmtId="0" fontId="37" fillId="0" borderId="0" xfId="40" applyFont="1" applyAlignment="1">
      <alignment vertical="center"/>
    </xf>
    <xf numFmtId="192" fontId="41" fillId="0" borderId="56" xfId="40" applyNumberFormat="1" applyFont="1" applyFill="1" applyBorder="1" applyAlignment="1">
      <alignment vertical="center"/>
    </xf>
    <xf numFmtId="192" fontId="41" fillId="0" borderId="16" xfId="40" applyNumberFormat="1" applyFont="1" applyFill="1" applyBorder="1" applyAlignment="1">
      <alignment vertical="center"/>
    </xf>
    <xf numFmtId="192" fontId="48" fillId="0" borderId="77" xfId="58" applyNumberFormat="1" applyFont="1" applyBorder="1" applyAlignment="1">
      <alignment vertical="center"/>
    </xf>
    <xf numFmtId="0" fontId="49" fillId="0" borderId="80" xfId="57" applyFont="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0" fontId="35" fillId="0" borderId="76" xfId="57" applyFont="1" applyFill="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Fill="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3" fontId="50" fillId="0" borderId="74" xfId="57" applyNumberFormat="1" applyFont="1" applyFill="1" applyBorder="1" applyAlignment="1">
      <alignment vertical="center"/>
    </xf>
    <xf numFmtId="193" fontId="50" fillId="0" borderId="75" xfId="57" applyNumberFormat="1" applyFont="1" applyFill="1" applyBorder="1" applyAlignment="1">
      <alignment vertical="center"/>
    </xf>
    <xf numFmtId="0" fontId="51" fillId="0" borderId="75" xfId="57" applyFont="1" applyFill="1" applyBorder="1" applyAlignment="1">
      <alignment vertical="center"/>
    </xf>
    <xf numFmtId="192" fontId="48" fillId="0" borderId="83" xfId="58" applyNumberFormat="1"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3" fontId="48" fillId="0" borderId="62" xfId="57" applyNumberFormat="1" applyFont="1" applyFill="1" applyBorder="1" applyAlignment="1">
      <alignment vertical="center"/>
    </xf>
    <xf numFmtId="193" fontId="48" fillId="0" borderId="64" xfId="57" applyNumberFormat="1" applyFont="1" applyFill="1" applyBorder="1" applyAlignment="1">
      <alignment vertical="center"/>
    </xf>
    <xf numFmtId="0" fontId="49" fillId="0" borderId="64" xfId="57" applyFont="1" applyFill="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9" xfId="58" applyNumberFormat="1" applyFont="1" applyFill="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Fill="1" applyBorder="1" applyAlignment="1">
      <alignment vertical="center"/>
    </xf>
    <xf numFmtId="193" fontId="48" fillId="0" borderId="73" xfId="57" applyNumberFormat="1" applyFont="1" applyFill="1" applyBorder="1" applyAlignment="1">
      <alignment vertical="center"/>
    </xf>
    <xf numFmtId="0" fontId="49" fillId="0" borderId="68" xfId="57" applyFont="1" applyFill="1" applyBorder="1" applyAlignment="1">
      <alignment vertical="center"/>
    </xf>
    <xf numFmtId="0" fontId="49" fillId="0" borderId="25" xfId="57" applyFont="1" applyFill="1" applyBorder="1" applyAlignment="1">
      <alignment vertical="center"/>
    </xf>
    <xf numFmtId="192" fontId="41" fillId="0" borderId="67" xfId="58" applyNumberFormat="1" applyFont="1" applyFill="1" applyBorder="1" applyAlignment="1">
      <alignment vertical="center"/>
    </xf>
    <xf numFmtId="0" fontId="35" fillId="0" borderId="69" xfId="57" applyFont="1" applyFill="1" applyBorder="1" applyAlignment="1">
      <alignment vertical="center"/>
    </xf>
    <xf numFmtId="0" fontId="41" fillId="0" borderId="29" xfId="40" applyFont="1" applyFill="1" applyBorder="1" applyAlignment="1">
      <alignment horizontal="center" vertical="center"/>
    </xf>
    <xf numFmtId="0" fontId="41" fillId="0" borderId="10" xfId="40" applyFont="1" applyFill="1" applyBorder="1" applyAlignment="1">
      <alignment horizontal="center" vertical="center"/>
    </xf>
    <xf numFmtId="0" fontId="41" fillId="0" borderId="25" xfId="40" applyFont="1" applyFill="1" applyBorder="1" applyAlignment="1">
      <alignment horizontal="center" vertical="center"/>
    </xf>
    <xf numFmtId="0" fontId="42" fillId="0" borderId="9" xfId="40" applyFont="1" applyFill="1" applyBorder="1" applyAlignment="1">
      <alignment horizontal="center" vertical="center" wrapText="1"/>
    </xf>
    <xf numFmtId="0" fontId="42" fillId="0" borderId="4" xfId="40" applyFont="1" applyFill="1" applyBorder="1" applyAlignment="1">
      <alignment horizontal="center" vertical="center"/>
    </xf>
    <xf numFmtId="0" fontId="43" fillId="0" borderId="65" xfId="40" applyFont="1" applyFill="1" applyBorder="1" applyAlignment="1">
      <alignment horizontal="center" vertical="center" wrapText="1" shrinkToFit="1"/>
    </xf>
    <xf numFmtId="0" fontId="43" fillId="0" borderId="61" xfId="40" applyFont="1" applyFill="1" applyBorder="1" applyAlignment="1">
      <alignment horizontal="center" vertical="center" shrinkToFit="1"/>
    </xf>
    <xf numFmtId="0" fontId="41" fillId="0" borderId="66" xfId="40" applyFont="1" applyFill="1" applyBorder="1" applyAlignment="1">
      <alignment horizontal="center" vertical="center"/>
    </xf>
    <xf numFmtId="0" fontId="41" fillId="0" borderId="61" xfId="40" applyFont="1" applyFill="1" applyBorder="1" applyAlignment="1">
      <alignment horizontal="center" vertical="center"/>
    </xf>
    <xf numFmtId="0" fontId="41" fillId="0" borderId="62" xfId="57" applyFont="1" applyBorder="1" applyAlignment="1">
      <alignment horizontal="center" vertical="center"/>
    </xf>
    <xf numFmtId="0" fontId="35" fillId="0" borderId="64" xfId="57"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41" fillId="0" borderId="23" xfId="40" applyFont="1" applyFill="1" applyBorder="1" applyAlignment="1">
      <alignment horizontal="center" vertical="center"/>
    </xf>
    <xf numFmtId="0" fontId="41" fillId="0" borderId="29" xfId="40" applyFont="1" applyFill="1" applyBorder="1" applyAlignment="1">
      <alignment horizontal="center" vertical="center" wrapText="1"/>
    </xf>
    <xf numFmtId="0" fontId="41" fillId="0" borderId="25" xfId="40" applyFont="1" applyFill="1" applyBorder="1" applyAlignment="1">
      <alignment horizontal="center" vertical="center" wrapText="1"/>
    </xf>
    <xf numFmtId="0" fontId="41" fillId="0" borderId="56" xfId="40" applyFont="1" applyFill="1" applyBorder="1" applyAlignment="1">
      <alignment horizontal="center" vertical="center" wrapText="1"/>
    </xf>
    <xf numFmtId="0" fontId="41" fillId="0" borderId="16" xfId="40" applyFont="1" applyFill="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Fill="1" applyBorder="1" applyAlignment="1">
      <alignment horizontal="center" vertical="center"/>
    </xf>
    <xf numFmtId="0" fontId="37" fillId="0" borderId="2" xfId="40" applyFont="1" applyFill="1" applyBorder="1" applyAlignment="1">
      <alignment horizontal="center" vertical="center"/>
    </xf>
    <xf numFmtId="0" fontId="37" fillId="0" borderId="30" xfId="40" applyFont="1" applyFill="1" applyBorder="1" applyAlignment="1">
      <alignment horizontal="center" vertical="center"/>
    </xf>
    <xf numFmtId="0" fontId="37" fillId="0" borderId="16" xfId="40" applyFont="1" applyFill="1" applyBorder="1" applyAlignment="1">
      <alignment horizontal="center" vertical="center"/>
    </xf>
    <xf numFmtId="0" fontId="41" fillId="0" borderId="62" xfId="40" applyFont="1" applyFill="1" applyBorder="1" applyAlignment="1">
      <alignment horizontal="center" vertical="center"/>
    </xf>
    <xf numFmtId="0" fontId="37" fillId="0" borderId="63" xfId="40" applyFont="1" applyFill="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Fill="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0" fontId="37" fillId="0" borderId="0" xfId="50" applyFont="1" applyBorder="1" applyAlignment="1">
      <alignment horizontal="left" vertical="center"/>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37" fillId="0" borderId="0" xfId="48" applyFont="1" applyAlignment="1">
      <alignment horizontal="left" vertical="center"/>
    </xf>
    <xf numFmtId="20" fontId="47" fillId="0" borderId="0" xfId="48" applyNumberFormat="1" applyFont="1" applyAlignment="1">
      <alignment horizontal="left" vertical="center" wrapText="1"/>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177" fontId="2" fillId="0" borderId="0" xfId="40" applyNumberFormat="1" applyFont="1" applyFill="1" applyBorder="1" applyAlignment="1">
      <alignment horizontal="left" vertical="center"/>
    </xf>
    <xf numFmtId="177" fontId="10" fillId="0" borderId="49" xfId="40" applyNumberFormat="1" applyFont="1" applyFill="1" applyBorder="1" applyAlignment="1">
      <alignment horizontal="center" vertical="center"/>
    </xf>
    <xf numFmtId="177" fontId="10" fillId="0" borderId="81" xfId="40" applyNumberFormat="1" applyFont="1" applyFill="1" applyBorder="1" applyAlignment="1">
      <alignment horizontal="center" vertical="center"/>
    </xf>
    <xf numFmtId="20" fontId="0" fillId="0" borderId="0" xfId="47" applyNumberFormat="1" applyFont="1" applyBorder="1" applyAlignment="1" applyProtection="1">
      <alignment horizontal="left" vertical="center" wrapText="1"/>
      <protection locked="0"/>
    </xf>
    <xf numFmtId="20" fontId="37" fillId="0" borderId="0" xfId="47" applyNumberFormat="1" applyFont="1" applyBorder="1" applyAlignment="1" applyProtection="1">
      <alignment vertical="center" wrapText="1"/>
      <protection locked="0"/>
    </xf>
    <xf numFmtId="0" fontId="47" fillId="0" borderId="28" xfId="56" applyFont="1" applyFill="1" applyBorder="1" applyAlignment="1">
      <alignment horizontal="distributed" vertical="center"/>
    </xf>
    <xf numFmtId="0" fontId="47" fillId="0" borderId="30" xfId="56" applyFont="1" applyFill="1" applyBorder="1" applyAlignment="1">
      <alignment horizontal="distributed" vertical="center"/>
    </xf>
    <xf numFmtId="177" fontId="0" fillId="0" borderId="0" xfId="40" applyNumberFormat="1" applyFont="1" applyFill="1" applyBorder="1" applyAlignment="1">
      <alignment horizontal="left" vertical="center"/>
    </xf>
    <xf numFmtId="0" fontId="0" fillId="0" borderId="3" xfId="56" applyFont="1" applyBorder="1" applyAlignment="1">
      <alignment horizontal="left" vertical="center" wrapText="1"/>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0" fontId="47" fillId="0" borderId="29" xfId="56" applyFont="1" applyFill="1" applyBorder="1" applyAlignment="1">
      <alignment horizontal="left" vertical="center" shrinkToFit="1"/>
    </xf>
    <xf numFmtId="0" fontId="47" fillId="0" borderId="10" xfId="56" applyFont="1" applyFill="1" applyBorder="1" applyAlignment="1">
      <alignment horizontal="left" vertical="center" shrinkToFit="1"/>
    </xf>
    <xf numFmtId="0" fontId="47" fillId="0" borderId="88" xfId="56" applyFont="1" applyFill="1" applyBorder="1" applyAlignment="1">
      <alignment horizontal="left" vertical="center" shrinkToFit="1"/>
    </xf>
    <xf numFmtId="0" fontId="48" fillId="0" borderId="29" xfId="56" applyFont="1" applyFill="1" applyBorder="1" applyAlignment="1">
      <alignment horizontal="left" vertical="center"/>
    </xf>
    <xf numFmtId="0" fontId="48" fillId="0" borderId="10" xfId="56" applyFont="1" applyFill="1" applyBorder="1" applyAlignment="1">
      <alignment horizontal="left" vertical="center"/>
    </xf>
    <xf numFmtId="0" fontId="48" fillId="0" borderId="88" xfId="56" applyFont="1" applyFill="1" applyBorder="1" applyAlignment="1">
      <alignment horizontal="left" vertical="center"/>
    </xf>
    <xf numFmtId="0" fontId="47" fillId="0" borderId="2" xfId="56" applyFont="1" applyFill="1" applyBorder="1" applyAlignment="1">
      <alignment horizontal="distributed" vertical="center"/>
    </xf>
    <xf numFmtId="0" fontId="37" fillId="0" borderId="28" xfId="56" applyFont="1" applyFill="1" applyBorder="1" applyAlignment="1">
      <alignment horizontal="right" vertical="center"/>
    </xf>
    <xf numFmtId="0" fontId="37" fillId="0" borderId="2" xfId="56" applyFont="1" applyFill="1" applyBorder="1" applyAlignment="1">
      <alignment horizontal="right" vertical="center"/>
    </xf>
    <xf numFmtId="0" fontId="37" fillId="0" borderId="30" xfId="56" applyFont="1" applyFill="1" applyBorder="1" applyAlignment="1">
      <alignment horizontal="right" vertical="center"/>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0" fontId="40" fillId="0" borderId="1" xfId="56" applyFont="1" applyFill="1" applyBorder="1" applyAlignment="1">
      <alignment horizontal="center" vertical="center"/>
    </xf>
    <xf numFmtId="0" fontId="40" fillId="0" borderId="50" xfId="56" applyFont="1" applyFill="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49" fontId="35" fillId="0" borderId="110" xfId="56" applyNumberFormat="1" applyFont="1" applyFill="1" applyBorder="1" applyAlignment="1">
      <alignment horizontal="center" vertical="center"/>
    </xf>
    <xf numFmtId="49" fontId="35" fillId="0" borderId="111" xfId="56" applyNumberFormat="1" applyFont="1" applyFill="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0" borderId="9" xfId="56" applyNumberFormat="1" applyFont="1" applyFill="1" applyBorder="1" applyAlignment="1">
      <alignment vertical="center" wrapText="1"/>
    </xf>
    <xf numFmtId="49" fontId="35" fillId="0" borderId="4" xfId="56" applyNumberFormat="1" applyFont="1" applyFill="1" applyBorder="1" applyAlignment="1">
      <alignment vertical="center" wrapText="1"/>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20" fontId="37" fillId="0" borderId="3" xfId="47" applyNumberFormat="1" applyFont="1" applyBorder="1" applyAlignment="1" applyProtection="1">
      <alignment vertical="center"/>
      <protection locked="0"/>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Border="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0" fontId="37" fillId="0" borderId="0" xfId="0" applyFont="1" applyAlignment="1">
      <alignment vertical="center"/>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10" fillId="8" borderId="9" xfId="56" applyNumberFormat="1" applyFont="1" applyFill="1" applyBorder="1" applyAlignment="1">
      <alignment horizontal="center" vertical="center" wrapText="1"/>
    </xf>
    <xf numFmtId="49" fontId="35" fillId="8" borderId="13"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8" borderId="15" xfId="56" applyNumberFormat="1" applyFont="1" applyFill="1" applyBorder="1" applyAlignment="1">
      <alignment horizontal="center" vertical="center" wrapText="1"/>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Border="1" applyAlignment="1">
      <alignment horizontal="left" vertical="top" wrapText="1"/>
    </xf>
    <xf numFmtId="0" fontId="37" fillId="0" borderId="0" xfId="50" applyFont="1" applyBorder="1" applyAlignment="1">
      <alignment horizontal="left" vertical="top"/>
    </xf>
    <xf numFmtId="20" fontId="37" fillId="0" borderId="0" xfId="48" applyNumberFormat="1" applyFont="1" applyAlignment="1">
      <alignment vertical="center"/>
    </xf>
    <xf numFmtId="0" fontId="0" fillId="0" borderId="0" xfId="50" applyFont="1" applyBorder="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Border="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cellXfs>
  <cellStyles count="91">
    <cellStyle name="，付 .0桁" xfId="1" xr:uid="{00000000-0005-0000-0000-000000000000}"/>
    <cellStyle name="blank" xfId="2" xr:uid="{00000000-0005-0000-0000-000001000000}"/>
    <cellStyle name="Calc Currency (0)" xfId="3" xr:uid="{00000000-0005-0000-0000-000002000000}"/>
    <cellStyle name="Comma  - Style1" xfId="4" xr:uid="{00000000-0005-0000-0000-000003000000}"/>
    <cellStyle name="Comma  - Style2" xfId="5" xr:uid="{00000000-0005-0000-0000-000004000000}"/>
    <cellStyle name="Comma  - Style3" xfId="6" xr:uid="{00000000-0005-0000-0000-000005000000}"/>
    <cellStyle name="Comma  - Style4" xfId="7" xr:uid="{00000000-0005-0000-0000-000006000000}"/>
    <cellStyle name="Comma  - Style5" xfId="8" xr:uid="{00000000-0005-0000-0000-000007000000}"/>
    <cellStyle name="Comma  - Style6" xfId="9" xr:uid="{00000000-0005-0000-0000-000008000000}"/>
    <cellStyle name="Comma  - Style7" xfId="10" xr:uid="{00000000-0005-0000-0000-000009000000}"/>
    <cellStyle name="Comma  - Style8" xfId="11" xr:uid="{00000000-0005-0000-0000-00000A000000}"/>
    <cellStyle name="entry" xfId="12" xr:uid="{00000000-0005-0000-0000-00000B000000}"/>
    <cellStyle name="Header" xfId="13" xr:uid="{00000000-0005-0000-0000-00000C000000}"/>
    <cellStyle name="Header1" xfId="14" xr:uid="{00000000-0005-0000-0000-00000D000000}"/>
    <cellStyle name="Header2" xfId="15" xr:uid="{00000000-0005-0000-0000-00000E000000}"/>
    <cellStyle name="Normal_#18-Internet" xfId="16" xr:uid="{00000000-0005-0000-0000-00000F000000}"/>
    <cellStyle name="NotApplicable" xfId="17" xr:uid="{00000000-0005-0000-0000-000010000000}"/>
    <cellStyle name="Percent (0)" xfId="18" xr:uid="{00000000-0005-0000-0000-000011000000}"/>
    <cellStyle name="price" xfId="19" xr:uid="{00000000-0005-0000-0000-000012000000}"/>
    <cellStyle name="ProblemFunc" xfId="20" xr:uid="{00000000-0005-0000-0000-000013000000}"/>
    <cellStyle name="PSChar" xfId="21" xr:uid="{00000000-0005-0000-0000-000014000000}"/>
    <cellStyle name="PSDate" xfId="22" xr:uid="{00000000-0005-0000-0000-000015000000}"/>
    <cellStyle name="PSDec" xfId="23" xr:uid="{00000000-0005-0000-0000-000016000000}"/>
    <cellStyle name="PSHeading" xfId="24" xr:uid="{00000000-0005-0000-0000-000017000000}"/>
    <cellStyle name="PSInt" xfId="25" xr:uid="{00000000-0005-0000-0000-000018000000}"/>
    <cellStyle name="PSSpacer" xfId="26" xr:uid="{00000000-0005-0000-0000-000019000000}"/>
    <cellStyle name="revised" xfId="27" xr:uid="{00000000-0005-0000-0000-00001A000000}"/>
    <cellStyle name="section" xfId="28" xr:uid="{00000000-0005-0000-0000-00001B000000}"/>
    <cellStyle name="TableBody" xfId="29" xr:uid="{00000000-0005-0000-0000-00001C000000}"/>
    <cellStyle name="TextEntry" xfId="30" xr:uid="{00000000-0005-0000-0000-00001D000000}"/>
    <cellStyle name="title" xfId="31" xr:uid="{00000000-0005-0000-0000-00001E000000}"/>
    <cellStyle name="パーセント" xfId="61" builtinId="5"/>
    <cellStyle name="パーセント 2" xfId="90" xr:uid="{00000000-0005-0000-0000-000020000000}"/>
    <cellStyle name="丸ゴシ" xfId="32" xr:uid="{00000000-0005-0000-0000-000021000000}"/>
    <cellStyle name="桁区切り" xfId="60" builtinId="6"/>
    <cellStyle name="桁区切り [0.000]" xfId="33" xr:uid="{00000000-0005-0000-0000-000023000000}"/>
    <cellStyle name="桁区切り 2" xfId="34" xr:uid="{00000000-0005-0000-0000-000024000000}"/>
    <cellStyle name="桁区切り 2 10" xfId="62" xr:uid="{00000000-0005-0000-0000-000025000000}"/>
    <cellStyle name="桁区切り 2 11" xfId="63" xr:uid="{00000000-0005-0000-0000-000026000000}"/>
    <cellStyle name="桁区切り 2 2" xfId="35" xr:uid="{00000000-0005-0000-0000-000027000000}"/>
    <cellStyle name="桁区切り 2 3" xfId="36" xr:uid="{00000000-0005-0000-0000-000028000000}"/>
    <cellStyle name="桁区切り 2 4" xfId="58" xr:uid="{00000000-0005-0000-0000-000029000000}"/>
    <cellStyle name="桁区切り 2 5" xfId="64" xr:uid="{00000000-0005-0000-0000-00002A000000}"/>
    <cellStyle name="桁区切り 2 6" xfId="65" xr:uid="{00000000-0005-0000-0000-00002B000000}"/>
    <cellStyle name="桁区切り 2 7" xfId="66" xr:uid="{00000000-0005-0000-0000-00002C000000}"/>
    <cellStyle name="桁区切り 2 8" xfId="67" xr:uid="{00000000-0005-0000-0000-00002D000000}"/>
    <cellStyle name="桁区切り 2 9" xfId="68" xr:uid="{00000000-0005-0000-0000-00002E000000}"/>
    <cellStyle name="桁区切り 3" xfId="37" xr:uid="{00000000-0005-0000-0000-00002F000000}"/>
    <cellStyle name="桁区切り 4" xfId="38" xr:uid="{00000000-0005-0000-0000-000030000000}"/>
    <cellStyle name="桁区切り 4 2" xfId="89" xr:uid="{00000000-0005-0000-0000-000031000000}"/>
    <cellStyle name="桁区切り 4_見積" xfId="87" xr:uid="{00000000-0005-0000-0000-000032000000}"/>
    <cellStyle name="桁区切り 5" xfId="59" xr:uid="{00000000-0005-0000-0000-000033000000}"/>
    <cellStyle name="桁区切り 6" xfId="88" xr:uid="{00000000-0005-0000-0000-000034000000}"/>
    <cellStyle name="通貨 2" xfId="85" xr:uid="{00000000-0005-0000-0000-000035000000}"/>
    <cellStyle name="標準" xfId="0" builtinId="0"/>
    <cellStyle name="標準 10" xfId="55" xr:uid="{00000000-0005-0000-0000-000037000000}"/>
    <cellStyle name="標準 11" xfId="57" xr:uid="{00000000-0005-0000-0000-000038000000}"/>
    <cellStyle name="標準 12" xfId="86" xr:uid="{00000000-0005-0000-0000-000039000000}"/>
    <cellStyle name="標準 2" xfId="39" xr:uid="{00000000-0005-0000-0000-00003A000000}"/>
    <cellStyle name="標準 2 10" xfId="69" xr:uid="{00000000-0005-0000-0000-00003B000000}"/>
    <cellStyle name="標準 2 11" xfId="70" xr:uid="{00000000-0005-0000-0000-00003C000000}"/>
    <cellStyle name="標準 2 2" xfId="40" xr:uid="{00000000-0005-0000-0000-00003D000000}"/>
    <cellStyle name="標準 2 2 2" xfId="71" xr:uid="{00000000-0005-0000-0000-00003E000000}"/>
    <cellStyle name="標準 2 2 3" xfId="72" xr:uid="{00000000-0005-0000-0000-00003F000000}"/>
    <cellStyle name="標準 2 3" xfId="73" xr:uid="{00000000-0005-0000-0000-000040000000}"/>
    <cellStyle name="標準 2 4" xfId="74" xr:uid="{00000000-0005-0000-0000-000041000000}"/>
    <cellStyle name="標準 2 5" xfId="75" xr:uid="{00000000-0005-0000-0000-000042000000}"/>
    <cellStyle name="標準 2 6" xfId="76" xr:uid="{00000000-0005-0000-0000-000043000000}"/>
    <cellStyle name="標準 2 7" xfId="77" xr:uid="{00000000-0005-0000-0000-000044000000}"/>
    <cellStyle name="標準 2 8" xfId="78" xr:uid="{00000000-0005-0000-0000-000045000000}"/>
    <cellStyle name="標準 2 9" xfId="79" xr:uid="{00000000-0005-0000-0000-000046000000}"/>
    <cellStyle name="標準 3" xfId="41" xr:uid="{00000000-0005-0000-0000-000047000000}"/>
    <cellStyle name="標準 3 2" xfId="42" xr:uid="{00000000-0005-0000-0000-000048000000}"/>
    <cellStyle name="標準 3 2 2" xfId="80" xr:uid="{00000000-0005-0000-0000-000049000000}"/>
    <cellStyle name="標準 3 3" xfId="81" xr:uid="{00000000-0005-0000-0000-00004A000000}"/>
    <cellStyle name="標準 4" xfId="43" xr:uid="{00000000-0005-0000-0000-00004B000000}"/>
    <cellStyle name="標準 4 2" xfId="44" xr:uid="{00000000-0005-0000-0000-00004C000000}"/>
    <cellStyle name="標準 4 3" xfId="82" xr:uid="{00000000-0005-0000-0000-00004D000000}"/>
    <cellStyle name="標準 5" xfId="45" xr:uid="{00000000-0005-0000-0000-00004E000000}"/>
    <cellStyle name="標準 6" xfId="46" xr:uid="{00000000-0005-0000-0000-00004F000000}"/>
    <cellStyle name="標準 6 2" xfId="83" xr:uid="{00000000-0005-0000-0000-000050000000}"/>
    <cellStyle name="標準 7" xfId="47" xr:uid="{00000000-0005-0000-0000-000051000000}"/>
    <cellStyle name="標準 7 2" xfId="84" xr:uid="{00000000-0005-0000-0000-000052000000}"/>
    <cellStyle name="標準 8" xfId="48" xr:uid="{00000000-0005-0000-0000-000053000000}"/>
    <cellStyle name="標準 9" xfId="54" xr:uid="{00000000-0005-0000-0000-000054000000}"/>
    <cellStyle name="標準_（最終版）積算内訳（旅費、消耗品、通信運搬費、レンタカー代ほか）" xfId="56" xr:uid="{00000000-0005-0000-0000-000055000000}"/>
    <cellStyle name="標準_（参考）様式6" xfId="49" xr:uid="{00000000-0005-0000-0000-000056000000}"/>
    <cellStyle name="標準_京大消耗" xfId="50" xr:uid="{00000000-0005-0000-0000-000057000000}"/>
    <cellStyle name="標準_件費内訳" xfId="51" xr:uid="{00000000-0005-0000-0000-000058000000}"/>
    <cellStyle name="標準_消耗品７" xfId="52" xr:uid="{00000000-0005-0000-0000-000059000000}"/>
    <cellStyle name="未定義" xfId="53" xr:uid="{00000000-0005-0000-0000-00005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17</xdr:col>
      <xdr:colOff>146050</xdr:colOff>
      <xdr:row>9</xdr:row>
      <xdr:rowOff>158751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98996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81"/>
  <sheetViews>
    <sheetView tabSelected="1" view="pageBreakPreview" zoomScale="70" zoomScaleNormal="85" zoomScaleSheetLayoutView="70" workbookViewId="0">
      <selection activeCell="B4" sqref="B4"/>
    </sheetView>
  </sheetViews>
  <sheetFormatPr defaultColWidth="9" defaultRowHeight="13.8"/>
  <cols>
    <col min="1" max="1" width="2.21875" style="106" customWidth="1"/>
    <col min="2" max="2" width="3.33203125" style="106" customWidth="1"/>
    <col min="3" max="3" width="12.77734375" style="106" bestFit="1" customWidth="1"/>
    <col min="4" max="4" width="15.21875" style="106" customWidth="1"/>
    <col min="5" max="5" width="24.21875" style="106" bestFit="1" customWidth="1"/>
    <col min="6" max="6" width="7.88671875" style="106" customWidth="1"/>
    <col min="7" max="8" width="5.44140625" style="106" customWidth="1"/>
    <col min="9" max="9" width="8.88671875" style="106" customWidth="1"/>
    <col min="10" max="10" width="12.33203125" style="106" bestFit="1" customWidth="1"/>
    <col min="11" max="11" width="2.44140625" style="136" customWidth="1"/>
    <col min="12" max="12" width="14.109375" style="106" bestFit="1" customWidth="1"/>
    <col min="13" max="13" width="10.109375" style="137" bestFit="1" customWidth="1"/>
    <col min="14" max="14" width="2" style="106" customWidth="1"/>
    <col min="15" max="16384" width="9" style="106"/>
  </cols>
  <sheetData>
    <row r="1" spans="2:18">
      <c r="M1" s="409" t="s">
        <v>320</v>
      </c>
    </row>
    <row r="3" spans="2:18" ht="30" customHeight="1">
      <c r="B3" s="625" t="s">
        <v>405</v>
      </c>
      <c r="C3" s="625"/>
      <c r="D3" s="625"/>
      <c r="E3" s="625"/>
      <c r="F3" s="625"/>
      <c r="G3" s="625"/>
      <c r="H3" s="625"/>
      <c r="I3" s="625"/>
      <c r="J3" s="625"/>
      <c r="K3" s="625"/>
      <c r="L3" s="625"/>
      <c r="M3" s="625"/>
    </row>
    <row r="4" spans="2:18" s="410" customFormat="1" ht="19.2">
      <c r="B4" s="411"/>
      <c r="C4" s="412" t="s">
        <v>321</v>
      </c>
      <c r="D4" s="413"/>
      <c r="E4" s="414"/>
      <c r="F4" s="415"/>
      <c r="G4" s="415"/>
      <c r="H4" s="414"/>
      <c r="I4" s="415"/>
      <c r="J4" s="415"/>
      <c r="K4" s="426"/>
      <c r="L4" s="427"/>
      <c r="M4" s="426"/>
      <c r="N4" s="416"/>
      <c r="O4" s="417"/>
      <c r="P4" s="417"/>
      <c r="R4" s="418"/>
    </row>
    <row r="5" spans="2:18" s="410" customFormat="1" ht="19.2">
      <c r="B5" s="411"/>
      <c r="C5" s="412" t="s">
        <v>322</v>
      </c>
      <c r="D5" s="413"/>
      <c r="E5" s="414"/>
      <c r="F5" s="419"/>
      <c r="G5" s="419"/>
      <c r="H5" s="414"/>
      <c r="I5" s="419"/>
      <c r="J5" s="419"/>
      <c r="K5" s="426"/>
      <c r="L5" s="427"/>
      <c r="M5" s="426"/>
      <c r="N5" s="416"/>
      <c r="O5" s="417"/>
      <c r="P5" s="417"/>
      <c r="R5" s="418"/>
    </row>
    <row r="6" spans="2:18" s="420" customFormat="1" ht="12">
      <c r="B6" s="421"/>
      <c r="C6" s="422"/>
      <c r="D6" s="422"/>
      <c r="E6" s="423"/>
      <c r="F6" s="423"/>
      <c r="G6" s="423"/>
      <c r="H6" s="423"/>
      <c r="I6" s="423"/>
      <c r="J6" s="423"/>
      <c r="K6" s="423"/>
      <c r="L6" s="423"/>
      <c r="M6" s="423"/>
      <c r="N6" s="423"/>
      <c r="O6" s="424"/>
      <c r="P6" s="424"/>
    </row>
    <row r="7" spans="2:18" s="410" customFormat="1" ht="19.2">
      <c r="B7" s="626" t="s">
        <v>323</v>
      </c>
      <c r="C7" s="626"/>
      <c r="D7" s="626"/>
      <c r="E7" s="626"/>
      <c r="F7" s="626"/>
      <c r="G7" s="626"/>
      <c r="H7" s="626"/>
      <c r="I7" s="626"/>
      <c r="J7" s="626"/>
      <c r="K7" s="626"/>
      <c r="L7" s="626"/>
      <c r="M7" s="626"/>
      <c r="N7" s="425"/>
      <c r="O7" s="425"/>
      <c r="P7" s="425"/>
      <c r="R7" s="418"/>
    </row>
    <row r="8" spans="2:18" ht="18.75" customHeight="1" thickBot="1">
      <c r="B8" s="107"/>
      <c r="C8" s="107"/>
      <c r="D8" s="107"/>
      <c r="E8" s="107"/>
      <c r="F8" s="107"/>
      <c r="G8" s="107"/>
      <c r="H8" s="107"/>
      <c r="I8" s="107"/>
      <c r="J8" s="107"/>
      <c r="K8" s="107"/>
      <c r="L8" s="107"/>
      <c r="M8" s="108" t="s">
        <v>196</v>
      </c>
    </row>
    <row r="9" spans="2:18" ht="15.75" customHeight="1">
      <c r="B9" s="627" t="s">
        <v>162</v>
      </c>
      <c r="C9" s="628"/>
      <c r="D9" s="204" t="s">
        <v>163</v>
      </c>
      <c r="E9" s="629" t="s">
        <v>164</v>
      </c>
      <c r="F9" s="630"/>
      <c r="G9" s="630"/>
      <c r="H9" s="630"/>
      <c r="I9" s="630"/>
      <c r="J9" s="630"/>
      <c r="K9" s="630"/>
      <c r="L9" s="631"/>
      <c r="M9" s="205" t="s">
        <v>165</v>
      </c>
    </row>
    <row r="10" spans="2:18" ht="15.75" customHeight="1">
      <c r="B10" s="206"/>
      <c r="C10" s="207"/>
      <c r="D10" s="208"/>
      <c r="E10" s="207"/>
      <c r="F10" s="109"/>
      <c r="G10" s="109"/>
      <c r="H10" s="109"/>
      <c r="I10" s="109"/>
      <c r="J10" s="109"/>
      <c r="K10" s="109"/>
      <c r="L10" s="109"/>
      <c r="M10" s="209"/>
    </row>
    <row r="11" spans="2:18" ht="14.25" customHeight="1">
      <c r="B11" s="210" t="s">
        <v>166</v>
      </c>
      <c r="C11" s="211"/>
      <c r="D11" s="212">
        <f>L20</f>
        <v>6945000</v>
      </c>
      <c r="E11" s="213" t="str">
        <f>①人件費内訳!B5</f>
        <v>主任技師</v>
      </c>
      <c r="F11" s="213">
        <f>①人件費内訳!B19</f>
        <v>21</v>
      </c>
      <c r="G11" s="214" t="s">
        <v>167</v>
      </c>
      <c r="H11" s="215" t="s">
        <v>168</v>
      </c>
      <c r="I11" s="214" t="s">
        <v>197</v>
      </c>
      <c r="J11" s="216">
        <v>40000</v>
      </c>
      <c r="K11" s="217" t="s">
        <v>169</v>
      </c>
      <c r="L11" s="218">
        <f>ROUNDDOWN(F11*J11,0)</f>
        <v>840000</v>
      </c>
      <c r="M11" s="219"/>
    </row>
    <row r="12" spans="2:18" ht="14.25" customHeight="1">
      <c r="B12" s="210"/>
      <c r="C12" s="211"/>
      <c r="D12" s="212"/>
      <c r="E12" s="213"/>
      <c r="F12" s="213"/>
      <c r="G12" s="214"/>
      <c r="H12" s="215"/>
      <c r="I12" s="214"/>
      <c r="J12" s="216"/>
      <c r="K12" s="217"/>
      <c r="L12" s="218"/>
      <c r="M12" s="219"/>
    </row>
    <row r="13" spans="2:18" ht="14.25" customHeight="1">
      <c r="B13" s="210"/>
      <c r="C13" s="211"/>
      <c r="D13" s="212"/>
      <c r="E13" s="213" t="str">
        <f>①人件費内訳!C5</f>
        <v>技師A－１</v>
      </c>
      <c r="F13" s="213">
        <f>①人件費内訳!C19</f>
        <v>42</v>
      </c>
      <c r="G13" s="214" t="s">
        <v>167</v>
      </c>
      <c r="H13" s="215" t="s">
        <v>168</v>
      </c>
      <c r="I13" s="214" t="s">
        <v>197</v>
      </c>
      <c r="J13" s="216">
        <v>30000</v>
      </c>
      <c r="K13" s="217" t="s">
        <v>169</v>
      </c>
      <c r="L13" s="218">
        <f>ROUNDDOWN(F13*J13,0)</f>
        <v>1260000</v>
      </c>
      <c r="M13" s="219"/>
    </row>
    <row r="14" spans="2:18" ht="14.25" customHeight="1">
      <c r="B14" s="210"/>
      <c r="C14" s="211"/>
      <c r="D14" s="212"/>
      <c r="E14" s="213"/>
      <c r="F14" s="213"/>
      <c r="G14" s="213"/>
      <c r="H14" s="115"/>
      <c r="I14" s="214"/>
      <c r="J14" s="216"/>
      <c r="K14" s="217"/>
      <c r="L14" s="218"/>
      <c r="M14" s="219"/>
    </row>
    <row r="15" spans="2:18" ht="14.25" customHeight="1">
      <c r="B15" s="210"/>
      <c r="C15" s="211"/>
      <c r="D15" s="212"/>
      <c r="E15" s="213" t="str">
        <f>①人件費内訳!D5</f>
        <v>技師A－２</v>
      </c>
      <c r="F15" s="213">
        <f>①人件費内訳!D19</f>
        <v>84</v>
      </c>
      <c r="G15" s="214" t="s">
        <v>167</v>
      </c>
      <c r="H15" s="215" t="s">
        <v>168</v>
      </c>
      <c r="I15" s="214" t="s">
        <v>197</v>
      </c>
      <c r="J15" s="216">
        <v>30000</v>
      </c>
      <c r="K15" s="217" t="s">
        <v>169</v>
      </c>
      <c r="L15" s="218">
        <f>ROUNDDOWN(F15*J15,0)</f>
        <v>2520000</v>
      </c>
      <c r="M15" s="219"/>
    </row>
    <row r="16" spans="2:18" ht="14.25" customHeight="1">
      <c r="B16" s="210"/>
      <c r="C16" s="211"/>
      <c r="D16" s="212"/>
      <c r="E16" s="213"/>
      <c r="F16" s="213"/>
      <c r="G16" s="213"/>
      <c r="H16" s="115"/>
      <c r="I16" s="214"/>
      <c r="J16" s="216"/>
      <c r="K16" s="217"/>
      <c r="L16" s="218"/>
      <c r="M16" s="219"/>
    </row>
    <row r="17" spans="2:14" ht="14.25" customHeight="1">
      <c r="B17" s="210"/>
      <c r="C17" s="211"/>
      <c r="D17" s="212"/>
      <c r="E17" s="213" t="str">
        <f>①人件費内訳!E5</f>
        <v>技師Ｂ</v>
      </c>
      <c r="F17" s="213">
        <f>①人件費内訳!E19</f>
        <v>93</v>
      </c>
      <c r="G17" s="214" t="s">
        <v>167</v>
      </c>
      <c r="H17" s="215" t="s">
        <v>168</v>
      </c>
      <c r="I17" s="214" t="s">
        <v>197</v>
      </c>
      <c r="J17" s="216">
        <v>25000</v>
      </c>
      <c r="K17" s="217" t="s">
        <v>169</v>
      </c>
      <c r="L17" s="218">
        <f>ROUNDDOWN(F17*J17,0)</f>
        <v>2325000</v>
      </c>
      <c r="M17" s="219"/>
    </row>
    <row r="18" spans="2:14" ht="14.25" customHeight="1">
      <c r="B18" s="210"/>
      <c r="C18" s="211"/>
      <c r="D18" s="212"/>
      <c r="E18" s="213"/>
      <c r="F18" s="213"/>
      <c r="G18" s="213"/>
      <c r="H18" s="115"/>
      <c r="I18" s="214"/>
      <c r="J18" s="216"/>
      <c r="K18" s="217"/>
      <c r="L18" s="218"/>
      <c r="M18" s="219"/>
    </row>
    <row r="19" spans="2:14" ht="14.25" customHeight="1">
      <c r="B19" s="220" t="s">
        <v>170</v>
      </c>
      <c r="C19" s="213"/>
      <c r="D19" s="212">
        <f>D11</f>
        <v>6945000</v>
      </c>
      <c r="E19" s="213"/>
      <c r="F19" s="213"/>
      <c r="G19" s="213"/>
      <c r="I19" s="214"/>
      <c r="J19" s="221"/>
      <c r="K19" s="217"/>
      <c r="L19" s="218"/>
      <c r="M19" s="219"/>
    </row>
    <row r="20" spans="2:14" s="111" customFormat="1" ht="14.25" customHeight="1">
      <c r="B20" s="222"/>
      <c r="C20" s="223"/>
      <c r="D20" s="224"/>
      <c r="E20" s="223"/>
      <c r="F20" s="223"/>
      <c r="G20" s="223"/>
      <c r="H20" s="225"/>
      <c r="I20" s="225"/>
      <c r="J20" s="226" t="s">
        <v>171</v>
      </c>
      <c r="K20" s="227"/>
      <c r="L20" s="228">
        <f>SUM(L11:L18)</f>
        <v>6945000</v>
      </c>
      <c r="M20" s="229"/>
      <c r="N20" s="110"/>
    </row>
    <row r="21" spans="2:14" ht="14.25" customHeight="1">
      <c r="B21" s="230"/>
      <c r="C21" s="231"/>
      <c r="D21" s="232"/>
      <c r="E21" s="231"/>
      <c r="F21" s="231"/>
      <c r="G21" s="233"/>
      <c r="H21" s="231"/>
      <c r="I21" s="231"/>
      <c r="J21" s="234"/>
      <c r="K21" s="235"/>
      <c r="L21" s="231"/>
      <c r="M21" s="236"/>
    </row>
    <row r="22" spans="2:14" ht="14.25" customHeight="1">
      <c r="B22" s="237" t="s">
        <v>172</v>
      </c>
      <c r="C22" s="238"/>
      <c r="D22" s="239"/>
      <c r="E22" s="109"/>
      <c r="F22" s="109"/>
      <c r="G22" s="109"/>
      <c r="H22" s="109"/>
      <c r="I22" s="109"/>
      <c r="J22" s="109"/>
      <c r="K22" s="112"/>
      <c r="L22" s="109"/>
      <c r="M22" s="113"/>
    </row>
    <row r="23" spans="2:14" ht="14.25" customHeight="1">
      <c r="B23" s="220"/>
      <c r="C23" s="213"/>
      <c r="D23" s="212"/>
      <c r="E23" s="114"/>
      <c r="F23" s="114"/>
      <c r="G23" s="114"/>
      <c r="H23" s="114"/>
      <c r="I23" s="114"/>
      <c r="J23" s="114"/>
      <c r="K23" s="115"/>
      <c r="L23" s="114"/>
      <c r="M23" s="116"/>
    </row>
    <row r="24" spans="2:14" ht="14.25" customHeight="1">
      <c r="B24" s="220"/>
      <c r="C24" s="213" t="s">
        <v>173</v>
      </c>
      <c r="D24" s="117">
        <f>L26</f>
        <v>247800</v>
      </c>
      <c r="E24" s="114" t="s">
        <v>198</v>
      </c>
      <c r="F24" s="240">
        <v>1</v>
      </c>
      <c r="G24" s="215" t="s">
        <v>174</v>
      </c>
      <c r="H24" s="215" t="s">
        <v>175</v>
      </c>
      <c r="I24" s="214" t="s">
        <v>176</v>
      </c>
      <c r="J24" s="241">
        <f>②諸謝金内訳!G8</f>
        <v>247800</v>
      </c>
      <c r="K24" s="217" t="s">
        <v>169</v>
      </c>
      <c r="L24" s="242">
        <f>ROUND(F24*J24,0)</f>
        <v>247800</v>
      </c>
      <c r="M24" s="219"/>
    </row>
    <row r="25" spans="2:14" ht="14.25" customHeight="1">
      <c r="B25" s="220"/>
      <c r="C25" s="213"/>
      <c r="D25" s="118"/>
      <c r="E25" s="114"/>
      <c r="F25" s="240"/>
      <c r="G25" s="215"/>
      <c r="H25" s="215"/>
      <c r="I25" s="214"/>
      <c r="J25" s="241"/>
      <c r="K25" s="217"/>
      <c r="L25" s="242"/>
      <c r="M25" s="219"/>
    </row>
    <row r="26" spans="2:14" s="111" customFormat="1" ht="14.25" customHeight="1">
      <c r="B26" s="222"/>
      <c r="C26" s="223"/>
      <c r="D26" s="119"/>
      <c r="E26" s="120"/>
      <c r="F26" s="243"/>
      <c r="G26" s="244"/>
      <c r="H26" s="245"/>
      <c r="I26" s="225"/>
      <c r="J26" s="246" t="s">
        <v>171</v>
      </c>
      <c r="K26" s="227" t="s">
        <v>2</v>
      </c>
      <c r="L26" s="247">
        <f>SUM(L24:L24)</f>
        <v>247800</v>
      </c>
      <c r="M26" s="229"/>
      <c r="N26" s="110"/>
    </row>
    <row r="27" spans="2:14" ht="14.25" customHeight="1">
      <c r="B27" s="220"/>
      <c r="C27" s="213"/>
      <c r="D27" s="212"/>
      <c r="E27" s="114"/>
      <c r="F27" s="114"/>
      <c r="G27" s="114"/>
      <c r="H27" s="115"/>
      <c r="I27" s="114"/>
      <c r="J27" s="114"/>
      <c r="K27" s="115"/>
      <c r="L27" s="121"/>
      <c r="M27" s="116"/>
    </row>
    <row r="28" spans="2:14" ht="14.25" customHeight="1">
      <c r="B28" s="220"/>
      <c r="C28" s="213" t="s">
        <v>177</v>
      </c>
      <c r="D28" s="117">
        <f>L30</f>
        <v>6120008</v>
      </c>
      <c r="E28" s="114" t="s">
        <v>199</v>
      </c>
      <c r="F28" s="240">
        <v>1</v>
      </c>
      <c r="G28" s="215" t="s">
        <v>174</v>
      </c>
      <c r="H28" s="215" t="s">
        <v>175</v>
      </c>
      <c r="I28" s="214" t="s">
        <v>176</v>
      </c>
      <c r="J28" s="241">
        <f>③旅費内訳!D25</f>
        <v>6120008</v>
      </c>
      <c r="K28" s="217" t="s">
        <v>169</v>
      </c>
      <c r="L28" s="242">
        <f>ROUND(F28*J28,0)</f>
        <v>6120008</v>
      </c>
      <c r="M28" s="398"/>
    </row>
    <row r="29" spans="2:14" ht="14.25" customHeight="1">
      <c r="B29" s="220"/>
      <c r="C29" s="213"/>
      <c r="D29" s="118"/>
      <c r="E29" s="114"/>
      <c r="F29" s="632"/>
      <c r="G29" s="633"/>
      <c r="H29" s="248"/>
      <c r="I29" s="214"/>
      <c r="J29" s="241"/>
      <c r="K29" s="217"/>
      <c r="L29" s="249"/>
      <c r="M29" s="219"/>
    </row>
    <row r="30" spans="2:14" s="111" customFormat="1" ht="14.25" customHeight="1">
      <c r="B30" s="222"/>
      <c r="C30" s="223"/>
      <c r="D30" s="119"/>
      <c r="E30" s="120"/>
      <c r="F30" s="243"/>
      <c r="G30" s="244"/>
      <c r="H30" s="245"/>
      <c r="I30" s="225"/>
      <c r="J30" s="246" t="s">
        <v>171</v>
      </c>
      <c r="K30" s="227" t="s">
        <v>2</v>
      </c>
      <c r="L30" s="247">
        <f>L28</f>
        <v>6120008</v>
      </c>
      <c r="M30" s="229"/>
      <c r="N30" s="110"/>
    </row>
    <row r="31" spans="2:14" ht="14.25" customHeight="1">
      <c r="B31" s="220"/>
      <c r="C31" s="213"/>
      <c r="D31" s="117"/>
      <c r="E31" s="114"/>
      <c r="F31" s="240"/>
      <c r="G31" s="215"/>
      <c r="H31" s="248"/>
      <c r="I31" s="214"/>
      <c r="J31" s="242"/>
      <c r="K31" s="217"/>
      <c r="L31" s="242"/>
      <c r="M31" s="219"/>
      <c r="N31" s="122"/>
    </row>
    <row r="32" spans="2:14" ht="14.25" customHeight="1">
      <c r="B32" s="220"/>
      <c r="C32" s="213" t="s">
        <v>178</v>
      </c>
      <c r="D32" s="117">
        <f>L34</f>
        <v>226000</v>
      </c>
      <c r="E32" s="114" t="s">
        <v>200</v>
      </c>
      <c r="F32" s="240">
        <v>1</v>
      </c>
      <c r="G32" s="215" t="s">
        <v>174</v>
      </c>
      <c r="H32" s="215" t="s">
        <v>175</v>
      </c>
      <c r="I32" s="214" t="s">
        <v>176</v>
      </c>
      <c r="J32" s="241">
        <f>⑥消耗品費内訳!F11</f>
        <v>226000</v>
      </c>
      <c r="K32" s="217" t="s">
        <v>1</v>
      </c>
      <c r="L32" s="242">
        <f>ROUND(F32*J32,0)</f>
        <v>226000</v>
      </c>
      <c r="M32" s="219"/>
    </row>
    <row r="33" spans="2:14" ht="14.25" customHeight="1">
      <c r="B33" s="220"/>
      <c r="C33" s="213"/>
      <c r="D33" s="118"/>
      <c r="E33" s="114"/>
      <c r="F33" s="240"/>
      <c r="G33" s="215"/>
      <c r="H33" s="215"/>
      <c r="I33" s="214"/>
      <c r="J33" s="241"/>
      <c r="K33" s="217"/>
      <c r="L33" s="242"/>
      <c r="M33" s="219"/>
    </row>
    <row r="34" spans="2:14" s="111" customFormat="1" ht="14.25" customHeight="1">
      <c r="B34" s="222"/>
      <c r="C34" s="223"/>
      <c r="D34" s="119"/>
      <c r="E34" s="120"/>
      <c r="F34" s="243"/>
      <c r="G34" s="244"/>
      <c r="H34" s="245"/>
      <c r="I34" s="225"/>
      <c r="J34" s="246" t="s">
        <v>171</v>
      </c>
      <c r="K34" s="227" t="s">
        <v>2</v>
      </c>
      <c r="L34" s="247">
        <f>SUM(L32)</f>
        <v>226000</v>
      </c>
      <c r="M34" s="229"/>
      <c r="N34" s="110"/>
    </row>
    <row r="35" spans="2:14" ht="14.25" customHeight="1">
      <c r="B35" s="220"/>
      <c r="C35" s="213"/>
      <c r="D35" s="117"/>
      <c r="E35" s="114"/>
      <c r="F35" s="240"/>
      <c r="G35" s="215"/>
      <c r="H35" s="248"/>
      <c r="I35" s="214"/>
      <c r="J35" s="242"/>
      <c r="K35" s="217"/>
      <c r="L35" s="242"/>
      <c r="M35" s="219"/>
      <c r="N35" s="122"/>
    </row>
    <row r="36" spans="2:14" ht="14.25" customHeight="1">
      <c r="B36" s="220"/>
      <c r="C36" s="213" t="s">
        <v>179</v>
      </c>
      <c r="D36" s="117">
        <f>L38</f>
        <v>4500</v>
      </c>
      <c r="E36" s="114" t="s">
        <v>201</v>
      </c>
      <c r="F36" s="240">
        <v>1</v>
      </c>
      <c r="G36" s="215" t="s">
        <v>174</v>
      </c>
      <c r="H36" s="215" t="s">
        <v>175</v>
      </c>
      <c r="I36" s="214" t="s">
        <v>176</v>
      </c>
      <c r="J36" s="241">
        <f>⑦印刷製本費内訳!F11</f>
        <v>4500</v>
      </c>
      <c r="K36" s="217" t="s">
        <v>1</v>
      </c>
      <c r="L36" s="242">
        <f>ROUND(F36*J36,0)</f>
        <v>4500</v>
      </c>
      <c r="M36" s="219"/>
    </row>
    <row r="37" spans="2:14" ht="14.25" customHeight="1">
      <c r="B37" s="220"/>
      <c r="C37" s="213"/>
      <c r="D37" s="118"/>
      <c r="E37" s="114"/>
      <c r="F37" s="240"/>
      <c r="G37" s="215"/>
      <c r="H37" s="215"/>
      <c r="I37" s="214"/>
      <c r="J37" s="241"/>
      <c r="K37" s="217"/>
      <c r="L37" s="242"/>
      <c r="M37" s="219"/>
    </row>
    <row r="38" spans="2:14" s="111" customFormat="1" ht="14.25" customHeight="1">
      <c r="B38" s="222"/>
      <c r="C38" s="223"/>
      <c r="D38" s="119"/>
      <c r="E38" s="120"/>
      <c r="F38" s="243"/>
      <c r="G38" s="244"/>
      <c r="H38" s="245"/>
      <c r="I38" s="225"/>
      <c r="J38" s="246" t="s">
        <v>171</v>
      </c>
      <c r="K38" s="227" t="s">
        <v>2</v>
      </c>
      <c r="L38" s="247">
        <f>SUM(L36)</f>
        <v>4500</v>
      </c>
      <c r="M38" s="229"/>
      <c r="N38" s="110"/>
    </row>
    <row r="39" spans="2:14" ht="14.25" customHeight="1">
      <c r="B39" s="220"/>
      <c r="C39" s="213"/>
      <c r="D39" s="117"/>
      <c r="E39" s="114"/>
      <c r="F39" s="240"/>
      <c r="G39" s="215"/>
      <c r="H39" s="248"/>
      <c r="I39" s="214"/>
      <c r="J39" s="242"/>
      <c r="K39" s="217"/>
      <c r="L39" s="242"/>
      <c r="M39" s="219"/>
      <c r="N39" s="122"/>
    </row>
    <row r="40" spans="2:14" ht="14.25" customHeight="1">
      <c r="B40" s="220"/>
      <c r="C40" s="213" t="s">
        <v>180</v>
      </c>
      <c r="D40" s="117">
        <f>L42</f>
        <v>109700</v>
      </c>
      <c r="E40" s="114" t="s">
        <v>202</v>
      </c>
      <c r="F40" s="213">
        <v>1</v>
      </c>
      <c r="G40" s="215" t="s">
        <v>174</v>
      </c>
      <c r="H40" s="215" t="s">
        <v>175</v>
      </c>
      <c r="I40" s="214" t="s">
        <v>176</v>
      </c>
      <c r="J40" s="241">
        <f>⑧通信運搬費内訳!F11</f>
        <v>109700</v>
      </c>
      <c r="K40" s="217" t="s">
        <v>181</v>
      </c>
      <c r="L40" s="242">
        <f>ROUND(F40*J40,0)</f>
        <v>109700</v>
      </c>
      <c r="M40" s="219"/>
    </row>
    <row r="41" spans="2:14" ht="14.25" customHeight="1">
      <c r="B41" s="220"/>
      <c r="C41" s="213"/>
      <c r="D41" s="117"/>
      <c r="E41" s="114"/>
      <c r="F41" s="632"/>
      <c r="G41" s="633"/>
      <c r="H41" s="248"/>
      <c r="I41" s="214"/>
      <c r="J41" s="241"/>
      <c r="K41" s="217"/>
      <c r="L41" s="242"/>
      <c r="M41" s="219"/>
    </row>
    <row r="42" spans="2:14" s="111" customFormat="1" ht="14.25" customHeight="1">
      <c r="B42" s="222"/>
      <c r="C42" s="223"/>
      <c r="D42" s="119"/>
      <c r="E42" s="120"/>
      <c r="F42" s="243"/>
      <c r="G42" s="244"/>
      <c r="H42" s="245"/>
      <c r="I42" s="225"/>
      <c r="J42" s="246" t="s">
        <v>171</v>
      </c>
      <c r="K42" s="227" t="s">
        <v>2</v>
      </c>
      <c r="L42" s="247">
        <f>L40</f>
        <v>109700</v>
      </c>
      <c r="M42" s="229"/>
      <c r="N42" s="110"/>
    </row>
    <row r="43" spans="2:14" s="111" customFormat="1" ht="14.25" customHeight="1">
      <c r="B43" s="222"/>
      <c r="C43" s="223"/>
      <c r="D43" s="119"/>
      <c r="E43" s="120"/>
      <c r="F43" s="243"/>
      <c r="G43" s="244"/>
      <c r="H43" s="245"/>
      <c r="I43" s="225"/>
      <c r="J43" s="250"/>
      <c r="K43" s="251"/>
      <c r="L43" s="250"/>
      <c r="M43" s="229"/>
      <c r="N43" s="110"/>
    </row>
    <row r="44" spans="2:14" ht="14.25" customHeight="1">
      <c r="B44" s="220"/>
      <c r="C44" s="213" t="s">
        <v>182</v>
      </c>
      <c r="D44" s="117">
        <f>L46</f>
        <v>590000</v>
      </c>
      <c r="E44" s="114" t="s">
        <v>203</v>
      </c>
      <c r="F44" s="240">
        <v>1</v>
      </c>
      <c r="G44" s="215" t="s">
        <v>174</v>
      </c>
      <c r="H44" s="215" t="s">
        <v>175</v>
      </c>
      <c r="I44" s="214" t="s">
        <v>176</v>
      </c>
      <c r="J44" s="241">
        <f>⑨借料及び損料内訳!F11</f>
        <v>590000</v>
      </c>
      <c r="K44" s="217" t="s">
        <v>181</v>
      </c>
      <c r="L44" s="249">
        <f>ROUND(F44*J44,0)</f>
        <v>590000</v>
      </c>
      <c r="M44" s="219"/>
      <c r="N44" s="122"/>
    </row>
    <row r="45" spans="2:14" ht="14.25" customHeight="1">
      <c r="B45" s="220"/>
      <c r="C45" s="213"/>
      <c r="D45" s="117"/>
      <c r="E45" s="114"/>
      <c r="F45" s="240"/>
      <c r="G45" s="215"/>
      <c r="H45" s="248"/>
      <c r="I45" s="214"/>
      <c r="J45" s="242"/>
      <c r="K45" s="217"/>
      <c r="L45" s="249"/>
      <c r="M45" s="219"/>
      <c r="N45" s="122"/>
    </row>
    <row r="46" spans="2:14" s="111" customFormat="1" ht="14.25" customHeight="1">
      <c r="B46" s="222"/>
      <c r="C46" s="223"/>
      <c r="D46" s="119"/>
      <c r="E46" s="120"/>
      <c r="F46" s="243"/>
      <c r="G46" s="244"/>
      <c r="H46" s="245"/>
      <c r="I46" s="225"/>
      <c r="J46" s="246" t="s">
        <v>171</v>
      </c>
      <c r="K46" s="227" t="s">
        <v>2</v>
      </c>
      <c r="L46" s="247">
        <f>L44</f>
        <v>590000</v>
      </c>
      <c r="M46" s="229"/>
      <c r="N46" s="110"/>
    </row>
    <row r="47" spans="2:14" ht="14.25" customHeight="1">
      <c r="B47" s="220"/>
      <c r="C47" s="213"/>
      <c r="D47" s="117"/>
      <c r="E47" s="114"/>
      <c r="F47" s="240"/>
      <c r="G47" s="215"/>
      <c r="H47" s="248"/>
      <c r="I47" s="214"/>
      <c r="J47" s="242"/>
      <c r="K47" s="217"/>
      <c r="L47" s="249"/>
      <c r="M47" s="219"/>
      <c r="N47" s="122"/>
    </row>
    <row r="48" spans="2:14" ht="14.25" customHeight="1">
      <c r="B48" s="220"/>
      <c r="C48" s="213" t="s">
        <v>183</v>
      </c>
      <c r="D48" s="117">
        <f>L50</f>
        <v>1800</v>
      </c>
      <c r="E48" s="114" t="s">
        <v>204</v>
      </c>
      <c r="F48" s="240">
        <v>1</v>
      </c>
      <c r="G48" s="215" t="s">
        <v>174</v>
      </c>
      <c r="H48" s="215" t="s">
        <v>175</v>
      </c>
      <c r="I48" s="214" t="s">
        <v>176</v>
      </c>
      <c r="J48" s="241">
        <f>⑩会議費内訳!G8</f>
        <v>1800</v>
      </c>
      <c r="K48" s="217" t="s">
        <v>169</v>
      </c>
      <c r="L48" s="249">
        <f>ROUND(F48*J48,0)</f>
        <v>1800</v>
      </c>
      <c r="M48" s="219"/>
      <c r="N48" s="122"/>
    </row>
    <row r="49" spans="2:14" ht="14.25" customHeight="1">
      <c r="B49" s="220"/>
      <c r="C49" s="213"/>
      <c r="D49" s="117"/>
      <c r="E49" s="114"/>
      <c r="F49" s="240"/>
      <c r="G49" s="215"/>
      <c r="H49" s="248"/>
      <c r="I49" s="214"/>
      <c r="J49" s="242"/>
      <c r="K49" s="217"/>
      <c r="L49" s="249"/>
      <c r="M49" s="219"/>
      <c r="N49" s="122"/>
    </row>
    <row r="50" spans="2:14" s="111" customFormat="1" ht="14.25" customHeight="1">
      <c r="B50" s="222"/>
      <c r="C50" s="223"/>
      <c r="D50" s="119"/>
      <c r="E50" s="120"/>
      <c r="F50" s="243"/>
      <c r="G50" s="244"/>
      <c r="H50" s="245"/>
      <c r="I50" s="225"/>
      <c r="J50" s="246" t="s">
        <v>171</v>
      </c>
      <c r="K50" s="227" t="s">
        <v>2</v>
      </c>
      <c r="L50" s="247">
        <f>L48</f>
        <v>1800</v>
      </c>
      <c r="M50" s="229"/>
      <c r="N50" s="110"/>
    </row>
    <row r="51" spans="2:14" ht="14.25" customHeight="1">
      <c r="B51" s="220"/>
      <c r="C51" s="213"/>
      <c r="D51" s="117"/>
      <c r="E51" s="114"/>
      <c r="F51" s="240"/>
      <c r="G51" s="215"/>
      <c r="H51" s="248"/>
      <c r="I51" s="214"/>
      <c r="J51" s="242"/>
      <c r="K51" s="217"/>
      <c r="L51" s="249"/>
      <c r="M51" s="219"/>
      <c r="N51" s="122"/>
    </row>
    <row r="52" spans="2:14" ht="14.25" customHeight="1">
      <c r="B52" s="220"/>
      <c r="C52" s="213" t="s">
        <v>184</v>
      </c>
      <c r="D52" s="117">
        <f>L54</f>
        <v>1470000</v>
      </c>
      <c r="E52" s="114" t="s">
        <v>205</v>
      </c>
      <c r="F52" s="240">
        <v>1</v>
      </c>
      <c r="G52" s="215" t="s">
        <v>174</v>
      </c>
      <c r="H52" s="215" t="s">
        <v>185</v>
      </c>
      <c r="I52" s="214" t="s">
        <v>186</v>
      </c>
      <c r="J52" s="241">
        <f>⑪賃金内訳!E10</f>
        <v>1470000</v>
      </c>
      <c r="K52" s="217" t="s">
        <v>2</v>
      </c>
      <c r="L52" s="249">
        <f>ROUND(F52*J52,0)</f>
        <v>1470000</v>
      </c>
      <c r="M52" s="219"/>
      <c r="N52" s="122"/>
    </row>
    <row r="53" spans="2:14" ht="14.25" customHeight="1">
      <c r="B53" s="220"/>
      <c r="C53" s="213"/>
      <c r="D53" s="117"/>
      <c r="E53" s="114"/>
      <c r="F53" s="240"/>
      <c r="G53" s="215"/>
      <c r="H53" s="248"/>
      <c r="I53" s="214"/>
      <c r="J53" s="242"/>
      <c r="K53" s="217"/>
      <c r="L53" s="249"/>
      <c r="M53" s="219"/>
      <c r="N53" s="122"/>
    </row>
    <row r="54" spans="2:14" s="111" customFormat="1" ht="14.25" customHeight="1">
      <c r="B54" s="222"/>
      <c r="C54" s="223"/>
      <c r="D54" s="119"/>
      <c r="E54" s="120"/>
      <c r="F54" s="243"/>
      <c r="G54" s="244"/>
      <c r="H54" s="245"/>
      <c r="I54" s="225"/>
      <c r="J54" s="246" t="s">
        <v>171</v>
      </c>
      <c r="K54" s="227" t="s">
        <v>2</v>
      </c>
      <c r="L54" s="247">
        <f>L52</f>
        <v>1470000</v>
      </c>
      <c r="M54" s="229"/>
      <c r="N54" s="110"/>
    </row>
    <row r="55" spans="2:14" ht="14.25" customHeight="1">
      <c r="B55" s="220"/>
      <c r="C55" s="213"/>
      <c r="D55" s="117"/>
      <c r="E55" s="114"/>
      <c r="F55" s="240"/>
      <c r="G55" s="215"/>
      <c r="H55" s="248"/>
      <c r="I55" s="214"/>
      <c r="J55" s="242"/>
      <c r="K55" s="217"/>
      <c r="L55" s="249"/>
      <c r="M55" s="219"/>
      <c r="N55" s="122"/>
    </row>
    <row r="56" spans="2:14" ht="14.25" customHeight="1">
      <c r="B56" s="220"/>
      <c r="C56" s="213" t="s">
        <v>187</v>
      </c>
      <c r="D56" s="117">
        <f>L58</f>
        <v>150000</v>
      </c>
      <c r="E56" s="114" t="s">
        <v>206</v>
      </c>
      <c r="F56" s="240">
        <v>1</v>
      </c>
      <c r="G56" s="215" t="s">
        <v>174</v>
      </c>
      <c r="H56" s="215" t="s">
        <v>175</v>
      </c>
      <c r="I56" s="214" t="s">
        <v>176</v>
      </c>
      <c r="J56" s="241">
        <f>⑫雑役務費内訳!E10</f>
        <v>150000</v>
      </c>
      <c r="K56" s="217" t="s">
        <v>169</v>
      </c>
      <c r="L56" s="249">
        <f>ROUND(F56*J56,0)</f>
        <v>150000</v>
      </c>
      <c r="M56" s="219"/>
      <c r="N56" s="122"/>
    </row>
    <row r="57" spans="2:14" ht="14.25" customHeight="1">
      <c r="B57" s="220"/>
      <c r="C57" s="213"/>
      <c r="D57" s="117"/>
      <c r="E57" s="123"/>
      <c r="F57" s="240"/>
      <c r="G57" s="215"/>
      <c r="H57" s="248"/>
      <c r="I57" s="214"/>
      <c r="J57" s="242"/>
      <c r="K57" s="217"/>
      <c r="L57" s="249"/>
      <c r="M57" s="219"/>
      <c r="N57" s="122"/>
    </row>
    <row r="58" spans="2:14" s="111" customFormat="1" ht="14.25" customHeight="1">
      <c r="B58" s="222"/>
      <c r="C58" s="223"/>
      <c r="D58" s="119"/>
      <c r="E58" s="120"/>
      <c r="F58" s="243"/>
      <c r="G58" s="244"/>
      <c r="H58" s="245"/>
      <c r="I58" s="225"/>
      <c r="J58" s="246" t="s">
        <v>171</v>
      </c>
      <c r="K58" s="227" t="s">
        <v>2</v>
      </c>
      <c r="L58" s="247">
        <f>SUM(L56:L56)</f>
        <v>150000</v>
      </c>
      <c r="M58" s="229"/>
      <c r="N58" s="110"/>
    </row>
    <row r="59" spans="2:14" ht="14.25" customHeight="1">
      <c r="B59" s="220"/>
      <c r="C59" s="213"/>
      <c r="D59" s="117"/>
      <c r="E59" s="114"/>
      <c r="F59" s="240"/>
      <c r="G59" s="215"/>
      <c r="H59" s="248"/>
      <c r="I59" s="214"/>
      <c r="J59" s="242"/>
      <c r="K59" s="217"/>
      <c r="L59" s="249"/>
      <c r="M59" s="219"/>
      <c r="N59" s="122"/>
    </row>
    <row r="60" spans="2:14" ht="14.25" customHeight="1">
      <c r="B60" s="220"/>
      <c r="C60" s="213" t="s">
        <v>188</v>
      </c>
      <c r="D60" s="117">
        <f>L62</f>
        <v>2500000</v>
      </c>
      <c r="E60" s="124" t="s">
        <v>207</v>
      </c>
      <c r="F60" s="240">
        <v>1</v>
      </c>
      <c r="G60" s="215" t="s">
        <v>174</v>
      </c>
      <c r="H60" s="215" t="s">
        <v>175</v>
      </c>
      <c r="I60" s="214" t="s">
        <v>176</v>
      </c>
      <c r="J60" s="241">
        <f>⑬外注費内訳!E10</f>
        <v>2500000</v>
      </c>
      <c r="K60" s="217" t="s">
        <v>169</v>
      </c>
      <c r="L60" s="249">
        <f>ROUND(F60*J60,0)</f>
        <v>2500000</v>
      </c>
      <c r="M60" s="219"/>
      <c r="N60" s="122"/>
    </row>
    <row r="61" spans="2:14" ht="14.25" customHeight="1">
      <c r="B61" s="220"/>
      <c r="C61" s="213"/>
      <c r="D61" s="117"/>
      <c r="E61" s="114"/>
      <c r="F61" s="240"/>
      <c r="G61" s="215"/>
      <c r="H61" s="248"/>
      <c r="I61" s="214"/>
      <c r="J61" s="242"/>
      <c r="K61" s="217"/>
      <c r="L61" s="249"/>
      <c r="M61" s="252"/>
      <c r="N61" s="122"/>
    </row>
    <row r="62" spans="2:14" s="111" customFormat="1" ht="14.25" customHeight="1">
      <c r="B62" s="222"/>
      <c r="C62" s="223"/>
      <c r="D62" s="119"/>
      <c r="E62" s="120"/>
      <c r="F62" s="243"/>
      <c r="G62" s="244"/>
      <c r="H62" s="245"/>
      <c r="I62" s="225"/>
      <c r="J62" s="246" t="s">
        <v>171</v>
      </c>
      <c r="K62" s="227" t="s">
        <v>2</v>
      </c>
      <c r="L62" s="247">
        <f>L60</f>
        <v>2500000</v>
      </c>
      <c r="M62" s="252"/>
      <c r="N62" s="110"/>
    </row>
    <row r="63" spans="2:14" ht="14.25" customHeight="1">
      <c r="B63" s="220"/>
      <c r="C63" s="213"/>
      <c r="D63" s="117"/>
      <c r="E63" s="114"/>
      <c r="F63" s="240"/>
      <c r="G63" s="215"/>
      <c r="H63" s="248"/>
      <c r="I63" s="214"/>
      <c r="J63" s="242"/>
      <c r="K63" s="217"/>
      <c r="L63" s="249"/>
      <c r="M63" s="252"/>
      <c r="N63" s="122"/>
    </row>
    <row r="64" spans="2:14" ht="14.25" customHeight="1">
      <c r="B64" s="220"/>
      <c r="C64" s="213" t="s">
        <v>189</v>
      </c>
      <c r="D64" s="117">
        <f>L66</f>
        <v>5000000</v>
      </c>
      <c r="E64" s="125" t="s">
        <v>208</v>
      </c>
      <c r="F64" s="240">
        <v>1</v>
      </c>
      <c r="G64" s="215" t="s">
        <v>174</v>
      </c>
      <c r="H64" s="215" t="s">
        <v>175</v>
      </c>
      <c r="I64" s="214" t="s">
        <v>176</v>
      </c>
      <c r="J64" s="241">
        <f>⑭共同実施費内訳!E10</f>
        <v>5000000</v>
      </c>
      <c r="K64" s="217" t="s">
        <v>1</v>
      </c>
      <c r="L64" s="249">
        <f>ROUND(F64*J64,0)</f>
        <v>5000000</v>
      </c>
      <c r="M64" s="219"/>
      <c r="N64" s="122"/>
    </row>
    <row r="65" spans="1:14" ht="14.25" customHeight="1">
      <c r="B65" s="220"/>
      <c r="C65" s="213"/>
      <c r="D65" s="117"/>
      <c r="E65" s="114"/>
      <c r="F65" s="240"/>
      <c r="G65" s="215"/>
      <c r="H65" s="248"/>
      <c r="I65" s="214"/>
      <c r="J65" s="242"/>
      <c r="K65" s="217"/>
      <c r="L65" s="249"/>
      <c r="M65" s="252"/>
      <c r="N65" s="122"/>
    </row>
    <row r="66" spans="1:14" s="111" customFormat="1" ht="14.25" customHeight="1">
      <c r="B66" s="222"/>
      <c r="C66" s="223"/>
      <c r="D66" s="119"/>
      <c r="E66" s="120"/>
      <c r="F66" s="243"/>
      <c r="G66" s="244"/>
      <c r="H66" s="245"/>
      <c r="I66" s="225"/>
      <c r="J66" s="246" t="s">
        <v>171</v>
      </c>
      <c r="K66" s="227" t="s">
        <v>2</v>
      </c>
      <c r="L66" s="247">
        <f>L64</f>
        <v>5000000</v>
      </c>
      <c r="M66" s="252"/>
      <c r="N66" s="110"/>
    </row>
    <row r="67" spans="1:14" ht="14.25" customHeight="1">
      <c r="B67" s="220"/>
      <c r="C67" s="213"/>
      <c r="D67" s="212"/>
      <c r="E67" s="215"/>
      <c r="F67" s="215"/>
      <c r="G67" s="241"/>
      <c r="H67" s="242"/>
      <c r="I67" s="242"/>
      <c r="J67" s="214"/>
      <c r="K67" s="214"/>
      <c r="L67" s="253"/>
      <c r="M67" s="252"/>
      <c r="N67" s="126"/>
    </row>
    <row r="68" spans="1:14" ht="28.05" customHeight="1">
      <c r="B68" s="230" t="s">
        <v>190</v>
      </c>
      <c r="C68" s="231"/>
      <c r="D68" s="232">
        <f>SUM(D22:D67)</f>
        <v>16419808</v>
      </c>
      <c r="E68" s="254"/>
      <c r="F68" s="254"/>
      <c r="G68" s="255"/>
      <c r="H68" s="234"/>
      <c r="I68" s="234"/>
      <c r="J68" s="256"/>
      <c r="K68" s="256"/>
      <c r="L68" s="257"/>
      <c r="M68" s="258"/>
      <c r="N68" s="126"/>
    </row>
    <row r="69" spans="1:14" ht="28.05" customHeight="1">
      <c r="B69" s="634" t="s">
        <v>191</v>
      </c>
      <c r="C69" s="635"/>
      <c r="D69" s="239">
        <f>SUM(D19,D68)</f>
        <v>23364808</v>
      </c>
      <c r="E69" s="636" t="s">
        <v>298</v>
      </c>
      <c r="F69" s="637"/>
      <c r="G69" s="637"/>
      <c r="H69" s="637"/>
      <c r="I69" s="637"/>
      <c r="J69" s="637"/>
      <c r="K69" s="637"/>
      <c r="L69" s="259">
        <f>D69-D60-D64</f>
        <v>15864808</v>
      </c>
      <c r="M69" s="209"/>
      <c r="N69" s="126"/>
    </row>
    <row r="70" spans="1:14" s="127" customFormat="1" ht="28.05" customHeight="1">
      <c r="B70" s="644" t="s">
        <v>192</v>
      </c>
      <c r="C70" s="645"/>
      <c r="D70" s="283">
        <v>2046957</v>
      </c>
      <c r="E70" s="285" t="s">
        <v>210</v>
      </c>
      <c r="F70" s="643">
        <f>L69*15%</f>
        <v>2379721.1999999997</v>
      </c>
      <c r="G70" s="643"/>
      <c r="H70" s="284" t="s">
        <v>211</v>
      </c>
      <c r="I70" s="642" t="s">
        <v>209</v>
      </c>
      <c r="J70" s="642"/>
      <c r="K70" s="642"/>
      <c r="L70" s="403">
        <f>ROUNDDOWN(D70/L69,4)</f>
        <v>0.129</v>
      </c>
      <c r="M70" s="260"/>
      <c r="N70" s="128"/>
    </row>
    <row r="71" spans="1:14" ht="28.05" customHeight="1">
      <c r="B71" s="634" t="s">
        <v>193</v>
      </c>
      <c r="C71" s="635"/>
      <c r="D71" s="239">
        <f>SUM(D69:D70)</f>
        <v>25411765</v>
      </c>
      <c r="E71" s="238"/>
      <c r="F71" s="238"/>
      <c r="G71" s="261"/>
      <c r="H71" s="238"/>
      <c r="I71" s="238"/>
      <c r="J71" s="262"/>
      <c r="K71" s="263"/>
      <c r="L71" s="264"/>
      <c r="M71" s="209"/>
    </row>
    <row r="72" spans="1:14" ht="36" customHeight="1">
      <c r="B72" s="638" t="s">
        <v>194</v>
      </c>
      <c r="C72" s="639"/>
      <c r="D72" s="239">
        <f>ROUNDDOWN(D71*0.1,0)</f>
        <v>2541176</v>
      </c>
      <c r="E72" s="238"/>
      <c r="F72" s="238"/>
      <c r="G72" s="261"/>
      <c r="H72" s="238"/>
      <c r="I72" s="238"/>
      <c r="J72" s="262"/>
      <c r="K72" s="263"/>
      <c r="L72" s="264"/>
      <c r="M72" s="265"/>
    </row>
    <row r="73" spans="1:14" ht="28.05" customHeight="1" thickBot="1">
      <c r="B73" s="640" t="s">
        <v>195</v>
      </c>
      <c r="C73" s="641"/>
      <c r="D73" s="266">
        <f>SUM(D71:D72)</f>
        <v>27952941</v>
      </c>
      <c r="E73" s="267"/>
      <c r="F73" s="267"/>
      <c r="G73" s="268"/>
      <c r="H73" s="267"/>
      <c r="I73" s="267"/>
      <c r="J73" s="269"/>
      <c r="K73" s="270"/>
      <c r="L73" s="271"/>
      <c r="M73" s="272"/>
    </row>
    <row r="74" spans="1:14" ht="28.05" customHeight="1">
      <c r="B74" s="211"/>
      <c r="C74" s="211"/>
      <c r="D74" s="273"/>
      <c r="E74" s="213"/>
      <c r="F74" s="213"/>
      <c r="G74" s="240"/>
      <c r="H74" s="213"/>
      <c r="I74" s="213"/>
      <c r="J74" s="242"/>
      <c r="K74" s="217"/>
      <c r="L74" s="218"/>
      <c r="M74" s="274"/>
    </row>
    <row r="75" spans="1:14" ht="28.05" customHeight="1">
      <c r="B75" s="624"/>
      <c r="C75" s="624"/>
      <c r="D75" s="624"/>
      <c r="E75" s="624"/>
      <c r="F75" s="624"/>
      <c r="G75" s="624"/>
      <c r="H75" s="624"/>
      <c r="I75" s="624"/>
      <c r="J75" s="624"/>
      <c r="K75" s="624"/>
      <c r="L75" s="624"/>
      <c r="M75" s="624"/>
    </row>
    <row r="76" spans="1:14" ht="20.25" customHeight="1">
      <c r="B76" s="275"/>
      <c r="C76" s="275"/>
      <c r="D76" s="276"/>
      <c r="E76" s="215"/>
      <c r="F76" s="276"/>
      <c r="G76" s="277"/>
      <c r="H76" s="278"/>
      <c r="I76" s="278"/>
      <c r="J76" s="279"/>
      <c r="K76" s="280"/>
      <c r="L76" s="281"/>
      <c r="M76" s="282"/>
    </row>
    <row r="77" spans="1:14" s="111" customFormat="1" ht="21.75" customHeight="1">
      <c r="A77" s="120"/>
      <c r="B77" s="129"/>
      <c r="C77" s="129"/>
      <c r="D77" s="120"/>
      <c r="E77" s="130"/>
      <c r="K77" s="131"/>
      <c r="M77" s="132"/>
    </row>
    <row r="78" spans="1:14" s="111" customFormat="1" ht="21.75" customHeight="1">
      <c r="A78" s="120"/>
      <c r="B78" s="120"/>
      <c r="C78" s="120"/>
      <c r="D78" s="120"/>
      <c r="E78" s="133"/>
      <c r="K78" s="131"/>
      <c r="M78" s="132"/>
    </row>
    <row r="79" spans="1:14" s="111" customFormat="1" ht="21.75" customHeight="1">
      <c r="A79" s="120"/>
      <c r="B79" s="120"/>
      <c r="C79" s="120"/>
      <c r="D79" s="120"/>
      <c r="E79" s="134"/>
      <c r="K79" s="131"/>
      <c r="M79" s="132"/>
    </row>
    <row r="80" spans="1:14" s="111" customFormat="1" ht="21.75" customHeight="1">
      <c r="A80" s="120"/>
      <c r="B80" s="120"/>
      <c r="C80" s="120"/>
      <c r="D80" s="120"/>
      <c r="E80" s="135"/>
      <c r="K80" s="131"/>
      <c r="M80" s="132"/>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5"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8"/>
  <cols>
    <col min="1" max="1" width="3.88671875" style="6" customWidth="1"/>
    <col min="2" max="2" width="41.77734375" style="6" customWidth="1"/>
    <col min="3" max="3" width="6.6640625" style="88" customWidth="1"/>
    <col min="4" max="4" width="4.88671875" style="88" customWidth="1"/>
    <col min="5" max="5" width="15.21875" style="89"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1.75" customHeight="1" thickBot="1">
      <c r="A1" s="1" t="s">
        <v>145</v>
      </c>
      <c r="B1" s="87"/>
      <c r="H1" s="18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88</v>
      </c>
    </row>
    <row r="5" spans="1:8" ht="18" customHeight="1">
      <c r="A5" s="305" t="s">
        <v>87</v>
      </c>
      <c r="B5" s="311" t="s">
        <v>86</v>
      </c>
      <c r="C5" s="926" t="s">
        <v>68</v>
      </c>
      <c r="D5" s="926"/>
      <c r="E5" s="312" t="s">
        <v>89</v>
      </c>
      <c r="F5" s="312" t="s">
        <v>85</v>
      </c>
      <c r="G5" s="313" t="s">
        <v>69</v>
      </c>
      <c r="H5" s="314" t="s">
        <v>70</v>
      </c>
    </row>
    <row r="6" spans="1:8" ht="27" customHeight="1">
      <c r="A6" s="306">
        <v>1</v>
      </c>
      <c r="B6" s="175" t="s">
        <v>122</v>
      </c>
      <c r="C6" s="176">
        <v>1</v>
      </c>
      <c r="D6" s="177" t="s">
        <v>123</v>
      </c>
      <c r="E6" s="178">
        <v>162000</v>
      </c>
      <c r="F6" s="90">
        <f>C6*E6</f>
        <v>162000</v>
      </c>
      <c r="G6" s="404" t="s">
        <v>304</v>
      </c>
      <c r="H6" s="315" t="s">
        <v>146</v>
      </c>
    </row>
    <row r="7" spans="1:8" ht="27" customHeight="1">
      <c r="A7" s="306">
        <v>2</v>
      </c>
      <c r="B7" s="175" t="s">
        <v>124</v>
      </c>
      <c r="C7" s="176">
        <v>1</v>
      </c>
      <c r="D7" s="177" t="s">
        <v>123</v>
      </c>
      <c r="E7" s="178">
        <v>64000</v>
      </c>
      <c r="F7" s="90">
        <f>C7*E7</f>
        <v>64000</v>
      </c>
      <c r="G7" s="404" t="s">
        <v>304</v>
      </c>
      <c r="H7" s="315" t="s">
        <v>147</v>
      </c>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SUM(F6:F7)</f>
        <v>226000</v>
      </c>
      <c r="G11" s="317"/>
      <c r="H11" s="306"/>
    </row>
    <row r="12" spans="1:8">
      <c r="B12" s="91"/>
      <c r="C12" s="92"/>
      <c r="D12" s="93"/>
      <c r="E12" s="94"/>
      <c r="F12" s="95"/>
    </row>
    <row r="13" spans="1:8">
      <c r="B13" s="406" t="s">
        <v>305</v>
      </c>
      <c r="C13" s="92"/>
      <c r="D13" s="93"/>
      <c r="E13" s="94"/>
      <c r="F13" s="95"/>
    </row>
    <row r="14" spans="1:8" ht="118.05" customHeight="1">
      <c r="A14" s="14"/>
      <c r="B14" s="930" t="s">
        <v>313</v>
      </c>
      <c r="C14" s="931"/>
      <c r="D14" s="931"/>
      <c r="E14" s="931"/>
      <c r="F14" s="931"/>
    </row>
    <row r="15" spans="1:8">
      <c r="A15" s="4"/>
      <c r="B15" s="96"/>
      <c r="C15" s="98"/>
      <c r="D15" s="93"/>
      <c r="E15" s="97"/>
    </row>
    <row r="16" spans="1:8">
      <c r="A16" s="200"/>
      <c r="B16" s="96"/>
      <c r="C16" s="97"/>
      <c r="D16" s="93"/>
      <c r="E16" s="97"/>
    </row>
    <row r="17" spans="1:9">
      <c r="B17" s="96"/>
      <c r="C17" s="97"/>
      <c r="D17" s="93"/>
      <c r="E17" s="97"/>
    </row>
    <row r="18" spans="1:9" s="10" customFormat="1">
      <c r="A18" s="6"/>
      <c r="B18" s="91"/>
      <c r="C18" s="92"/>
      <c r="D18" s="93"/>
      <c r="E18" s="97"/>
      <c r="G18" s="6"/>
      <c r="H18" s="6"/>
      <c r="I18" s="6"/>
    </row>
    <row r="19" spans="1:9" s="10" customFormat="1">
      <c r="A19" s="6"/>
      <c r="B19" s="91"/>
      <c r="C19" s="92"/>
      <c r="D19" s="93"/>
      <c r="E19" s="97"/>
      <c r="G19" s="6"/>
      <c r="H19" s="6"/>
      <c r="I19" s="6"/>
    </row>
    <row r="20" spans="1:9" s="10" customFormat="1">
      <c r="A20" s="6"/>
      <c r="B20" s="91"/>
      <c r="C20" s="92"/>
      <c r="D20" s="93"/>
      <c r="E20" s="97"/>
      <c r="G20" s="6"/>
      <c r="H20" s="6"/>
      <c r="I20" s="6"/>
    </row>
    <row r="21" spans="1:9" s="10" customFormat="1">
      <c r="A21" s="6"/>
      <c r="B21" s="96"/>
      <c r="C21" s="98"/>
      <c r="D21" s="93"/>
      <c r="E21" s="97"/>
      <c r="G21" s="6"/>
      <c r="H21" s="6"/>
      <c r="I21" s="6"/>
    </row>
    <row r="22" spans="1:9" s="10" customFormat="1">
      <c r="A22" s="6"/>
      <c r="B22" s="96"/>
      <c r="C22" s="97"/>
      <c r="D22" s="93"/>
      <c r="E22" s="97"/>
      <c r="G22" s="6"/>
      <c r="H22" s="6"/>
      <c r="I22" s="6"/>
    </row>
    <row r="23" spans="1:9" s="10" customFormat="1">
      <c r="A23" s="6"/>
      <c r="B23" s="96"/>
      <c r="C23" s="97"/>
      <c r="D23" s="93"/>
      <c r="E23" s="97"/>
      <c r="G23" s="6"/>
      <c r="H23" s="6"/>
      <c r="I23" s="6"/>
    </row>
    <row r="24" spans="1:9" s="10" customFormat="1">
      <c r="A24" s="6"/>
      <c r="B24" s="96"/>
      <c r="C24" s="97"/>
      <c r="D24" s="93"/>
      <c r="E24" s="97"/>
      <c r="G24" s="6"/>
      <c r="H24" s="6"/>
      <c r="I24" s="6"/>
    </row>
    <row r="25" spans="1:9" s="10" customFormat="1">
      <c r="A25" s="6"/>
      <c r="B25" s="96"/>
      <c r="C25" s="98"/>
      <c r="D25" s="93"/>
      <c r="E25" s="97"/>
      <c r="G25" s="6"/>
      <c r="H25" s="6"/>
      <c r="I25" s="6"/>
    </row>
    <row r="26" spans="1:9" s="10" customFormat="1">
      <c r="A26" s="6"/>
      <c r="B26" s="96"/>
      <c r="C26" s="97"/>
      <c r="D26" s="93"/>
      <c r="E26" s="97"/>
      <c r="G26" s="6"/>
      <c r="H26" s="6"/>
      <c r="I26" s="6"/>
    </row>
    <row r="27" spans="1:9" s="10" customFormat="1">
      <c r="A27" s="6"/>
      <c r="B27" s="96"/>
      <c r="C27" s="97"/>
      <c r="D27" s="93"/>
      <c r="E27" s="97"/>
      <c r="G27" s="6"/>
      <c r="H27" s="6"/>
      <c r="I27" s="6"/>
    </row>
    <row r="28" spans="1:9" s="10" customFormat="1">
      <c r="A28" s="6"/>
      <c r="B28" s="96"/>
      <c r="C28" s="97"/>
      <c r="D28" s="93"/>
      <c r="E28" s="97"/>
      <c r="G28" s="6"/>
      <c r="H28" s="6"/>
      <c r="I28" s="6"/>
    </row>
    <row r="29" spans="1:9" s="10" customFormat="1">
      <c r="A29" s="6"/>
      <c r="B29" s="96"/>
      <c r="C29" s="97"/>
      <c r="D29" s="93"/>
      <c r="E29" s="97"/>
      <c r="G29" s="6"/>
      <c r="H29" s="6"/>
      <c r="I29" s="6"/>
    </row>
    <row r="30" spans="1:9" s="10" customFormat="1">
      <c r="A30" s="6"/>
      <c r="B30" s="96"/>
      <c r="C30" s="97"/>
      <c r="D30" s="93"/>
      <c r="E30" s="97"/>
      <c r="G30" s="6"/>
      <c r="H30" s="6"/>
      <c r="I30" s="6"/>
    </row>
    <row r="31" spans="1:9" s="10" customFormat="1">
      <c r="A31" s="6"/>
      <c r="B31" s="96"/>
      <c r="C31" s="97"/>
      <c r="D31" s="93"/>
      <c r="E31" s="97"/>
      <c r="G31" s="6"/>
      <c r="H31" s="6"/>
      <c r="I31" s="6"/>
    </row>
    <row r="32" spans="1:9" s="10" customFormat="1">
      <c r="A32" s="6"/>
      <c r="B32" s="96"/>
      <c r="C32" s="97"/>
      <c r="D32" s="93"/>
      <c r="E32" s="97"/>
      <c r="G32" s="6"/>
      <c r="H32" s="6"/>
      <c r="I32" s="6"/>
    </row>
    <row r="33" spans="1:9" s="10" customFormat="1">
      <c r="A33" s="6"/>
      <c r="B33" s="96"/>
      <c r="C33" s="97"/>
      <c r="D33" s="93"/>
      <c r="E33" s="97"/>
      <c r="G33" s="6"/>
      <c r="H33" s="6"/>
      <c r="I33" s="6"/>
    </row>
    <row r="34" spans="1:9" s="10" customFormat="1">
      <c r="A34" s="6"/>
      <c r="B34" s="96"/>
      <c r="C34" s="96"/>
      <c r="D34" s="96"/>
      <c r="E34" s="97"/>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2"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33"/>
  <sheetViews>
    <sheetView zoomScale="85" zoomScaleNormal="85" zoomScaleSheetLayoutView="85" workbookViewId="0">
      <selection activeCell="A3" sqref="A3:H3"/>
    </sheetView>
  </sheetViews>
  <sheetFormatPr defaultColWidth="9" defaultRowHeight="13.8"/>
  <cols>
    <col min="1" max="1" width="3.88671875" style="6" customWidth="1"/>
    <col min="2" max="2" width="44.33203125" style="6" customWidth="1"/>
    <col min="3" max="3" width="6.6640625" style="88" customWidth="1"/>
    <col min="4" max="4" width="4.88671875" style="88" customWidth="1"/>
    <col min="5" max="5" width="15.21875" style="89"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thickBot="1">
      <c r="A1" s="1" t="s">
        <v>148</v>
      </c>
      <c r="B1" s="87"/>
      <c r="H1" s="189" t="s">
        <v>121</v>
      </c>
    </row>
    <row r="2" spans="1:8" ht="31.5" customHeight="1">
      <c r="A2" s="809" t="e">
        <f>#REF!</f>
        <v>#REF!</v>
      </c>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55</v>
      </c>
    </row>
    <row r="5" spans="1:8" ht="18" customHeight="1">
      <c r="A5" s="305" t="s">
        <v>6</v>
      </c>
      <c r="B5" s="311" t="s">
        <v>72</v>
      </c>
      <c r="C5" s="926" t="s">
        <v>68</v>
      </c>
      <c r="D5" s="926"/>
      <c r="E5" s="312" t="s">
        <v>89</v>
      </c>
      <c r="F5" s="312" t="s">
        <v>73</v>
      </c>
      <c r="G5" s="318" t="s">
        <v>69</v>
      </c>
      <c r="H5" s="314" t="s">
        <v>70</v>
      </c>
    </row>
    <row r="6" spans="1:8" ht="27" customHeight="1">
      <c r="A6" s="306">
        <v>1</v>
      </c>
      <c r="B6" s="175" t="s">
        <v>125</v>
      </c>
      <c r="C6" s="176">
        <v>3</v>
      </c>
      <c r="D6" s="177" t="s">
        <v>126</v>
      </c>
      <c r="E6" s="178">
        <v>1500</v>
      </c>
      <c r="F6" s="90">
        <f>ROUND(C6*E6,0)</f>
        <v>4500</v>
      </c>
      <c r="G6" s="186"/>
      <c r="H6" s="315" t="s">
        <v>146</v>
      </c>
    </row>
    <row r="7" spans="1:8" ht="27" customHeight="1">
      <c r="A7" s="306">
        <v>2</v>
      </c>
      <c r="B7" s="175"/>
      <c r="C7" s="176"/>
      <c r="D7" s="177"/>
      <c r="E7" s="178"/>
      <c r="F7" s="90"/>
      <c r="G7" s="186"/>
      <c r="H7" s="316"/>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F6</f>
        <v>4500</v>
      </c>
      <c r="G11" s="317"/>
      <c r="H11" s="306"/>
    </row>
    <row r="12" spans="1:8">
      <c r="B12" s="91"/>
      <c r="C12" s="92"/>
      <c r="D12" s="93"/>
      <c r="E12" s="94"/>
      <c r="F12" s="95"/>
    </row>
    <row r="13" spans="1:8" ht="101.1" customHeight="1">
      <c r="B13" s="930" t="s">
        <v>314</v>
      </c>
      <c r="C13" s="931"/>
      <c r="D13" s="931"/>
      <c r="E13" s="931"/>
    </row>
    <row r="14" spans="1:8">
      <c r="B14" s="96"/>
      <c r="C14" s="98"/>
      <c r="D14" s="93"/>
      <c r="E14" s="97"/>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33"/>
  <sheetViews>
    <sheetView zoomScale="80" zoomScaleNormal="80" zoomScaleSheetLayoutView="85" workbookViewId="0">
      <selection activeCell="F11" sqref="F11"/>
    </sheetView>
  </sheetViews>
  <sheetFormatPr defaultColWidth="9" defaultRowHeight="13.8"/>
  <cols>
    <col min="1" max="1" width="4" style="6" customWidth="1"/>
    <col min="2" max="2" width="44.33203125" style="6" customWidth="1"/>
    <col min="3" max="3" width="6.6640625" style="88" customWidth="1"/>
    <col min="4" max="4" width="4.88671875" style="88" customWidth="1"/>
    <col min="5" max="5" width="15.21875" style="89"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149</v>
      </c>
      <c r="B1" s="87"/>
      <c r="H1" s="319" t="s">
        <v>121</v>
      </c>
    </row>
    <row r="2" spans="1:8" ht="32.25" customHeight="1">
      <c r="A2" s="932"/>
      <c r="B2" s="914"/>
      <c r="C2" s="914"/>
      <c r="D2" s="914"/>
      <c r="E2" s="914"/>
      <c r="F2" s="914"/>
      <c r="G2" s="914"/>
      <c r="H2" s="914"/>
    </row>
    <row r="3" spans="1:8" ht="18.75" customHeight="1">
      <c r="A3" s="680"/>
      <c r="B3" s="680"/>
      <c r="C3" s="680"/>
      <c r="D3" s="680"/>
      <c r="E3" s="680"/>
      <c r="F3" s="680"/>
      <c r="G3" s="680"/>
      <c r="H3" s="680"/>
    </row>
    <row r="4" spans="1:8" ht="18.75" customHeight="1">
      <c r="C4" s="7"/>
      <c r="D4" s="8"/>
      <c r="E4" s="9"/>
      <c r="G4" s="11"/>
      <c r="H4" s="2" t="s">
        <v>74</v>
      </c>
    </row>
    <row r="5" spans="1:8" ht="18" customHeight="1">
      <c r="A5" s="305" t="s">
        <v>6</v>
      </c>
      <c r="B5" s="311" t="s">
        <v>72</v>
      </c>
      <c r="C5" s="927" t="s">
        <v>68</v>
      </c>
      <c r="D5" s="927"/>
      <c r="E5" s="312" t="s">
        <v>89</v>
      </c>
      <c r="F5" s="312" t="s">
        <v>73</v>
      </c>
      <c r="G5" s="313" t="s">
        <v>69</v>
      </c>
      <c r="H5" s="314" t="s">
        <v>70</v>
      </c>
    </row>
    <row r="6" spans="1:8" ht="27" customHeight="1">
      <c r="A6" s="308">
        <v>1</v>
      </c>
      <c r="B6" s="175" t="s">
        <v>127</v>
      </c>
      <c r="C6" s="176">
        <v>15</v>
      </c>
      <c r="D6" s="177" t="s">
        <v>128</v>
      </c>
      <c r="E6" s="178">
        <v>1500</v>
      </c>
      <c r="F6" s="90">
        <f>ROUND(C6*E6,0)</f>
        <v>22500</v>
      </c>
      <c r="G6" s="186" t="s">
        <v>131</v>
      </c>
      <c r="H6" s="315" t="s">
        <v>150</v>
      </c>
    </row>
    <row r="7" spans="1:8" ht="27" customHeight="1">
      <c r="A7" s="306">
        <v>2</v>
      </c>
      <c r="B7" s="175" t="s">
        <v>129</v>
      </c>
      <c r="C7" s="176">
        <v>30</v>
      </c>
      <c r="D7" s="177" t="s">
        <v>128</v>
      </c>
      <c r="E7" s="178">
        <v>240</v>
      </c>
      <c r="F7" s="90">
        <f>ROUND(C7*E7,0)</f>
        <v>7200</v>
      </c>
      <c r="G7" s="186" t="s">
        <v>131</v>
      </c>
      <c r="H7" s="315" t="s">
        <v>151</v>
      </c>
    </row>
    <row r="8" spans="1:8" ht="27" customHeight="1">
      <c r="A8" s="306">
        <v>3</v>
      </c>
      <c r="B8" s="175" t="s">
        <v>130</v>
      </c>
      <c r="C8" s="176">
        <v>1000</v>
      </c>
      <c r="D8" s="177" t="s">
        <v>126</v>
      </c>
      <c r="E8" s="179">
        <v>80</v>
      </c>
      <c r="F8" s="90">
        <f>ROUND(C8*E8,0)</f>
        <v>80000</v>
      </c>
      <c r="G8" s="186" t="s">
        <v>132</v>
      </c>
      <c r="H8" s="315" t="s">
        <v>152</v>
      </c>
    </row>
    <row r="9" spans="1:8" ht="27" customHeight="1">
      <c r="A9" s="306">
        <v>3</v>
      </c>
      <c r="B9" s="180"/>
      <c r="C9" s="181"/>
      <c r="D9" s="182"/>
      <c r="E9" s="190"/>
      <c r="F9" s="90"/>
      <c r="G9" s="187"/>
      <c r="H9" s="316"/>
    </row>
    <row r="10" spans="1:8" ht="27" customHeight="1">
      <c r="A10" s="306">
        <v>4</v>
      </c>
      <c r="B10" s="180"/>
      <c r="C10" s="184"/>
      <c r="D10" s="182"/>
      <c r="E10" s="185"/>
      <c r="F10" s="90"/>
      <c r="G10" s="188"/>
      <c r="H10" s="316"/>
    </row>
    <row r="11" spans="1:8" ht="27" customHeight="1">
      <c r="A11" s="927" t="s">
        <v>71</v>
      </c>
      <c r="B11" s="928"/>
      <c r="C11" s="929"/>
      <c r="D11" s="929"/>
      <c r="E11" s="928"/>
      <c r="F11" s="90">
        <f>SUM(F6:F8)</f>
        <v>109700</v>
      </c>
      <c r="G11" s="317"/>
      <c r="H11" s="306"/>
    </row>
    <row r="12" spans="1:8">
      <c r="B12" s="91"/>
      <c r="C12" s="92"/>
      <c r="D12" s="93"/>
      <c r="E12" s="94"/>
      <c r="F12" s="95"/>
    </row>
    <row r="13" spans="1:8">
      <c r="B13" s="405" t="s">
        <v>306</v>
      </c>
      <c r="C13" s="92"/>
      <c r="D13" s="93"/>
      <c r="E13" s="97"/>
    </row>
    <row r="14" spans="1:8" ht="103.05" customHeight="1">
      <c r="B14" s="933" t="s">
        <v>315</v>
      </c>
      <c r="C14" s="933"/>
      <c r="D14" s="933"/>
      <c r="E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H33"/>
  <sheetViews>
    <sheetView zoomScaleNormal="85" zoomScaleSheetLayoutView="85" workbookViewId="0">
      <selection activeCell="H1" sqref="H1"/>
    </sheetView>
  </sheetViews>
  <sheetFormatPr defaultColWidth="9" defaultRowHeight="13.8"/>
  <cols>
    <col min="1" max="1" width="4.109375" style="6" customWidth="1"/>
    <col min="2" max="2" width="37.88671875" style="6" customWidth="1"/>
    <col min="3" max="3" width="6.6640625" style="88" customWidth="1"/>
    <col min="4" max="4" width="4.88671875" style="88" customWidth="1"/>
    <col min="5" max="5" width="15.21875" style="89"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153</v>
      </c>
      <c r="B1" s="87"/>
      <c r="H1" s="31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75</v>
      </c>
    </row>
    <row r="5" spans="1:8" ht="18" customHeight="1">
      <c r="A5" s="305" t="s">
        <v>6</v>
      </c>
      <c r="B5" s="311" t="s">
        <v>76</v>
      </c>
      <c r="C5" s="926" t="s">
        <v>68</v>
      </c>
      <c r="D5" s="926"/>
      <c r="E5" s="312" t="s">
        <v>93</v>
      </c>
      <c r="F5" s="312" t="s">
        <v>92</v>
      </c>
      <c r="G5" s="318" t="s">
        <v>69</v>
      </c>
      <c r="H5" s="314" t="s">
        <v>70</v>
      </c>
    </row>
    <row r="6" spans="1:8" ht="27" customHeight="1">
      <c r="A6" s="308">
        <v>1</v>
      </c>
      <c r="B6" s="175" t="s">
        <v>133</v>
      </c>
      <c r="C6" s="176">
        <v>1</v>
      </c>
      <c r="D6" s="177" t="s">
        <v>123</v>
      </c>
      <c r="E6" s="178">
        <v>500000</v>
      </c>
      <c r="F6" s="90">
        <f>ROUND(C6*E6,0)</f>
        <v>500000</v>
      </c>
      <c r="G6" s="186"/>
      <c r="H6" s="315" t="s">
        <v>146</v>
      </c>
    </row>
    <row r="7" spans="1:8" ht="27" customHeight="1">
      <c r="A7" s="308">
        <v>2</v>
      </c>
      <c r="B7" s="175" t="s">
        <v>134</v>
      </c>
      <c r="C7" s="176">
        <v>2</v>
      </c>
      <c r="D7" s="177" t="s">
        <v>128</v>
      </c>
      <c r="E7" s="178">
        <v>45000</v>
      </c>
      <c r="F7" s="90">
        <f>ROUND(C7*E7,0)</f>
        <v>90000</v>
      </c>
      <c r="G7" s="186"/>
      <c r="H7" s="315" t="s">
        <v>154</v>
      </c>
    </row>
    <row r="8" spans="1:8" ht="27" customHeight="1">
      <c r="A8" s="306"/>
      <c r="B8" s="175"/>
      <c r="C8" s="176"/>
      <c r="D8" s="177"/>
      <c r="E8" s="179"/>
      <c r="F8" s="90"/>
      <c r="G8" s="186"/>
      <c r="H8" s="316"/>
    </row>
    <row r="9" spans="1:8" ht="27" customHeight="1">
      <c r="A9" s="306"/>
      <c r="B9" s="180"/>
      <c r="C9" s="181"/>
      <c r="D9" s="182"/>
      <c r="E9" s="183"/>
      <c r="F9" s="90"/>
      <c r="G9" s="187"/>
      <c r="H9" s="316"/>
    </row>
    <row r="10" spans="1:8" ht="27" customHeight="1">
      <c r="A10" s="306"/>
      <c r="B10" s="180"/>
      <c r="C10" s="184"/>
      <c r="D10" s="182"/>
      <c r="E10" s="185"/>
      <c r="F10" s="90"/>
      <c r="G10" s="188"/>
      <c r="H10" s="316"/>
    </row>
    <row r="11" spans="1:8" ht="27" customHeight="1">
      <c r="A11" s="815" t="s">
        <v>71</v>
      </c>
      <c r="B11" s="934"/>
      <c r="C11" s="935"/>
      <c r="D11" s="935"/>
      <c r="E11" s="936"/>
      <c r="F11" s="90">
        <f>SUM(F6:F7)</f>
        <v>590000</v>
      </c>
      <c r="G11" s="317"/>
      <c r="H11" s="306"/>
    </row>
    <row r="12" spans="1:8" ht="18" customHeight="1">
      <c r="B12" s="91"/>
      <c r="C12" s="92"/>
      <c r="D12" s="93"/>
      <c r="E12" s="94"/>
      <c r="F12" s="95"/>
    </row>
    <row r="13" spans="1:8">
      <c r="B13" s="405" t="s">
        <v>306</v>
      </c>
      <c r="C13" s="96"/>
      <c r="D13" s="96"/>
      <c r="E13" s="96"/>
    </row>
    <row r="14" spans="1:8" ht="175.05" customHeight="1">
      <c r="B14" s="933" t="s">
        <v>316</v>
      </c>
      <c r="C14" s="933"/>
      <c r="D14" s="933"/>
      <c r="E14" s="933"/>
      <c r="F14" s="933"/>
      <c r="G14" s="933"/>
      <c r="H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4"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8"/>
  <cols>
    <col min="1" max="1" width="4.109375" style="3" customWidth="1"/>
    <col min="2" max="2" width="27" style="3" customWidth="1"/>
    <col min="3" max="3" width="13.21875" style="3" customWidth="1"/>
    <col min="4" max="4" width="14.44140625" style="3" bestFit="1" customWidth="1"/>
    <col min="5" max="5" width="13.21875" style="3" customWidth="1"/>
    <col min="6" max="6" width="9.33203125" style="3" bestFit="1" customWidth="1"/>
    <col min="7" max="7" width="13.21875" style="3" customWidth="1"/>
    <col min="8" max="8" width="25.88671875" style="3" customWidth="1"/>
    <col min="9" max="16384" width="9" style="3"/>
  </cols>
  <sheetData>
    <row r="1" spans="1:8" ht="22.5" customHeight="1">
      <c r="A1" s="1" t="s">
        <v>155</v>
      </c>
      <c r="B1" s="87"/>
      <c r="H1" s="319" t="s">
        <v>121</v>
      </c>
    </row>
    <row r="2" spans="1:8" ht="31.5" customHeight="1">
      <c r="A2" s="809"/>
      <c r="B2" s="810"/>
      <c r="C2" s="810"/>
      <c r="D2" s="810"/>
      <c r="E2" s="810"/>
      <c r="F2" s="810"/>
      <c r="G2" s="810"/>
      <c r="H2" s="810"/>
    </row>
    <row r="3" spans="1:8" s="6" customFormat="1" ht="18.75" customHeight="1">
      <c r="A3" s="680"/>
      <c r="B3" s="680"/>
      <c r="C3" s="680"/>
      <c r="D3" s="680"/>
      <c r="E3" s="680"/>
      <c r="F3" s="680"/>
      <c r="G3" s="680"/>
      <c r="H3" s="680"/>
    </row>
    <row r="4" spans="1:8" s="6" customFormat="1" ht="18.75" customHeight="1">
      <c r="C4" s="7"/>
      <c r="D4" s="8"/>
      <c r="E4" s="9"/>
      <c r="F4" s="10"/>
      <c r="G4" s="11" t="s">
        <v>55</v>
      </c>
    </row>
    <row r="5" spans="1:8" s="47" customFormat="1" ht="27.75" customHeight="1">
      <c r="A5" s="305" t="s">
        <v>6</v>
      </c>
      <c r="B5" s="305" t="s">
        <v>49</v>
      </c>
      <c r="C5" s="305" t="s">
        <v>50</v>
      </c>
      <c r="D5" s="320" t="s">
        <v>77</v>
      </c>
      <c r="E5" s="321" t="s">
        <v>94</v>
      </c>
      <c r="F5" s="305" t="s">
        <v>53</v>
      </c>
      <c r="G5" s="305" t="s">
        <v>12</v>
      </c>
      <c r="H5" s="305" t="s">
        <v>54</v>
      </c>
    </row>
    <row r="6" spans="1:8" ht="27" customHeight="1">
      <c r="A6" s="308">
        <v>1</v>
      </c>
      <c r="B6" s="307" t="s">
        <v>213</v>
      </c>
      <c r="C6" s="152">
        <v>6</v>
      </c>
      <c r="D6" s="152">
        <v>6</v>
      </c>
      <c r="E6" s="153">
        <v>150</v>
      </c>
      <c r="F6" s="154">
        <v>2</v>
      </c>
      <c r="G6" s="48">
        <f>ROUND(D6*E6*F6,0)</f>
        <v>1800</v>
      </c>
      <c r="H6" s="322" t="s">
        <v>156</v>
      </c>
    </row>
    <row r="7" spans="1:8" ht="27" customHeight="1">
      <c r="A7" s="308">
        <v>2</v>
      </c>
      <c r="B7" s="151"/>
      <c r="C7" s="152"/>
      <c r="D7" s="152"/>
      <c r="E7" s="153"/>
      <c r="F7" s="154"/>
      <c r="G7" s="48">
        <f>ROUND(D7*E7*F7,0)</f>
        <v>0</v>
      </c>
      <c r="H7" s="151"/>
    </row>
    <row r="8" spans="1:8" ht="27" customHeight="1">
      <c r="A8" s="806" t="s">
        <v>12</v>
      </c>
      <c r="B8" s="807"/>
      <c r="C8" s="807"/>
      <c r="D8" s="807"/>
      <c r="E8" s="807"/>
      <c r="F8" s="808"/>
      <c r="G8" s="48">
        <f>SUM(G6:G7)</f>
        <v>1800</v>
      </c>
      <c r="H8" s="308"/>
    </row>
    <row r="10" spans="1:8">
      <c r="B10" s="148" t="s">
        <v>308</v>
      </c>
    </row>
    <row r="11" spans="1:8" ht="89.55" customHeight="1">
      <c r="B11" s="937" t="s">
        <v>317</v>
      </c>
      <c r="C11" s="937"/>
      <c r="D11" s="937"/>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H13"/>
  <sheetViews>
    <sheetView zoomScale="85" zoomScaleNormal="85" zoomScaleSheetLayoutView="85" workbookViewId="0">
      <selection activeCell="D16" sqref="D16"/>
    </sheetView>
  </sheetViews>
  <sheetFormatPr defaultColWidth="4.109375" defaultRowHeight="13.8"/>
  <cols>
    <col min="1" max="1" width="4.109375" style="99"/>
    <col min="2" max="2" width="29.77734375" style="99" customWidth="1"/>
    <col min="3" max="3" width="10.33203125" style="99" customWidth="1"/>
    <col min="4" max="4" width="18.109375" style="99" customWidth="1"/>
    <col min="5" max="5" width="18.6640625" style="100" customWidth="1"/>
    <col min="6" max="6" width="27.77734375" style="99" customWidth="1"/>
    <col min="7" max="7" width="20.6640625" style="99" customWidth="1"/>
    <col min="8" max="8" width="14" style="99" customWidth="1"/>
    <col min="9" max="17" width="12.44140625" style="99" customWidth="1"/>
    <col min="18" max="16384" width="4.109375" style="99"/>
  </cols>
  <sheetData>
    <row r="1" spans="1:8" ht="22.5" customHeight="1">
      <c r="A1" s="148" t="s">
        <v>157</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80</v>
      </c>
      <c r="D5" s="949" t="s">
        <v>96</v>
      </c>
      <c r="E5" s="944" t="s">
        <v>97</v>
      </c>
      <c r="F5" s="948" t="s">
        <v>81</v>
      </c>
      <c r="G5" s="942" t="s">
        <v>79</v>
      </c>
    </row>
    <row r="6" spans="1:8">
      <c r="A6" s="946"/>
      <c r="B6" s="947"/>
      <c r="C6" s="947"/>
      <c r="D6" s="943"/>
      <c r="E6" s="945"/>
      <c r="F6" s="948"/>
      <c r="G6" s="943"/>
    </row>
    <row r="7" spans="1:8" ht="30" customHeight="1">
      <c r="A7" s="323">
        <v>1</v>
      </c>
      <c r="B7" s="191" t="s">
        <v>135</v>
      </c>
      <c r="C7" s="202" t="s">
        <v>136</v>
      </c>
      <c r="D7" s="193">
        <v>9800</v>
      </c>
      <c r="E7" s="101">
        <f>9800*120</f>
        <v>1176000</v>
      </c>
      <c r="F7" s="196" t="s">
        <v>139</v>
      </c>
      <c r="G7" s="324" t="s">
        <v>140</v>
      </c>
    </row>
    <row r="8" spans="1:8" ht="30" customHeight="1">
      <c r="A8" s="323">
        <v>2</v>
      </c>
      <c r="B8" s="194" t="s">
        <v>137</v>
      </c>
      <c r="C8" s="203" t="s">
        <v>138</v>
      </c>
      <c r="D8" s="193">
        <v>9800</v>
      </c>
      <c r="E8" s="102">
        <f>9800*30</f>
        <v>294000</v>
      </c>
      <c r="F8" s="201" t="s">
        <v>158</v>
      </c>
      <c r="G8" s="325" t="s">
        <v>140</v>
      </c>
    </row>
    <row r="9" spans="1:8" ht="30" customHeight="1">
      <c r="A9" s="323"/>
      <c r="B9" s="194"/>
      <c r="C9" s="203"/>
      <c r="D9" s="195"/>
      <c r="E9" s="102"/>
      <c r="F9" s="196"/>
      <c r="G9" s="324"/>
    </row>
    <row r="10" spans="1:8" ht="30" customHeight="1">
      <c r="A10" s="938" t="s">
        <v>12</v>
      </c>
      <c r="B10" s="939"/>
      <c r="C10" s="939"/>
      <c r="D10" s="940"/>
      <c r="E10" s="326">
        <f>SUM(E7:E9)</f>
        <v>1470000</v>
      </c>
      <c r="F10" s="327"/>
      <c r="G10" s="328"/>
    </row>
    <row r="11" spans="1:8" ht="19.5" customHeight="1">
      <c r="A11" s="103"/>
    </row>
    <row r="12" spans="1:8" ht="22.5" customHeight="1">
      <c r="A12" s="104"/>
      <c r="E12" s="105"/>
    </row>
    <row r="13" spans="1:8">
      <c r="E13" s="105"/>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13"/>
  <sheetViews>
    <sheetView view="pageBreakPreview" zoomScale="85" zoomScaleNormal="85" zoomScaleSheetLayoutView="85" workbookViewId="0">
      <selection activeCell="A2" sqref="A2:G2"/>
    </sheetView>
  </sheetViews>
  <sheetFormatPr defaultColWidth="4.109375" defaultRowHeight="13.8"/>
  <cols>
    <col min="1" max="1" width="4.109375" style="99"/>
    <col min="2" max="2" width="36.21875" style="99" customWidth="1"/>
    <col min="3" max="3" width="8.21875" style="99" customWidth="1"/>
    <col min="4" max="4" width="16.33203125" style="99" customWidth="1"/>
    <col min="5" max="5" width="16" style="100" customWidth="1"/>
    <col min="6" max="6" width="37.6640625" style="99" customWidth="1"/>
    <col min="7" max="7" width="13.44140625" style="99" bestFit="1" customWidth="1"/>
    <col min="8" max="8" width="4.33203125" style="99" customWidth="1"/>
    <col min="9" max="17" width="12.44140625" style="99" customWidth="1"/>
    <col min="18" max="16384" width="4.109375" style="99"/>
  </cols>
  <sheetData>
    <row r="1" spans="1:8" ht="22.5" customHeight="1">
      <c r="A1" s="148" t="s">
        <v>159</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98</v>
      </c>
      <c r="F5" s="950" t="s">
        <v>91</v>
      </c>
      <c r="G5" s="942" t="s">
        <v>79</v>
      </c>
    </row>
    <row r="6" spans="1:8">
      <c r="A6" s="946"/>
      <c r="B6" s="947"/>
      <c r="C6" s="947"/>
      <c r="D6" s="943"/>
      <c r="E6" s="945"/>
      <c r="F6" s="948"/>
      <c r="G6" s="943"/>
    </row>
    <row r="7" spans="1:8" ht="30" customHeight="1">
      <c r="A7" s="323">
        <v>1</v>
      </c>
      <c r="B7" s="191" t="s">
        <v>141</v>
      </c>
      <c r="C7" s="192" t="s">
        <v>142</v>
      </c>
      <c r="D7" s="197">
        <v>150000</v>
      </c>
      <c r="E7" s="101">
        <f>D7</f>
        <v>150000</v>
      </c>
      <c r="F7" s="196"/>
      <c r="G7" s="329" t="s">
        <v>146</v>
      </c>
    </row>
    <row r="8" spans="1:8" ht="30" customHeight="1">
      <c r="A8" s="323"/>
      <c r="B8" s="194"/>
      <c r="C8" s="195"/>
      <c r="D8" s="195"/>
      <c r="E8" s="102"/>
      <c r="F8" s="196"/>
      <c r="G8" s="330"/>
    </row>
    <row r="9" spans="1:8" ht="30" customHeight="1">
      <c r="A9" s="323"/>
      <c r="B9" s="194"/>
      <c r="C9" s="195"/>
      <c r="D9" s="195"/>
      <c r="E9" s="102"/>
      <c r="F9" s="196"/>
      <c r="G9" s="324"/>
    </row>
    <row r="10" spans="1:8" ht="30" customHeight="1">
      <c r="A10" s="938" t="s">
        <v>12</v>
      </c>
      <c r="B10" s="939"/>
      <c r="C10" s="939"/>
      <c r="D10" s="331"/>
      <c r="E10" s="326">
        <f>SUM(E7:E9)</f>
        <v>150000</v>
      </c>
      <c r="F10" s="327"/>
      <c r="G10" s="328"/>
    </row>
    <row r="11" spans="1:8" ht="19.5" customHeight="1">
      <c r="A11" s="103"/>
    </row>
    <row r="12" spans="1:8" ht="22.5" customHeight="1">
      <c r="A12" s="104"/>
      <c r="B12" s="407" t="s">
        <v>307</v>
      </c>
      <c r="E12" s="105"/>
    </row>
    <row r="13" spans="1:8" ht="74.099999999999994" customHeight="1">
      <c r="B13" s="408" t="s">
        <v>318</v>
      </c>
      <c r="E13" s="105"/>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13"/>
  <sheetViews>
    <sheetView view="pageBreakPreview" zoomScale="85" zoomScaleNormal="85" zoomScaleSheetLayoutView="85" zoomScalePageLayoutView="90" workbookViewId="0">
      <selection activeCell="A2" sqref="A2:G2"/>
    </sheetView>
  </sheetViews>
  <sheetFormatPr defaultColWidth="4.109375" defaultRowHeight="13.8"/>
  <cols>
    <col min="1" max="1" width="4.109375" style="99"/>
    <col min="2" max="2" width="32.109375" style="99" customWidth="1"/>
    <col min="3" max="3" width="5.21875" style="99" bestFit="1" customWidth="1"/>
    <col min="4" max="4" width="15.109375" style="99" customWidth="1"/>
    <col min="5" max="5" width="16.6640625" style="100" customWidth="1"/>
    <col min="6" max="6" width="52.6640625" style="99" customWidth="1"/>
    <col min="7" max="7" width="19.109375" style="99" customWidth="1"/>
    <col min="8" max="8" width="4.33203125" style="99" customWidth="1"/>
    <col min="9" max="17" width="12.44140625" style="99" customWidth="1"/>
    <col min="18" max="16384" width="4.109375" style="99"/>
  </cols>
  <sheetData>
    <row r="1" spans="1:8" ht="22.5" customHeight="1">
      <c r="A1" s="148" t="s">
        <v>161</v>
      </c>
      <c r="G1" s="319" t="s">
        <v>121</v>
      </c>
    </row>
    <row r="2" spans="1:8" ht="31.5" customHeight="1">
      <c r="A2" s="679"/>
      <c r="B2" s="679"/>
      <c r="C2" s="679"/>
      <c r="D2" s="679"/>
      <c r="E2" s="679"/>
      <c r="F2" s="679"/>
      <c r="G2" s="679"/>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97</v>
      </c>
      <c r="F5" s="950" t="s">
        <v>160</v>
      </c>
      <c r="G5" s="942" t="s">
        <v>79</v>
      </c>
    </row>
    <row r="6" spans="1:8">
      <c r="A6" s="946"/>
      <c r="B6" s="947"/>
      <c r="C6" s="947"/>
      <c r="D6" s="943"/>
      <c r="E6" s="945"/>
      <c r="F6" s="948"/>
      <c r="G6" s="943"/>
    </row>
    <row r="7" spans="1:8" ht="54.75" customHeight="1">
      <c r="A7" s="323">
        <v>1</v>
      </c>
      <c r="B7" s="191" t="s">
        <v>143</v>
      </c>
      <c r="C7" s="192" t="s">
        <v>142</v>
      </c>
      <c r="D7" s="198">
        <v>2500000</v>
      </c>
      <c r="E7" s="101">
        <f>D7</f>
        <v>2500000</v>
      </c>
      <c r="F7" s="199"/>
      <c r="G7" s="329" t="s">
        <v>146</v>
      </c>
    </row>
    <row r="8" spans="1:8" ht="54.75" customHeight="1">
      <c r="A8" s="323"/>
      <c r="B8" s="194"/>
      <c r="C8" s="195"/>
      <c r="D8" s="195"/>
      <c r="E8" s="102"/>
      <c r="F8" s="196"/>
      <c r="G8" s="330"/>
    </row>
    <row r="9" spans="1:8" ht="54.75" customHeight="1">
      <c r="A9" s="323"/>
      <c r="B9" s="194"/>
      <c r="C9" s="195"/>
      <c r="D9" s="195"/>
      <c r="E9" s="102"/>
      <c r="F9" s="196"/>
      <c r="G9" s="324"/>
    </row>
    <row r="10" spans="1:8" ht="30" customHeight="1">
      <c r="A10" s="938" t="s">
        <v>12</v>
      </c>
      <c r="B10" s="939"/>
      <c r="C10" s="939"/>
      <c r="D10" s="331"/>
      <c r="E10" s="326">
        <f>SUM(E7:E9)</f>
        <v>2500000</v>
      </c>
      <c r="F10" s="327"/>
      <c r="G10" s="328"/>
    </row>
    <row r="11" spans="1:8" ht="14.25" customHeight="1">
      <c r="A11" s="952"/>
      <c r="B11" s="953"/>
      <c r="C11" s="953"/>
      <c r="D11" s="953"/>
      <c r="E11" s="953"/>
      <c r="F11" s="953"/>
      <c r="G11" s="953"/>
    </row>
    <row r="12" spans="1:8" ht="14.25" customHeight="1">
      <c r="A12" s="400"/>
      <c r="B12" s="400" t="s">
        <v>306</v>
      </c>
      <c r="C12" s="401"/>
      <c r="D12" s="401"/>
      <c r="E12" s="401"/>
      <c r="F12" s="401"/>
      <c r="G12" s="401"/>
    </row>
    <row r="13" spans="1:8" ht="101.1" customHeight="1">
      <c r="A13" s="401"/>
      <c r="B13" s="951" t="s">
        <v>319</v>
      </c>
      <c r="C13" s="951"/>
      <c r="D13" s="951"/>
      <c r="E13" s="951"/>
      <c r="F13" s="401"/>
      <c r="G13" s="401"/>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13"/>
  <sheetViews>
    <sheetView view="pageBreakPreview" zoomScale="85" zoomScaleNormal="85" zoomScaleSheetLayoutView="85" workbookViewId="0">
      <selection activeCell="I11" sqref="I11"/>
    </sheetView>
  </sheetViews>
  <sheetFormatPr defaultColWidth="4.109375" defaultRowHeight="13.8"/>
  <cols>
    <col min="1" max="1" width="4.109375" style="99"/>
    <col min="2" max="2" width="41.109375" style="99" customWidth="1"/>
    <col min="3" max="3" width="8.21875" style="99" customWidth="1"/>
    <col min="4" max="4" width="17.77734375" style="99" customWidth="1"/>
    <col min="5" max="5" width="17.77734375" style="100" customWidth="1"/>
    <col min="6" max="6" width="17.77734375" style="99" customWidth="1"/>
    <col min="7" max="7" width="4.33203125" style="99" customWidth="1"/>
    <col min="8" max="16" width="12.44140625" style="99" customWidth="1"/>
    <col min="17" max="16384" width="4.109375" style="99"/>
  </cols>
  <sheetData>
    <row r="1" spans="1:7" ht="22.5" customHeight="1">
      <c r="A1" s="148" t="s">
        <v>212</v>
      </c>
      <c r="F1" s="319" t="s">
        <v>121</v>
      </c>
    </row>
    <row r="2" spans="1:7" ht="31.5" customHeight="1">
      <c r="A2" s="679"/>
      <c r="B2" s="679"/>
      <c r="C2" s="679"/>
      <c r="D2" s="679"/>
      <c r="E2" s="679"/>
      <c r="F2" s="679"/>
    </row>
    <row r="3" spans="1:7" s="6" customFormat="1" ht="18.75" customHeight="1">
      <c r="A3" s="680"/>
      <c r="B3" s="680"/>
      <c r="C3" s="680"/>
      <c r="D3" s="680"/>
      <c r="E3" s="680"/>
      <c r="F3" s="680"/>
      <c r="G3" s="680"/>
    </row>
    <row r="4" spans="1:7" s="6" customFormat="1" ht="18.75" customHeight="1">
      <c r="C4" s="7"/>
      <c r="D4" s="8"/>
      <c r="E4" s="9"/>
      <c r="F4" s="11" t="s">
        <v>55</v>
      </c>
    </row>
    <row r="5" spans="1:7">
      <c r="A5" s="946" t="s">
        <v>0</v>
      </c>
      <c r="B5" s="947" t="s">
        <v>78</v>
      </c>
      <c r="C5" s="947" t="s">
        <v>82</v>
      </c>
      <c r="D5" s="949" t="s">
        <v>96</v>
      </c>
      <c r="E5" s="944" t="s">
        <v>95</v>
      </c>
      <c r="F5" s="942" t="s">
        <v>79</v>
      </c>
    </row>
    <row r="6" spans="1:7">
      <c r="A6" s="946"/>
      <c r="B6" s="947"/>
      <c r="C6" s="947"/>
      <c r="D6" s="943"/>
      <c r="E6" s="945"/>
      <c r="F6" s="943"/>
    </row>
    <row r="7" spans="1:7" ht="30" customHeight="1">
      <c r="A7" s="323">
        <v>1</v>
      </c>
      <c r="B7" s="191" t="s">
        <v>144</v>
      </c>
      <c r="C7" s="192" t="s">
        <v>142</v>
      </c>
      <c r="D7" s="198">
        <v>5000000</v>
      </c>
      <c r="E7" s="101">
        <f>D7</f>
        <v>5000000</v>
      </c>
      <c r="F7" s="329" t="s">
        <v>146</v>
      </c>
    </row>
    <row r="8" spans="1:7" ht="30" customHeight="1">
      <c r="A8" s="323">
        <v>2</v>
      </c>
      <c r="B8" s="194"/>
      <c r="C8" s="195"/>
      <c r="D8" s="195"/>
      <c r="E8" s="102"/>
      <c r="F8" s="330"/>
    </row>
    <row r="9" spans="1:7" ht="30" customHeight="1">
      <c r="A9" s="323">
        <v>3</v>
      </c>
      <c r="B9" s="194"/>
      <c r="C9" s="195"/>
      <c r="D9" s="195"/>
      <c r="E9" s="102"/>
      <c r="F9" s="324"/>
    </row>
    <row r="10" spans="1:7" ht="30" customHeight="1">
      <c r="A10" s="938" t="s">
        <v>12</v>
      </c>
      <c r="B10" s="939"/>
      <c r="C10" s="939"/>
      <c r="D10" s="331"/>
      <c r="E10" s="326">
        <f>SUM(E7:E9)</f>
        <v>5000000</v>
      </c>
      <c r="F10" s="328"/>
    </row>
    <row r="11" spans="1:7" ht="19.5" customHeight="1">
      <c r="A11" s="103"/>
    </row>
    <row r="12" spans="1:7" ht="22.5" customHeight="1">
      <c r="A12" s="402"/>
      <c r="B12" s="402" t="s">
        <v>310</v>
      </c>
      <c r="E12" s="105"/>
    </row>
    <row r="13" spans="1:7" ht="94.5" customHeight="1">
      <c r="B13" s="954" t="s">
        <v>309</v>
      </c>
      <c r="C13" s="954"/>
      <c r="D13" s="954"/>
      <c r="E13" s="105"/>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A1:Y101"/>
  <sheetViews>
    <sheetView view="pageBreakPreview" zoomScale="57" zoomScaleNormal="85" zoomScaleSheetLayoutView="57" workbookViewId="0">
      <selection activeCell="B4" sqref="B4"/>
    </sheetView>
  </sheetViews>
  <sheetFormatPr defaultColWidth="9" defaultRowHeight="13.2"/>
  <cols>
    <col min="1" max="1" width="2.21875" style="428" customWidth="1"/>
    <col min="2" max="2" width="3.33203125" style="428" customWidth="1"/>
    <col min="3" max="3" width="17" style="428" customWidth="1"/>
    <col min="4" max="4" width="14.109375" style="428" customWidth="1"/>
    <col min="5" max="5" width="36.44140625" style="428" customWidth="1"/>
    <col min="6" max="6" width="5.44140625" style="428" customWidth="1"/>
    <col min="7" max="7" width="7.21875" style="428" customWidth="1"/>
    <col min="8" max="9" width="5.44140625" style="428" customWidth="1"/>
    <col min="10" max="10" width="7.21875" style="428" customWidth="1"/>
    <col min="11" max="11" width="5.44140625" style="428" customWidth="1"/>
    <col min="12" max="12" width="14.109375" style="428" customWidth="1"/>
    <col min="13" max="13" width="2.44140625" style="621" customWidth="1"/>
    <col min="14" max="19" width="12.109375" style="428" customWidth="1"/>
    <col min="20" max="20" width="20" style="622" customWidth="1"/>
    <col min="21" max="21" width="8.109375" style="428" customWidth="1"/>
    <col min="22" max="22" width="9.21875" style="428" bestFit="1" customWidth="1"/>
    <col min="23" max="16384" width="9" style="428"/>
  </cols>
  <sheetData>
    <row r="1" spans="2:20" ht="24" customHeight="1">
      <c r="B1" s="647" t="s">
        <v>324</v>
      </c>
      <c r="C1" s="647"/>
      <c r="D1" s="647"/>
      <c r="E1" s="647"/>
      <c r="F1" s="647"/>
      <c r="G1" s="647"/>
      <c r="H1" s="647"/>
      <c r="I1" s="647"/>
      <c r="J1" s="647"/>
      <c r="K1" s="647"/>
      <c r="L1" s="647"/>
      <c r="M1" s="647"/>
      <c r="N1" s="647"/>
      <c r="O1" s="647"/>
      <c r="P1" s="647"/>
      <c r="Q1" s="647"/>
      <c r="R1" s="647"/>
      <c r="S1" s="647"/>
      <c r="T1" s="647"/>
    </row>
    <row r="2" spans="2:20" ht="24" customHeight="1">
      <c r="B2" s="648" t="s">
        <v>404</v>
      </c>
      <c r="C2" s="648"/>
      <c r="D2" s="648"/>
      <c r="E2" s="648"/>
      <c r="F2" s="648"/>
      <c r="G2" s="648"/>
      <c r="H2" s="648"/>
      <c r="I2" s="648"/>
      <c r="J2" s="648"/>
      <c r="K2" s="648"/>
      <c r="L2" s="648"/>
      <c r="M2" s="648"/>
      <c r="N2" s="648"/>
      <c r="O2" s="648"/>
      <c r="P2" s="648"/>
      <c r="Q2" s="648"/>
      <c r="R2" s="648"/>
      <c r="S2" s="648"/>
      <c r="T2" s="648"/>
    </row>
    <row r="3" spans="2:20" ht="24" customHeight="1">
      <c r="B3" s="649"/>
      <c r="C3" s="649"/>
      <c r="D3" s="649"/>
      <c r="E3" s="649"/>
      <c r="F3" s="649"/>
      <c r="G3" s="649"/>
      <c r="H3" s="649"/>
      <c r="I3" s="649"/>
      <c r="J3" s="649"/>
      <c r="K3" s="649"/>
      <c r="L3" s="649"/>
      <c r="M3" s="649"/>
      <c r="N3" s="649"/>
      <c r="O3" s="649"/>
      <c r="P3" s="649"/>
      <c r="Q3" s="649"/>
      <c r="R3" s="649"/>
      <c r="S3" s="649"/>
      <c r="T3" s="649"/>
    </row>
    <row r="4" spans="2:20" ht="24" customHeight="1">
      <c r="B4" s="429"/>
      <c r="C4" s="429"/>
      <c r="D4" s="429"/>
      <c r="E4" s="429"/>
      <c r="F4" s="429"/>
      <c r="G4" s="429"/>
      <c r="H4" s="429"/>
      <c r="I4" s="429"/>
      <c r="J4" s="429"/>
      <c r="K4" s="429"/>
      <c r="L4" s="429"/>
      <c r="M4" s="429"/>
      <c r="N4" s="429"/>
      <c r="O4" s="429"/>
      <c r="P4" s="429"/>
      <c r="Q4" s="429"/>
      <c r="R4" s="429"/>
      <c r="S4" s="429"/>
      <c r="T4" s="429"/>
    </row>
    <row r="5" spans="2:20" ht="23.4">
      <c r="B5" s="429"/>
      <c r="C5" s="430" t="s">
        <v>325</v>
      </c>
      <c r="D5" s="430"/>
      <c r="E5" s="431"/>
      <c r="F5" s="431"/>
      <c r="G5" s="431"/>
      <c r="H5" s="431"/>
      <c r="I5" s="431"/>
      <c r="J5" s="431"/>
      <c r="K5" s="431"/>
      <c r="L5" s="431"/>
      <c r="M5" s="431"/>
      <c r="N5" s="431"/>
      <c r="O5" s="431"/>
      <c r="P5" s="431"/>
      <c r="Q5" s="431"/>
      <c r="R5" s="431"/>
      <c r="S5" s="431"/>
      <c r="T5" s="431"/>
    </row>
    <row r="6" spans="2:20" ht="12" customHeight="1">
      <c r="B6" s="429"/>
      <c r="C6" s="430"/>
      <c r="D6" s="430"/>
      <c r="E6" s="431"/>
      <c r="F6" s="431"/>
      <c r="G6" s="431"/>
      <c r="H6" s="431"/>
      <c r="I6" s="431"/>
      <c r="J6" s="431"/>
      <c r="K6" s="431"/>
      <c r="L6" s="431"/>
      <c r="M6" s="431"/>
      <c r="N6" s="431"/>
      <c r="O6" s="431"/>
      <c r="P6" s="431"/>
      <c r="Q6" s="431"/>
      <c r="R6" s="431"/>
      <c r="S6" s="431"/>
      <c r="T6" s="431"/>
    </row>
    <row r="7" spans="2:20" ht="19.2">
      <c r="B7" s="432"/>
      <c r="C7" s="650" t="s">
        <v>326</v>
      </c>
      <c r="D7" s="650"/>
      <c r="E7" s="432"/>
      <c r="F7" s="432"/>
      <c r="G7" s="432"/>
      <c r="H7" s="432"/>
      <c r="I7" s="432"/>
      <c r="J7" s="432"/>
      <c r="K7" s="432"/>
      <c r="L7" s="432"/>
      <c r="M7" s="432"/>
      <c r="N7" s="432"/>
      <c r="O7" s="432"/>
      <c r="P7" s="432"/>
      <c r="Q7" s="432"/>
      <c r="R7" s="432"/>
      <c r="S7" s="432"/>
      <c r="T7" s="432"/>
    </row>
    <row r="8" spans="2:20" ht="12" customHeight="1">
      <c r="B8" s="429"/>
      <c r="C8" s="430"/>
      <c r="D8" s="430"/>
      <c r="E8" s="431"/>
      <c r="F8" s="431"/>
      <c r="G8" s="431"/>
      <c r="H8" s="431"/>
      <c r="I8" s="431"/>
      <c r="J8" s="431"/>
      <c r="K8" s="431"/>
      <c r="L8" s="431"/>
      <c r="M8" s="431"/>
      <c r="N8" s="431"/>
      <c r="O8" s="431"/>
      <c r="P8" s="431"/>
      <c r="Q8" s="431"/>
      <c r="R8" s="431"/>
      <c r="S8" s="431"/>
      <c r="T8" s="431"/>
    </row>
    <row r="9" spans="2:20" ht="18.75" customHeight="1" thickBot="1">
      <c r="B9" s="433"/>
      <c r="C9" s="433"/>
      <c r="D9" s="433"/>
      <c r="E9" s="434"/>
      <c r="F9" s="434"/>
      <c r="G9" s="434"/>
      <c r="H9" s="433"/>
      <c r="I9" s="433"/>
      <c r="J9" s="433"/>
      <c r="K9" s="433"/>
      <c r="L9" s="433"/>
      <c r="M9" s="433"/>
      <c r="N9" s="433"/>
      <c r="O9" s="433"/>
      <c r="P9" s="433"/>
      <c r="Q9" s="433"/>
      <c r="R9" s="433"/>
      <c r="S9" s="433"/>
      <c r="T9" s="435" t="s">
        <v>327</v>
      </c>
    </row>
    <row r="10" spans="2:20" s="436" customFormat="1" ht="15.75" customHeight="1">
      <c r="B10" s="651" t="s">
        <v>328</v>
      </c>
      <c r="C10" s="652"/>
      <c r="D10" s="655" t="s">
        <v>329</v>
      </c>
      <c r="E10" s="657" t="s">
        <v>330</v>
      </c>
      <c r="F10" s="658"/>
      <c r="G10" s="658"/>
      <c r="H10" s="658"/>
      <c r="I10" s="658"/>
      <c r="J10" s="658"/>
      <c r="K10" s="658"/>
      <c r="L10" s="658"/>
      <c r="M10" s="658"/>
      <c r="N10" s="658"/>
      <c r="O10" s="659" t="s">
        <v>331</v>
      </c>
      <c r="P10" s="658"/>
      <c r="Q10" s="658"/>
      <c r="R10" s="658"/>
      <c r="S10" s="660"/>
      <c r="T10" s="661" t="s">
        <v>332</v>
      </c>
    </row>
    <row r="11" spans="2:20" s="436" customFormat="1" ht="15.75" customHeight="1">
      <c r="B11" s="653"/>
      <c r="C11" s="654"/>
      <c r="D11" s="656"/>
      <c r="E11" s="663" t="s">
        <v>333</v>
      </c>
      <c r="F11" s="664"/>
      <c r="G11" s="664"/>
      <c r="H11" s="664"/>
      <c r="I11" s="664"/>
      <c r="J11" s="664"/>
      <c r="K11" s="664"/>
      <c r="L11" s="664"/>
      <c r="M11" s="664"/>
      <c r="N11" s="665"/>
      <c r="O11" s="437" t="s">
        <v>334</v>
      </c>
      <c r="P11" s="438" t="s">
        <v>335</v>
      </c>
      <c r="Q11" s="439" t="s">
        <v>336</v>
      </c>
      <c r="R11" s="438" t="s">
        <v>337</v>
      </c>
      <c r="S11" s="439" t="s">
        <v>338</v>
      </c>
      <c r="T11" s="662"/>
    </row>
    <row r="12" spans="2:20" ht="15.75" customHeight="1">
      <c r="B12" s="440"/>
      <c r="C12" s="441"/>
      <c r="D12" s="442"/>
      <c r="E12" s="441"/>
      <c r="F12" s="443"/>
      <c r="G12" s="443"/>
      <c r="H12" s="443"/>
      <c r="I12" s="443"/>
      <c r="J12" s="443"/>
      <c r="K12" s="443"/>
      <c r="L12" s="443"/>
      <c r="M12" s="443"/>
      <c r="N12" s="443"/>
      <c r="O12" s="444"/>
      <c r="P12" s="445"/>
      <c r="Q12" s="443"/>
      <c r="R12" s="445"/>
      <c r="S12" s="443"/>
      <c r="T12" s="446"/>
    </row>
    <row r="13" spans="2:20" ht="14.25" customHeight="1">
      <c r="B13" s="447" t="s">
        <v>339</v>
      </c>
      <c r="C13" s="448"/>
      <c r="D13" s="449"/>
      <c r="E13" s="450" t="s">
        <v>340</v>
      </c>
      <c r="F13" s="450"/>
      <c r="G13" s="450"/>
      <c r="H13" s="450"/>
      <c r="I13" s="450"/>
      <c r="J13" s="451" t="s">
        <v>341</v>
      </c>
      <c r="K13" s="451" t="s">
        <v>342</v>
      </c>
      <c r="L13" s="452"/>
      <c r="M13" s="453" t="s">
        <v>169</v>
      </c>
      <c r="N13" s="454">
        <f>ROUND(I13*L13,0)</f>
        <v>0</v>
      </c>
      <c r="O13" s="455"/>
      <c r="P13" s="456"/>
      <c r="Q13" s="454"/>
      <c r="R13" s="456"/>
      <c r="S13" s="454"/>
      <c r="T13" s="457"/>
    </row>
    <row r="14" spans="2:20" ht="14.25" customHeight="1">
      <c r="B14" s="447"/>
      <c r="C14" s="458"/>
      <c r="D14" s="449"/>
      <c r="E14" s="450"/>
      <c r="F14" s="450"/>
      <c r="G14" s="450"/>
      <c r="H14" s="450"/>
      <c r="I14" s="450"/>
      <c r="J14" s="451"/>
      <c r="K14" s="451"/>
      <c r="L14" s="452"/>
      <c r="M14" s="453"/>
      <c r="N14" s="454"/>
      <c r="O14" s="455"/>
      <c r="P14" s="456"/>
      <c r="Q14" s="454"/>
      <c r="R14" s="456"/>
      <c r="S14" s="454"/>
      <c r="T14" s="457"/>
    </row>
    <row r="15" spans="2:20" ht="14.25" customHeight="1">
      <c r="B15" s="447"/>
      <c r="C15" s="458"/>
      <c r="D15" s="449"/>
      <c r="E15" s="450" t="s">
        <v>394</v>
      </c>
      <c r="F15" s="450"/>
      <c r="G15" s="450"/>
      <c r="H15" s="450"/>
      <c r="I15" s="450"/>
      <c r="J15" s="451" t="s">
        <v>341</v>
      </c>
      <c r="K15" s="451" t="s">
        <v>343</v>
      </c>
      <c r="L15" s="452"/>
      <c r="M15" s="453" t="s">
        <v>169</v>
      </c>
      <c r="N15" s="454">
        <f>ROUND(I15*L15,0)</f>
        <v>0</v>
      </c>
      <c r="O15" s="455"/>
      <c r="P15" s="456"/>
      <c r="Q15" s="454"/>
      <c r="R15" s="456"/>
      <c r="S15" s="454"/>
      <c r="T15" s="457"/>
    </row>
    <row r="16" spans="2:20" ht="14.25" customHeight="1">
      <c r="B16" s="447"/>
      <c r="C16" s="458"/>
      <c r="D16" s="449"/>
      <c r="E16" s="450"/>
      <c r="F16" s="450"/>
      <c r="G16" s="450"/>
      <c r="H16" s="450"/>
      <c r="I16" s="450"/>
      <c r="J16" s="451"/>
      <c r="K16" s="451"/>
      <c r="L16" s="452"/>
      <c r="M16" s="453"/>
      <c r="N16" s="454"/>
      <c r="O16" s="455"/>
      <c r="P16" s="456"/>
      <c r="Q16" s="454"/>
      <c r="R16" s="456"/>
      <c r="S16" s="454"/>
      <c r="T16" s="457"/>
    </row>
    <row r="17" spans="1:21" ht="14.25" customHeight="1">
      <c r="B17" s="447"/>
      <c r="C17" s="458"/>
      <c r="D17" s="449"/>
      <c r="E17" s="450" t="s">
        <v>395</v>
      </c>
      <c r="F17" s="450"/>
      <c r="G17" s="450"/>
      <c r="H17" s="450"/>
      <c r="I17" s="450"/>
      <c r="J17" s="451" t="s">
        <v>341</v>
      </c>
      <c r="K17" s="451" t="s">
        <v>343</v>
      </c>
      <c r="L17" s="452"/>
      <c r="M17" s="453" t="s">
        <v>169</v>
      </c>
      <c r="N17" s="454">
        <f>ROUND(I17*L17,0)</f>
        <v>0</v>
      </c>
      <c r="O17" s="455"/>
      <c r="P17" s="456"/>
      <c r="Q17" s="454"/>
      <c r="R17" s="456"/>
      <c r="S17" s="454"/>
      <c r="T17" s="457"/>
    </row>
    <row r="18" spans="1:21" ht="14.25" customHeight="1">
      <c r="B18" s="447"/>
      <c r="C18" s="458"/>
      <c r="D18" s="449"/>
      <c r="E18" s="450"/>
      <c r="F18" s="450"/>
      <c r="G18" s="450"/>
      <c r="H18" s="450"/>
      <c r="I18" s="450"/>
      <c r="J18" s="451"/>
      <c r="K18" s="451"/>
      <c r="L18" s="452"/>
      <c r="M18" s="453"/>
      <c r="N18" s="454"/>
      <c r="O18" s="455"/>
      <c r="P18" s="456"/>
      <c r="Q18" s="454"/>
      <c r="R18" s="456"/>
      <c r="S18" s="454"/>
      <c r="T18" s="457"/>
    </row>
    <row r="19" spans="1:21" ht="14.25" customHeight="1">
      <c r="B19" s="447"/>
      <c r="C19" s="458"/>
      <c r="D19" s="449"/>
      <c r="E19" s="450" t="s">
        <v>396</v>
      </c>
      <c r="F19" s="450"/>
      <c r="G19" s="450"/>
      <c r="H19" s="450"/>
      <c r="I19" s="450"/>
      <c r="J19" s="451" t="s">
        <v>341</v>
      </c>
      <c r="K19" s="451" t="s">
        <v>344</v>
      </c>
      <c r="L19" s="452"/>
      <c r="M19" s="453" t="s">
        <v>169</v>
      </c>
      <c r="N19" s="454">
        <f>ROUND(I19*L19,0)</f>
        <v>0</v>
      </c>
      <c r="O19" s="455"/>
      <c r="P19" s="456"/>
      <c r="Q19" s="454"/>
      <c r="R19" s="456"/>
      <c r="S19" s="454"/>
      <c r="T19" s="457"/>
    </row>
    <row r="20" spans="1:21" ht="14.25" customHeight="1">
      <c r="B20" s="447"/>
      <c r="C20" s="458"/>
      <c r="D20" s="449"/>
      <c r="E20" s="450"/>
      <c r="F20" s="450"/>
      <c r="G20" s="450"/>
      <c r="H20" s="450"/>
      <c r="I20" s="450"/>
      <c r="J20" s="451"/>
      <c r="K20" s="451"/>
      <c r="L20" s="452"/>
      <c r="M20" s="453"/>
      <c r="N20" s="454"/>
      <c r="O20" s="455"/>
      <c r="P20" s="456"/>
      <c r="Q20" s="454"/>
      <c r="R20" s="456"/>
      <c r="S20" s="454"/>
      <c r="T20" s="457"/>
    </row>
    <row r="21" spans="1:21" ht="14.25" customHeight="1">
      <c r="B21" s="447"/>
      <c r="C21" s="458"/>
      <c r="D21" s="449"/>
      <c r="E21" s="450"/>
      <c r="F21" s="450"/>
      <c r="G21" s="450"/>
      <c r="H21" s="450"/>
      <c r="I21" s="450"/>
      <c r="J21" s="451" t="s">
        <v>341</v>
      </c>
      <c r="K21" s="451" t="s">
        <v>343</v>
      </c>
      <c r="L21" s="452"/>
      <c r="M21" s="453" t="s">
        <v>345</v>
      </c>
      <c r="N21" s="454">
        <f>ROUND(I21*L21,0)</f>
        <v>0</v>
      </c>
      <c r="O21" s="455"/>
      <c r="P21" s="456"/>
      <c r="Q21" s="454"/>
      <c r="R21" s="456"/>
      <c r="S21" s="454"/>
      <c r="T21" s="457"/>
    </row>
    <row r="22" spans="1:21" ht="14.25" customHeight="1">
      <c r="B22" s="459"/>
      <c r="C22" s="460"/>
      <c r="D22" s="449"/>
      <c r="E22" s="450"/>
      <c r="F22" s="450"/>
      <c r="G22" s="450"/>
      <c r="H22" s="450"/>
      <c r="I22" s="450"/>
      <c r="J22" s="451"/>
      <c r="K22" s="451"/>
      <c r="L22" s="452"/>
      <c r="M22" s="453"/>
      <c r="N22" s="454"/>
      <c r="O22" s="455"/>
      <c r="P22" s="456"/>
      <c r="Q22" s="454"/>
      <c r="R22" s="456"/>
      <c r="S22" s="454"/>
      <c r="T22" s="457"/>
    </row>
    <row r="23" spans="1:21" s="461" customFormat="1" ht="14.25" customHeight="1">
      <c r="B23" s="462" t="s">
        <v>346</v>
      </c>
      <c r="C23" s="463"/>
      <c r="D23" s="464">
        <f>SUM(D12:D22)</f>
        <v>0</v>
      </c>
      <c r="E23" s="465"/>
      <c r="F23" s="465"/>
      <c r="G23" s="465"/>
      <c r="H23" s="465"/>
      <c r="I23" s="465"/>
      <c r="J23" s="466"/>
      <c r="K23" s="466"/>
      <c r="L23" s="467" t="s">
        <v>347</v>
      </c>
      <c r="M23" s="468"/>
      <c r="N23" s="469">
        <f>SUM(N13:N21)</f>
        <v>0</v>
      </c>
      <c r="O23" s="470"/>
      <c r="P23" s="471"/>
      <c r="Q23" s="472"/>
      <c r="R23" s="471"/>
      <c r="S23" s="472"/>
      <c r="T23" s="457"/>
      <c r="U23" s="473"/>
    </row>
    <row r="24" spans="1:21" ht="14.25" customHeight="1">
      <c r="B24" s="474"/>
      <c r="C24" s="475"/>
      <c r="D24" s="476"/>
      <c r="E24" s="475"/>
      <c r="F24" s="475"/>
      <c r="G24" s="475"/>
      <c r="H24" s="475"/>
      <c r="I24" s="477"/>
      <c r="J24" s="475"/>
      <c r="K24" s="475"/>
      <c r="L24" s="478"/>
      <c r="M24" s="479"/>
      <c r="N24" s="475"/>
      <c r="O24" s="480"/>
      <c r="P24" s="481"/>
      <c r="Q24" s="475"/>
      <c r="R24" s="481"/>
      <c r="S24" s="475"/>
      <c r="T24" s="482"/>
    </row>
    <row r="25" spans="1:21" ht="14.25" customHeight="1">
      <c r="A25" s="483"/>
      <c r="B25" s="484"/>
      <c r="C25" s="485"/>
      <c r="D25" s="486"/>
      <c r="E25" s="485"/>
      <c r="F25" s="485"/>
      <c r="G25" s="485"/>
      <c r="H25" s="485"/>
      <c r="I25" s="487"/>
      <c r="J25" s="485"/>
      <c r="K25" s="485"/>
      <c r="L25" s="488"/>
      <c r="M25" s="489"/>
      <c r="N25" s="485"/>
      <c r="O25" s="490"/>
      <c r="P25" s="491"/>
      <c r="Q25" s="492"/>
      <c r="R25" s="491"/>
      <c r="S25" s="492"/>
      <c r="T25" s="398"/>
    </row>
    <row r="26" spans="1:21" ht="14.25" customHeight="1">
      <c r="B26" s="493" t="s">
        <v>348</v>
      </c>
      <c r="C26" s="492"/>
      <c r="D26" s="494"/>
      <c r="E26" s="483"/>
      <c r="F26" s="483"/>
      <c r="G26" s="483"/>
      <c r="H26" s="483"/>
      <c r="I26" s="483"/>
      <c r="J26" s="483"/>
      <c r="K26" s="483"/>
      <c r="L26" s="483"/>
      <c r="M26" s="495"/>
      <c r="N26" s="483"/>
      <c r="O26" s="496"/>
      <c r="P26" s="497"/>
      <c r="Q26" s="483"/>
      <c r="R26" s="497"/>
      <c r="S26" s="483"/>
      <c r="T26" s="498"/>
    </row>
    <row r="27" spans="1:21" ht="14.25" customHeight="1">
      <c r="B27" s="493"/>
      <c r="C27" s="460" t="s">
        <v>349</v>
      </c>
      <c r="D27" s="499">
        <f>+N31</f>
        <v>0</v>
      </c>
      <c r="E27" s="460" t="s">
        <v>397</v>
      </c>
      <c r="F27" s="500"/>
      <c r="G27" s="500"/>
      <c r="H27" s="501" t="s">
        <v>350</v>
      </c>
      <c r="I27" s="500"/>
      <c r="J27" s="439" t="s">
        <v>351</v>
      </c>
      <c r="K27" s="451" t="s">
        <v>343</v>
      </c>
      <c r="L27" s="502"/>
      <c r="M27" s="453" t="s">
        <v>345</v>
      </c>
      <c r="N27" s="500">
        <f>+G27*I27*L27</f>
        <v>0</v>
      </c>
      <c r="O27" s="503"/>
      <c r="P27" s="504"/>
      <c r="Q27" s="500"/>
      <c r="R27" s="504"/>
      <c r="S27" s="500"/>
      <c r="T27" s="505"/>
    </row>
    <row r="28" spans="1:21" ht="14.25" customHeight="1">
      <c r="B28" s="493"/>
      <c r="C28" s="460"/>
      <c r="D28" s="506"/>
      <c r="E28" s="460"/>
      <c r="F28" s="500"/>
      <c r="G28" s="500"/>
      <c r="H28" s="500"/>
      <c r="I28" s="500"/>
      <c r="J28" s="500"/>
      <c r="K28" s="500"/>
      <c r="L28" s="500"/>
      <c r="M28" s="439"/>
      <c r="N28" s="500"/>
      <c r="O28" s="503"/>
      <c r="P28" s="504"/>
      <c r="Q28" s="500"/>
      <c r="R28" s="504"/>
      <c r="S28" s="500"/>
      <c r="T28" s="505"/>
    </row>
    <row r="29" spans="1:21" ht="14.25" customHeight="1">
      <c r="B29" s="493"/>
      <c r="C29" s="460"/>
      <c r="D29" s="506"/>
      <c r="E29" s="460"/>
      <c r="F29" s="500"/>
      <c r="G29" s="500"/>
      <c r="H29" s="500"/>
      <c r="I29" s="500"/>
      <c r="J29" s="500"/>
      <c r="K29" s="500"/>
      <c r="L29" s="500"/>
      <c r="M29" s="439"/>
      <c r="N29" s="500"/>
      <c r="O29" s="503"/>
      <c r="P29" s="504"/>
      <c r="Q29" s="500"/>
      <c r="R29" s="504"/>
      <c r="S29" s="500"/>
      <c r="T29" s="505"/>
    </row>
    <row r="30" spans="1:21" ht="14.25" customHeight="1">
      <c r="B30" s="493"/>
      <c r="C30" s="460"/>
      <c r="D30" s="506"/>
      <c r="E30" s="460"/>
      <c r="F30" s="500"/>
      <c r="G30" s="500"/>
      <c r="H30" s="500"/>
      <c r="I30" s="500"/>
      <c r="J30" s="500"/>
      <c r="K30" s="500"/>
      <c r="L30" s="500"/>
      <c r="M30" s="439"/>
      <c r="N30" s="500"/>
      <c r="O30" s="503"/>
      <c r="P30" s="504"/>
      <c r="Q30" s="500"/>
      <c r="R30" s="504"/>
      <c r="S30" s="500"/>
      <c r="T30" s="505"/>
    </row>
    <row r="31" spans="1:21" ht="14.25" customHeight="1">
      <c r="B31" s="493"/>
      <c r="C31" s="460"/>
      <c r="D31" s="506"/>
      <c r="E31" s="460"/>
      <c r="F31" s="500"/>
      <c r="G31" s="500"/>
      <c r="H31" s="500"/>
      <c r="I31" s="500"/>
      <c r="J31" s="500"/>
      <c r="K31" s="500"/>
      <c r="L31" s="467" t="s">
        <v>347</v>
      </c>
      <c r="M31" s="468"/>
      <c r="N31" s="469">
        <f>SUM(N27:N30)</f>
        <v>0</v>
      </c>
      <c r="O31" s="470"/>
      <c r="P31" s="471"/>
      <c r="Q31" s="472"/>
      <c r="R31" s="471"/>
      <c r="S31" s="472"/>
      <c r="T31" s="505"/>
    </row>
    <row r="32" spans="1:21" ht="14.25" customHeight="1">
      <c r="B32" s="493"/>
      <c r="C32" s="460"/>
      <c r="D32" s="506"/>
      <c r="E32" s="460"/>
      <c r="F32" s="500"/>
      <c r="G32" s="500"/>
      <c r="H32" s="500"/>
      <c r="I32" s="500"/>
      <c r="J32" s="500"/>
      <c r="K32" s="500"/>
      <c r="L32" s="500"/>
      <c r="M32" s="439"/>
      <c r="N32" s="500"/>
      <c r="O32" s="503"/>
      <c r="P32" s="504"/>
      <c r="Q32" s="500"/>
      <c r="R32" s="504"/>
      <c r="S32" s="500"/>
      <c r="T32" s="505"/>
    </row>
    <row r="33" spans="2:22" ht="14.1" customHeight="1">
      <c r="B33" s="493"/>
      <c r="C33" s="460" t="s">
        <v>352</v>
      </c>
      <c r="D33" s="499">
        <f>+N36</f>
        <v>0</v>
      </c>
      <c r="E33" s="460" t="s">
        <v>398</v>
      </c>
      <c r="F33" s="500"/>
      <c r="G33" s="500"/>
      <c r="H33" s="500"/>
      <c r="I33" s="500"/>
      <c r="J33" s="500"/>
      <c r="K33" s="500"/>
      <c r="L33" s="500"/>
      <c r="M33" s="439"/>
      <c r="N33" s="500"/>
      <c r="O33" s="503"/>
      <c r="P33" s="504"/>
      <c r="Q33" s="500"/>
      <c r="R33" s="504"/>
      <c r="S33" s="500"/>
      <c r="T33" s="505"/>
    </row>
    <row r="34" spans="2:22" ht="14.25" customHeight="1">
      <c r="B34" s="459"/>
      <c r="C34" s="436"/>
      <c r="D34" s="507"/>
      <c r="E34" s="460" t="s">
        <v>353</v>
      </c>
      <c r="F34" s="500" t="s">
        <v>354</v>
      </c>
      <c r="G34" s="500"/>
      <c r="H34" s="508">
        <v>1</v>
      </c>
      <c r="I34" s="509" t="s">
        <v>355</v>
      </c>
      <c r="J34" s="509" t="s">
        <v>356</v>
      </c>
      <c r="K34" s="510" t="s">
        <v>357</v>
      </c>
      <c r="L34" s="500"/>
      <c r="M34" s="511" t="s">
        <v>358</v>
      </c>
      <c r="N34" s="512">
        <f>ROUND(H34*L34,0)</f>
        <v>0</v>
      </c>
      <c r="O34" s="513"/>
      <c r="P34" s="514"/>
      <c r="Q34" s="512"/>
      <c r="R34" s="514"/>
      <c r="S34" s="512"/>
      <c r="T34" s="505"/>
      <c r="V34" s="515"/>
    </row>
    <row r="35" spans="2:22" ht="14.25" customHeight="1">
      <c r="B35" s="459"/>
      <c r="C35" s="436"/>
      <c r="D35" s="507"/>
      <c r="E35" s="460"/>
      <c r="F35" s="500" t="s">
        <v>359</v>
      </c>
      <c r="G35" s="500"/>
      <c r="H35" s="508">
        <v>1</v>
      </c>
      <c r="I35" s="509" t="s">
        <v>355</v>
      </c>
      <c r="J35" s="509" t="s">
        <v>356</v>
      </c>
      <c r="K35" s="510" t="s">
        <v>342</v>
      </c>
      <c r="L35" s="500"/>
      <c r="M35" s="511"/>
      <c r="N35" s="512">
        <f>ROUND(H35*L35,0)</f>
        <v>0</v>
      </c>
      <c r="O35" s="513"/>
      <c r="P35" s="514"/>
      <c r="Q35" s="512"/>
      <c r="R35" s="514"/>
      <c r="S35" s="512"/>
      <c r="T35" s="505"/>
      <c r="V35" s="515"/>
    </row>
    <row r="36" spans="2:22" ht="14.25" customHeight="1">
      <c r="B36" s="459"/>
      <c r="C36" s="460"/>
      <c r="D36" s="506"/>
      <c r="E36" s="460"/>
      <c r="F36" s="517" t="s">
        <v>360</v>
      </c>
      <c r="G36" s="517"/>
      <c r="H36" s="646">
        <f>+N34</f>
        <v>0</v>
      </c>
      <c r="I36" s="646"/>
      <c r="J36" s="518" t="s">
        <v>361</v>
      </c>
      <c r="K36" s="519"/>
      <c r="L36" s="520">
        <f>+N35</f>
        <v>0</v>
      </c>
      <c r="M36" s="521" t="s">
        <v>358</v>
      </c>
      <c r="N36" s="522">
        <f>ROUNDUP(H36*100/108,0)+L36</f>
        <v>0</v>
      </c>
      <c r="O36" s="523"/>
      <c r="P36" s="524"/>
      <c r="Q36" s="525"/>
      <c r="R36" s="524"/>
      <c r="S36" s="525"/>
      <c r="T36" s="516"/>
      <c r="V36" s="515"/>
    </row>
    <row r="37" spans="2:22" ht="14.25" customHeight="1">
      <c r="B37" s="459"/>
      <c r="C37" s="460"/>
      <c r="D37" s="506"/>
      <c r="E37" s="463"/>
      <c r="F37" s="526"/>
      <c r="G37" s="526"/>
      <c r="H37" s="527"/>
      <c r="I37" s="528"/>
      <c r="J37" s="529"/>
      <c r="K37" s="530"/>
      <c r="L37" s="500"/>
      <c r="M37" s="531"/>
      <c r="N37" s="532"/>
      <c r="O37" s="533"/>
      <c r="P37" s="534"/>
      <c r="Q37" s="532"/>
      <c r="R37" s="534"/>
      <c r="S37" s="532"/>
      <c r="T37" s="516"/>
      <c r="V37" s="515"/>
    </row>
    <row r="38" spans="2:22" ht="14.25" customHeight="1">
      <c r="B38" s="459"/>
      <c r="C38" s="460"/>
      <c r="D38" s="507"/>
      <c r="E38" s="460"/>
      <c r="F38" s="500"/>
      <c r="G38" s="500"/>
      <c r="H38" s="535"/>
      <c r="I38" s="501"/>
      <c r="J38" s="536"/>
      <c r="K38" s="510"/>
      <c r="L38" s="500"/>
      <c r="M38" s="511"/>
      <c r="N38" s="512"/>
      <c r="O38" s="513"/>
      <c r="P38" s="514"/>
      <c r="Q38" s="512"/>
      <c r="R38" s="514"/>
      <c r="S38" s="512"/>
      <c r="T38" s="457"/>
    </row>
    <row r="39" spans="2:22" ht="14.25" customHeight="1">
      <c r="B39" s="459"/>
      <c r="C39" s="460" t="s">
        <v>362</v>
      </c>
      <c r="D39" s="537">
        <f>+N41</f>
        <v>0</v>
      </c>
      <c r="E39" s="460" t="s">
        <v>399</v>
      </c>
      <c r="F39" s="500"/>
      <c r="G39" s="500"/>
      <c r="H39" s="508">
        <v>1</v>
      </c>
      <c r="I39" s="509" t="s">
        <v>355</v>
      </c>
      <c r="J39" s="509" t="s">
        <v>356</v>
      </c>
      <c r="K39" s="510" t="s">
        <v>357</v>
      </c>
      <c r="L39" s="500"/>
      <c r="M39" s="511" t="s">
        <v>358</v>
      </c>
      <c r="N39" s="512">
        <f>ROUND(H39*L39,0)</f>
        <v>0</v>
      </c>
      <c r="O39" s="513"/>
      <c r="P39" s="514"/>
      <c r="Q39" s="512"/>
      <c r="R39" s="514"/>
      <c r="S39" s="512"/>
      <c r="T39" s="457"/>
      <c r="U39" s="538"/>
    </row>
    <row r="40" spans="2:22" ht="14.25" customHeight="1">
      <c r="B40" s="459"/>
      <c r="C40" s="436"/>
      <c r="D40" s="507"/>
      <c r="E40" s="460"/>
      <c r="F40" s="500"/>
      <c r="G40" s="500"/>
      <c r="H40" s="508">
        <v>1</v>
      </c>
      <c r="I40" s="509" t="s">
        <v>355</v>
      </c>
      <c r="J40" s="509" t="s">
        <v>356</v>
      </c>
      <c r="K40" s="510" t="s">
        <v>357</v>
      </c>
      <c r="L40" s="500"/>
      <c r="M40" s="511" t="s">
        <v>358</v>
      </c>
      <c r="N40" s="512">
        <f>ROUND(H40*L40,0)</f>
        <v>0</v>
      </c>
      <c r="O40" s="513"/>
      <c r="P40" s="514"/>
      <c r="Q40" s="512"/>
      <c r="R40" s="514"/>
      <c r="S40" s="512"/>
      <c r="T40" s="457"/>
      <c r="U40" s="538"/>
    </row>
    <row r="41" spans="2:22" ht="14.25" customHeight="1">
      <c r="B41" s="459"/>
      <c r="C41" s="460"/>
      <c r="D41" s="507"/>
      <c r="E41" s="460"/>
      <c r="F41" s="500"/>
      <c r="G41" s="500"/>
      <c r="H41" s="508"/>
      <c r="I41" s="509"/>
      <c r="J41" s="536"/>
      <c r="K41" s="510"/>
      <c r="L41" s="517" t="s">
        <v>363</v>
      </c>
      <c r="M41" s="521" t="s">
        <v>2</v>
      </c>
      <c r="N41" s="522">
        <f>SUM(N39:N40)</f>
        <v>0</v>
      </c>
      <c r="O41" s="523"/>
      <c r="P41" s="524"/>
      <c r="Q41" s="525"/>
      <c r="R41" s="524"/>
      <c r="S41" s="525"/>
      <c r="T41" s="457"/>
      <c r="U41" s="538"/>
    </row>
    <row r="42" spans="2:22" ht="14.25" customHeight="1">
      <c r="B42" s="459"/>
      <c r="C42" s="460"/>
      <c r="D42" s="507"/>
      <c r="E42" s="460"/>
      <c r="F42" s="500"/>
      <c r="G42" s="500"/>
      <c r="H42" s="508"/>
      <c r="I42" s="509"/>
      <c r="J42" s="536"/>
      <c r="K42" s="510"/>
      <c r="L42" s="500"/>
      <c r="M42" s="511"/>
      <c r="N42" s="512"/>
      <c r="O42" s="513"/>
      <c r="P42" s="514"/>
      <c r="Q42" s="512"/>
      <c r="R42" s="514"/>
      <c r="S42" s="512"/>
      <c r="T42" s="457"/>
      <c r="U42" s="538"/>
    </row>
    <row r="43" spans="2:22" ht="14.25" customHeight="1">
      <c r="B43" s="459"/>
      <c r="C43" s="460" t="s">
        <v>364</v>
      </c>
      <c r="D43" s="537">
        <f>+N45</f>
        <v>0</v>
      </c>
      <c r="E43" s="460" t="s">
        <v>400</v>
      </c>
      <c r="F43" s="500"/>
      <c r="G43" s="500"/>
      <c r="H43" s="508"/>
      <c r="I43" s="509" t="s">
        <v>365</v>
      </c>
      <c r="J43" s="509" t="s">
        <v>366</v>
      </c>
      <c r="K43" s="510" t="s">
        <v>367</v>
      </c>
      <c r="L43" s="502"/>
      <c r="M43" s="511" t="s">
        <v>368</v>
      </c>
      <c r="N43" s="512">
        <f>ROUND(H43*L43,0)</f>
        <v>0</v>
      </c>
      <c r="O43" s="513"/>
      <c r="P43" s="514"/>
      <c r="Q43" s="512"/>
      <c r="R43" s="514"/>
      <c r="S43" s="512"/>
      <c r="T43" s="457"/>
    </row>
    <row r="44" spans="2:22" s="461" customFormat="1" ht="14.25" customHeight="1">
      <c r="B44" s="493"/>
      <c r="C44" s="463"/>
      <c r="D44" s="507"/>
      <c r="E44" s="460"/>
      <c r="F44" s="526"/>
      <c r="G44" s="526"/>
      <c r="H44" s="508"/>
      <c r="I44" s="509" t="s">
        <v>365</v>
      </c>
      <c r="J44" s="509" t="s">
        <v>366</v>
      </c>
      <c r="K44" s="510" t="s">
        <v>367</v>
      </c>
      <c r="L44" s="502"/>
      <c r="M44" s="511" t="s">
        <v>358</v>
      </c>
      <c r="N44" s="512">
        <f>ROUND(H44*L44,0)</f>
        <v>0</v>
      </c>
      <c r="O44" s="513"/>
      <c r="P44" s="514"/>
      <c r="Q44" s="512"/>
      <c r="R44" s="514"/>
      <c r="S44" s="512"/>
      <c r="T44" s="457"/>
      <c r="U44" s="473"/>
    </row>
    <row r="45" spans="2:22" s="461" customFormat="1" ht="14.25" customHeight="1">
      <c r="B45" s="493"/>
      <c r="C45" s="463"/>
      <c r="D45" s="507"/>
      <c r="E45" s="460"/>
      <c r="F45" s="526"/>
      <c r="G45" s="526"/>
      <c r="H45" s="539"/>
      <c r="I45" s="540"/>
      <c r="J45" s="529"/>
      <c r="K45" s="530"/>
      <c r="L45" s="467" t="s">
        <v>347</v>
      </c>
      <c r="M45" s="521" t="s">
        <v>2</v>
      </c>
      <c r="N45" s="522">
        <f>SUM(N43:N44)</f>
        <v>0</v>
      </c>
      <c r="O45" s="523"/>
      <c r="P45" s="524"/>
      <c r="Q45" s="525"/>
      <c r="R45" s="524"/>
      <c r="S45" s="525"/>
      <c r="T45" s="457"/>
      <c r="U45" s="473"/>
    </row>
    <row r="46" spans="2:22" s="461" customFormat="1" ht="14.25" customHeight="1">
      <c r="B46" s="493"/>
      <c r="C46" s="460"/>
      <c r="D46" s="507"/>
      <c r="E46" s="460"/>
      <c r="F46" s="526"/>
      <c r="G46" s="526"/>
      <c r="H46" s="539"/>
      <c r="I46" s="540"/>
      <c r="J46" s="529"/>
      <c r="K46" s="530"/>
      <c r="L46" s="502"/>
      <c r="M46" s="531"/>
      <c r="N46" s="541"/>
      <c r="O46" s="542"/>
      <c r="P46" s="543"/>
      <c r="Q46" s="541"/>
      <c r="R46" s="543"/>
      <c r="S46" s="541"/>
      <c r="T46" s="457"/>
      <c r="U46" s="473"/>
    </row>
    <row r="47" spans="2:22" ht="14.25" customHeight="1">
      <c r="B47" s="459"/>
      <c r="C47" s="460" t="s">
        <v>369</v>
      </c>
      <c r="D47" s="544">
        <f>+N50</f>
        <v>0</v>
      </c>
      <c r="E47" s="460" t="s">
        <v>401</v>
      </c>
      <c r="F47" s="500"/>
      <c r="G47" s="500"/>
      <c r="H47" s="508"/>
      <c r="I47" s="436"/>
      <c r="J47" s="436"/>
      <c r="K47" s="436"/>
      <c r="L47" s="502"/>
      <c r="M47" s="436"/>
      <c r="N47" s="436"/>
      <c r="O47" s="503"/>
      <c r="P47" s="504"/>
      <c r="Q47" s="436"/>
      <c r="R47" s="504"/>
      <c r="S47" s="436"/>
      <c r="T47" s="516"/>
    </row>
    <row r="48" spans="2:22" ht="14.25" customHeight="1">
      <c r="B48" s="459"/>
      <c r="C48" s="460"/>
      <c r="D48" s="545"/>
      <c r="E48" s="460"/>
      <c r="F48" s="500"/>
      <c r="G48" s="500"/>
      <c r="H48" s="508"/>
      <c r="I48" s="509" t="s">
        <v>370</v>
      </c>
      <c r="J48" s="509" t="s">
        <v>371</v>
      </c>
      <c r="K48" s="510" t="s">
        <v>372</v>
      </c>
      <c r="L48" s="502"/>
      <c r="M48" s="511" t="s">
        <v>373</v>
      </c>
      <c r="N48" s="512">
        <f>ROUND(H47*L48,0)</f>
        <v>0</v>
      </c>
      <c r="O48" s="513"/>
      <c r="P48" s="514"/>
      <c r="Q48" s="512"/>
      <c r="R48" s="514"/>
      <c r="S48" s="512"/>
      <c r="T48" s="516"/>
    </row>
    <row r="49" spans="2:21" ht="14.25" customHeight="1">
      <c r="B49" s="459"/>
      <c r="C49" s="460"/>
      <c r="D49" s="545"/>
      <c r="E49" s="460"/>
      <c r="F49" s="500"/>
      <c r="G49" s="500"/>
      <c r="H49" s="535"/>
      <c r="I49" s="509" t="s">
        <v>370</v>
      </c>
      <c r="J49" s="509" t="s">
        <v>371</v>
      </c>
      <c r="K49" s="510" t="s">
        <v>372</v>
      </c>
      <c r="L49" s="502"/>
      <c r="M49" s="511" t="s">
        <v>373</v>
      </c>
      <c r="N49" s="512">
        <f>ROUND(H48*L49,0)</f>
        <v>0</v>
      </c>
      <c r="O49" s="513"/>
      <c r="P49" s="514"/>
      <c r="Q49" s="512"/>
      <c r="R49" s="514"/>
      <c r="S49" s="512"/>
      <c r="T49" s="457"/>
    </row>
    <row r="50" spans="2:21" s="461" customFormat="1" ht="14.25" customHeight="1">
      <c r="B50" s="493"/>
      <c r="C50" s="463"/>
      <c r="D50" s="507"/>
      <c r="E50" s="460"/>
      <c r="F50" s="526"/>
      <c r="G50" s="526"/>
      <c r="H50" s="539"/>
      <c r="I50" s="540"/>
      <c r="J50" s="529"/>
      <c r="K50" s="530"/>
      <c r="L50" s="467" t="s">
        <v>347</v>
      </c>
      <c r="M50" s="521" t="s">
        <v>2</v>
      </c>
      <c r="N50" s="522">
        <f>SUM(N48:N49)</f>
        <v>0</v>
      </c>
      <c r="O50" s="523"/>
      <c r="P50" s="524"/>
      <c r="Q50" s="525"/>
      <c r="R50" s="524"/>
      <c r="S50" s="525"/>
      <c r="T50" s="457"/>
      <c r="U50" s="473"/>
    </row>
    <row r="51" spans="2:21" ht="14.25" customHeight="1">
      <c r="B51" s="459"/>
      <c r="C51" s="460"/>
      <c r="D51" s="507"/>
      <c r="E51" s="460"/>
      <c r="F51" s="500"/>
      <c r="G51" s="500"/>
      <c r="H51" s="508"/>
      <c r="I51" s="509"/>
      <c r="J51" s="536"/>
      <c r="K51" s="510"/>
      <c r="L51" s="502"/>
      <c r="M51" s="511"/>
      <c r="N51" s="512"/>
      <c r="O51" s="513"/>
      <c r="P51" s="514"/>
      <c r="Q51" s="512"/>
      <c r="R51" s="514"/>
      <c r="S51" s="512"/>
      <c r="T51" s="457"/>
      <c r="U51" s="538"/>
    </row>
    <row r="52" spans="2:21" ht="14.25" customHeight="1">
      <c r="B52" s="459"/>
      <c r="C52" s="460" t="s">
        <v>374</v>
      </c>
      <c r="D52" s="537">
        <f>+N54</f>
        <v>0</v>
      </c>
      <c r="E52" s="460" t="s">
        <v>402</v>
      </c>
      <c r="F52" s="500"/>
      <c r="G52" s="500"/>
      <c r="H52" s="508"/>
      <c r="I52" s="509" t="s">
        <v>375</v>
      </c>
      <c r="J52" s="509" t="s">
        <v>376</v>
      </c>
      <c r="K52" s="510" t="s">
        <v>342</v>
      </c>
      <c r="L52" s="548"/>
      <c r="M52" s="511" t="s">
        <v>377</v>
      </c>
      <c r="N52" s="512">
        <f>ROUND(H51*L52,0)</f>
        <v>0</v>
      </c>
      <c r="O52" s="513"/>
      <c r="P52" s="514"/>
      <c r="Q52" s="512"/>
      <c r="R52" s="514"/>
      <c r="S52" s="512"/>
      <c r="T52" s="457"/>
      <c r="U52" s="538"/>
    </row>
    <row r="53" spans="2:21" ht="14.25" customHeight="1">
      <c r="B53" s="459"/>
      <c r="C53" s="460"/>
      <c r="D53" s="507"/>
      <c r="E53" s="460"/>
      <c r="F53" s="500"/>
      <c r="G53" s="500"/>
      <c r="H53" s="535"/>
      <c r="I53" s="509" t="s">
        <v>370</v>
      </c>
      <c r="J53" s="509" t="s">
        <v>376</v>
      </c>
      <c r="K53" s="510" t="s">
        <v>342</v>
      </c>
      <c r="L53" s="548"/>
      <c r="M53" s="511" t="s">
        <v>377</v>
      </c>
      <c r="N53" s="512">
        <f>ROUND(H52*L53,0)</f>
        <v>0</v>
      </c>
      <c r="O53" s="513"/>
      <c r="P53" s="514"/>
      <c r="Q53" s="512"/>
      <c r="R53" s="514"/>
      <c r="S53" s="512"/>
      <c r="T53" s="457"/>
      <c r="U53" s="538"/>
    </row>
    <row r="54" spans="2:21" ht="14.25" customHeight="1">
      <c r="B54" s="459"/>
      <c r="C54" s="460"/>
      <c r="D54" s="507"/>
      <c r="E54" s="460"/>
      <c r="F54" s="526"/>
      <c r="G54" s="526"/>
      <c r="H54" s="539"/>
      <c r="I54" s="540"/>
      <c r="J54" s="529"/>
      <c r="K54" s="530"/>
      <c r="L54" s="549" t="s">
        <v>347</v>
      </c>
      <c r="M54" s="521" t="s">
        <v>2</v>
      </c>
      <c r="N54" s="522">
        <f>SUM(N52:N53)</f>
        <v>0</v>
      </c>
      <c r="O54" s="523"/>
      <c r="P54" s="524"/>
      <c r="Q54" s="525"/>
      <c r="R54" s="524"/>
      <c r="S54" s="525"/>
      <c r="T54" s="457"/>
      <c r="U54" s="538"/>
    </row>
    <row r="55" spans="2:21" ht="14.25" customHeight="1">
      <c r="B55" s="459"/>
      <c r="C55" s="460"/>
      <c r="D55" s="507"/>
      <c r="E55" s="460"/>
      <c r="F55" s="500"/>
      <c r="G55" s="500"/>
      <c r="H55" s="508"/>
      <c r="I55" s="509"/>
      <c r="J55" s="536"/>
      <c r="K55" s="510"/>
      <c r="L55" s="512"/>
      <c r="M55" s="511"/>
      <c r="N55" s="512"/>
      <c r="O55" s="513"/>
      <c r="P55" s="514"/>
      <c r="Q55" s="512"/>
      <c r="R55" s="514"/>
      <c r="S55" s="512"/>
      <c r="T55" s="457"/>
      <c r="U55" s="538"/>
    </row>
    <row r="56" spans="2:21" ht="14.25" customHeight="1">
      <c r="B56" s="459"/>
      <c r="C56" s="460" t="s">
        <v>378</v>
      </c>
      <c r="D56" s="537">
        <f>+N59</f>
        <v>0</v>
      </c>
      <c r="E56" s="460" t="s">
        <v>403</v>
      </c>
      <c r="F56" s="500"/>
      <c r="G56" s="500"/>
      <c r="H56" s="508"/>
      <c r="I56" s="436"/>
      <c r="J56" s="436"/>
      <c r="K56" s="436"/>
      <c r="L56" s="436"/>
      <c r="M56" s="436"/>
      <c r="N56" s="436"/>
      <c r="O56" s="503"/>
      <c r="P56" s="504"/>
      <c r="Q56" s="436"/>
      <c r="R56" s="504"/>
      <c r="S56" s="436"/>
      <c r="T56" s="457"/>
      <c r="U56" s="538"/>
    </row>
    <row r="57" spans="2:21" ht="14.25" customHeight="1">
      <c r="B57" s="459"/>
      <c r="C57" s="460"/>
      <c r="D57" s="507"/>
      <c r="E57" s="547"/>
      <c r="F57" s="500"/>
      <c r="G57" s="501"/>
      <c r="H57" s="508"/>
      <c r="I57" s="509" t="s">
        <v>379</v>
      </c>
      <c r="J57" s="509" t="s">
        <v>376</v>
      </c>
      <c r="K57" s="510" t="s">
        <v>342</v>
      </c>
      <c r="L57" s="548"/>
      <c r="M57" s="511" t="s">
        <v>377</v>
      </c>
      <c r="N57" s="512">
        <f>ROUND(H56*L57,0)</f>
        <v>0</v>
      </c>
      <c r="O57" s="513"/>
      <c r="P57" s="514"/>
      <c r="Q57" s="512"/>
      <c r="R57" s="514"/>
      <c r="S57" s="512"/>
      <c r="T57" s="457"/>
      <c r="U57" s="538"/>
    </row>
    <row r="58" spans="2:21" ht="14.25" customHeight="1">
      <c r="B58" s="459"/>
      <c r="C58" s="460"/>
      <c r="D58" s="507"/>
      <c r="E58" s="436"/>
      <c r="F58" s="500"/>
      <c r="G58" s="500"/>
      <c r="H58" s="535"/>
      <c r="I58" s="509" t="s">
        <v>379</v>
      </c>
      <c r="J58" s="509" t="s">
        <v>376</v>
      </c>
      <c r="K58" s="510" t="s">
        <v>342</v>
      </c>
      <c r="L58" s="548"/>
      <c r="M58" s="511" t="s">
        <v>377</v>
      </c>
      <c r="N58" s="512">
        <f>ROUND(H57*L58,0)</f>
        <v>0</v>
      </c>
      <c r="O58" s="513"/>
      <c r="P58" s="514"/>
      <c r="Q58" s="512"/>
      <c r="R58" s="514"/>
      <c r="S58" s="512"/>
      <c r="T58" s="457"/>
      <c r="U58" s="538"/>
    </row>
    <row r="59" spans="2:21" ht="14.25" customHeight="1">
      <c r="B59" s="459"/>
      <c r="C59" s="460"/>
      <c r="D59" s="507"/>
      <c r="E59" s="546"/>
      <c r="F59" s="526"/>
      <c r="G59" s="526"/>
      <c r="H59" s="539"/>
      <c r="I59" s="540"/>
      <c r="J59" s="529"/>
      <c r="K59" s="530"/>
      <c r="L59" s="549" t="s">
        <v>347</v>
      </c>
      <c r="M59" s="521" t="s">
        <v>2</v>
      </c>
      <c r="N59" s="522">
        <f>SUM(N57:N58)</f>
        <v>0</v>
      </c>
      <c r="O59" s="523"/>
      <c r="P59" s="524"/>
      <c r="Q59" s="525"/>
      <c r="R59" s="524"/>
      <c r="S59" s="525"/>
      <c r="T59" s="457"/>
      <c r="U59" s="538"/>
    </row>
    <row r="60" spans="2:21" ht="14.25" customHeight="1">
      <c r="B60" s="459"/>
      <c r="C60" s="460"/>
      <c r="D60" s="507"/>
      <c r="E60" s="500"/>
      <c r="F60" s="500"/>
      <c r="G60" s="500"/>
      <c r="H60" s="508"/>
      <c r="I60" s="509"/>
      <c r="J60" s="536"/>
      <c r="K60" s="510"/>
      <c r="L60" s="500"/>
      <c r="M60" s="511"/>
      <c r="N60" s="512"/>
      <c r="O60" s="513"/>
      <c r="P60" s="514"/>
      <c r="Q60" s="512"/>
      <c r="R60" s="514"/>
      <c r="S60" s="512"/>
      <c r="T60" s="457"/>
      <c r="U60" s="538"/>
    </row>
    <row r="61" spans="2:21" ht="14.1" customHeight="1">
      <c r="B61" s="493"/>
      <c r="C61" s="460" t="s">
        <v>380</v>
      </c>
      <c r="D61" s="499">
        <f>+N65</f>
        <v>0</v>
      </c>
      <c r="E61" s="114" t="s">
        <v>205</v>
      </c>
      <c r="F61" s="500"/>
      <c r="G61" s="500"/>
      <c r="H61" s="500"/>
      <c r="I61" s="500"/>
      <c r="J61" s="451" t="s">
        <v>341</v>
      </c>
      <c r="K61" s="451" t="s">
        <v>342</v>
      </c>
      <c r="L61" s="502"/>
      <c r="M61" s="453" t="s">
        <v>377</v>
      </c>
      <c r="N61" s="454">
        <f>ROUND(I61*L61,0)</f>
        <v>0</v>
      </c>
      <c r="O61" s="455"/>
      <c r="P61" s="456"/>
      <c r="Q61" s="454"/>
      <c r="R61" s="456"/>
      <c r="S61" s="454"/>
      <c r="T61" s="505"/>
    </row>
    <row r="62" spans="2:21" ht="14.25" customHeight="1">
      <c r="B62" s="493"/>
      <c r="C62" s="460"/>
      <c r="D62" s="506"/>
      <c r="E62" s="500"/>
      <c r="F62" s="500"/>
      <c r="G62" s="500"/>
      <c r="H62" s="500"/>
      <c r="I62" s="500"/>
      <c r="J62" s="451" t="s">
        <v>341</v>
      </c>
      <c r="K62" s="451" t="s">
        <v>381</v>
      </c>
      <c r="L62" s="502"/>
      <c r="M62" s="453" t="s">
        <v>377</v>
      </c>
      <c r="N62" s="454">
        <f>ROUND(I62*L62,0)</f>
        <v>0</v>
      </c>
      <c r="O62" s="455"/>
      <c r="P62" s="456"/>
      <c r="Q62" s="454"/>
      <c r="R62" s="456"/>
      <c r="S62" s="454"/>
      <c r="T62" s="505"/>
    </row>
    <row r="63" spans="2:21" ht="14.25" customHeight="1">
      <c r="B63" s="493"/>
      <c r="C63" s="460"/>
      <c r="D63" s="506"/>
      <c r="E63" s="500"/>
      <c r="F63" s="500"/>
      <c r="G63" s="500"/>
      <c r="H63" s="500"/>
      <c r="I63" s="500"/>
      <c r="J63" s="451" t="s">
        <v>341</v>
      </c>
      <c r="K63" s="451" t="s">
        <v>342</v>
      </c>
      <c r="L63" s="502"/>
      <c r="M63" s="453" t="s">
        <v>382</v>
      </c>
      <c r="N63" s="454">
        <f>ROUND(I63*L63,0)</f>
        <v>0</v>
      </c>
      <c r="O63" s="455"/>
      <c r="P63" s="456"/>
      <c r="Q63" s="454"/>
      <c r="R63" s="456"/>
      <c r="S63" s="454"/>
      <c r="T63" s="505"/>
    </row>
    <row r="64" spans="2:21" ht="14.25" customHeight="1">
      <c r="B64" s="493"/>
      <c r="C64" s="460"/>
      <c r="D64" s="506"/>
      <c r="E64" s="500"/>
      <c r="F64" s="500"/>
      <c r="G64" s="500"/>
      <c r="H64" s="500"/>
      <c r="I64" s="500"/>
      <c r="J64" s="500"/>
      <c r="K64" s="500"/>
      <c r="L64" s="500"/>
      <c r="M64" s="439"/>
      <c r="N64" s="500"/>
      <c r="O64" s="503"/>
      <c r="P64" s="504"/>
      <c r="Q64" s="500"/>
      <c r="R64" s="504"/>
      <c r="S64" s="500"/>
      <c r="T64" s="505"/>
    </row>
    <row r="65" spans="2:25" ht="14.25" customHeight="1">
      <c r="B65" s="493"/>
      <c r="C65" s="460"/>
      <c r="D65" s="506"/>
      <c r="E65" s="500"/>
      <c r="F65" s="500"/>
      <c r="G65" s="500"/>
      <c r="H65" s="500"/>
      <c r="I65" s="500"/>
      <c r="J65" s="500"/>
      <c r="K65" s="500"/>
      <c r="L65" s="467" t="s">
        <v>347</v>
      </c>
      <c r="M65" s="468"/>
      <c r="N65" s="469">
        <f>SUM(N61:N64)</f>
        <v>0</v>
      </c>
      <c r="O65" s="470"/>
      <c r="P65" s="471"/>
      <c r="Q65" s="472"/>
      <c r="R65" s="471"/>
      <c r="S65" s="472"/>
      <c r="T65" s="505"/>
    </row>
    <row r="66" spans="2:25" ht="14.25" customHeight="1">
      <c r="B66" s="493"/>
      <c r="C66" s="460"/>
      <c r="D66" s="506"/>
      <c r="E66" s="500"/>
      <c r="F66" s="500"/>
      <c r="G66" s="500"/>
      <c r="H66" s="500"/>
      <c r="I66" s="500"/>
      <c r="J66" s="500"/>
      <c r="K66" s="500"/>
      <c r="L66" s="550"/>
      <c r="M66" s="551"/>
      <c r="N66" s="552"/>
      <c r="O66" s="553"/>
      <c r="P66" s="554"/>
      <c r="Q66" s="552"/>
      <c r="R66" s="554"/>
      <c r="S66" s="552"/>
      <c r="T66" s="505"/>
    </row>
    <row r="67" spans="2:25" s="461" customFormat="1" ht="14.25" customHeight="1">
      <c r="B67" s="459"/>
      <c r="C67" s="460" t="s">
        <v>383</v>
      </c>
      <c r="D67" s="499">
        <f>+N69</f>
        <v>0</v>
      </c>
      <c r="E67" s="114" t="s">
        <v>206</v>
      </c>
      <c r="F67" s="460"/>
      <c r="G67" s="460"/>
      <c r="H67" s="508">
        <v>1</v>
      </c>
      <c r="I67" s="509" t="s">
        <v>355</v>
      </c>
      <c r="J67" s="509" t="s">
        <v>384</v>
      </c>
      <c r="K67" s="510" t="s">
        <v>342</v>
      </c>
      <c r="L67" s="502"/>
      <c r="M67" s="511" t="s">
        <v>358</v>
      </c>
      <c r="N67" s="512">
        <f>ROUND(H67*L67,0)</f>
        <v>0</v>
      </c>
      <c r="O67" s="513"/>
      <c r="P67" s="514"/>
      <c r="Q67" s="512"/>
      <c r="R67" s="514"/>
      <c r="S67" s="512"/>
      <c r="T67" s="457"/>
      <c r="U67" s="473"/>
    </row>
    <row r="68" spans="2:25" s="461" customFormat="1" ht="14.25" customHeight="1">
      <c r="B68" s="459"/>
      <c r="C68" s="460"/>
      <c r="D68" s="506"/>
      <c r="E68" s="460"/>
      <c r="F68" s="460"/>
      <c r="G68" s="460"/>
      <c r="H68" s="508">
        <v>1</v>
      </c>
      <c r="I68" s="509" t="s">
        <v>355</v>
      </c>
      <c r="J68" s="509" t="s">
        <v>384</v>
      </c>
      <c r="K68" s="510" t="s">
        <v>342</v>
      </c>
      <c r="L68" s="500"/>
      <c r="M68" s="511" t="s">
        <v>377</v>
      </c>
      <c r="N68" s="512">
        <f>ROUND(H68*L68,0)</f>
        <v>0</v>
      </c>
      <c r="O68" s="513"/>
      <c r="P68" s="514"/>
      <c r="Q68" s="512"/>
      <c r="R68" s="514"/>
      <c r="S68" s="512"/>
      <c r="T68" s="457"/>
      <c r="U68" s="473"/>
    </row>
    <row r="69" spans="2:25" s="461" customFormat="1" ht="14.25" customHeight="1">
      <c r="B69" s="459"/>
      <c r="C69" s="460"/>
      <c r="D69" s="506"/>
      <c r="E69" s="460"/>
      <c r="F69" s="460"/>
      <c r="G69" s="460"/>
      <c r="H69" s="508"/>
      <c r="I69" s="509"/>
      <c r="J69" s="536"/>
      <c r="K69" s="510"/>
      <c r="L69" s="517" t="s">
        <v>363</v>
      </c>
      <c r="M69" s="521" t="s">
        <v>2</v>
      </c>
      <c r="N69" s="522">
        <f>SUM(N67:N68)</f>
        <v>0</v>
      </c>
      <c r="O69" s="523"/>
      <c r="P69" s="524"/>
      <c r="Q69" s="525"/>
      <c r="R69" s="524"/>
      <c r="S69" s="525"/>
      <c r="T69" s="457"/>
      <c r="U69" s="473"/>
    </row>
    <row r="70" spans="2:25" s="461" customFormat="1" ht="14.25" customHeight="1">
      <c r="B70" s="459"/>
      <c r="C70" s="460"/>
      <c r="D70" s="506"/>
      <c r="E70" s="460"/>
      <c r="F70" s="460"/>
      <c r="G70" s="460"/>
      <c r="H70" s="460"/>
      <c r="I70" s="508"/>
      <c r="J70" s="460"/>
      <c r="K70" s="460"/>
      <c r="L70" s="512"/>
      <c r="M70" s="511"/>
      <c r="N70" s="460"/>
      <c r="O70" s="555"/>
      <c r="P70" s="556"/>
      <c r="Q70" s="460"/>
      <c r="R70" s="556"/>
      <c r="S70" s="460"/>
      <c r="T70" s="457"/>
      <c r="U70" s="473"/>
    </row>
    <row r="71" spans="2:25" ht="14.25" customHeight="1">
      <c r="B71" s="459"/>
      <c r="C71" s="557" t="s">
        <v>385</v>
      </c>
      <c r="D71" s="499">
        <f>+N73</f>
        <v>0</v>
      </c>
      <c r="E71" s="124" t="s">
        <v>207</v>
      </c>
      <c r="F71" s="500"/>
      <c r="G71" s="500"/>
      <c r="H71" s="508">
        <v>1</v>
      </c>
      <c r="I71" s="509" t="s">
        <v>355</v>
      </c>
      <c r="J71" s="509" t="s">
        <v>384</v>
      </c>
      <c r="K71" s="510" t="s">
        <v>342</v>
      </c>
      <c r="L71" s="500"/>
      <c r="M71" s="511" t="s">
        <v>358</v>
      </c>
      <c r="N71" s="512">
        <f>ROUND(H71*L71,0)</f>
        <v>0</v>
      </c>
      <c r="O71" s="513"/>
      <c r="P71" s="514"/>
      <c r="Q71" s="512"/>
      <c r="R71" s="514"/>
      <c r="S71" s="512"/>
      <c r="T71" s="457"/>
      <c r="U71" s="538"/>
    </row>
    <row r="72" spans="2:25" ht="14.25" customHeight="1">
      <c r="B72" s="493"/>
      <c r="C72" s="460"/>
      <c r="D72" s="506"/>
      <c r="E72" s="500"/>
      <c r="F72" s="500"/>
      <c r="G72" s="500"/>
      <c r="H72" s="508">
        <v>1</v>
      </c>
      <c r="I72" s="509" t="s">
        <v>355</v>
      </c>
      <c r="J72" s="509" t="s">
        <v>376</v>
      </c>
      <c r="K72" s="510" t="s">
        <v>357</v>
      </c>
      <c r="L72" s="500"/>
      <c r="M72" s="511" t="s">
        <v>358</v>
      </c>
      <c r="N72" s="512">
        <f>ROUND(H72*L72,0)</f>
        <v>0</v>
      </c>
      <c r="O72" s="513"/>
      <c r="P72" s="514"/>
      <c r="Q72" s="512"/>
      <c r="R72" s="514"/>
      <c r="S72" s="512"/>
      <c r="T72" s="457"/>
      <c r="U72" s="538"/>
    </row>
    <row r="73" spans="2:25" ht="14.25" customHeight="1">
      <c r="B73" s="493"/>
      <c r="C73" s="460"/>
      <c r="D73" s="506"/>
      <c r="E73" s="500"/>
      <c r="F73" s="500"/>
      <c r="G73" s="500"/>
      <c r="H73" s="508"/>
      <c r="I73" s="509"/>
      <c r="J73" s="536"/>
      <c r="K73" s="510"/>
      <c r="L73" s="517" t="s">
        <v>363</v>
      </c>
      <c r="M73" s="521" t="s">
        <v>2</v>
      </c>
      <c r="N73" s="558">
        <f>SUM(N71:N72)</f>
        <v>0</v>
      </c>
      <c r="O73" s="559"/>
      <c r="P73" s="560"/>
      <c r="Q73" s="561"/>
      <c r="R73" s="560"/>
      <c r="S73" s="561"/>
      <c r="T73" s="457"/>
      <c r="U73" s="538"/>
    </row>
    <row r="74" spans="2:25" ht="14.25" customHeight="1">
      <c r="B74" s="493"/>
      <c r="C74" s="460"/>
      <c r="D74" s="506"/>
      <c r="E74" s="500"/>
      <c r="F74" s="500"/>
      <c r="G74" s="500"/>
      <c r="H74" s="500"/>
      <c r="I74" s="500"/>
      <c r="J74" s="500"/>
      <c r="K74" s="500"/>
      <c r="L74" s="500"/>
      <c r="M74" s="439"/>
      <c r="N74" s="500"/>
      <c r="O74" s="503"/>
      <c r="P74" s="504"/>
      <c r="Q74" s="500"/>
      <c r="R74" s="504"/>
      <c r="S74" s="500"/>
      <c r="T74" s="457"/>
      <c r="U74" s="538"/>
    </row>
    <row r="75" spans="2:25" ht="14.25" customHeight="1">
      <c r="B75" s="562" t="s">
        <v>386</v>
      </c>
      <c r="C75" s="563"/>
      <c r="D75" s="564">
        <f>SUM(D25:D74)</f>
        <v>0</v>
      </c>
      <c r="E75" s="500"/>
      <c r="F75" s="500"/>
      <c r="G75" s="500"/>
      <c r="H75" s="508"/>
      <c r="I75" s="509"/>
      <c r="J75" s="536"/>
      <c r="K75" s="510"/>
      <c r="L75" s="512"/>
      <c r="M75" s="511"/>
      <c r="N75" s="512"/>
      <c r="O75" s="513"/>
      <c r="P75" s="514"/>
      <c r="Q75" s="512"/>
      <c r="R75" s="514"/>
      <c r="S75" s="512"/>
      <c r="T75" s="457"/>
      <c r="U75" s="538"/>
    </row>
    <row r="76" spans="2:25" ht="28.05" customHeight="1">
      <c r="B76" s="671" t="s">
        <v>347</v>
      </c>
      <c r="C76" s="672"/>
      <c r="D76" s="565">
        <f>D23+D75</f>
        <v>0</v>
      </c>
      <c r="E76" s="566" t="s">
        <v>387</v>
      </c>
      <c r="F76" s="566"/>
      <c r="G76" s="567"/>
      <c r="H76" s="568"/>
      <c r="I76" s="569"/>
      <c r="J76" s="488"/>
      <c r="K76" s="488"/>
      <c r="L76" s="441"/>
      <c r="M76" s="441"/>
      <c r="N76" s="570"/>
      <c r="O76" s="571">
        <f>SUM(O12:O75)</f>
        <v>0</v>
      </c>
      <c r="P76" s="572">
        <f>SUM(P12:P75)</f>
        <v>0</v>
      </c>
      <c r="Q76" s="570">
        <f>SUM(Q12:Q75)</f>
        <v>0</v>
      </c>
      <c r="R76" s="572">
        <f>SUM(R12:R75)</f>
        <v>0</v>
      </c>
      <c r="S76" s="570">
        <f>SUM(S12:S75)</f>
        <v>0</v>
      </c>
      <c r="T76" s="446"/>
      <c r="U76" s="573"/>
    </row>
    <row r="77" spans="2:25" s="574" customFormat="1" ht="28.05" customHeight="1">
      <c r="B77" s="673" t="s">
        <v>388</v>
      </c>
      <c r="C77" s="674"/>
      <c r="D77" s="565">
        <f>ROUND((D76-D71)*15%,0)</f>
        <v>0</v>
      </c>
      <c r="E77" s="575" t="s">
        <v>389</v>
      </c>
      <c r="F77" s="575"/>
      <c r="G77" s="576"/>
      <c r="H77" s="577"/>
      <c r="I77" s="578"/>
      <c r="J77" s="577"/>
      <c r="K77" s="577"/>
      <c r="L77" s="579">
        <f>ROUNDDOWN((D76-D71)*0.15,0)</f>
        <v>0</v>
      </c>
      <c r="M77" s="580" t="s">
        <v>390</v>
      </c>
      <c r="N77" s="581"/>
      <c r="O77" s="582">
        <f>+O76-O73</f>
        <v>0</v>
      </c>
      <c r="P77" s="583">
        <f>+P76-P73</f>
        <v>0</v>
      </c>
      <c r="Q77" s="584">
        <f>+Q76-Q73</f>
        <v>0</v>
      </c>
      <c r="R77" s="583">
        <f>+R76-R73</f>
        <v>0</v>
      </c>
      <c r="S77" s="584">
        <f>+S76-S73</f>
        <v>0</v>
      </c>
      <c r="T77" s="585"/>
      <c r="U77" s="586"/>
      <c r="V77" s="587"/>
      <c r="X77" s="588"/>
      <c r="Y77" s="589"/>
    </row>
    <row r="78" spans="2:25" ht="28.05" customHeight="1">
      <c r="B78" s="675" t="s">
        <v>391</v>
      </c>
      <c r="C78" s="676"/>
      <c r="D78" s="590">
        <f>D77+D76</f>
        <v>0</v>
      </c>
      <c r="E78" s="485"/>
      <c r="F78" s="485"/>
      <c r="G78" s="485"/>
      <c r="H78" s="485"/>
      <c r="I78" s="487"/>
      <c r="J78" s="485"/>
      <c r="K78" s="485"/>
      <c r="L78" s="488"/>
      <c r="M78" s="489"/>
      <c r="N78" s="570"/>
      <c r="O78" s="571">
        <f>O77+O76</f>
        <v>0</v>
      </c>
      <c r="P78" s="572">
        <f t="shared" ref="P78:S78" si="0">P77+P76</f>
        <v>0</v>
      </c>
      <c r="Q78" s="570">
        <f t="shared" si="0"/>
        <v>0</v>
      </c>
      <c r="R78" s="572">
        <f t="shared" si="0"/>
        <v>0</v>
      </c>
      <c r="S78" s="570">
        <f t="shared" si="0"/>
        <v>0</v>
      </c>
      <c r="T78" s="446"/>
    </row>
    <row r="79" spans="2:25" ht="27.75" customHeight="1">
      <c r="B79" s="677" t="s">
        <v>392</v>
      </c>
      <c r="C79" s="678"/>
      <c r="D79" s="565">
        <f>+ROUND(D78*10/100,0)</f>
        <v>0</v>
      </c>
      <c r="E79" s="485"/>
      <c r="F79" s="485"/>
      <c r="G79" s="485"/>
      <c r="H79" s="485"/>
      <c r="I79" s="487"/>
      <c r="J79" s="485"/>
      <c r="K79" s="485"/>
      <c r="L79" s="488"/>
      <c r="M79" s="489"/>
      <c r="N79" s="570"/>
      <c r="O79" s="571">
        <f>+ROUND(O78*8/100,0)</f>
        <v>0</v>
      </c>
      <c r="P79" s="572">
        <f t="shared" ref="P79:S79" si="1">+ROUND(P78*8/100,0)</f>
        <v>0</v>
      </c>
      <c r="Q79" s="570">
        <f t="shared" si="1"/>
        <v>0</v>
      </c>
      <c r="R79" s="572">
        <f t="shared" si="1"/>
        <v>0</v>
      </c>
      <c r="S79" s="570">
        <f t="shared" si="1"/>
        <v>0</v>
      </c>
      <c r="T79" s="591"/>
    </row>
    <row r="80" spans="2:25" ht="28.05" customHeight="1" thickBot="1">
      <c r="B80" s="666" t="s">
        <v>393</v>
      </c>
      <c r="C80" s="667"/>
      <c r="D80" s="592">
        <f>D78+D79</f>
        <v>0</v>
      </c>
      <c r="E80" s="593"/>
      <c r="F80" s="593"/>
      <c r="G80" s="593"/>
      <c r="H80" s="593"/>
      <c r="I80" s="594"/>
      <c r="J80" s="593"/>
      <c r="K80" s="593"/>
      <c r="L80" s="595"/>
      <c r="M80" s="596"/>
      <c r="N80" s="597"/>
      <c r="O80" s="598">
        <f>O78+O79</f>
        <v>0</v>
      </c>
      <c r="P80" s="599">
        <f t="shared" ref="P80:S80" si="2">P78+P79</f>
        <v>0</v>
      </c>
      <c r="Q80" s="597">
        <f t="shared" si="2"/>
        <v>0</v>
      </c>
      <c r="R80" s="599">
        <f t="shared" si="2"/>
        <v>0</v>
      </c>
      <c r="S80" s="597">
        <f t="shared" si="2"/>
        <v>0</v>
      </c>
      <c r="T80" s="600"/>
    </row>
    <row r="81" spans="1:20" ht="36" customHeight="1">
      <c r="B81" s="668"/>
      <c r="C81" s="668"/>
      <c r="D81" s="601"/>
      <c r="E81" s="492"/>
      <c r="F81" s="492"/>
      <c r="G81" s="492"/>
      <c r="H81" s="492"/>
      <c r="I81" s="602"/>
      <c r="J81" s="492"/>
      <c r="K81" s="492"/>
      <c r="L81" s="603"/>
      <c r="M81" s="604"/>
      <c r="N81" s="605"/>
      <c r="O81" s="605"/>
      <c r="P81" s="605"/>
      <c r="Q81" s="605"/>
      <c r="R81" s="605"/>
      <c r="S81" s="605"/>
      <c r="T81" s="606"/>
    </row>
    <row r="82" spans="1:20" ht="18" customHeight="1">
      <c r="B82" s="669"/>
      <c r="C82" s="669"/>
      <c r="D82" s="601"/>
      <c r="E82" s="460"/>
      <c r="F82" s="492"/>
      <c r="G82" s="492"/>
      <c r="H82" s="492"/>
      <c r="I82" s="602"/>
      <c r="J82" s="492"/>
      <c r="K82" s="492"/>
      <c r="L82" s="603"/>
      <c r="M82" s="604"/>
      <c r="N82" s="605"/>
      <c r="O82" s="605"/>
      <c r="P82" s="605"/>
      <c r="Q82" s="605"/>
      <c r="R82" s="605"/>
      <c r="S82" s="605"/>
      <c r="T82" s="606"/>
    </row>
    <row r="83" spans="1:20" ht="28.05" customHeight="1">
      <c r="B83" s="670"/>
      <c r="C83" s="670"/>
      <c r="D83" s="601"/>
      <c r="E83" s="492"/>
      <c r="F83" s="492"/>
      <c r="G83" s="492"/>
      <c r="H83" s="492"/>
      <c r="I83" s="602"/>
      <c r="J83" s="492"/>
      <c r="K83" s="492"/>
      <c r="L83" s="603"/>
      <c r="M83" s="604"/>
      <c r="N83" s="605"/>
      <c r="O83" s="605"/>
      <c r="P83" s="605"/>
      <c r="Q83" s="605"/>
      <c r="R83" s="605"/>
      <c r="S83" s="605"/>
      <c r="T83" s="606"/>
    </row>
    <row r="84" spans="1:20" ht="20.25" customHeight="1">
      <c r="B84" s="510"/>
      <c r="C84" s="510"/>
      <c r="D84" s="460"/>
      <c r="E84" s="607"/>
      <c r="F84" s="607"/>
      <c r="G84" s="607"/>
      <c r="H84" s="460"/>
      <c r="I84" s="508"/>
      <c r="J84" s="608"/>
      <c r="K84" s="608"/>
      <c r="L84" s="512"/>
      <c r="M84" s="511"/>
      <c r="N84" s="609"/>
      <c r="O84" s="609"/>
      <c r="P84" s="609"/>
      <c r="Q84" s="609"/>
      <c r="R84" s="609"/>
      <c r="S84" s="609"/>
      <c r="T84" s="610"/>
    </row>
    <row r="85" spans="1:20" s="461" customFormat="1" ht="21.75" customHeight="1">
      <c r="A85" s="611"/>
      <c r="B85" s="612"/>
      <c r="C85" s="613"/>
      <c r="D85" s="601"/>
      <c r="E85" s="614"/>
      <c r="F85" s="611"/>
      <c r="G85" s="611"/>
      <c r="M85" s="615"/>
      <c r="T85" s="616"/>
    </row>
    <row r="86" spans="1:20" s="461" customFormat="1" ht="21.75" customHeight="1">
      <c r="A86" s="611"/>
      <c r="B86" s="611"/>
      <c r="C86" s="611"/>
      <c r="D86" s="611"/>
      <c r="E86" s="617"/>
      <c r="F86" s="611"/>
      <c r="G86" s="611"/>
      <c r="M86" s="615"/>
      <c r="T86" s="616"/>
    </row>
    <row r="87" spans="1:20" s="461" customFormat="1" ht="21.75" customHeight="1">
      <c r="A87" s="611"/>
      <c r="B87" s="611"/>
      <c r="C87" s="611"/>
      <c r="D87" s="611"/>
      <c r="E87" s="618"/>
      <c r="F87" s="611"/>
      <c r="G87" s="611"/>
      <c r="H87" s="619"/>
      <c r="M87" s="615"/>
      <c r="T87" s="616"/>
    </row>
    <row r="88" spans="1:20" s="461" customFormat="1" ht="21.75" customHeight="1">
      <c r="A88" s="611"/>
      <c r="B88" s="611"/>
      <c r="C88" s="611"/>
      <c r="D88" s="611"/>
      <c r="E88" s="620"/>
      <c r="F88" s="611"/>
      <c r="G88" s="611"/>
      <c r="H88" s="619"/>
      <c r="M88" s="615"/>
      <c r="T88" s="616"/>
    </row>
    <row r="89" spans="1:20" ht="21.75" customHeight="1"/>
    <row r="92" spans="1:20">
      <c r="D92" s="623"/>
      <c r="H92" s="623"/>
    </row>
    <row r="95" spans="1:20">
      <c r="D95" s="623"/>
      <c r="H95" s="623"/>
    </row>
    <row r="96" spans="1:20">
      <c r="D96" s="623"/>
      <c r="H96" s="623"/>
    </row>
    <row r="100" spans="4:8">
      <c r="D100" s="623"/>
      <c r="H100" s="623"/>
    </row>
    <row r="101" spans="4:8">
      <c r="D101" s="623"/>
      <c r="H101" s="623"/>
    </row>
  </sheetData>
  <mergeCells count="18">
    <mergeCell ref="B80:C80"/>
    <mergeCell ref="B81:C81"/>
    <mergeCell ref="B82:C82"/>
    <mergeCell ref="B83:C83"/>
    <mergeCell ref="B76:C76"/>
    <mergeCell ref="B77:C77"/>
    <mergeCell ref="B78:C78"/>
    <mergeCell ref="B79:C79"/>
    <mergeCell ref="H36:I36"/>
    <mergeCell ref="B1:T1"/>
    <mergeCell ref="B2:T3"/>
    <mergeCell ref="C7:D7"/>
    <mergeCell ref="B10:C11"/>
    <mergeCell ref="D10:D11"/>
    <mergeCell ref="E10:N10"/>
    <mergeCell ref="O10:S10"/>
    <mergeCell ref="T10:T11"/>
    <mergeCell ref="E11:N11"/>
  </mergeCells>
  <phoneticPr fontId="70"/>
  <printOptions horizontalCentered="1"/>
  <pageMargins left="0.39370078740157483" right="0.39370078740157483" top="0.78740157480314965" bottom="0.59055118110236227" header="0.31496062992125984" footer="0.31496062992125984"/>
  <pageSetup paperSize="8" scale="63"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2" sqref="B2"/>
    </sheetView>
  </sheetViews>
  <sheetFormatPr defaultRowHeight="13.2"/>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3"/>
  <sheetViews>
    <sheetView zoomScale="90" zoomScaleNormal="90" zoomScaleSheetLayoutView="85" workbookViewId="0">
      <selection activeCell="A3" sqref="A3:E3"/>
    </sheetView>
  </sheetViews>
  <sheetFormatPr defaultRowHeight="13.8"/>
  <cols>
    <col min="1" max="1" width="42.44140625" style="4" bestFit="1" customWidth="1"/>
    <col min="2" max="5" width="11.109375" style="4" customWidth="1"/>
    <col min="6" max="6" width="11.21875" style="4" customWidth="1"/>
    <col min="7" max="251" width="9" style="4"/>
    <col min="252" max="252" width="64" style="4" customWidth="1"/>
    <col min="253" max="256" width="11.109375" style="4" customWidth="1"/>
    <col min="257" max="257" width="11.109375" style="4" bestFit="1" customWidth="1"/>
    <col min="258" max="261" width="0" style="4" hidden="1" customWidth="1"/>
    <col min="262" max="262" width="11.21875" style="4" customWidth="1"/>
    <col min="263" max="507" width="9" style="4"/>
    <col min="508" max="508" width="64" style="4" customWidth="1"/>
    <col min="509" max="512" width="11.109375" style="4" customWidth="1"/>
    <col min="513" max="513" width="11.109375" style="4" bestFit="1" customWidth="1"/>
    <col min="514" max="517" width="0" style="4" hidden="1" customWidth="1"/>
    <col min="518" max="518" width="11.21875" style="4" customWidth="1"/>
    <col min="519" max="763" width="9" style="4"/>
    <col min="764" max="764" width="64" style="4" customWidth="1"/>
    <col min="765" max="768" width="11.109375" style="4" customWidth="1"/>
    <col min="769" max="769" width="11.109375" style="4" bestFit="1" customWidth="1"/>
    <col min="770" max="773" width="0" style="4" hidden="1" customWidth="1"/>
    <col min="774" max="774" width="11.21875" style="4" customWidth="1"/>
    <col min="775" max="1019" width="9" style="4"/>
    <col min="1020" max="1020" width="64" style="4" customWidth="1"/>
    <col min="1021" max="1024" width="11.109375" style="4" customWidth="1"/>
    <col min="1025" max="1025" width="11.109375" style="4" bestFit="1" customWidth="1"/>
    <col min="1026" max="1029" width="0" style="4" hidden="1" customWidth="1"/>
    <col min="1030" max="1030" width="11.21875" style="4" customWidth="1"/>
    <col min="1031" max="1275" width="9" style="4"/>
    <col min="1276" max="1276" width="64" style="4" customWidth="1"/>
    <col min="1277" max="1280" width="11.109375" style="4" customWidth="1"/>
    <col min="1281" max="1281" width="11.109375" style="4" bestFit="1" customWidth="1"/>
    <col min="1282" max="1285" width="0" style="4" hidden="1" customWidth="1"/>
    <col min="1286" max="1286" width="11.21875" style="4" customWidth="1"/>
    <col min="1287" max="1531" width="9" style="4"/>
    <col min="1532" max="1532" width="64" style="4" customWidth="1"/>
    <col min="1533" max="1536" width="11.109375" style="4" customWidth="1"/>
    <col min="1537" max="1537" width="11.109375" style="4" bestFit="1" customWidth="1"/>
    <col min="1538" max="1541" width="0" style="4" hidden="1" customWidth="1"/>
    <col min="1542" max="1542" width="11.21875" style="4" customWidth="1"/>
    <col min="1543" max="1787" width="9" style="4"/>
    <col min="1788" max="1788" width="64" style="4" customWidth="1"/>
    <col min="1789" max="1792" width="11.109375" style="4" customWidth="1"/>
    <col min="1793" max="1793" width="11.109375" style="4" bestFit="1" customWidth="1"/>
    <col min="1794" max="1797" width="0" style="4" hidden="1" customWidth="1"/>
    <col min="1798" max="1798" width="11.21875" style="4" customWidth="1"/>
    <col min="1799" max="2043" width="9" style="4"/>
    <col min="2044" max="2044" width="64" style="4" customWidth="1"/>
    <col min="2045" max="2048" width="11.109375" style="4" customWidth="1"/>
    <col min="2049" max="2049" width="11.109375" style="4" bestFit="1" customWidth="1"/>
    <col min="2050" max="2053" width="0" style="4" hidden="1" customWidth="1"/>
    <col min="2054" max="2054" width="11.21875" style="4" customWidth="1"/>
    <col min="2055" max="2299" width="9" style="4"/>
    <col min="2300" max="2300" width="64" style="4" customWidth="1"/>
    <col min="2301" max="2304" width="11.109375" style="4" customWidth="1"/>
    <col min="2305" max="2305" width="11.109375" style="4" bestFit="1" customWidth="1"/>
    <col min="2306" max="2309" width="0" style="4" hidden="1" customWidth="1"/>
    <col min="2310" max="2310" width="11.21875" style="4" customWidth="1"/>
    <col min="2311" max="2555" width="9" style="4"/>
    <col min="2556" max="2556" width="64" style="4" customWidth="1"/>
    <col min="2557" max="2560" width="11.109375" style="4" customWidth="1"/>
    <col min="2561" max="2561" width="11.109375" style="4" bestFit="1" customWidth="1"/>
    <col min="2562" max="2565" width="0" style="4" hidden="1" customWidth="1"/>
    <col min="2566" max="2566" width="11.21875" style="4" customWidth="1"/>
    <col min="2567" max="2811" width="9" style="4"/>
    <col min="2812" max="2812" width="64" style="4" customWidth="1"/>
    <col min="2813" max="2816" width="11.109375" style="4" customWidth="1"/>
    <col min="2817" max="2817" width="11.109375" style="4" bestFit="1" customWidth="1"/>
    <col min="2818" max="2821" width="0" style="4" hidden="1" customWidth="1"/>
    <col min="2822" max="2822" width="11.21875" style="4" customWidth="1"/>
    <col min="2823" max="3067" width="9" style="4"/>
    <col min="3068" max="3068" width="64" style="4" customWidth="1"/>
    <col min="3069" max="3072" width="11.109375" style="4" customWidth="1"/>
    <col min="3073" max="3073" width="11.109375" style="4" bestFit="1" customWidth="1"/>
    <col min="3074" max="3077" width="0" style="4" hidden="1" customWidth="1"/>
    <col min="3078" max="3078" width="11.21875" style="4" customWidth="1"/>
    <col min="3079" max="3323" width="9" style="4"/>
    <col min="3324" max="3324" width="64" style="4" customWidth="1"/>
    <col min="3325" max="3328" width="11.109375" style="4" customWidth="1"/>
    <col min="3329" max="3329" width="11.109375" style="4" bestFit="1" customWidth="1"/>
    <col min="3330" max="3333" width="0" style="4" hidden="1" customWidth="1"/>
    <col min="3334" max="3334" width="11.21875" style="4" customWidth="1"/>
    <col min="3335" max="3579" width="9" style="4"/>
    <col min="3580" max="3580" width="64" style="4" customWidth="1"/>
    <col min="3581" max="3584" width="11.109375" style="4" customWidth="1"/>
    <col min="3585" max="3585" width="11.109375" style="4" bestFit="1" customWidth="1"/>
    <col min="3586" max="3589" width="0" style="4" hidden="1" customWidth="1"/>
    <col min="3590" max="3590" width="11.21875" style="4" customWidth="1"/>
    <col min="3591" max="3835" width="9" style="4"/>
    <col min="3836" max="3836" width="64" style="4" customWidth="1"/>
    <col min="3837" max="3840" width="11.109375" style="4" customWidth="1"/>
    <col min="3841" max="3841" width="11.109375" style="4" bestFit="1" customWidth="1"/>
    <col min="3842" max="3845" width="0" style="4" hidden="1" customWidth="1"/>
    <col min="3846" max="3846" width="11.21875" style="4" customWidth="1"/>
    <col min="3847" max="4091" width="9" style="4"/>
    <col min="4092" max="4092" width="64" style="4" customWidth="1"/>
    <col min="4093" max="4096" width="11.109375" style="4" customWidth="1"/>
    <col min="4097" max="4097" width="11.109375" style="4" bestFit="1" customWidth="1"/>
    <col min="4098" max="4101" width="0" style="4" hidden="1" customWidth="1"/>
    <col min="4102" max="4102" width="11.21875" style="4" customWidth="1"/>
    <col min="4103" max="4347" width="9" style="4"/>
    <col min="4348" max="4348" width="64" style="4" customWidth="1"/>
    <col min="4349" max="4352" width="11.109375" style="4" customWidth="1"/>
    <col min="4353" max="4353" width="11.109375" style="4" bestFit="1" customWidth="1"/>
    <col min="4354" max="4357" width="0" style="4" hidden="1" customWidth="1"/>
    <col min="4358" max="4358" width="11.21875" style="4" customWidth="1"/>
    <col min="4359" max="4603" width="9" style="4"/>
    <col min="4604" max="4604" width="64" style="4" customWidth="1"/>
    <col min="4605" max="4608" width="11.109375" style="4" customWidth="1"/>
    <col min="4609" max="4609" width="11.109375" style="4" bestFit="1" customWidth="1"/>
    <col min="4610" max="4613" width="0" style="4" hidden="1" customWidth="1"/>
    <col min="4614" max="4614" width="11.21875" style="4" customWidth="1"/>
    <col min="4615" max="4859" width="9" style="4"/>
    <col min="4860" max="4860" width="64" style="4" customWidth="1"/>
    <col min="4861" max="4864" width="11.109375" style="4" customWidth="1"/>
    <col min="4865" max="4865" width="11.109375" style="4" bestFit="1" customWidth="1"/>
    <col min="4866" max="4869" width="0" style="4" hidden="1" customWidth="1"/>
    <col min="4870" max="4870" width="11.21875" style="4" customWidth="1"/>
    <col min="4871" max="5115" width="9" style="4"/>
    <col min="5116" max="5116" width="64" style="4" customWidth="1"/>
    <col min="5117" max="5120" width="11.109375" style="4" customWidth="1"/>
    <col min="5121" max="5121" width="11.109375" style="4" bestFit="1" customWidth="1"/>
    <col min="5122" max="5125" width="0" style="4" hidden="1" customWidth="1"/>
    <col min="5126" max="5126" width="11.21875" style="4" customWidth="1"/>
    <col min="5127" max="5371" width="9" style="4"/>
    <col min="5372" max="5372" width="64" style="4" customWidth="1"/>
    <col min="5373" max="5376" width="11.109375" style="4" customWidth="1"/>
    <col min="5377" max="5377" width="11.109375" style="4" bestFit="1" customWidth="1"/>
    <col min="5378" max="5381" width="0" style="4" hidden="1" customWidth="1"/>
    <col min="5382" max="5382" width="11.21875" style="4" customWidth="1"/>
    <col min="5383" max="5627" width="9" style="4"/>
    <col min="5628" max="5628" width="64" style="4" customWidth="1"/>
    <col min="5629" max="5632" width="11.109375" style="4" customWidth="1"/>
    <col min="5633" max="5633" width="11.109375" style="4" bestFit="1" customWidth="1"/>
    <col min="5634" max="5637" width="0" style="4" hidden="1" customWidth="1"/>
    <col min="5638" max="5638" width="11.21875" style="4" customWidth="1"/>
    <col min="5639" max="5883" width="9" style="4"/>
    <col min="5884" max="5884" width="64" style="4" customWidth="1"/>
    <col min="5885" max="5888" width="11.109375" style="4" customWidth="1"/>
    <col min="5889" max="5889" width="11.109375" style="4" bestFit="1" customWidth="1"/>
    <col min="5890" max="5893" width="0" style="4" hidden="1" customWidth="1"/>
    <col min="5894" max="5894" width="11.21875" style="4" customWidth="1"/>
    <col min="5895" max="6139" width="9" style="4"/>
    <col min="6140" max="6140" width="64" style="4" customWidth="1"/>
    <col min="6141" max="6144" width="11.109375" style="4" customWidth="1"/>
    <col min="6145" max="6145" width="11.109375" style="4" bestFit="1" customWidth="1"/>
    <col min="6146" max="6149" width="0" style="4" hidden="1" customWidth="1"/>
    <col min="6150" max="6150" width="11.21875" style="4" customWidth="1"/>
    <col min="6151" max="6395" width="9" style="4"/>
    <col min="6396" max="6396" width="64" style="4" customWidth="1"/>
    <col min="6397" max="6400" width="11.109375" style="4" customWidth="1"/>
    <col min="6401" max="6401" width="11.109375" style="4" bestFit="1" customWidth="1"/>
    <col min="6402" max="6405" width="0" style="4" hidden="1" customWidth="1"/>
    <col min="6406" max="6406" width="11.21875" style="4" customWidth="1"/>
    <col min="6407" max="6651" width="9" style="4"/>
    <col min="6652" max="6652" width="64" style="4" customWidth="1"/>
    <col min="6653" max="6656" width="11.109375" style="4" customWidth="1"/>
    <col min="6657" max="6657" width="11.109375" style="4" bestFit="1" customWidth="1"/>
    <col min="6658" max="6661" width="0" style="4" hidden="1" customWidth="1"/>
    <col min="6662" max="6662" width="11.21875" style="4" customWidth="1"/>
    <col min="6663" max="6907" width="9" style="4"/>
    <col min="6908" max="6908" width="64" style="4" customWidth="1"/>
    <col min="6909" max="6912" width="11.109375" style="4" customWidth="1"/>
    <col min="6913" max="6913" width="11.109375" style="4" bestFit="1" customWidth="1"/>
    <col min="6914" max="6917" width="0" style="4" hidden="1" customWidth="1"/>
    <col min="6918" max="6918" width="11.21875" style="4" customWidth="1"/>
    <col min="6919" max="7163" width="9" style="4"/>
    <col min="7164" max="7164" width="64" style="4" customWidth="1"/>
    <col min="7165" max="7168" width="11.109375" style="4" customWidth="1"/>
    <col min="7169" max="7169" width="11.109375" style="4" bestFit="1" customWidth="1"/>
    <col min="7170" max="7173" width="0" style="4" hidden="1" customWidth="1"/>
    <col min="7174" max="7174" width="11.21875" style="4" customWidth="1"/>
    <col min="7175" max="7419" width="9" style="4"/>
    <col min="7420" max="7420" width="64" style="4" customWidth="1"/>
    <col min="7421" max="7424" width="11.109375" style="4" customWidth="1"/>
    <col min="7425" max="7425" width="11.109375" style="4" bestFit="1" customWidth="1"/>
    <col min="7426" max="7429" width="0" style="4" hidden="1" customWidth="1"/>
    <col min="7430" max="7430" width="11.21875" style="4" customWidth="1"/>
    <col min="7431" max="7675" width="9" style="4"/>
    <col min="7676" max="7676" width="64" style="4" customWidth="1"/>
    <col min="7677" max="7680" width="11.109375" style="4" customWidth="1"/>
    <col min="7681" max="7681" width="11.109375" style="4" bestFit="1" customWidth="1"/>
    <col min="7682" max="7685" width="0" style="4" hidden="1" customWidth="1"/>
    <col min="7686" max="7686" width="11.21875" style="4" customWidth="1"/>
    <col min="7687" max="7931" width="9" style="4"/>
    <col min="7932" max="7932" width="64" style="4" customWidth="1"/>
    <col min="7933" max="7936" width="11.109375" style="4" customWidth="1"/>
    <col min="7937" max="7937" width="11.109375" style="4" bestFit="1" customWidth="1"/>
    <col min="7938" max="7941" width="0" style="4" hidden="1" customWidth="1"/>
    <col min="7942" max="7942" width="11.21875" style="4" customWidth="1"/>
    <col min="7943" max="8187" width="9" style="4"/>
    <col min="8188" max="8188" width="64" style="4" customWidth="1"/>
    <col min="8189" max="8192" width="11.109375" style="4" customWidth="1"/>
    <col min="8193" max="8193" width="11.109375" style="4" bestFit="1" customWidth="1"/>
    <col min="8194" max="8197" width="0" style="4" hidden="1" customWidth="1"/>
    <col min="8198" max="8198" width="11.21875" style="4" customWidth="1"/>
    <col min="8199" max="8443" width="9" style="4"/>
    <col min="8444" max="8444" width="64" style="4" customWidth="1"/>
    <col min="8445" max="8448" width="11.109375" style="4" customWidth="1"/>
    <col min="8449" max="8449" width="11.109375" style="4" bestFit="1" customWidth="1"/>
    <col min="8450" max="8453" width="0" style="4" hidden="1" customWidth="1"/>
    <col min="8454" max="8454" width="11.21875" style="4" customWidth="1"/>
    <col min="8455" max="8699" width="9" style="4"/>
    <col min="8700" max="8700" width="64" style="4" customWidth="1"/>
    <col min="8701" max="8704" width="11.109375" style="4" customWidth="1"/>
    <col min="8705" max="8705" width="11.109375" style="4" bestFit="1" customWidth="1"/>
    <col min="8706" max="8709" width="0" style="4" hidden="1" customWidth="1"/>
    <col min="8710" max="8710" width="11.21875" style="4" customWidth="1"/>
    <col min="8711" max="8955" width="9" style="4"/>
    <col min="8956" max="8956" width="64" style="4" customWidth="1"/>
    <col min="8957" max="8960" width="11.109375" style="4" customWidth="1"/>
    <col min="8961" max="8961" width="11.109375" style="4" bestFit="1" customWidth="1"/>
    <col min="8962" max="8965" width="0" style="4" hidden="1" customWidth="1"/>
    <col min="8966" max="8966" width="11.21875" style="4" customWidth="1"/>
    <col min="8967" max="9211" width="9" style="4"/>
    <col min="9212" max="9212" width="64" style="4" customWidth="1"/>
    <col min="9213" max="9216" width="11.109375" style="4" customWidth="1"/>
    <col min="9217" max="9217" width="11.109375" style="4" bestFit="1" customWidth="1"/>
    <col min="9218" max="9221" width="0" style="4" hidden="1" customWidth="1"/>
    <col min="9222" max="9222" width="11.21875" style="4" customWidth="1"/>
    <col min="9223" max="9467" width="9" style="4"/>
    <col min="9468" max="9468" width="64" style="4" customWidth="1"/>
    <col min="9469" max="9472" width="11.109375" style="4" customWidth="1"/>
    <col min="9473" max="9473" width="11.109375" style="4" bestFit="1" customWidth="1"/>
    <col min="9474" max="9477" width="0" style="4" hidden="1" customWidth="1"/>
    <col min="9478" max="9478" width="11.21875" style="4" customWidth="1"/>
    <col min="9479" max="9723" width="9" style="4"/>
    <col min="9724" max="9724" width="64" style="4" customWidth="1"/>
    <col min="9725" max="9728" width="11.109375" style="4" customWidth="1"/>
    <col min="9729" max="9729" width="11.109375" style="4" bestFit="1" customWidth="1"/>
    <col min="9730" max="9733" width="0" style="4" hidden="1" customWidth="1"/>
    <col min="9734" max="9734" width="11.21875" style="4" customWidth="1"/>
    <col min="9735" max="9979" width="9" style="4"/>
    <col min="9980" max="9980" width="64" style="4" customWidth="1"/>
    <col min="9981" max="9984" width="11.109375" style="4" customWidth="1"/>
    <col min="9985" max="9985" width="11.109375" style="4" bestFit="1" customWidth="1"/>
    <col min="9986" max="9989" width="0" style="4" hidden="1" customWidth="1"/>
    <col min="9990" max="9990" width="11.21875" style="4" customWidth="1"/>
    <col min="9991" max="10235" width="9" style="4"/>
    <col min="10236" max="10236" width="64" style="4" customWidth="1"/>
    <col min="10237" max="10240" width="11.109375" style="4" customWidth="1"/>
    <col min="10241" max="10241" width="11.109375" style="4" bestFit="1" customWidth="1"/>
    <col min="10242" max="10245" width="0" style="4" hidden="1" customWidth="1"/>
    <col min="10246" max="10246" width="11.21875" style="4" customWidth="1"/>
    <col min="10247" max="10491" width="9" style="4"/>
    <col min="10492" max="10492" width="64" style="4" customWidth="1"/>
    <col min="10493" max="10496" width="11.109375" style="4" customWidth="1"/>
    <col min="10497" max="10497" width="11.109375" style="4" bestFit="1" customWidth="1"/>
    <col min="10498" max="10501" width="0" style="4" hidden="1" customWidth="1"/>
    <col min="10502" max="10502" width="11.21875" style="4" customWidth="1"/>
    <col min="10503" max="10747" width="9" style="4"/>
    <col min="10748" max="10748" width="64" style="4" customWidth="1"/>
    <col min="10749" max="10752" width="11.109375" style="4" customWidth="1"/>
    <col min="10753" max="10753" width="11.109375" style="4" bestFit="1" customWidth="1"/>
    <col min="10754" max="10757" width="0" style="4" hidden="1" customWidth="1"/>
    <col min="10758" max="10758" width="11.21875" style="4" customWidth="1"/>
    <col min="10759" max="11003" width="9" style="4"/>
    <col min="11004" max="11004" width="64" style="4" customWidth="1"/>
    <col min="11005" max="11008" width="11.109375" style="4" customWidth="1"/>
    <col min="11009" max="11009" width="11.109375" style="4" bestFit="1" customWidth="1"/>
    <col min="11010" max="11013" width="0" style="4" hidden="1" customWidth="1"/>
    <col min="11014" max="11014" width="11.21875" style="4" customWidth="1"/>
    <col min="11015" max="11259" width="9" style="4"/>
    <col min="11260" max="11260" width="64" style="4" customWidth="1"/>
    <col min="11261" max="11264" width="11.109375" style="4" customWidth="1"/>
    <col min="11265" max="11265" width="11.109375" style="4" bestFit="1" customWidth="1"/>
    <col min="11266" max="11269" width="0" style="4" hidden="1" customWidth="1"/>
    <col min="11270" max="11270" width="11.21875" style="4" customWidth="1"/>
    <col min="11271" max="11515" width="9" style="4"/>
    <col min="11516" max="11516" width="64" style="4" customWidth="1"/>
    <col min="11517" max="11520" width="11.109375" style="4" customWidth="1"/>
    <col min="11521" max="11521" width="11.109375" style="4" bestFit="1" customWidth="1"/>
    <col min="11522" max="11525" width="0" style="4" hidden="1" customWidth="1"/>
    <col min="11526" max="11526" width="11.21875" style="4" customWidth="1"/>
    <col min="11527" max="11771" width="9" style="4"/>
    <col min="11772" max="11772" width="64" style="4" customWidth="1"/>
    <col min="11773" max="11776" width="11.109375" style="4" customWidth="1"/>
    <col min="11777" max="11777" width="11.109375" style="4" bestFit="1" customWidth="1"/>
    <col min="11778" max="11781" width="0" style="4" hidden="1" customWidth="1"/>
    <col min="11782" max="11782" width="11.21875" style="4" customWidth="1"/>
    <col min="11783" max="12027" width="9" style="4"/>
    <col min="12028" max="12028" width="64" style="4" customWidth="1"/>
    <col min="12029" max="12032" width="11.109375" style="4" customWidth="1"/>
    <col min="12033" max="12033" width="11.109375" style="4" bestFit="1" customWidth="1"/>
    <col min="12034" max="12037" width="0" style="4" hidden="1" customWidth="1"/>
    <col min="12038" max="12038" width="11.21875" style="4" customWidth="1"/>
    <col min="12039" max="12283" width="9" style="4"/>
    <col min="12284" max="12284" width="64" style="4" customWidth="1"/>
    <col min="12285" max="12288" width="11.109375" style="4" customWidth="1"/>
    <col min="12289" max="12289" width="11.109375" style="4" bestFit="1" customWidth="1"/>
    <col min="12290" max="12293" width="0" style="4" hidden="1" customWidth="1"/>
    <col min="12294" max="12294" width="11.21875" style="4" customWidth="1"/>
    <col min="12295" max="12539" width="9" style="4"/>
    <col min="12540" max="12540" width="64" style="4" customWidth="1"/>
    <col min="12541" max="12544" width="11.109375" style="4" customWidth="1"/>
    <col min="12545" max="12545" width="11.109375" style="4" bestFit="1" customWidth="1"/>
    <col min="12546" max="12549" width="0" style="4" hidden="1" customWidth="1"/>
    <col min="12550" max="12550" width="11.21875" style="4" customWidth="1"/>
    <col min="12551" max="12795" width="9" style="4"/>
    <col min="12796" max="12796" width="64" style="4" customWidth="1"/>
    <col min="12797" max="12800" width="11.109375" style="4" customWidth="1"/>
    <col min="12801" max="12801" width="11.109375" style="4" bestFit="1" customWidth="1"/>
    <col min="12802" max="12805" width="0" style="4" hidden="1" customWidth="1"/>
    <col min="12806" max="12806" width="11.21875" style="4" customWidth="1"/>
    <col min="12807" max="13051" width="9" style="4"/>
    <col min="13052" max="13052" width="64" style="4" customWidth="1"/>
    <col min="13053" max="13056" width="11.109375" style="4" customWidth="1"/>
    <col min="13057" max="13057" width="11.109375" style="4" bestFit="1" customWidth="1"/>
    <col min="13058" max="13061" width="0" style="4" hidden="1" customWidth="1"/>
    <col min="13062" max="13062" width="11.21875" style="4" customWidth="1"/>
    <col min="13063" max="13307" width="9" style="4"/>
    <col min="13308" max="13308" width="64" style="4" customWidth="1"/>
    <col min="13309" max="13312" width="11.109375" style="4" customWidth="1"/>
    <col min="13313" max="13313" width="11.109375" style="4" bestFit="1" customWidth="1"/>
    <col min="13314" max="13317" width="0" style="4" hidden="1" customWidth="1"/>
    <col min="13318" max="13318" width="11.21875" style="4" customWidth="1"/>
    <col min="13319" max="13563" width="9" style="4"/>
    <col min="13564" max="13564" width="64" style="4" customWidth="1"/>
    <col min="13565" max="13568" width="11.109375" style="4" customWidth="1"/>
    <col min="13569" max="13569" width="11.109375" style="4" bestFit="1" customWidth="1"/>
    <col min="13570" max="13573" width="0" style="4" hidden="1" customWidth="1"/>
    <col min="13574" max="13574" width="11.21875" style="4" customWidth="1"/>
    <col min="13575" max="13819" width="9" style="4"/>
    <col min="13820" max="13820" width="64" style="4" customWidth="1"/>
    <col min="13821" max="13824" width="11.109375" style="4" customWidth="1"/>
    <col min="13825" max="13825" width="11.109375" style="4" bestFit="1" customWidth="1"/>
    <col min="13826" max="13829" width="0" style="4" hidden="1" customWidth="1"/>
    <col min="13830" max="13830" width="11.21875" style="4" customWidth="1"/>
    <col min="13831" max="14075" width="9" style="4"/>
    <col min="14076" max="14076" width="64" style="4" customWidth="1"/>
    <col min="14077" max="14080" width="11.109375" style="4" customWidth="1"/>
    <col min="14081" max="14081" width="11.109375" style="4" bestFit="1" customWidth="1"/>
    <col min="14082" max="14085" width="0" style="4" hidden="1" customWidth="1"/>
    <col min="14086" max="14086" width="11.21875" style="4" customWidth="1"/>
    <col min="14087" max="14331" width="9" style="4"/>
    <col min="14332" max="14332" width="64" style="4" customWidth="1"/>
    <col min="14333" max="14336" width="11.109375" style="4" customWidth="1"/>
    <col min="14337" max="14337" width="11.109375" style="4" bestFit="1" customWidth="1"/>
    <col min="14338" max="14341" width="0" style="4" hidden="1" customWidth="1"/>
    <col min="14342" max="14342" width="11.21875" style="4" customWidth="1"/>
    <col min="14343" max="14587" width="9" style="4"/>
    <col min="14588" max="14588" width="64" style="4" customWidth="1"/>
    <col min="14589" max="14592" width="11.109375" style="4" customWidth="1"/>
    <col min="14593" max="14593" width="11.109375" style="4" bestFit="1" customWidth="1"/>
    <col min="14594" max="14597" width="0" style="4" hidden="1" customWidth="1"/>
    <col min="14598" max="14598" width="11.21875" style="4" customWidth="1"/>
    <col min="14599" max="14843" width="9" style="4"/>
    <col min="14844" max="14844" width="64" style="4" customWidth="1"/>
    <col min="14845" max="14848" width="11.109375" style="4" customWidth="1"/>
    <col min="14849" max="14849" width="11.109375" style="4" bestFit="1" customWidth="1"/>
    <col min="14850" max="14853" width="0" style="4" hidden="1" customWidth="1"/>
    <col min="14854" max="14854" width="11.21875" style="4" customWidth="1"/>
    <col min="14855" max="15099" width="9" style="4"/>
    <col min="15100" max="15100" width="64" style="4" customWidth="1"/>
    <col min="15101" max="15104" width="11.109375" style="4" customWidth="1"/>
    <col min="15105" max="15105" width="11.109375" style="4" bestFit="1" customWidth="1"/>
    <col min="15106" max="15109" width="0" style="4" hidden="1" customWidth="1"/>
    <col min="15110" max="15110" width="11.21875" style="4" customWidth="1"/>
    <col min="15111" max="15355" width="9" style="4"/>
    <col min="15356" max="15356" width="64" style="4" customWidth="1"/>
    <col min="15357" max="15360" width="11.109375" style="4" customWidth="1"/>
    <col min="15361" max="15361" width="11.109375" style="4" bestFit="1" customWidth="1"/>
    <col min="15362" max="15365" width="0" style="4" hidden="1" customWidth="1"/>
    <col min="15366" max="15366" width="11.21875" style="4" customWidth="1"/>
    <col min="15367" max="15611" width="9" style="4"/>
    <col min="15612" max="15612" width="64" style="4" customWidth="1"/>
    <col min="15613" max="15616" width="11.109375" style="4" customWidth="1"/>
    <col min="15617" max="15617" width="11.109375" style="4" bestFit="1" customWidth="1"/>
    <col min="15618" max="15621" width="0" style="4" hidden="1" customWidth="1"/>
    <col min="15622" max="15622" width="11.21875" style="4" customWidth="1"/>
    <col min="15623" max="15867" width="9" style="4"/>
    <col min="15868" max="15868" width="64" style="4" customWidth="1"/>
    <col min="15869" max="15872" width="11.109375" style="4" customWidth="1"/>
    <col min="15873" max="15873" width="11.109375" style="4" bestFit="1" customWidth="1"/>
    <col min="15874" max="15877" width="0" style="4" hidden="1" customWidth="1"/>
    <col min="15878" max="15878" width="11.21875" style="4" customWidth="1"/>
    <col min="15879" max="16123" width="9" style="4"/>
    <col min="16124" max="16124" width="64" style="4" customWidth="1"/>
    <col min="16125" max="16128" width="11.109375" style="4" customWidth="1"/>
    <col min="16129" max="16129" width="11.109375" style="4" bestFit="1" customWidth="1"/>
    <col min="16130" max="16133" width="0" style="4" hidden="1" customWidth="1"/>
    <col min="16134" max="16134" width="11.21875" style="4" customWidth="1"/>
    <col min="16135" max="16384" width="9" style="4"/>
  </cols>
  <sheetData>
    <row r="1" spans="1:14" ht="18.75" customHeight="1">
      <c r="A1" s="148" t="s">
        <v>99</v>
      </c>
      <c r="E1" s="286" t="s">
        <v>100</v>
      </c>
    </row>
    <row r="2" spans="1:14" ht="31.5" customHeight="1">
      <c r="A2" s="679"/>
      <c r="B2" s="679"/>
      <c r="C2" s="679"/>
      <c r="D2" s="679"/>
      <c r="E2" s="679"/>
      <c r="F2" s="5"/>
      <c r="G2" s="5"/>
      <c r="H2" s="5"/>
      <c r="I2" s="5"/>
      <c r="J2" s="5"/>
      <c r="K2" s="5"/>
      <c r="L2" s="5"/>
      <c r="M2" s="5"/>
      <c r="N2" s="5"/>
    </row>
    <row r="3" spans="1:14" s="6" customFormat="1" ht="18.75" customHeight="1">
      <c r="A3" s="680"/>
      <c r="B3" s="680"/>
      <c r="C3" s="680"/>
      <c r="D3" s="680"/>
      <c r="E3" s="680"/>
      <c r="F3" s="10"/>
    </row>
    <row r="4" spans="1:14" s="6" customFormat="1" ht="18.75" customHeight="1">
      <c r="C4" s="7"/>
      <c r="D4" s="8"/>
      <c r="E4" s="11" t="s">
        <v>7</v>
      </c>
      <c r="F4" s="10"/>
    </row>
    <row r="5" spans="1:14" ht="19.5" customHeight="1" thickBot="1">
      <c r="A5" s="288" t="s">
        <v>8</v>
      </c>
      <c r="B5" s="289" t="s">
        <v>9</v>
      </c>
      <c r="C5" s="290" t="s">
        <v>10</v>
      </c>
      <c r="D5" s="290" t="s">
        <v>11</v>
      </c>
      <c r="E5" s="291" t="s">
        <v>5</v>
      </c>
      <c r="F5" s="287"/>
    </row>
    <row r="6" spans="1:14" ht="19.5" customHeight="1" thickTop="1">
      <c r="A6" s="292"/>
      <c r="B6" s="138"/>
      <c r="C6" s="139"/>
      <c r="D6" s="139"/>
      <c r="E6" s="293"/>
      <c r="F6" s="287"/>
    </row>
    <row r="7" spans="1:14" s="12" customFormat="1" ht="19.5" customHeight="1">
      <c r="A7" s="294" t="s">
        <v>3</v>
      </c>
      <c r="B7" s="140"/>
      <c r="C7" s="141"/>
      <c r="D7" s="141"/>
      <c r="E7" s="295"/>
    </row>
    <row r="8" spans="1:14" s="12" customFormat="1" ht="19.5" customHeight="1">
      <c r="A8" s="296" t="s">
        <v>103</v>
      </c>
      <c r="B8" s="140"/>
      <c r="C8" s="141"/>
      <c r="D8" s="141"/>
      <c r="E8" s="295"/>
    </row>
    <row r="9" spans="1:14" s="12" customFormat="1" ht="19.5" customHeight="1">
      <c r="A9" s="296" t="s">
        <v>104</v>
      </c>
      <c r="B9" s="140">
        <v>6</v>
      </c>
      <c r="C9" s="141">
        <v>12</v>
      </c>
      <c r="D9" s="141">
        <v>24</v>
      </c>
      <c r="E9" s="295">
        <v>30</v>
      </c>
    </row>
    <row r="10" spans="1:14" s="12" customFormat="1" ht="19.5" customHeight="1">
      <c r="A10" s="296" t="s">
        <v>104</v>
      </c>
      <c r="B10" s="140">
        <v>3</v>
      </c>
      <c r="C10" s="141">
        <v>6</v>
      </c>
      <c r="D10" s="141">
        <v>12</v>
      </c>
      <c r="E10" s="295">
        <v>15</v>
      </c>
    </row>
    <row r="11" spans="1:14" s="12" customFormat="1" ht="19.5" customHeight="1">
      <c r="A11" s="296"/>
      <c r="B11" s="140"/>
      <c r="C11" s="141"/>
      <c r="D11" s="141"/>
      <c r="E11" s="295"/>
    </row>
    <row r="12" spans="1:14" s="12" customFormat="1" ht="19.5" customHeight="1">
      <c r="A12" s="296" t="s">
        <v>105</v>
      </c>
      <c r="B12" s="140"/>
      <c r="C12" s="141"/>
      <c r="D12" s="141"/>
      <c r="E12" s="295"/>
    </row>
    <row r="13" spans="1:14" s="12" customFormat="1" ht="19.5" customHeight="1">
      <c r="A13" s="296" t="s">
        <v>104</v>
      </c>
      <c r="B13" s="140">
        <v>12</v>
      </c>
      <c r="C13" s="141">
        <v>24</v>
      </c>
      <c r="D13" s="141">
        <v>48</v>
      </c>
      <c r="E13" s="295">
        <v>48</v>
      </c>
    </row>
    <row r="14" spans="1:14" s="12" customFormat="1" ht="19.5" customHeight="1">
      <c r="A14" s="296" t="s">
        <v>104</v>
      </c>
      <c r="B14" s="140"/>
      <c r="C14" s="141"/>
      <c r="D14" s="141"/>
      <c r="E14" s="295"/>
    </row>
    <row r="15" spans="1:14" s="12" customFormat="1" ht="19.5" customHeight="1">
      <c r="A15" s="297"/>
      <c r="B15" s="142"/>
      <c r="C15" s="143"/>
      <c r="D15" s="143"/>
      <c r="E15" s="298"/>
    </row>
    <row r="16" spans="1:14" s="12" customFormat="1" ht="19.5" customHeight="1">
      <c r="A16" s="296" t="s">
        <v>106</v>
      </c>
      <c r="B16" s="140"/>
      <c r="C16" s="144"/>
      <c r="D16" s="144"/>
      <c r="E16" s="295"/>
    </row>
    <row r="17" spans="1:6" s="12" customFormat="1" ht="19.5" customHeight="1">
      <c r="A17" s="296"/>
      <c r="B17" s="140"/>
      <c r="C17" s="144"/>
      <c r="D17" s="144"/>
      <c r="E17" s="295"/>
    </row>
    <row r="18" spans="1:6" ht="19.5" customHeight="1" thickBot="1">
      <c r="A18" s="299"/>
      <c r="B18" s="145"/>
      <c r="C18" s="146"/>
      <c r="D18" s="146"/>
      <c r="E18" s="300"/>
      <c r="F18" s="12"/>
    </row>
    <row r="19" spans="1:6" ht="19.5" customHeight="1" thickTop="1">
      <c r="A19" s="301" t="s">
        <v>12</v>
      </c>
      <c r="B19" s="302">
        <f>SUM(B6:B18)</f>
        <v>21</v>
      </c>
      <c r="C19" s="303">
        <f>SUM(C6:C18)</f>
        <v>42</v>
      </c>
      <c r="D19" s="303">
        <f>SUM(D6:D18)</f>
        <v>84</v>
      </c>
      <c r="E19" s="304">
        <f>SUM(E6:E18)</f>
        <v>93</v>
      </c>
      <c r="F19" s="12"/>
    </row>
    <row r="20" spans="1:6">
      <c r="A20" s="149" t="s">
        <v>301</v>
      </c>
      <c r="B20" s="13"/>
      <c r="C20" s="13"/>
      <c r="D20" s="13"/>
      <c r="E20" s="13"/>
    </row>
    <row r="21" spans="1:6" ht="141.6" customHeight="1">
      <c r="A21" s="681" t="s">
        <v>303</v>
      </c>
      <c r="B21" s="681"/>
      <c r="C21" s="681"/>
      <c r="D21" s="681"/>
      <c r="E21" s="681"/>
    </row>
    <row r="22" spans="1:6">
      <c r="A22" s="149"/>
    </row>
    <row r="23" spans="1:6">
      <c r="A23" s="149"/>
      <c r="B23" s="15"/>
      <c r="C23" s="15"/>
      <c r="D23" s="15"/>
      <c r="E23" s="15"/>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Z28"/>
  <sheetViews>
    <sheetView zoomScaleNormal="100" zoomScaleSheetLayoutView="90" workbookViewId="0">
      <selection activeCell="I31" sqref="I31"/>
    </sheetView>
  </sheetViews>
  <sheetFormatPr defaultColWidth="9" defaultRowHeight="13.8"/>
  <cols>
    <col min="1" max="1" width="10" style="17" customWidth="1"/>
    <col min="2" max="3" width="5" style="17" customWidth="1"/>
    <col min="4" max="5" width="7.109375" style="17" customWidth="1"/>
    <col min="6" max="10" width="5" style="17" customWidth="1"/>
    <col min="11" max="11" width="4.6640625" style="17" customWidth="1"/>
    <col min="12" max="13" width="7" style="17" customWidth="1"/>
    <col min="14" max="25" width="5" style="17" customWidth="1"/>
    <col min="26" max="26" width="14.88671875" style="17" customWidth="1"/>
    <col min="27" max="16384" width="9" style="17"/>
  </cols>
  <sheetData>
    <row r="1" spans="1:26" ht="17.399999999999999">
      <c r="A1" s="16" t="s">
        <v>13</v>
      </c>
    </row>
    <row r="2" spans="1:26" ht="14.4" thickBot="1"/>
    <row r="3" spans="1:26" s="22" customFormat="1" ht="24.75" customHeight="1" thickBot="1">
      <c r="A3" s="695" t="s">
        <v>14</v>
      </c>
      <c r="B3" s="696"/>
      <c r="C3" s="685"/>
      <c r="D3" s="686"/>
      <c r="E3" s="687"/>
      <c r="F3" s="18"/>
      <c r="G3" s="19"/>
      <c r="H3" s="19"/>
      <c r="I3" s="19"/>
      <c r="J3" s="20"/>
      <c r="K3" s="20"/>
      <c r="L3" s="21"/>
      <c r="M3" s="21"/>
      <c r="N3" s="21"/>
      <c r="O3" s="21"/>
      <c r="P3" s="21"/>
      <c r="Q3" s="147"/>
      <c r="R3" s="21"/>
      <c r="S3" s="21"/>
      <c r="T3" s="21"/>
      <c r="U3" s="21"/>
    </row>
    <row r="4" spans="1:26">
      <c r="Y4" s="23" t="s">
        <v>15</v>
      </c>
    </row>
    <row r="5" spans="1:26" ht="35.25" customHeight="1">
      <c r="A5" s="771" t="s">
        <v>16</v>
      </c>
      <c r="B5" s="787" t="s">
        <v>17</v>
      </c>
      <c r="C5" s="788"/>
      <c r="D5" s="791" t="s">
        <v>18</v>
      </c>
      <c r="E5" s="791"/>
      <c r="F5" s="793" t="s">
        <v>19</v>
      </c>
      <c r="G5" s="794"/>
      <c r="H5" s="794"/>
      <c r="I5" s="794"/>
      <c r="J5" s="794"/>
      <c r="K5" s="795"/>
      <c r="L5" s="801" t="s">
        <v>45</v>
      </c>
      <c r="M5" s="802"/>
      <c r="N5" s="805" t="s">
        <v>46</v>
      </c>
      <c r="O5" s="805"/>
      <c r="P5" s="805"/>
      <c r="Q5" s="805"/>
      <c r="R5" s="805"/>
      <c r="S5" s="805"/>
      <c r="T5" s="772"/>
      <c r="U5" s="773"/>
      <c r="V5" s="771" t="s">
        <v>20</v>
      </c>
      <c r="W5" s="772"/>
      <c r="X5" s="772"/>
      <c r="Y5" s="773"/>
      <c r="Z5" s="774" t="s">
        <v>47</v>
      </c>
    </row>
    <row r="6" spans="1:26" s="24" customFormat="1" ht="50.25" customHeight="1">
      <c r="A6" s="786"/>
      <c r="B6" s="789"/>
      <c r="C6" s="790"/>
      <c r="D6" s="792"/>
      <c r="E6" s="792"/>
      <c r="F6" s="693" t="s">
        <v>21</v>
      </c>
      <c r="G6" s="694"/>
      <c r="H6" s="693" t="s">
        <v>22</v>
      </c>
      <c r="I6" s="694"/>
      <c r="J6" s="693" t="s">
        <v>22</v>
      </c>
      <c r="K6" s="796"/>
      <c r="L6" s="803"/>
      <c r="M6" s="804"/>
      <c r="N6" s="797" t="s">
        <v>23</v>
      </c>
      <c r="O6" s="798"/>
      <c r="P6" s="799" t="s">
        <v>84</v>
      </c>
      <c r="Q6" s="800"/>
      <c r="R6" s="780" t="s">
        <v>24</v>
      </c>
      <c r="S6" s="800"/>
      <c r="T6" s="776" t="s">
        <v>300</v>
      </c>
      <c r="U6" s="777"/>
      <c r="V6" s="778" t="s">
        <v>25</v>
      </c>
      <c r="W6" s="779"/>
      <c r="X6" s="780" t="s">
        <v>26</v>
      </c>
      <c r="Y6" s="781"/>
      <c r="Z6" s="775"/>
    </row>
    <row r="7" spans="1:26" ht="21.75" customHeight="1">
      <c r="A7" s="25" t="s">
        <v>27</v>
      </c>
      <c r="B7" s="765">
        <v>20</v>
      </c>
      <c r="C7" s="766"/>
      <c r="D7" s="703">
        <v>300000</v>
      </c>
      <c r="E7" s="767"/>
      <c r="F7" s="703">
        <v>15000</v>
      </c>
      <c r="G7" s="704"/>
      <c r="H7" s="703"/>
      <c r="I7" s="704"/>
      <c r="J7" s="763"/>
      <c r="K7" s="768"/>
      <c r="L7" s="769">
        <f t="shared" ref="L7:L20" si="0">SUM(D7:K7)</f>
        <v>315000</v>
      </c>
      <c r="M7" s="770"/>
      <c r="N7" s="759">
        <v>5000</v>
      </c>
      <c r="O7" s="760"/>
      <c r="P7" s="761">
        <v>3000</v>
      </c>
      <c r="Q7" s="762"/>
      <c r="R7" s="763">
        <v>500</v>
      </c>
      <c r="S7" s="764"/>
      <c r="T7" s="763">
        <v>1000</v>
      </c>
      <c r="U7" s="768"/>
      <c r="V7" s="784">
        <f>ROUNDDOWN(L7*0.007,0)</f>
        <v>2205</v>
      </c>
      <c r="W7" s="785"/>
      <c r="X7" s="782">
        <f>ROUNDDOWN(L7*0.003,0)</f>
        <v>945</v>
      </c>
      <c r="Y7" s="783"/>
      <c r="Z7" s="26">
        <f>SUM(N7:Y7)</f>
        <v>12650</v>
      </c>
    </row>
    <row r="8" spans="1:26" ht="21.75" customHeight="1">
      <c r="A8" s="27" t="s">
        <v>28</v>
      </c>
      <c r="B8" s="705">
        <v>21</v>
      </c>
      <c r="C8" s="706"/>
      <c r="D8" s="691"/>
      <c r="E8" s="692"/>
      <c r="F8" s="691"/>
      <c r="G8" s="692"/>
      <c r="H8" s="691"/>
      <c r="I8" s="692"/>
      <c r="J8" s="691"/>
      <c r="K8" s="692"/>
      <c r="L8" s="734">
        <f t="shared" si="0"/>
        <v>0</v>
      </c>
      <c r="M8" s="736"/>
      <c r="N8" s="729"/>
      <c r="O8" s="758"/>
      <c r="P8" s="753"/>
      <c r="Q8" s="754"/>
      <c r="R8" s="691"/>
      <c r="S8" s="692"/>
      <c r="T8" s="691"/>
      <c r="U8" s="721"/>
      <c r="V8" s="734">
        <f t="shared" ref="V8:V20" si="1">ROUNDDOWN(L8*0.007,0)</f>
        <v>0</v>
      </c>
      <c r="W8" s="735"/>
      <c r="X8" s="745">
        <f t="shared" ref="X8:X20" si="2">ROUNDDOWN(L8*0.003,0)</f>
        <v>0</v>
      </c>
      <c r="Y8" s="746"/>
      <c r="Z8" s="26">
        <f t="shared" ref="Z8:Z20" si="3">SUM(N8:Y8)</f>
        <v>0</v>
      </c>
    </row>
    <row r="9" spans="1:26" ht="21.75" customHeight="1">
      <c r="A9" s="27" t="s">
        <v>29</v>
      </c>
      <c r="B9" s="705">
        <v>21</v>
      </c>
      <c r="C9" s="706"/>
      <c r="D9" s="691"/>
      <c r="E9" s="692"/>
      <c r="F9" s="691"/>
      <c r="G9" s="692"/>
      <c r="H9" s="691"/>
      <c r="I9" s="692"/>
      <c r="J9" s="691"/>
      <c r="K9" s="692"/>
      <c r="L9" s="734">
        <f t="shared" si="0"/>
        <v>0</v>
      </c>
      <c r="M9" s="736"/>
      <c r="N9" s="729"/>
      <c r="O9" s="758"/>
      <c r="P9" s="753"/>
      <c r="Q9" s="754"/>
      <c r="R9" s="691"/>
      <c r="S9" s="692"/>
      <c r="T9" s="691"/>
      <c r="U9" s="721"/>
      <c r="V9" s="734">
        <f t="shared" si="1"/>
        <v>0</v>
      </c>
      <c r="W9" s="735"/>
      <c r="X9" s="745">
        <f t="shared" si="2"/>
        <v>0</v>
      </c>
      <c r="Y9" s="746"/>
      <c r="Z9" s="26">
        <f t="shared" si="3"/>
        <v>0</v>
      </c>
    </row>
    <row r="10" spans="1:26" ht="21.75" customHeight="1">
      <c r="A10" s="28" t="s">
        <v>30</v>
      </c>
      <c r="B10" s="749"/>
      <c r="C10" s="750"/>
      <c r="D10" s="691"/>
      <c r="E10" s="692"/>
      <c r="F10" s="699"/>
      <c r="G10" s="700"/>
      <c r="H10" s="699"/>
      <c r="I10" s="700"/>
      <c r="J10" s="699"/>
      <c r="K10" s="751"/>
      <c r="L10" s="734">
        <f t="shared" si="0"/>
        <v>0</v>
      </c>
      <c r="M10" s="736"/>
      <c r="N10" s="729"/>
      <c r="O10" s="758"/>
      <c r="P10" s="753"/>
      <c r="Q10" s="754"/>
      <c r="R10" s="691"/>
      <c r="S10" s="692"/>
      <c r="T10" s="691"/>
      <c r="U10" s="721"/>
      <c r="V10" s="734">
        <f t="shared" si="1"/>
        <v>0</v>
      </c>
      <c r="W10" s="735"/>
      <c r="X10" s="745">
        <f t="shared" si="2"/>
        <v>0</v>
      </c>
      <c r="Y10" s="746"/>
      <c r="Z10" s="26">
        <f t="shared" si="3"/>
        <v>0</v>
      </c>
    </row>
    <row r="11" spans="1:26" ht="21.75" customHeight="1">
      <c r="A11" s="27" t="s">
        <v>31</v>
      </c>
      <c r="B11" s="705">
        <v>21</v>
      </c>
      <c r="C11" s="706"/>
      <c r="D11" s="691"/>
      <c r="E11" s="692"/>
      <c r="F11" s="691"/>
      <c r="G11" s="692"/>
      <c r="H11" s="691"/>
      <c r="I11" s="692"/>
      <c r="J11" s="691"/>
      <c r="K11" s="721"/>
      <c r="L11" s="734">
        <f t="shared" si="0"/>
        <v>0</v>
      </c>
      <c r="M11" s="736"/>
      <c r="N11" s="729"/>
      <c r="O11" s="758"/>
      <c r="P11" s="753"/>
      <c r="Q11" s="754"/>
      <c r="R11" s="691"/>
      <c r="S11" s="692"/>
      <c r="T11" s="691"/>
      <c r="U11" s="721"/>
      <c r="V11" s="734">
        <f t="shared" si="1"/>
        <v>0</v>
      </c>
      <c r="W11" s="735"/>
      <c r="X11" s="745">
        <f t="shared" si="2"/>
        <v>0</v>
      </c>
      <c r="Y11" s="746"/>
      <c r="Z11" s="26">
        <f t="shared" si="3"/>
        <v>0</v>
      </c>
    </row>
    <row r="12" spans="1:26" ht="21.75" customHeight="1">
      <c r="A12" s="27" t="s">
        <v>32</v>
      </c>
      <c r="B12" s="755">
        <v>23</v>
      </c>
      <c r="C12" s="756"/>
      <c r="D12" s="691"/>
      <c r="E12" s="692"/>
      <c r="F12" s="697"/>
      <c r="G12" s="698"/>
      <c r="H12" s="697"/>
      <c r="I12" s="698"/>
      <c r="J12" s="697"/>
      <c r="K12" s="757"/>
      <c r="L12" s="715">
        <f t="shared" si="0"/>
        <v>0</v>
      </c>
      <c r="M12" s="716"/>
      <c r="N12" s="729"/>
      <c r="O12" s="758"/>
      <c r="P12" s="753"/>
      <c r="Q12" s="754"/>
      <c r="R12" s="691"/>
      <c r="S12" s="692"/>
      <c r="T12" s="691"/>
      <c r="U12" s="721"/>
      <c r="V12" s="734">
        <f t="shared" si="1"/>
        <v>0</v>
      </c>
      <c r="W12" s="735"/>
      <c r="X12" s="745">
        <f t="shared" si="2"/>
        <v>0</v>
      </c>
      <c r="Y12" s="746"/>
      <c r="Z12" s="26">
        <f t="shared" si="3"/>
        <v>0</v>
      </c>
    </row>
    <row r="13" spans="1:26" ht="21.75" customHeight="1">
      <c r="A13" s="29" t="s">
        <v>33</v>
      </c>
      <c r="B13" s="705">
        <v>18</v>
      </c>
      <c r="C13" s="706"/>
      <c r="D13" s="691"/>
      <c r="E13" s="692"/>
      <c r="F13" s="691"/>
      <c r="G13" s="692"/>
      <c r="H13" s="691"/>
      <c r="I13" s="692"/>
      <c r="J13" s="691"/>
      <c r="K13" s="721"/>
      <c r="L13" s="734">
        <f t="shared" si="0"/>
        <v>0</v>
      </c>
      <c r="M13" s="736"/>
      <c r="N13" s="752"/>
      <c r="O13" s="730"/>
      <c r="P13" s="731"/>
      <c r="Q13" s="732"/>
      <c r="R13" s="733"/>
      <c r="S13" s="692"/>
      <c r="T13" s="691"/>
      <c r="U13" s="721"/>
      <c r="V13" s="734">
        <f t="shared" si="1"/>
        <v>0</v>
      </c>
      <c r="W13" s="735"/>
      <c r="X13" s="745">
        <f t="shared" si="2"/>
        <v>0</v>
      </c>
      <c r="Y13" s="746"/>
      <c r="Z13" s="26">
        <f t="shared" si="3"/>
        <v>0</v>
      </c>
    </row>
    <row r="14" spans="1:26" ht="21.75" customHeight="1">
      <c r="A14" s="27" t="s">
        <v>34</v>
      </c>
      <c r="B14" s="705">
        <v>22</v>
      </c>
      <c r="C14" s="706"/>
      <c r="D14" s="691"/>
      <c r="E14" s="692"/>
      <c r="F14" s="691"/>
      <c r="G14" s="692"/>
      <c r="H14" s="691"/>
      <c r="I14" s="692"/>
      <c r="J14" s="691"/>
      <c r="K14" s="721"/>
      <c r="L14" s="734">
        <f t="shared" si="0"/>
        <v>0</v>
      </c>
      <c r="M14" s="736"/>
      <c r="N14" s="729"/>
      <c r="O14" s="730"/>
      <c r="P14" s="731"/>
      <c r="Q14" s="732"/>
      <c r="R14" s="733"/>
      <c r="S14" s="692"/>
      <c r="T14" s="691"/>
      <c r="U14" s="721"/>
      <c r="V14" s="734">
        <f t="shared" si="1"/>
        <v>0</v>
      </c>
      <c r="W14" s="735"/>
      <c r="X14" s="745">
        <f t="shared" si="2"/>
        <v>0</v>
      </c>
      <c r="Y14" s="746"/>
      <c r="Z14" s="26">
        <f t="shared" si="3"/>
        <v>0</v>
      </c>
    </row>
    <row r="15" spans="1:26" ht="21.75" customHeight="1">
      <c r="A15" s="27" t="s">
        <v>35</v>
      </c>
      <c r="B15" s="705">
        <v>21</v>
      </c>
      <c r="C15" s="706"/>
      <c r="D15" s="691"/>
      <c r="E15" s="692"/>
      <c r="F15" s="691"/>
      <c r="G15" s="692"/>
      <c r="H15" s="691"/>
      <c r="I15" s="692"/>
      <c r="J15" s="691"/>
      <c r="K15" s="721"/>
      <c r="L15" s="734">
        <f t="shared" si="0"/>
        <v>0</v>
      </c>
      <c r="M15" s="736"/>
      <c r="N15" s="729"/>
      <c r="O15" s="730"/>
      <c r="P15" s="731"/>
      <c r="Q15" s="732"/>
      <c r="R15" s="733"/>
      <c r="S15" s="692"/>
      <c r="T15" s="691"/>
      <c r="U15" s="721"/>
      <c r="V15" s="734">
        <f t="shared" si="1"/>
        <v>0</v>
      </c>
      <c r="W15" s="735"/>
      <c r="X15" s="745">
        <f t="shared" si="2"/>
        <v>0</v>
      </c>
      <c r="Y15" s="746"/>
      <c r="Z15" s="26">
        <f t="shared" si="3"/>
        <v>0</v>
      </c>
    </row>
    <row r="16" spans="1:26" ht="21.75" customHeight="1">
      <c r="A16" s="28" t="s">
        <v>36</v>
      </c>
      <c r="B16" s="749"/>
      <c r="C16" s="750"/>
      <c r="D16" s="691"/>
      <c r="E16" s="692"/>
      <c r="F16" s="699"/>
      <c r="G16" s="700"/>
      <c r="H16" s="699"/>
      <c r="I16" s="700"/>
      <c r="J16" s="699"/>
      <c r="K16" s="751"/>
      <c r="L16" s="734">
        <f t="shared" si="0"/>
        <v>0</v>
      </c>
      <c r="M16" s="736"/>
      <c r="N16" s="729"/>
      <c r="O16" s="730"/>
      <c r="P16" s="731"/>
      <c r="Q16" s="732"/>
      <c r="R16" s="733"/>
      <c r="S16" s="692"/>
      <c r="T16" s="691"/>
      <c r="U16" s="721"/>
      <c r="V16" s="734">
        <f t="shared" si="1"/>
        <v>0</v>
      </c>
      <c r="W16" s="735"/>
      <c r="X16" s="745">
        <f t="shared" si="2"/>
        <v>0</v>
      </c>
      <c r="Y16" s="746"/>
      <c r="Z16" s="26">
        <f t="shared" si="3"/>
        <v>0</v>
      </c>
    </row>
    <row r="17" spans="1:26" ht="21.75" customHeight="1">
      <c r="A17" s="27" t="s">
        <v>37</v>
      </c>
      <c r="B17" s="705">
        <v>19</v>
      </c>
      <c r="C17" s="706"/>
      <c r="D17" s="691"/>
      <c r="E17" s="692"/>
      <c r="F17" s="691"/>
      <c r="G17" s="692"/>
      <c r="H17" s="691"/>
      <c r="I17" s="692"/>
      <c r="J17" s="691"/>
      <c r="K17" s="721"/>
      <c r="L17" s="734">
        <f t="shared" si="0"/>
        <v>0</v>
      </c>
      <c r="M17" s="736"/>
      <c r="N17" s="729"/>
      <c r="O17" s="730"/>
      <c r="P17" s="731"/>
      <c r="Q17" s="732"/>
      <c r="R17" s="733"/>
      <c r="S17" s="692"/>
      <c r="T17" s="691"/>
      <c r="U17" s="721"/>
      <c r="V17" s="734">
        <f t="shared" si="1"/>
        <v>0</v>
      </c>
      <c r="W17" s="735"/>
      <c r="X17" s="745">
        <f t="shared" si="2"/>
        <v>0</v>
      </c>
      <c r="Y17" s="746"/>
      <c r="Z17" s="26">
        <f t="shared" si="3"/>
        <v>0</v>
      </c>
    </row>
    <row r="18" spans="1:26" ht="21.75" customHeight="1">
      <c r="A18" s="27" t="s">
        <v>38</v>
      </c>
      <c r="B18" s="705">
        <v>19</v>
      </c>
      <c r="C18" s="706"/>
      <c r="D18" s="691"/>
      <c r="E18" s="692"/>
      <c r="F18" s="691"/>
      <c r="G18" s="692"/>
      <c r="H18" s="691"/>
      <c r="I18" s="692"/>
      <c r="J18" s="691"/>
      <c r="K18" s="721"/>
      <c r="L18" s="734">
        <f t="shared" si="0"/>
        <v>0</v>
      </c>
      <c r="M18" s="736"/>
      <c r="N18" s="729"/>
      <c r="O18" s="730"/>
      <c r="P18" s="731"/>
      <c r="Q18" s="732"/>
      <c r="R18" s="733"/>
      <c r="S18" s="692"/>
      <c r="T18" s="691"/>
      <c r="U18" s="721"/>
      <c r="V18" s="734">
        <f t="shared" si="1"/>
        <v>0</v>
      </c>
      <c r="W18" s="735"/>
      <c r="X18" s="745">
        <f t="shared" si="2"/>
        <v>0</v>
      </c>
      <c r="Y18" s="746"/>
      <c r="Z18" s="26">
        <f t="shared" si="3"/>
        <v>0</v>
      </c>
    </row>
    <row r="19" spans="1:26" ht="21.75" customHeight="1">
      <c r="A19" s="27" t="s">
        <v>39</v>
      </c>
      <c r="B19" s="705">
        <v>19</v>
      </c>
      <c r="C19" s="706"/>
      <c r="D19" s="691"/>
      <c r="E19" s="692"/>
      <c r="F19" s="691"/>
      <c r="G19" s="692"/>
      <c r="H19" s="691"/>
      <c r="I19" s="692"/>
      <c r="J19" s="691"/>
      <c r="K19" s="721"/>
      <c r="L19" s="734">
        <f t="shared" si="0"/>
        <v>0</v>
      </c>
      <c r="M19" s="736"/>
      <c r="N19" s="729"/>
      <c r="O19" s="730"/>
      <c r="P19" s="731"/>
      <c r="Q19" s="732"/>
      <c r="R19" s="733"/>
      <c r="S19" s="692"/>
      <c r="T19" s="691"/>
      <c r="U19" s="721"/>
      <c r="V19" s="734">
        <f t="shared" si="1"/>
        <v>0</v>
      </c>
      <c r="W19" s="735"/>
      <c r="X19" s="745">
        <f t="shared" si="2"/>
        <v>0</v>
      </c>
      <c r="Y19" s="746"/>
      <c r="Z19" s="26">
        <f t="shared" si="3"/>
        <v>0</v>
      </c>
    </row>
    <row r="20" spans="1:26" ht="21.75" customHeight="1" thickBot="1">
      <c r="A20" s="27" t="s">
        <v>40</v>
      </c>
      <c r="B20" s="705">
        <v>20</v>
      </c>
      <c r="C20" s="706"/>
      <c r="D20" s="719"/>
      <c r="E20" s="720"/>
      <c r="F20" s="691"/>
      <c r="G20" s="692"/>
      <c r="H20" s="691"/>
      <c r="I20" s="692"/>
      <c r="J20" s="691"/>
      <c r="K20" s="721"/>
      <c r="L20" s="715">
        <f t="shared" si="0"/>
        <v>0</v>
      </c>
      <c r="M20" s="716"/>
      <c r="N20" s="717"/>
      <c r="O20" s="718"/>
      <c r="P20" s="737"/>
      <c r="Q20" s="738"/>
      <c r="R20" s="739"/>
      <c r="S20" s="740"/>
      <c r="T20" s="741"/>
      <c r="U20" s="742"/>
      <c r="V20" s="743">
        <f t="shared" si="1"/>
        <v>0</v>
      </c>
      <c r="W20" s="744"/>
      <c r="X20" s="747">
        <f t="shared" si="2"/>
        <v>0</v>
      </c>
      <c r="Y20" s="748"/>
      <c r="Z20" s="26">
        <f t="shared" si="3"/>
        <v>0</v>
      </c>
    </row>
    <row r="21" spans="1:26" ht="21.75" customHeight="1" thickBot="1">
      <c r="A21" s="30" t="s">
        <v>41</v>
      </c>
      <c r="B21" s="710">
        <f>SUM(B7:B20)</f>
        <v>244</v>
      </c>
      <c r="C21" s="711"/>
      <c r="D21" s="707">
        <f>SUM(D7:E20)</f>
        <v>300000</v>
      </c>
      <c r="E21" s="708"/>
      <c r="F21" s="709">
        <f>SUM(F7:G20)</f>
        <v>15000</v>
      </c>
      <c r="G21" s="708"/>
      <c r="H21" s="709">
        <f>SUM(H7:I20)</f>
        <v>0</v>
      </c>
      <c r="I21" s="708"/>
      <c r="J21" s="709">
        <f>SUM(J7:K20)</f>
        <v>0</v>
      </c>
      <c r="K21" s="712"/>
      <c r="L21" s="713">
        <f>SUM(L7:M20)</f>
        <v>315000</v>
      </c>
      <c r="M21" s="714"/>
      <c r="N21" s="709">
        <f>SUM(N7:O20)</f>
        <v>5000</v>
      </c>
      <c r="O21" s="707"/>
      <c r="P21" s="727">
        <f>SUM(P7:Q20)</f>
        <v>3000</v>
      </c>
      <c r="Q21" s="728"/>
      <c r="R21" s="709">
        <f>SUM(R7:S20)</f>
        <v>500</v>
      </c>
      <c r="S21" s="707"/>
      <c r="T21" s="709">
        <f>SUM(T7:U20)</f>
        <v>1000</v>
      </c>
      <c r="U21" s="708"/>
      <c r="V21" s="707">
        <f>SUM(V7:W20)</f>
        <v>2205</v>
      </c>
      <c r="W21" s="708"/>
      <c r="X21" s="709">
        <f>SUM(X7:Y20)</f>
        <v>945</v>
      </c>
      <c r="Y21" s="707"/>
      <c r="Z21" s="31">
        <f>SUM(Z7:Z20)</f>
        <v>12650</v>
      </c>
    </row>
    <row r="22" spans="1:26" ht="12.75" customHeight="1">
      <c r="A22" s="32"/>
      <c r="B22" s="33"/>
      <c r="C22" s="33"/>
      <c r="D22" s="34"/>
      <c r="E22" s="34"/>
      <c r="F22" s="35"/>
      <c r="G22" s="35"/>
      <c r="H22" s="35"/>
      <c r="I22" s="35"/>
      <c r="J22" s="35"/>
      <c r="K22" s="36"/>
      <c r="L22" s="35"/>
      <c r="M22" s="36"/>
      <c r="N22" s="35"/>
      <c r="O22" s="35"/>
      <c r="P22" s="35"/>
      <c r="Q22" s="35"/>
      <c r="R22" s="35"/>
      <c r="S22" s="35"/>
      <c r="T22" s="35"/>
      <c r="U22" s="35"/>
      <c r="V22" s="35"/>
      <c r="W22" s="35"/>
      <c r="X22" s="35"/>
      <c r="Y22" s="35"/>
      <c r="Z22" s="35"/>
    </row>
    <row r="23" spans="1:26" s="22" customFormat="1" ht="18.75" customHeight="1">
      <c r="A23" s="688" t="s">
        <v>48</v>
      </c>
      <c r="B23" s="688"/>
      <c r="C23" s="688"/>
      <c r="D23" s="722">
        <f>L21-F21+Z21</f>
        <v>312650</v>
      </c>
      <c r="E23" s="722"/>
      <c r="F23" s="722"/>
      <c r="G23" s="37"/>
      <c r="H23" s="37"/>
      <c r="I23" s="37"/>
      <c r="J23" s="37"/>
      <c r="K23" s="37"/>
      <c r="L23" s="37"/>
      <c r="M23" s="37"/>
      <c r="N23" s="37"/>
      <c r="O23" s="37"/>
      <c r="P23" s="37"/>
      <c r="Q23" s="37"/>
      <c r="R23" s="37"/>
      <c r="S23" s="37"/>
      <c r="T23" s="38"/>
      <c r="U23" s="38"/>
      <c r="V23" s="38"/>
      <c r="W23" s="38"/>
    </row>
    <row r="24" spans="1:26" s="22" customFormat="1" ht="18.75" customHeight="1">
      <c r="A24" s="689" t="s">
        <v>42</v>
      </c>
      <c r="B24" s="689"/>
      <c r="C24" s="689"/>
      <c r="D24" s="724">
        <f>ROUNDUP(F21/1.1,0)</f>
        <v>13637</v>
      </c>
      <c r="E24" s="724"/>
      <c r="F24" s="724"/>
      <c r="G24" s="37"/>
      <c r="H24" s="37"/>
      <c r="I24" s="37"/>
      <c r="J24" s="37"/>
      <c r="K24" s="37"/>
      <c r="L24" s="37"/>
      <c r="M24" s="37"/>
      <c r="N24" s="37"/>
      <c r="O24" s="37"/>
      <c r="P24" s="37"/>
      <c r="Q24" s="37"/>
      <c r="R24" s="37"/>
      <c r="S24" s="37"/>
      <c r="T24" s="725"/>
      <c r="U24" s="726"/>
      <c r="V24" s="24"/>
      <c r="W24" s="17"/>
    </row>
    <row r="25" spans="1:26" s="22" customFormat="1" ht="18.75" customHeight="1">
      <c r="A25" s="690" t="s">
        <v>43</v>
      </c>
      <c r="B25" s="690"/>
      <c r="C25" s="690"/>
      <c r="D25" s="723">
        <f>D23+D24</f>
        <v>326287</v>
      </c>
      <c r="E25" s="723"/>
      <c r="F25" s="723"/>
      <c r="G25" s="37"/>
      <c r="H25" s="37"/>
      <c r="I25" s="37"/>
      <c r="J25" s="37"/>
      <c r="K25" s="37"/>
      <c r="L25" s="37"/>
      <c r="M25" s="37"/>
      <c r="N25" s="37"/>
      <c r="O25" s="37"/>
      <c r="P25" s="37"/>
      <c r="Q25" s="37"/>
      <c r="R25" s="37"/>
      <c r="S25" s="37"/>
      <c r="W25" s="21"/>
    </row>
    <row r="26" spans="1:26" s="22" customFormat="1" ht="12.75" customHeight="1" thickBot="1">
      <c r="A26" s="32"/>
      <c r="B26" s="37"/>
      <c r="C26" s="37"/>
      <c r="D26" s="37"/>
      <c r="E26" s="37"/>
      <c r="F26" s="37"/>
      <c r="G26" s="37"/>
      <c r="H26" s="37"/>
      <c r="I26" s="37"/>
      <c r="J26" s="37"/>
      <c r="K26" s="37"/>
      <c r="L26" s="37"/>
      <c r="M26" s="37"/>
      <c r="N26" s="37"/>
      <c r="O26" s="37"/>
      <c r="P26" s="37"/>
      <c r="Q26" s="37"/>
      <c r="R26" s="37"/>
      <c r="S26" s="37"/>
      <c r="T26" s="17"/>
      <c r="U26" s="17"/>
      <c r="V26" s="17"/>
      <c r="W26" s="17"/>
      <c r="X26" s="17"/>
      <c r="Y26" s="39"/>
      <c r="Z26" s="40"/>
    </row>
    <row r="27" spans="1:26" s="22" customFormat="1" ht="24.75" customHeight="1" thickBot="1">
      <c r="A27" s="41"/>
      <c r="B27" s="701" t="s">
        <v>44</v>
      </c>
      <c r="C27" s="702"/>
      <c r="D27" s="682">
        <f>ROUNDDOWN(D25/B21,0)</f>
        <v>1337</v>
      </c>
      <c r="E27" s="683"/>
      <c r="F27" s="684"/>
      <c r="G27" s="19"/>
      <c r="H27" s="19"/>
      <c r="I27" s="19"/>
      <c r="J27" s="20"/>
      <c r="K27" s="20"/>
      <c r="L27" s="21"/>
      <c r="M27" s="21"/>
      <c r="N27" s="21"/>
      <c r="O27" s="21"/>
      <c r="P27" s="21"/>
      <c r="Q27" s="21"/>
      <c r="R27" s="21"/>
      <c r="S27" s="21"/>
      <c r="T27" s="21"/>
      <c r="U27" s="21"/>
    </row>
    <row r="28" spans="1:26" ht="12.75" customHeight="1">
      <c r="A28" s="42"/>
      <c r="B28" s="43"/>
      <c r="C28" s="43"/>
      <c r="D28" s="43"/>
      <c r="E28" s="44"/>
      <c r="F28" s="45"/>
      <c r="G28" s="46"/>
      <c r="H28" s="46"/>
      <c r="I28" s="46"/>
    </row>
  </sheetData>
  <mergeCells count="208">
    <mergeCell ref="A5:A6"/>
    <mergeCell ref="B5:C6"/>
    <mergeCell ref="D5:E6"/>
    <mergeCell ref="F5:K5"/>
    <mergeCell ref="F6:G6"/>
    <mergeCell ref="J6:K6"/>
    <mergeCell ref="N6:O6"/>
    <mergeCell ref="P6:Q6"/>
    <mergeCell ref="R6:S6"/>
    <mergeCell ref="L5:M6"/>
    <mergeCell ref="N5:U5"/>
    <mergeCell ref="V5:Y5"/>
    <mergeCell ref="Z5:Z6"/>
    <mergeCell ref="T6:U6"/>
    <mergeCell ref="V6:W6"/>
    <mergeCell ref="X6:Y6"/>
    <mergeCell ref="P8:Q8"/>
    <mergeCell ref="R8:S8"/>
    <mergeCell ref="T8:U8"/>
    <mergeCell ref="V8:W8"/>
    <mergeCell ref="X8:Y8"/>
    <mergeCell ref="X7:Y7"/>
    <mergeCell ref="T7:U7"/>
    <mergeCell ref="V7:W7"/>
    <mergeCell ref="J8:K8"/>
    <mergeCell ref="L8:M8"/>
    <mergeCell ref="N8:O8"/>
    <mergeCell ref="N7:O7"/>
    <mergeCell ref="P7:Q7"/>
    <mergeCell ref="R7:S7"/>
    <mergeCell ref="B7:C7"/>
    <mergeCell ref="D7:E7"/>
    <mergeCell ref="F7:G7"/>
    <mergeCell ref="J7:K7"/>
    <mergeCell ref="L7:M7"/>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V19:W19"/>
    <mergeCell ref="B19:C19"/>
    <mergeCell ref="D19:E19"/>
    <mergeCell ref="F19:G19"/>
    <mergeCell ref="J19:K19"/>
    <mergeCell ref="L19:M19"/>
    <mergeCell ref="P20:Q20"/>
    <mergeCell ref="R20:S20"/>
    <mergeCell ref="T20:U20"/>
    <mergeCell ref="V20:W20"/>
    <mergeCell ref="D23:F23"/>
    <mergeCell ref="D25:F25"/>
    <mergeCell ref="D24:F24"/>
    <mergeCell ref="T24:U24"/>
    <mergeCell ref="N21:O21"/>
    <mergeCell ref="P21:Q21"/>
    <mergeCell ref="R21:S21"/>
    <mergeCell ref="T21:U21"/>
    <mergeCell ref="N19:O19"/>
    <mergeCell ref="P19:Q19"/>
    <mergeCell ref="R19:S19"/>
    <mergeCell ref="T19:U19"/>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s>
  <phoneticPr fontId="3"/>
  <printOptions horizontalCentered="1"/>
  <pageMargins left="0.41718749999999999" right="0.39291666666666669" top="0.74803149606299213" bottom="0.74803149606299213" header="0.31496062992125984"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8"/>
  <cols>
    <col min="1" max="1" width="4.109375" style="3" customWidth="1"/>
    <col min="2" max="2" width="27" style="3" customWidth="1"/>
    <col min="3" max="3" width="7.33203125" style="3" customWidth="1"/>
    <col min="4" max="4" width="12.44140625" style="3" bestFit="1" customWidth="1"/>
    <col min="5" max="5" width="11" style="3" customWidth="1"/>
    <col min="6" max="6" width="9.21875" style="3" bestFit="1" customWidth="1"/>
    <col min="7" max="7" width="14.77734375" style="3" customWidth="1"/>
    <col min="8" max="8" width="17.6640625" style="3" customWidth="1"/>
    <col min="9" max="16384" width="9" style="3"/>
  </cols>
  <sheetData>
    <row r="1" spans="1:12" ht="22.5" customHeight="1" thickBot="1">
      <c r="A1" s="148" t="s">
        <v>102</v>
      </c>
      <c r="H1" s="150" t="s">
        <v>101</v>
      </c>
    </row>
    <row r="2" spans="1:12" ht="31.5" customHeight="1">
      <c r="A2" s="809"/>
      <c r="B2" s="810"/>
      <c r="C2" s="810"/>
      <c r="D2" s="810"/>
      <c r="E2" s="810"/>
      <c r="F2" s="810"/>
      <c r="G2" s="810"/>
      <c r="H2" s="810"/>
      <c r="I2" s="5"/>
      <c r="J2" s="5"/>
      <c r="K2" s="5"/>
      <c r="L2" s="5"/>
    </row>
    <row r="3" spans="1:12" s="6" customFormat="1" ht="18.75" customHeight="1">
      <c r="A3" s="680"/>
      <c r="B3" s="680"/>
      <c r="C3" s="680"/>
      <c r="D3" s="680"/>
      <c r="E3" s="680"/>
      <c r="F3" s="680"/>
      <c r="G3" s="680"/>
      <c r="H3" s="680"/>
    </row>
    <row r="4" spans="1:12" s="6" customFormat="1" ht="18.75" customHeight="1">
      <c r="C4" s="7"/>
      <c r="D4" s="8"/>
      <c r="E4" s="9"/>
      <c r="F4" s="10"/>
      <c r="G4" s="11"/>
      <c r="H4" s="2" t="s">
        <v>83</v>
      </c>
    </row>
    <row r="5" spans="1:12" s="47" customFormat="1" ht="27.75" customHeight="1">
      <c r="A5" s="305" t="s">
        <v>6</v>
      </c>
      <c r="B5" s="305" t="s">
        <v>49</v>
      </c>
      <c r="C5" s="305" t="s">
        <v>50</v>
      </c>
      <c r="D5" s="305" t="s">
        <v>51</v>
      </c>
      <c r="E5" s="305" t="s">
        <v>52</v>
      </c>
      <c r="F5" s="305" t="s">
        <v>53</v>
      </c>
      <c r="G5" s="305" t="s">
        <v>12</v>
      </c>
      <c r="H5" s="305" t="s">
        <v>54</v>
      </c>
    </row>
    <row r="6" spans="1:12" ht="27.75" customHeight="1">
      <c r="A6" s="306">
        <v>1</v>
      </c>
      <c r="B6" s="151" t="s">
        <v>107</v>
      </c>
      <c r="C6" s="152">
        <v>6</v>
      </c>
      <c r="D6" s="152">
        <v>6</v>
      </c>
      <c r="E6" s="309">
        <v>17700</v>
      </c>
      <c r="F6" s="154">
        <v>2</v>
      </c>
      <c r="G6" s="310">
        <f>ROUND(D6*E6*F6,0)</f>
        <v>212400</v>
      </c>
      <c r="H6" s="307" t="s">
        <v>90</v>
      </c>
    </row>
    <row r="7" spans="1:12" ht="27.75" customHeight="1">
      <c r="A7" s="306">
        <v>2</v>
      </c>
      <c r="B7" s="151" t="s">
        <v>108</v>
      </c>
      <c r="C7" s="152">
        <v>2</v>
      </c>
      <c r="D7" s="152">
        <v>2</v>
      </c>
      <c r="E7" s="309">
        <v>17700</v>
      </c>
      <c r="F7" s="154">
        <v>1</v>
      </c>
      <c r="G7" s="310">
        <f>ROUND(D7*E7*F7,0)</f>
        <v>35400</v>
      </c>
      <c r="H7" s="307" t="s">
        <v>90</v>
      </c>
    </row>
    <row r="8" spans="1:12" ht="27.75" customHeight="1">
      <c r="A8" s="806" t="s">
        <v>12</v>
      </c>
      <c r="B8" s="807"/>
      <c r="C8" s="807"/>
      <c r="D8" s="807"/>
      <c r="E8" s="807"/>
      <c r="F8" s="808"/>
      <c r="G8" s="310">
        <f>SUM(G6:G7)</f>
        <v>247800</v>
      </c>
      <c r="H8" s="308"/>
    </row>
    <row r="9" spans="1:12">
      <c r="A9" s="148" t="s">
        <v>301</v>
      </c>
    </row>
    <row r="10" spans="1:12" ht="108" customHeight="1">
      <c r="A10" s="811" t="s">
        <v>311</v>
      </c>
      <c r="B10" s="811"/>
      <c r="C10" s="811"/>
      <c r="D10" s="811"/>
      <c r="E10" s="811"/>
      <c r="F10" s="811"/>
      <c r="G10" s="811"/>
      <c r="H10" s="811"/>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8"/>
  <cols>
    <col min="1" max="1" width="3.88671875" style="6" customWidth="1"/>
    <col min="2" max="2" width="50" style="6" customWidth="1"/>
    <col min="3" max="3" width="12.88671875" style="89" customWidth="1"/>
    <col min="4" max="4" width="12.88671875" style="10" bestFit="1" customWidth="1"/>
    <col min="5" max="5" width="13.77734375" style="6" bestFit="1" customWidth="1"/>
    <col min="6" max="6" width="7.44140625" style="6" customWidth="1"/>
    <col min="7" max="16384" width="9" style="6"/>
  </cols>
  <sheetData>
    <row r="1" spans="1:5" ht="25.5" customHeight="1">
      <c r="A1" s="821" t="s">
        <v>280</v>
      </c>
      <c r="B1" s="821"/>
      <c r="E1" s="363">
        <f>提出用!M28</f>
        <v>0</v>
      </c>
    </row>
    <row r="2" spans="1:5" ht="30" customHeight="1">
      <c r="A2" s="809"/>
      <c r="B2" s="810"/>
      <c r="C2" s="810"/>
      <c r="D2" s="810"/>
      <c r="E2" s="810"/>
    </row>
    <row r="3" spans="1:5">
      <c r="A3" s="809" t="e">
        <f>#REF!</f>
        <v>#REF!</v>
      </c>
      <c r="B3" s="810"/>
      <c r="C3" s="810"/>
      <c r="D3" s="810"/>
      <c r="E3" s="810"/>
    </row>
    <row r="4" spans="1:5">
      <c r="A4" s="822" t="s">
        <v>281</v>
      </c>
      <c r="B4" s="822"/>
      <c r="C4" s="822"/>
      <c r="D4" s="822"/>
      <c r="E4" s="822"/>
    </row>
    <row r="5" spans="1:5" ht="18.75" customHeight="1">
      <c r="A5" s="814" t="s">
        <v>282</v>
      </c>
      <c r="B5" s="814"/>
      <c r="C5" s="9"/>
      <c r="E5" s="11" t="s">
        <v>283</v>
      </c>
    </row>
    <row r="6" spans="1:5" ht="18" customHeight="1">
      <c r="A6" s="305" t="s">
        <v>239</v>
      </c>
      <c r="B6" s="815" t="s">
        <v>284</v>
      </c>
      <c r="C6" s="817"/>
      <c r="D6" s="312" t="s">
        <v>297</v>
      </c>
      <c r="E6" s="314" t="s">
        <v>285</v>
      </c>
    </row>
    <row r="7" spans="1:5" ht="27" customHeight="1">
      <c r="A7" s="306">
        <v>1</v>
      </c>
      <c r="B7" s="818" t="str">
        <f>'③-1国内旅費'!D5</f>
        <v>（１）○○○に係る事業性・採算性の検証</v>
      </c>
      <c r="C7" s="813"/>
      <c r="D7" s="90">
        <f>'③-1国内旅費'!L33</f>
        <v>712880</v>
      </c>
      <c r="E7" s="316" t="s">
        <v>286</v>
      </c>
    </row>
    <row r="8" spans="1:5" ht="27" customHeight="1">
      <c r="A8" s="306">
        <v>2</v>
      </c>
      <c r="B8" s="819"/>
      <c r="C8" s="820"/>
      <c r="D8" s="90"/>
      <c r="E8" s="306"/>
    </row>
    <row r="9" spans="1:5" ht="27" customHeight="1">
      <c r="A9" s="306">
        <v>3</v>
      </c>
      <c r="B9" s="812"/>
      <c r="C9" s="813"/>
      <c r="D9" s="90"/>
      <c r="E9" s="306"/>
    </row>
    <row r="10" spans="1:5" ht="27" customHeight="1">
      <c r="A10" s="306">
        <v>4</v>
      </c>
      <c r="B10" s="812"/>
      <c r="C10" s="813"/>
      <c r="D10" s="90"/>
      <c r="E10" s="306"/>
    </row>
    <row r="11" spans="1:5" ht="27" customHeight="1">
      <c r="A11" s="306">
        <v>5</v>
      </c>
      <c r="B11" s="812"/>
      <c r="C11" s="813"/>
      <c r="D11" s="90"/>
      <c r="E11" s="306"/>
    </row>
    <row r="12" spans="1:5" ht="27" customHeight="1">
      <c r="A12" s="815" t="s">
        <v>287</v>
      </c>
      <c r="B12" s="816"/>
      <c r="C12" s="817"/>
      <c r="D12" s="345">
        <f>SUM(D7:D11)</f>
        <v>712880</v>
      </c>
      <c r="E12" s="306"/>
    </row>
    <row r="13" spans="1:5">
      <c r="A13" s="814"/>
      <c r="B13" s="814"/>
      <c r="C13" s="346"/>
      <c r="D13" s="347"/>
    </row>
    <row r="14" spans="1:5" s="85" customFormat="1">
      <c r="A14" s="814" t="s">
        <v>288</v>
      </c>
      <c r="B14" s="814"/>
    </row>
    <row r="15" spans="1:5" ht="18" customHeight="1">
      <c r="A15" s="305" t="s">
        <v>0</v>
      </c>
      <c r="B15" s="363" t="s">
        <v>284</v>
      </c>
      <c r="C15" s="312" t="s">
        <v>289</v>
      </c>
      <c r="D15" s="312" t="s">
        <v>290</v>
      </c>
      <c r="E15" s="314" t="s">
        <v>285</v>
      </c>
    </row>
    <row r="16" spans="1:5" ht="27" customHeight="1">
      <c r="A16" s="306">
        <v>1</v>
      </c>
      <c r="B16" s="397" t="str">
        <f>'③-2外国旅費'!D4</f>
        <v>（１）○○○に係る事業性・採算性の検証</v>
      </c>
      <c r="C16" s="348">
        <f>'③-2外国旅費'!V16</f>
        <v>2852940</v>
      </c>
      <c r="D16" s="90">
        <f>'③-2外国旅費'!W16</f>
        <v>74140</v>
      </c>
      <c r="E16" s="316" t="s">
        <v>291</v>
      </c>
    </row>
    <row r="17" spans="1:5" ht="27" customHeight="1">
      <c r="A17" s="306">
        <v>2</v>
      </c>
      <c r="B17" s="357" t="str">
        <f>'③-2外国旅費'!D19</f>
        <v>（２）○○○の他地域への波及性の検証</v>
      </c>
      <c r="C17" s="348">
        <f>'③-2外国旅費'!V31</f>
        <v>2502340</v>
      </c>
      <c r="D17" s="90">
        <f>'③-2外国旅費'!W31</f>
        <v>54180</v>
      </c>
      <c r="E17" s="315" t="s">
        <v>240</v>
      </c>
    </row>
    <row r="18" spans="1:5" ht="27" customHeight="1">
      <c r="A18" s="306">
        <v>3</v>
      </c>
      <c r="B18" s="358"/>
      <c r="C18" s="349"/>
      <c r="D18" s="90"/>
      <c r="E18" s="306"/>
    </row>
    <row r="19" spans="1:5" ht="27" customHeight="1">
      <c r="A19" s="306">
        <v>4</v>
      </c>
      <c r="B19" s="359"/>
      <c r="C19" s="350"/>
      <c r="D19" s="90"/>
      <c r="E19" s="306"/>
    </row>
    <row r="20" spans="1:5" ht="27" customHeight="1">
      <c r="A20" s="306">
        <v>5</v>
      </c>
      <c r="B20" s="359"/>
      <c r="C20" s="350"/>
      <c r="D20" s="90"/>
      <c r="E20" s="306"/>
    </row>
    <row r="21" spans="1:5" ht="27" customHeight="1">
      <c r="A21" s="815" t="s">
        <v>292</v>
      </c>
      <c r="B21" s="816"/>
      <c r="C21" s="345">
        <f>SUM(C16:C20)</f>
        <v>5355280</v>
      </c>
      <c r="D21" s="345">
        <f>SUM(D16:D20)</f>
        <v>128320</v>
      </c>
      <c r="E21" s="306"/>
    </row>
    <row r="22" spans="1:5" s="10" customFormat="1">
      <c r="B22" s="96"/>
      <c r="C22" s="97"/>
      <c r="D22" s="354"/>
    </row>
    <row r="23" spans="1:5" s="10" customFormat="1" ht="27" customHeight="1">
      <c r="A23" s="815" t="s">
        <v>293</v>
      </c>
      <c r="B23" s="817"/>
      <c r="C23" s="352">
        <f>C21</f>
        <v>5355280</v>
      </c>
      <c r="D23" s="355">
        <f>D12+D21</f>
        <v>841200</v>
      </c>
      <c r="E23" s="96"/>
    </row>
    <row r="24" spans="1:5" s="10" customFormat="1" ht="27" customHeight="1" thickBot="1">
      <c r="A24" s="815" t="s">
        <v>294</v>
      </c>
      <c r="B24" s="816"/>
      <c r="C24" s="353"/>
      <c r="D24" s="356">
        <f>ROUNDUP(D23/1.1,0)</f>
        <v>764728</v>
      </c>
      <c r="E24" s="96"/>
    </row>
    <row r="25" spans="1:5" s="10" customFormat="1" ht="27" customHeight="1" thickBot="1">
      <c r="A25" s="815" t="s">
        <v>295</v>
      </c>
      <c r="B25" s="816"/>
      <c r="C25" s="816"/>
      <c r="D25" s="351">
        <f>C23+D24</f>
        <v>6120008</v>
      </c>
      <c r="E25" s="96"/>
    </row>
    <row r="26" spans="1:5" s="10" customFormat="1">
      <c r="B26" s="96"/>
      <c r="C26" s="97"/>
    </row>
    <row r="27" spans="1:5" s="10" customFormat="1">
      <c r="A27" s="10" t="s">
        <v>296</v>
      </c>
      <c r="B27" s="96"/>
      <c r="C27" s="97"/>
    </row>
    <row r="28" spans="1:5" s="10" customFormat="1" ht="123" customHeight="1">
      <c r="A28" s="823" t="s">
        <v>312</v>
      </c>
      <c r="B28" s="824"/>
      <c r="C28" s="824"/>
      <c r="D28" s="824"/>
      <c r="E28" s="824"/>
    </row>
    <row r="29" spans="1:5" s="10" customFormat="1">
      <c r="A29" s="399"/>
      <c r="B29" s="96"/>
      <c r="C29" s="97"/>
    </row>
    <row r="30" spans="1:5" s="10" customFormat="1">
      <c r="A30" s="399"/>
      <c r="B30" s="96"/>
      <c r="C30" s="97"/>
    </row>
    <row r="31" spans="1:5" s="10" customFormat="1">
      <c r="B31" s="96"/>
      <c r="C31" s="97"/>
    </row>
    <row r="32" spans="1:5" s="10" customFormat="1">
      <c r="B32" s="96"/>
      <c r="C32" s="97"/>
    </row>
    <row r="33" spans="2:3" s="10" customFormat="1">
      <c r="B33" s="96"/>
      <c r="C33" s="97"/>
    </row>
    <row r="34" spans="2:3" s="10" customFormat="1">
      <c r="B34" s="96"/>
      <c r="C34" s="97"/>
    </row>
    <row r="35" spans="2:3" s="10" customFormat="1">
      <c r="B35" s="96"/>
      <c r="C35" s="97"/>
    </row>
  </sheetData>
  <mergeCells count="19">
    <mergeCell ref="A25:C25"/>
    <mergeCell ref="A23:B23"/>
    <mergeCell ref="A24:B24"/>
    <mergeCell ref="A28:E28"/>
    <mergeCell ref="A12:C12"/>
    <mergeCell ref="A1:B1"/>
    <mergeCell ref="A2:E2"/>
    <mergeCell ref="A3:E3"/>
    <mergeCell ref="A4:E4"/>
    <mergeCell ref="A5:B5"/>
    <mergeCell ref="B11:C11"/>
    <mergeCell ref="A13:B13"/>
    <mergeCell ref="A14:B14"/>
    <mergeCell ref="A21:B21"/>
    <mergeCell ref="B6:C6"/>
    <mergeCell ref="B7:C7"/>
    <mergeCell ref="B8:C8"/>
    <mergeCell ref="B9:C9"/>
    <mergeCell ref="B10:C10"/>
  </mergeCells>
  <phoneticPr fontId="3"/>
  <printOptions horizontalCentered="1"/>
  <pageMargins left="0.70866141732283472" right="0.39370078740157483" top="0.98425196850393704" bottom="0.98425196850393704" header="0.51181102362204722" footer="0.51181102362204722"/>
  <pageSetup paperSize="9" scale="97"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37"/>
  <sheetViews>
    <sheetView zoomScale="85" zoomScaleNormal="85" zoomScaleSheetLayoutView="100" zoomScalePageLayoutView="80" workbookViewId="0">
      <selection activeCell="C14" sqref="C14:D14"/>
    </sheetView>
  </sheetViews>
  <sheetFormatPr defaultRowHeight="13.8"/>
  <cols>
    <col min="1" max="2" width="3.88671875" style="85" customWidth="1"/>
    <col min="3" max="3" width="5.33203125" style="85" customWidth="1"/>
    <col min="4" max="4" width="18.6640625" style="85" customWidth="1"/>
    <col min="5" max="5" width="19.6640625" style="85" customWidth="1"/>
    <col min="6" max="6" width="6" style="85" customWidth="1"/>
    <col min="7" max="7" width="19.6640625" style="85" customWidth="1"/>
    <col min="8" max="8" width="13" style="85" customWidth="1"/>
    <col min="9" max="11" width="6" style="85" customWidth="1"/>
    <col min="12" max="12" width="13.21875" style="85" customWidth="1"/>
    <col min="13" max="257" width="9" style="85"/>
    <col min="258" max="259" width="3.88671875" style="85" customWidth="1"/>
    <col min="260" max="260" width="21.33203125" style="85" customWidth="1"/>
    <col min="261" max="261" width="19.6640625" style="85" customWidth="1"/>
    <col min="262" max="262" width="6" style="85" customWidth="1"/>
    <col min="263" max="263" width="19.6640625" style="85" customWidth="1"/>
    <col min="264" max="264" width="11.109375" style="85" customWidth="1"/>
    <col min="265" max="267" width="6" style="85" customWidth="1"/>
    <col min="268" max="268" width="13.21875" style="85" customWidth="1"/>
    <col min="269" max="513" width="9" style="85"/>
    <col min="514" max="515" width="3.88671875" style="85" customWidth="1"/>
    <col min="516" max="516" width="21.33203125" style="85" customWidth="1"/>
    <col min="517" max="517" width="19.6640625" style="85" customWidth="1"/>
    <col min="518" max="518" width="6" style="85" customWidth="1"/>
    <col min="519" max="519" width="19.6640625" style="85" customWidth="1"/>
    <col min="520" max="520" width="11.109375" style="85" customWidth="1"/>
    <col min="521" max="523" width="6" style="85" customWidth="1"/>
    <col min="524" max="524" width="13.21875" style="85" customWidth="1"/>
    <col min="525" max="769" width="9" style="85"/>
    <col min="770" max="771" width="3.88671875" style="85" customWidth="1"/>
    <col min="772" max="772" width="21.33203125" style="85" customWidth="1"/>
    <col min="773" max="773" width="19.6640625" style="85" customWidth="1"/>
    <col min="774" max="774" width="6" style="85" customWidth="1"/>
    <col min="775" max="775" width="19.6640625" style="85" customWidth="1"/>
    <col min="776" max="776" width="11.109375" style="85" customWidth="1"/>
    <col min="777" max="779" width="6" style="85" customWidth="1"/>
    <col min="780" max="780" width="13.21875" style="85" customWidth="1"/>
    <col min="781" max="1025" width="9" style="85"/>
    <col min="1026" max="1027" width="3.88671875" style="85" customWidth="1"/>
    <col min="1028" max="1028" width="21.33203125" style="85" customWidth="1"/>
    <col min="1029" max="1029" width="19.6640625" style="85" customWidth="1"/>
    <col min="1030" max="1030" width="6" style="85" customWidth="1"/>
    <col min="1031" max="1031" width="19.6640625" style="85" customWidth="1"/>
    <col min="1032" max="1032" width="11.109375" style="85" customWidth="1"/>
    <col min="1033" max="1035" width="6" style="85" customWidth="1"/>
    <col min="1036" max="1036" width="13.21875" style="85" customWidth="1"/>
    <col min="1037" max="1281" width="9" style="85"/>
    <col min="1282" max="1283" width="3.88671875" style="85" customWidth="1"/>
    <col min="1284" max="1284" width="21.33203125" style="85" customWidth="1"/>
    <col min="1285" max="1285" width="19.6640625" style="85" customWidth="1"/>
    <col min="1286" max="1286" width="6" style="85" customWidth="1"/>
    <col min="1287" max="1287" width="19.6640625" style="85" customWidth="1"/>
    <col min="1288" max="1288" width="11.109375" style="85" customWidth="1"/>
    <col min="1289" max="1291" width="6" style="85" customWidth="1"/>
    <col min="1292" max="1292" width="13.21875" style="85" customWidth="1"/>
    <col min="1293" max="1537" width="9" style="85"/>
    <col min="1538" max="1539" width="3.88671875" style="85" customWidth="1"/>
    <col min="1540" max="1540" width="21.33203125" style="85" customWidth="1"/>
    <col min="1541" max="1541" width="19.6640625" style="85" customWidth="1"/>
    <col min="1542" max="1542" width="6" style="85" customWidth="1"/>
    <col min="1543" max="1543" width="19.6640625" style="85" customWidth="1"/>
    <col min="1544" max="1544" width="11.109375" style="85" customWidth="1"/>
    <col min="1545" max="1547" width="6" style="85" customWidth="1"/>
    <col min="1548" max="1548" width="13.21875" style="85" customWidth="1"/>
    <col min="1549" max="1793" width="9" style="85"/>
    <col min="1794" max="1795" width="3.88671875" style="85" customWidth="1"/>
    <col min="1796" max="1796" width="21.33203125" style="85" customWidth="1"/>
    <col min="1797" max="1797" width="19.6640625" style="85" customWidth="1"/>
    <col min="1798" max="1798" width="6" style="85" customWidth="1"/>
    <col min="1799" max="1799" width="19.6640625" style="85" customWidth="1"/>
    <col min="1800" max="1800" width="11.109375" style="85" customWidth="1"/>
    <col min="1801" max="1803" width="6" style="85" customWidth="1"/>
    <col min="1804" max="1804" width="13.21875" style="85" customWidth="1"/>
    <col min="1805" max="2049" width="9" style="85"/>
    <col min="2050" max="2051" width="3.88671875" style="85" customWidth="1"/>
    <col min="2052" max="2052" width="21.33203125" style="85" customWidth="1"/>
    <col min="2053" max="2053" width="19.6640625" style="85" customWidth="1"/>
    <col min="2054" max="2054" width="6" style="85" customWidth="1"/>
    <col min="2055" max="2055" width="19.6640625" style="85" customWidth="1"/>
    <col min="2056" max="2056" width="11.109375" style="85" customWidth="1"/>
    <col min="2057" max="2059" width="6" style="85" customWidth="1"/>
    <col min="2060" max="2060" width="13.21875" style="85" customWidth="1"/>
    <col min="2061" max="2305" width="9" style="85"/>
    <col min="2306" max="2307" width="3.88671875" style="85" customWidth="1"/>
    <col min="2308" max="2308" width="21.33203125" style="85" customWidth="1"/>
    <col min="2309" max="2309" width="19.6640625" style="85" customWidth="1"/>
    <col min="2310" max="2310" width="6" style="85" customWidth="1"/>
    <col min="2311" max="2311" width="19.6640625" style="85" customWidth="1"/>
    <col min="2312" max="2312" width="11.109375" style="85" customWidth="1"/>
    <col min="2313" max="2315" width="6" style="85" customWidth="1"/>
    <col min="2316" max="2316" width="13.21875" style="85" customWidth="1"/>
    <col min="2317" max="2561" width="9" style="85"/>
    <col min="2562" max="2563" width="3.88671875" style="85" customWidth="1"/>
    <col min="2564" max="2564" width="21.33203125" style="85" customWidth="1"/>
    <col min="2565" max="2565" width="19.6640625" style="85" customWidth="1"/>
    <col min="2566" max="2566" width="6" style="85" customWidth="1"/>
    <col min="2567" max="2567" width="19.6640625" style="85" customWidth="1"/>
    <col min="2568" max="2568" width="11.109375" style="85" customWidth="1"/>
    <col min="2569" max="2571" width="6" style="85" customWidth="1"/>
    <col min="2572" max="2572" width="13.21875" style="85" customWidth="1"/>
    <col min="2573" max="2817" width="9" style="85"/>
    <col min="2818" max="2819" width="3.88671875" style="85" customWidth="1"/>
    <col min="2820" max="2820" width="21.33203125" style="85" customWidth="1"/>
    <col min="2821" max="2821" width="19.6640625" style="85" customWidth="1"/>
    <col min="2822" max="2822" width="6" style="85" customWidth="1"/>
    <col min="2823" max="2823" width="19.6640625" style="85" customWidth="1"/>
    <col min="2824" max="2824" width="11.109375" style="85" customWidth="1"/>
    <col min="2825" max="2827" width="6" style="85" customWidth="1"/>
    <col min="2828" max="2828" width="13.21875" style="85" customWidth="1"/>
    <col min="2829" max="3073" width="9" style="85"/>
    <col min="3074" max="3075" width="3.88671875" style="85" customWidth="1"/>
    <col min="3076" max="3076" width="21.33203125" style="85" customWidth="1"/>
    <col min="3077" max="3077" width="19.6640625" style="85" customWidth="1"/>
    <col min="3078" max="3078" width="6" style="85" customWidth="1"/>
    <col min="3079" max="3079" width="19.6640625" style="85" customWidth="1"/>
    <col min="3080" max="3080" width="11.109375" style="85" customWidth="1"/>
    <col min="3081" max="3083" width="6" style="85" customWidth="1"/>
    <col min="3084" max="3084" width="13.21875" style="85" customWidth="1"/>
    <col min="3085" max="3329" width="9" style="85"/>
    <col min="3330" max="3331" width="3.88671875" style="85" customWidth="1"/>
    <col min="3332" max="3332" width="21.33203125" style="85" customWidth="1"/>
    <col min="3333" max="3333" width="19.6640625" style="85" customWidth="1"/>
    <col min="3334" max="3334" width="6" style="85" customWidth="1"/>
    <col min="3335" max="3335" width="19.6640625" style="85" customWidth="1"/>
    <col min="3336" max="3336" width="11.109375" style="85" customWidth="1"/>
    <col min="3337" max="3339" width="6" style="85" customWidth="1"/>
    <col min="3340" max="3340" width="13.21875" style="85" customWidth="1"/>
    <col min="3341" max="3585" width="9" style="85"/>
    <col min="3586" max="3587" width="3.88671875" style="85" customWidth="1"/>
    <col min="3588" max="3588" width="21.33203125" style="85" customWidth="1"/>
    <col min="3589" max="3589" width="19.6640625" style="85" customWidth="1"/>
    <col min="3590" max="3590" width="6" style="85" customWidth="1"/>
    <col min="3591" max="3591" width="19.6640625" style="85" customWidth="1"/>
    <col min="3592" max="3592" width="11.109375" style="85" customWidth="1"/>
    <col min="3593" max="3595" width="6" style="85" customWidth="1"/>
    <col min="3596" max="3596" width="13.21875" style="85" customWidth="1"/>
    <col min="3597" max="3841" width="9" style="85"/>
    <col min="3842" max="3843" width="3.88671875" style="85" customWidth="1"/>
    <col min="3844" max="3844" width="21.33203125" style="85" customWidth="1"/>
    <col min="3845" max="3845" width="19.6640625" style="85" customWidth="1"/>
    <col min="3846" max="3846" width="6" style="85" customWidth="1"/>
    <col min="3847" max="3847" width="19.6640625" style="85" customWidth="1"/>
    <col min="3848" max="3848" width="11.109375" style="85" customWidth="1"/>
    <col min="3849" max="3851" width="6" style="85" customWidth="1"/>
    <col min="3852" max="3852" width="13.21875" style="85" customWidth="1"/>
    <col min="3853" max="4097" width="9" style="85"/>
    <col min="4098" max="4099" width="3.88671875" style="85" customWidth="1"/>
    <col min="4100" max="4100" width="21.33203125" style="85" customWidth="1"/>
    <col min="4101" max="4101" width="19.6640625" style="85" customWidth="1"/>
    <col min="4102" max="4102" width="6" style="85" customWidth="1"/>
    <col min="4103" max="4103" width="19.6640625" style="85" customWidth="1"/>
    <col min="4104" max="4104" width="11.109375" style="85" customWidth="1"/>
    <col min="4105" max="4107" width="6" style="85" customWidth="1"/>
    <col min="4108" max="4108" width="13.21875" style="85" customWidth="1"/>
    <col min="4109" max="4353" width="9" style="85"/>
    <col min="4354" max="4355" width="3.88671875" style="85" customWidth="1"/>
    <col min="4356" max="4356" width="21.33203125" style="85" customWidth="1"/>
    <col min="4357" max="4357" width="19.6640625" style="85" customWidth="1"/>
    <col min="4358" max="4358" width="6" style="85" customWidth="1"/>
    <col min="4359" max="4359" width="19.6640625" style="85" customWidth="1"/>
    <col min="4360" max="4360" width="11.109375" style="85" customWidth="1"/>
    <col min="4361" max="4363" width="6" style="85" customWidth="1"/>
    <col min="4364" max="4364" width="13.21875" style="85" customWidth="1"/>
    <col min="4365" max="4609" width="9" style="85"/>
    <col min="4610" max="4611" width="3.88671875" style="85" customWidth="1"/>
    <col min="4612" max="4612" width="21.33203125" style="85" customWidth="1"/>
    <col min="4613" max="4613" width="19.6640625" style="85" customWidth="1"/>
    <col min="4614" max="4614" width="6" style="85" customWidth="1"/>
    <col min="4615" max="4615" width="19.6640625" style="85" customWidth="1"/>
    <col min="4616" max="4616" width="11.109375" style="85" customWidth="1"/>
    <col min="4617" max="4619" width="6" style="85" customWidth="1"/>
    <col min="4620" max="4620" width="13.21875" style="85" customWidth="1"/>
    <col min="4621" max="4865" width="9" style="85"/>
    <col min="4866" max="4867" width="3.88671875" style="85" customWidth="1"/>
    <col min="4868" max="4868" width="21.33203125" style="85" customWidth="1"/>
    <col min="4869" max="4869" width="19.6640625" style="85" customWidth="1"/>
    <col min="4870" max="4870" width="6" style="85" customWidth="1"/>
    <col min="4871" max="4871" width="19.6640625" style="85" customWidth="1"/>
    <col min="4872" max="4872" width="11.109375" style="85" customWidth="1"/>
    <col min="4873" max="4875" width="6" style="85" customWidth="1"/>
    <col min="4876" max="4876" width="13.21875" style="85" customWidth="1"/>
    <col min="4877" max="5121" width="9" style="85"/>
    <col min="5122" max="5123" width="3.88671875" style="85" customWidth="1"/>
    <col min="5124" max="5124" width="21.33203125" style="85" customWidth="1"/>
    <col min="5125" max="5125" width="19.6640625" style="85" customWidth="1"/>
    <col min="5126" max="5126" width="6" style="85" customWidth="1"/>
    <col min="5127" max="5127" width="19.6640625" style="85" customWidth="1"/>
    <col min="5128" max="5128" width="11.109375" style="85" customWidth="1"/>
    <col min="5129" max="5131" width="6" style="85" customWidth="1"/>
    <col min="5132" max="5132" width="13.21875" style="85" customWidth="1"/>
    <col min="5133" max="5377" width="9" style="85"/>
    <col min="5378" max="5379" width="3.88671875" style="85" customWidth="1"/>
    <col min="5380" max="5380" width="21.33203125" style="85" customWidth="1"/>
    <col min="5381" max="5381" width="19.6640625" style="85" customWidth="1"/>
    <col min="5382" max="5382" width="6" style="85" customWidth="1"/>
    <col min="5383" max="5383" width="19.6640625" style="85" customWidth="1"/>
    <col min="5384" max="5384" width="11.109375" style="85" customWidth="1"/>
    <col min="5385" max="5387" width="6" style="85" customWidth="1"/>
    <col min="5388" max="5388" width="13.21875" style="85" customWidth="1"/>
    <col min="5389" max="5633" width="9" style="85"/>
    <col min="5634" max="5635" width="3.88671875" style="85" customWidth="1"/>
    <col min="5636" max="5636" width="21.33203125" style="85" customWidth="1"/>
    <col min="5637" max="5637" width="19.6640625" style="85" customWidth="1"/>
    <col min="5638" max="5638" width="6" style="85" customWidth="1"/>
    <col min="5639" max="5639" width="19.6640625" style="85" customWidth="1"/>
    <col min="5640" max="5640" width="11.109375" style="85" customWidth="1"/>
    <col min="5641" max="5643" width="6" style="85" customWidth="1"/>
    <col min="5644" max="5644" width="13.21875" style="85" customWidth="1"/>
    <col min="5645" max="5889" width="9" style="85"/>
    <col min="5890" max="5891" width="3.88671875" style="85" customWidth="1"/>
    <col min="5892" max="5892" width="21.33203125" style="85" customWidth="1"/>
    <col min="5893" max="5893" width="19.6640625" style="85" customWidth="1"/>
    <col min="5894" max="5894" width="6" style="85" customWidth="1"/>
    <col min="5895" max="5895" width="19.6640625" style="85" customWidth="1"/>
    <col min="5896" max="5896" width="11.109375" style="85" customWidth="1"/>
    <col min="5897" max="5899" width="6" style="85" customWidth="1"/>
    <col min="5900" max="5900" width="13.21875" style="85" customWidth="1"/>
    <col min="5901" max="6145" width="9" style="85"/>
    <col min="6146" max="6147" width="3.88671875" style="85" customWidth="1"/>
    <col min="6148" max="6148" width="21.33203125" style="85" customWidth="1"/>
    <col min="6149" max="6149" width="19.6640625" style="85" customWidth="1"/>
    <col min="6150" max="6150" width="6" style="85" customWidth="1"/>
    <col min="6151" max="6151" width="19.6640625" style="85" customWidth="1"/>
    <col min="6152" max="6152" width="11.109375" style="85" customWidth="1"/>
    <col min="6153" max="6155" width="6" style="85" customWidth="1"/>
    <col min="6156" max="6156" width="13.21875" style="85" customWidth="1"/>
    <col min="6157" max="6401" width="9" style="85"/>
    <col min="6402" max="6403" width="3.88671875" style="85" customWidth="1"/>
    <col min="6404" max="6404" width="21.33203125" style="85" customWidth="1"/>
    <col min="6405" max="6405" width="19.6640625" style="85" customWidth="1"/>
    <col min="6406" max="6406" width="6" style="85" customWidth="1"/>
    <col min="6407" max="6407" width="19.6640625" style="85" customWidth="1"/>
    <col min="6408" max="6408" width="11.109375" style="85" customWidth="1"/>
    <col min="6409" max="6411" width="6" style="85" customWidth="1"/>
    <col min="6412" max="6412" width="13.21875" style="85" customWidth="1"/>
    <col min="6413" max="6657" width="9" style="85"/>
    <col min="6658" max="6659" width="3.88671875" style="85" customWidth="1"/>
    <col min="6660" max="6660" width="21.33203125" style="85" customWidth="1"/>
    <col min="6661" max="6661" width="19.6640625" style="85" customWidth="1"/>
    <col min="6662" max="6662" width="6" style="85" customWidth="1"/>
    <col min="6663" max="6663" width="19.6640625" style="85" customWidth="1"/>
    <col min="6664" max="6664" width="11.109375" style="85" customWidth="1"/>
    <col min="6665" max="6667" width="6" style="85" customWidth="1"/>
    <col min="6668" max="6668" width="13.21875" style="85" customWidth="1"/>
    <col min="6669" max="6913" width="9" style="85"/>
    <col min="6914" max="6915" width="3.88671875" style="85" customWidth="1"/>
    <col min="6916" max="6916" width="21.33203125" style="85" customWidth="1"/>
    <col min="6917" max="6917" width="19.6640625" style="85" customWidth="1"/>
    <col min="6918" max="6918" width="6" style="85" customWidth="1"/>
    <col min="6919" max="6919" width="19.6640625" style="85" customWidth="1"/>
    <col min="6920" max="6920" width="11.109375" style="85" customWidth="1"/>
    <col min="6921" max="6923" width="6" style="85" customWidth="1"/>
    <col min="6924" max="6924" width="13.21875" style="85" customWidth="1"/>
    <col min="6925" max="7169" width="9" style="85"/>
    <col min="7170" max="7171" width="3.88671875" style="85" customWidth="1"/>
    <col min="7172" max="7172" width="21.33203125" style="85" customWidth="1"/>
    <col min="7173" max="7173" width="19.6640625" style="85" customWidth="1"/>
    <col min="7174" max="7174" width="6" style="85" customWidth="1"/>
    <col min="7175" max="7175" width="19.6640625" style="85" customWidth="1"/>
    <col min="7176" max="7176" width="11.109375" style="85" customWidth="1"/>
    <col min="7177" max="7179" width="6" style="85" customWidth="1"/>
    <col min="7180" max="7180" width="13.21875" style="85" customWidth="1"/>
    <col min="7181" max="7425" width="9" style="85"/>
    <col min="7426" max="7427" width="3.88671875" style="85" customWidth="1"/>
    <col min="7428" max="7428" width="21.33203125" style="85" customWidth="1"/>
    <col min="7429" max="7429" width="19.6640625" style="85" customWidth="1"/>
    <col min="7430" max="7430" width="6" style="85" customWidth="1"/>
    <col min="7431" max="7431" width="19.6640625" style="85" customWidth="1"/>
    <col min="7432" max="7432" width="11.109375" style="85" customWidth="1"/>
    <col min="7433" max="7435" width="6" style="85" customWidth="1"/>
    <col min="7436" max="7436" width="13.21875" style="85" customWidth="1"/>
    <col min="7437" max="7681" width="9" style="85"/>
    <col min="7682" max="7683" width="3.88671875" style="85" customWidth="1"/>
    <col min="7684" max="7684" width="21.33203125" style="85" customWidth="1"/>
    <col min="7685" max="7685" width="19.6640625" style="85" customWidth="1"/>
    <col min="7686" max="7686" width="6" style="85" customWidth="1"/>
    <col min="7687" max="7687" width="19.6640625" style="85" customWidth="1"/>
    <col min="7688" max="7688" width="11.109375" style="85" customWidth="1"/>
    <col min="7689" max="7691" width="6" style="85" customWidth="1"/>
    <col min="7692" max="7692" width="13.21875" style="85" customWidth="1"/>
    <col min="7693" max="7937" width="9" style="85"/>
    <col min="7938" max="7939" width="3.88671875" style="85" customWidth="1"/>
    <col min="7940" max="7940" width="21.33203125" style="85" customWidth="1"/>
    <col min="7941" max="7941" width="19.6640625" style="85" customWidth="1"/>
    <col min="7942" max="7942" width="6" style="85" customWidth="1"/>
    <col min="7943" max="7943" width="19.6640625" style="85" customWidth="1"/>
    <col min="7944" max="7944" width="11.109375" style="85" customWidth="1"/>
    <col min="7945" max="7947" width="6" style="85" customWidth="1"/>
    <col min="7948" max="7948" width="13.21875" style="85" customWidth="1"/>
    <col min="7949" max="8193" width="9" style="85"/>
    <col min="8194" max="8195" width="3.88671875" style="85" customWidth="1"/>
    <col min="8196" max="8196" width="21.33203125" style="85" customWidth="1"/>
    <col min="8197" max="8197" width="19.6640625" style="85" customWidth="1"/>
    <col min="8198" max="8198" width="6" style="85" customWidth="1"/>
    <col min="8199" max="8199" width="19.6640625" style="85" customWidth="1"/>
    <col min="8200" max="8200" width="11.109375" style="85" customWidth="1"/>
    <col min="8201" max="8203" width="6" style="85" customWidth="1"/>
    <col min="8204" max="8204" width="13.21875" style="85" customWidth="1"/>
    <col min="8205" max="8449" width="9" style="85"/>
    <col min="8450" max="8451" width="3.88671875" style="85" customWidth="1"/>
    <col min="8452" max="8452" width="21.33203125" style="85" customWidth="1"/>
    <col min="8453" max="8453" width="19.6640625" style="85" customWidth="1"/>
    <col min="8454" max="8454" width="6" style="85" customWidth="1"/>
    <col min="8455" max="8455" width="19.6640625" style="85" customWidth="1"/>
    <col min="8456" max="8456" width="11.109375" style="85" customWidth="1"/>
    <col min="8457" max="8459" width="6" style="85" customWidth="1"/>
    <col min="8460" max="8460" width="13.21875" style="85" customWidth="1"/>
    <col min="8461" max="8705" width="9" style="85"/>
    <col min="8706" max="8707" width="3.88671875" style="85" customWidth="1"/>
    <col min="8708" max="8708" width="21.33203125" style="85" customWidth="1"/>
    <col min="8709" max="8709" width="19.6640625" style="85" customWidth="1"/>
    <col min="8710" max="8710" width="6" style="85" customWidth="1"/>
    <col min="8711" max="8711" width="19.6640625" style="85" customWidth="1"/>
    <col min="8712" max="8712" width="11.109375" style="85" customWidth="1"/>
    <col min="8713" max="8715" width="6" style="85" customWidth="1"/>
    <col min="8716" max="8716" width="13.21875" style="85" customWidth="1"/>
    <col min="8717" max="8961" width="9" style="85"/>
    <col min="8962" max="8963" width="3.88671875" style="85" customWidth="1"/>
    <col min="8964" max="8964" width="21.33203125" style="85" customWidth="1"/>
    <col min="8965" max="8965" width="19.6640625" style="85" customWidth="1"/>
    <col min="8966" max="8966" width="6" style="85" customWidth="1"/>
    <col min="8967" max="8967" width="19.6640625" style="85" customWidth="1"/>
    <col min="8968" max="8968" width="11.109375" style="85" customWidth="1"/>
    <col min="8969" max="8971" width="6" style="85" customWidth="1"/>
    <col min="8972" max="8972" width="13.21875" style="85" customWidth="1"/>
    <col min="8973" max="9217" width="9" style="85"/>
    <col min="9218" max="9219" width="3.88671875" style="85" customWidth="1"/>
    <col min="9220" max="9220" width="21.33203125" style="85" customWidth="1"/>
    <col min="9221" max="9221" width="19.6640625" style="85" customWidth="1"/>
    <col min="9222" max="9222" width="6" style="85" customWidth="1"/>
    <col min="9223" max="9223" width="19.6640625" style="85" customWidth="1"/>
    <col min="9224" max="9224" width="11.109375" style="85" customWidth="1"/>
    <col min="9225" max="9227" width="6" style="85" customWidth="1"/>
    <col min="9228" max="9228" width="13.21875" style="85" customWidth="1"/>
    <col min="9229" max="9473" width="9" style="85"/>
    <col min="9474" max="9475" width="3.88671875" style="85" customWidth="1"/>
    <col min="9476" max="9476" width="21.33203125" style="85" customWidth="1"/>
    <col min="9477" max="9477" width="19.6640625" style="85" customWidth="1"/>
    <col min="9478" max="9478" width="6" style="85" customWidth="1"/>
    <col min="9479" max="9479" width="19.6640625" style="85" customWidth="1"/>
    <col min="9480" max="9480" width="11.109375" style="85" customWidth="1"/>
    <col min="9481" max="9483" width="6" style="85" customWidth="1"/>
    <col min="9484" max="9484" width="13.21875" style="85" customWidth="1"/>
    <col min="9485" max="9729" width="9" style="85"/>
    <col min="9730" max="9731" width="3.88671875" style="85" customWidth="1"/>
    <col min="9732" max="9732" width="21.33203125" style="85" customWidth="1"/>
    <col min="9733" max="9733" width="19.6640625" style="85" customWidth="1"/>
    <col min="9734" max="9734" width="6" style="85" customWidth="1"/>
    <col min="9735" max="9735" width="19.6640625" style="85" customWidth="1"/>
    <col min="9736" max="9736" width="11.109375" style="85" customWidth="1"/>
    <col min="9737" max="9739" width="6" style="85" customWidth="1"/>
    <col min="9740" max="9740" width="13.21875" style="85" customWidth="1"/>
    <col min="9741" max="9985" width="9" style="85"/>
    <col min="9986" max="9987" width="3.88671875" style="85" customWidth="1"/>
    <col min="9988" max="9988" width="21.33203125" style="85" customWidth="1"/>
    <col min="9989" max="9989" width="19.6640625" style="85" customWidth="1"/>
    <col min="9990" max="9990" width="6" style="85" customWidth="1"/>
    <col min="9991" max="9991" width="19.6640625" style="85" customWidth="1"/>
    <col min="9992" max="9992" width="11.109375" style="85" customWidth="1"/>
    <col min="9993" max="9995" width="6" style="85" customWidth="1"/>
    <col min="9996" max="9996" width="13.21875" style="85" customWidth="1"/>
    <col min="9997" max="10241" width="9" style="85"/>
    <col min="10242" max="10243" width="3.88671875" style="85" customWidth="1"/>
    <col min="10244" max="10244" width="21.33203125" style="85" customWidth="1"/>
    <col min="10245" max="10245" width="19.6640625" style="85" customWidth="1"/>
    <col min="10246" max="10246" width="6" style="85" customWidth="1"/>
    <col min="10247" max="10247" width="19.6640625" style="85" customWidth="1"/>
    <col min="10248" max="10248" width="11.109375" style="85" customWidth="1"/>
    <col min="10249" max="10251" width="6" style="85" customWidth="1"/>
    <col min="10252" max="10252" width="13.21875" style="85" customWidth="1"/>
    <col min="10253" max="10497" width="9" style="85"/>
    <col min="10498" max="10499" width="3.88671875" style="85" customWidth="1"/>
    <col min="10500" max="10500" width="21.33203125" style="85" customWidth="1"/>
    <col min="10501" max="10501" width="19.6640625" style="85" customWidth="1"/>
    <col min="10502" max="10502" width="6" style="85" customWidth="1"/>
    <col min="10503" max="10503" width="19.6640625" style="85" customWidth="1"/>
    <col min="10504" max="10504" width="11.109375" style="85" customWidth="1"/>
    <col min="10505" max="10507" width="6" style="85" customWidth="1"/>
    <col min="10508" max="10508" width="13.21875" style="85" customWidth="1"/>
    <col min="10509" max="10753" width="9" style="85"/>
    <col min="10754" max="10755" width="3.88671875" style="85" customWidth="1"/>
    <col min="10756" max="10756" width="21.33203125" style="85" customWidth="1"/>
    <col min="10757" max="10757" width="19.6640625" style="85" customWidth="1"/>
    <col min="10758" max="10758" width="6" style="85" customWidth="1"/>
    <col min="10759" max="10759" width="19.6640625" style="85" customWidth="1"/>
    <col min="10760" max="10760" width="11.109375" style="85" customWidth="1"/>
    <col min="10761" max="10763" width="6" style="85" customWidth="1"/>
    <col min="10764" max="10764" width="13.21875" style="85" customWidth="1"/>
    <col min="10765" max="11009" width="9" style="85"/>
    <col min="11010" max="11011" width="3.88671875" style="85" customWidth="1"/>
    <col min="11012" max="11012" width="21.33203125" style="85" customWidth="1"/>
    <col min="11013" max="11013" width="19.6640625" style="85" customWidth="1"/>
    <col min="11014" max="11014" width="6" style="85" customWidth="1"/>
    <col min="11015" max="11015" width="19.6640625" style="85" customWidth="1"/>
    <col min="11016" max="11016" width="11.109375" style="85" customWidth="1"/>
    <col min="11017" max="11019" width="6" style="85" customWidth="1"/>
    <col min="11020" max="11020" width="13.21875" style="85" customWidth="1"/>
    <col min="11021" max="11265" width="9" style="85"/>
    <col min="11266" max="11267" width="3.88671875" style="85" customWidth="1"/>
    <col min="11268" max="11268" width="21.33203125" style="85" customWidth="1"/>
    <col min="11269" max="11269" width="19.6640625" style="85" customWidth="1"/>
    <col min="11270" max="11270" width="6" style="85" customWidth="1"/>
    <col min="11271" max="11271" width="19.6640625" style="85" customWidth="1"/>
    <col min="11272" max="11272" width="11.109375" style="85" customWidth="1"/>
    <col min="11273" max="11275" width="6" style="85" customWidth="1"/>
    <col min="11276" max="11276" width="13.21875" style="85" customWidth="1"/>
    <col min="11277" max="11521" width="9" style="85"/>
    <col min="11522" max="11523" width="3.88671875" style="85" customWidth="1"/>
    <col min="11524" max="11524" width="21.33203125" style="85" customWidth="1"/>
    <col min="11525" max="11525" width="19.6640625" style="85" customWidth="1"/>
    <col min="11526" max="11526" width="6" style="85" customWidth="1"/>
    <col min="11527" max="11527" width="19.6640625" style="85" customWidth="1"/>
    <col min="11528" max="11528" width="11.109375" style="85" customWidth="1"/>
    <col min="11529" max="11531" width="6" style="85" customWidth="1"/>
    <col min="11532" max="11532" width="13.21875" style="85" customWidth="1"/>
    <col min="11533" max="11777" width="9" style="85"/>
    <col min="11778" max="11779" width="3.88671875" style="85" customWidth="1"/>
    <col min="11780" max="11780" width="21.33203125" style="85" customWidth="1"/>
    <col min="11781" max="11781" width="19.6640625" style="85" customWidth="1"/>
    <col min="11782" max="11782" width="6" style="85" customWidth="1"/>
    <col min="11783" max="11783" width="19.6640625" style="85" customWidth="1"/>
    <col min="11784" max="11784" width="11.109375" style="85" customWidth="1"/>
    <col min="11785" max="11787" width="6" style="85" customWidth="1"/>
    <col min="11788" max="11788" width="13.21875" style="85" customWidth="1"/>
    <col min="11789" max="12033" width="9" style="85"/>
    <col min="12034" max="12035" width="3.88671875" style="85" customWidth="1"/>
    <col min="12036" max="12036" width="21.33203125" style="85" customWidth="1"/>
    <col min="12037" max="12037" width="19.6640625" style="85" customWidth="1"/>
    <col min="12038" max="12038" width="6" style="85" customWidth="1"/>
    <col min="12039" max="12039" width="19.6640625" style="85" customWidth="1"/>
    <col min="12040" max="12040" width="11.109375" style="85" customWidth="1"/>
    <col min="12041" max="12043" width="6" style="85" customWidth="1"/>
    <col min="12044" max="12044" width="13.21875" style="85" customWidth="1"/>
    <col min="12045" max="12289" width="9" style="85"/>
    <col min="12290" max="12291" width="3.88671875" style="85" customWidth="1"/>
    <col min="12292" max="12292" width="21.33203125" style="85" customWidth="1"/>
    <col min="12293" max="12293" width="19.6640625" style="85" customWidth="1"/>
    <col min="12294" max="12294" width="6" style="85" customWidth="1"/>
    <col min="12295" max="12295" width="19.6640625" style="85" customWidth="1"/>
    <col min="12296" max="12296" width="11.109375" style="85" customWidth="1"/>
    <col min="12297" max="12299" width="6" style="85" customWidth="1"/>
    <col min="12300" max="12300" width="13.21875" style="85" customWidth="1"/>
    <col min="12301" max="12545" width="9" style="85"/>
    <col min="12546" max="12547" width="3.88671875" style="85" customWidth="1"/>
    <col min="12548" max="12548" width="21.33203125" style="85" customWidth="1"/>
    <col min="12549" max="12549" width="19.6640625" style="85" customWidth="1"/>
    <col min="12550" max="12550" width="6" style="85" customWidth="1"/>
    <col min="12551" max="12551" width="19.6640625" style="85" customWidth="1"/>
    <col min="12552" max="12552" width="11.109375" style="85" customWidth="1"/>
    <col min="12553" max="12555" width="6" style="85" customWidth="1"/>
    <col min="12556" max="12556" width="13.21875" style="85" customWidth="1"/>
    <col min="12557" max="12801" width="9" style="85"/>
    <col min="12802" max="12803" width="3.88671875" style="85" customWidth="1"/>
    <col min="12804" max="12804" width="21.33203125" style="85" customWidth="1"/>
    <col min="12805" max="12805" width="19.6640625" style="85" customWidth="1"/>
    <col min="12806" max="12806" width="6" style="85" customWidth="1"/>
    <col min="12807" max="12807" width="19.6640625" style="85" customWidth="1"/>
    <col min="12808" max="12808" width="11.109375" style="85" customWidth="1"/>
    <col min="12809" max="12811" width="6" style="85" customWidth="1"/>
    <col min="12812" max="12812" width="13.21875" style="85" customWidth="1"/>
    <col min="12813" max="13057" width="9" style="85"/>
    <col min="13058" max="13059" width="3.88671875" style="85" customWidth="1"/>
    <col min="13060" max="13060" width="21.33203125" style="85" customWidth="1"/>
    <col min="13061" max="13061" width="19.6640625" style="85" customWidth="1"/>
    <col min="13062" max="13062" width="6" style="85" customWidth="1"/>
    <col min="13063" max="13063" width="19.6640625" style="85" customWidth="1"/>
    <col min="13064" max="13064" width="11.109375" style="85" customWidth="1"/>
    <col min="13065" max="13067" width="6" style="85" customWidth="1"/>
    <col min="13068" max="13068" width="13.21875" style="85" customWidth="1"/>
    <col min="13069" max="13313" width="9" style="85"/>
    <col min="13314" max="13315" width="3.88671875" style="85" customWidth="1"/>
    <col min="13316" max="13316" width="21.33203125" style="85" customWidth="1"/>
    <col min="13317" max="13317" width="19.6640625" style="85" customWidth="1"/>
    <col min="13318" max="13318" width="6" style="85" customWidth="1"/>
    <col min="13319" max="13319" width="19.6640625" style="85" customWidth="1"/>
    <col min="13320" max="13320" width="11.109375" style="85" customWidth="1"/>
    <col min="13321" max="13323" width="6" style="85" customWidth="1"/>
    <col min="13324" max="13324" width="13.21875" style="85" customWidth="1"/>
    <col min="13325" max="13569" width="9" style="85"/>
    <col min="13570" max="13571" width="3.88671875" style="85" customWidth="1"/>
    <col min="13572" max="13572" width="21.33203125" style="85" customWidth="1"/>
    <col min="13573" max="13573" width="19.6640625" style="85" customWidth="1"/>
    <col min="13574" max="13574" width="6" style="85" customWidth="1"/>
    <col min="13575" max="13575" width="19.6640625" style="85" customWidth="1"/>
    <col min="13576" max="13576" width="11.109375" style="85" customWidth="1"/>
    <col min="13577" max="13579" width="6" style="85" customWidth="1"/>
    <col min="13580" max="13580" width="13.21875" style="85" customWidth="1"/>
    <col min="13581" max="13825" width="9" style="85"/>
    <col min="13826" max="13827" width="3.88671875" style="85" customWidth="1"/>
    <col min="13828" max="13828" width="21.33203125" style="85" customWidth="1"/>
    <col min="13829" max="13829" width="19.6640625" style="85" customWidth="1"/>
    <col min="13830" max="13830" width="6" style="85" customWidth="1"/>
    <col min="13831" max="13831" width="19.6640625" style="85" customWidth="1"/>
    <col min="13832" max="13832" width="11.109375" style="85" customWidth="1"/>
    <col min="13833" max="13835" width="6" style="85" customWidth="1"/>
    <col min="13836" max="13836" width="13.21875" style="85" customWidth="1"/>
    <col min="13837" max="14081" width="9" style="85"/>
    <col min="14082" max="14083" width="3.88671875" style="85" customWidth="1"/>
    <col min="14084" max="14084" width="21.33203125" style="85" customWidth="1"/>
    <col min="14085" max="14085" width="19.6640625" style="85" customWidth="1"/>
    <col min="14086" max="14086" width="6" style="85" customWidth="1"/>
    <col min="14087" max="14087" width="19.6640625" style="85" customWidth="1"/>
    <col min="14088" max="14088" width="11.109375" style="85" customWidth="1"/>
    <col min="14089" max="14091" width="6" style="85" customWidth="1"/>
    <col min="14092" max="14092" width="13.21875" style="85" customWidth="1"/>
    <col min="14093" max="14337" width="9" style="85"/>
    <col min="14338" max="14339" width="3.88671875" style="85" customWidth="1"/>
    <col min="14340" max="14340" width="21.33203125" style="85" customWidth="1"/>
    <col min="14341" max="14341" width="19.6640625" style="85" customWidth="1"/>
    <col min="14342" max="14342" width="6" style="85" customWidth="1"/>
    <col min="14343" max="14343" width="19.6640625" style="85" customWidth="1"/>
    <col min="14344" max="14344" width="11.109375" style="85" customWidth="1"/>
    <col min="14345" max="14347" width="6" style="85" customWidth="1"/>
    <col min="14348" max="14348" width="13.21875" style="85" customWidth="1"/>
    <col min="14349" max="14593" width="9" style="85"/>
    <col min="14594" max="14595" width="3.88671875" style="85" customWidth="1"/>
    <col min="14596" max="14596" width="21.33203125" style="85" customWidth="1"/>
    <col min="14597" max="14597" width="19.6640625" style="85" customWidth="1"/>
    <col min="14598" max="14598" width="6" style="85" customWidth="1"/>
    <col min="14599" max="14599" width="19.6640625" style="85" customWidth="1"/>
    <col min="14600" max="14600" width="11.109375" style="85" customWidth="1"/>
    <col min="14601" max="14603" width="6" style="85" customWidth="1"/>
    <col min="14604" max="14604" width="13.21875" style="85" customWidth="1"/>
    <col min="14605" max="14849" width="9" style="85"/>
    <col min="14850" max="14851" width="3.88671875" style="85" customWidth="1"/>
    <col min="14852" max="14852" width="21.33203125" style="85" customWidth="1"/>
    <col min="14853" max="14853" width="19.6640625" style="85" customWidth="1"/>
    <col min="14854" max="14854" width="6" style="85" customWidth="1"/>
    <col min="14855" max="14855" width="19.6640625" style="85" customWidth="1"/>
    <col min="14856" max="14856" width="11.109375" style="85" customWidth="1"/>
    <col min="14857" max="14859" width="6" style="85" customWidth="1"/>
    <col min="14860" max="14860" width="13.21875" style="85" customWidth="1"/>
    <col min="14861" max="15105" width="9" style="85"/>
    <col min="15106" max="15107" width="3.88671875" style="85" customWidth="1"/>
    <col min="15108" max="15108" width="21.33203125" style="85" customWidth="1"/>
    <col min="15109" max="15109" width="19.6640625" style="85" customWidth="1"/>
    <col min="15110" max="15110" width="6" style="85" customWidth="1"/>
    <col min="15111" max="15111" width="19.6640625" style="85" customWidth="1"/>
    <col min="15112" max="15112" width="11.109375" style="85" customWidth="1"/>
    <col min="15113" max="15115" width="6" style="85" customWidth="1"/>
    <col min="15116" max="15116" width="13.21875" style="85" customWidth="1"/>
    <col min="15117" max="15361" width="9" style="85"/>
    <col min="15362" max="15363" width="3.88671875" style="85" customWidth="1"/>
    <col min="15364" max="15364" width="21.33203125" style="85" customWidth="1"/>
    <col min="15365" max="15365" width="19.6640625" style="85" customWidth="1"/>
    <col min="15366" max="15366" width="6" style="85" customWidth="1"/>
    <col min="15367" max="15367" width="19.6640625" style="85" customWidth="1"/>
    <col min="15368" max="15368" width="11.109375" style="85" customWidth="1"/>
    <col min="15369" max="15371" width="6" style="85" customWidth="1"/>
    <col min="15372" max="15372" width="13.21875" style="85" customWidth="1"/>
    <col min="15373" max="15617" width="9" style="85"/>
    <col min="15618" max="15619" width="3.88671875" style="85" customWidth="1"/>
    <col min="15620" max="15620" width="21.33203125" style="85" customWidth="1"/>
    <col min="15621" max="15621" width="19.6640625" style="85" customWidth="1"/>
    <col min="15622" max="15622" width="6" style="85" customWidth="1"/>
    <col min="15623" max="15623" width="19.6640625" style="85" customWidth="1"/>
    <col min="15624" max="15624" width="11.109375" style="85" customWidth="1"/>
    <col min="15625" max="15627" width="6" style="85" customWidth="1"/>
    <col min="15628" max="15628" width="13.21875" style="85" customWidth="1"/>
    <col min="15629" max="15873" width="9" style="85"/>
    <col min="15874" max="15875" width="3.88671875" style="85" customWidth="1"/>
    <col min="15876" max="15876" width="21.33203125" style="85" customWidth="1"/>
    <col min="15877" max="15877" width="19.6640625" style="85" customWidth="1"/>
    <col min="15878" max="15878" width="6" style="85" customWidth="1"/>
    <col min="15879" max="15879" width="19.6640625" style="85" customWidth="1"/>
    <col min="15880" max="15880" width="11.109375" style="85" customWidth="1"/>
    <col min="15881" max="15883" width="6" style="85" customWidth="1"/>
    <col min="15884" max="15884" width="13.21875" style="85" customWidth="1"/>
    <col min="15885" max="16129" width="9" style="85"/>
    <col min="16130" max="16131" width="3.88671875" style="85" customWidth="1"/>
    <col min="16132" max="16132" width="21.33203125" style="85" customWidth="1"/>
    <col min="16133" max="16133" width="19.6640625" style="85" customWidth="1"/>
    <col min="16134" max="16134" width="6" style="85" customWidth="1"/>
    <col min="16135" max="16135" width="19.6640625" style="85" customWidth="1"/>
    <col min="16136" max="16136" width="11.109375" style="85" customWidth="1"/>
    <col min="16137" max="16139" width="6" style="85" customWidth="1"/>
    <col min="16140" max="16140" width="13.21875" style="85" customWidth="1"/>
    <col min="16141" max="16384" width="9" style="85"/>
  </cols>
  <sheetData>
    <row r="1" spans="1:15" s="49" customFormat="1" ht="22.5" customHeight="1" thickBot="1">
      <c r="A1" s="3" t="s">
        <v>302</v>
      </c>
      <c r="C1" s="50"/>
      <c r="D1" s="50"/>
      <c r="E1" s="51"/>
      <c r="F1" s="51"/>
      <c r="G1" s="52"/>
      <c r="H1" s="53"/>
      <c r="I1" s="52"/>
      <c r="K1" s="826" t="str">
        <f>③旅費内訳!E7</f>
        <v>別紙●－１－１</v>
      </c>
      <c r="L1" s="827"/>
      <c r="M1" s="54"/>
      <c r="O1" s="54"/>
    </row>
    <row r="2" spans="1:15" s="49" customFormat="1" ht="42" customHeight="1">
      <c r="A2" s="828" t="s">
        <v>214</v>
      </c>
      <c r="B2" s="679"/>
      <c r="C2" s="679"/>
      <c r="D2" s="829"/>
      <c r="E2" s="829"/>
      <c r="F2" s="829"/>
      <c r="G2" s="829"/>
      <c r="H2" s="829"/>
      <c r="I2" s="829"/>
      <c r="J2" s="829"/>
      <c r="K2" s="829"/>
      <c r="L2" s="829"/>
      <c r="M2" s="5"/>
      <c r="N2" s="5"/>
      <c r="O2" s="5"/>
    </row>
    <row r="3" spans="1:15" s="49" customFormat="1" ht="14.25" customHeight="1">
      <c r="A3" s="828" t="s">
        <v>222</v>
      </c>
      <c r="B3" s="828"/>
      <c r="C3" s="828"/>
      <c r="D3" s="829"/>
      <c r="E3" s="829"/>
      <c r="F3" s="829"/>
      <c r="G3" s="829"/>
      <c r="H3" s="829"/>
      <c r="I3" s="829"/>
      <c r="J3" s="829"/>
      <c r="K3" s="829"/>
      <c r="L3" s="829"/>
      <c r="M3" s="5"/>
      <c r="N3" s="5"/>
      <c r="O3" s="5"/>
    </row>
    <row r="4" spans="1:15" s="49" customFormat="1" ht="24" customHeight="1">
      <c r="A4" s="825" t="s">
        <v>223</v>
      </c>
      <c r="B4" s="825"/>
      <c r="C4" s="825"/>
      <c r="D4" s="332" t="s">
        <v>224</v>
      </c>
      <c r="E4" s="342"/>
      <c r="F4" s="342"/>
      <c r="G4" s="342"/>
      <c r="H4" s="342"/>
      <c r="I4" s="342"/>
      <c r="J4" s="342"/>
      <c r="K4" s="342"/>
      <c r="L4" s="342"/>
      <c r="M4" s="342"/>
      <c r="O4" s="54"/>
    </row>
    <row r="5" spans="1:15" s="49" customFormat="1" ht="24" customHeight="1">
      <c r="A5" s="832" t="s">
        <v>225</v>
      </c>
      <c r="B5" s="825"/>
      <c r="C5" s="825"/>
      <c r="D5" s="825" t="str">
        <f>①人件費内訳!A7</f>
        <v>（１）○○○に係る事業性・採算性の検証</v>
      </c>
      <c r="E5" s="825"/>
      <c r="F5" s="825"/>
      <c r="G5" s="825"/>
      <c r="H5" s="825"/>
      <c r="I5" s="825"/>
      <c r="J5" s="825"/>
      <c r="K5" s="825"/>
      <c r="L5" s="825"/>
      <c r="M5" s="342"/>
      <c r="O5" s="54"/>
    </row>
    <row r="6" spans="1:15" s="55" customFormat="1" ht="14.4" thickBot="1">
      <c r="A6" s="833"/>
      <c r="B6" s="833"/>
      <c r="C6" s="833"/>
      <c r="D6" s="833"/>
      <c r="E6" s="833"/>
      <c r="F6" s="833"/>
      <c r="G6" s="833"/>
      <c r="H6" s="833"/>
      <c r="I6" s="833"/>
      <c r="J6" s="833"/>
      <c r="K6" s="833"/>
      <c r="L6" s="56" t="s">
        <v>56</v>
      </c>
    </row>
    <row r="7" spans="1:15" s="55" customFormat="1" ht="33" customHeight="1" thickBot="1">
      <c r="A7" s="834" t="s">
        <v>57</v>
      </c>
      <c r="B7" s="835"/>
      <c r="C7" s="835"/>
      <c r="D7" s="836"/>
      <c r="E7" s="837" t="s">
        <v>58</v>
      </c>
      <c r="F7" s="838"/>
      <c r="G7" s="839"/>
      <c r="H7" s="840" t="s">
        <v>59</v>
      </c>
      <c r="I7" s="841"/>
      <c r="J7" s="841"/>
      <c r="K7" s="842"/>
      <c r="L7" s="57" t="s">
        <v>60</v>
      </c>
    </row>
    <row r="8" spans="1:15" s="55" customFormat="1" ht="33" customHeight="1">
      <c r="A8" s="843" t="s">
        <v>226</v>
      </c>
      <c r="B8" s="844"/>
      <c r="C8" s="844"/>
      <c r="D8" s="844"/>
      <c r="E8" s="844"/>
      <c r="F8" s="844"/>
      <c r="G8" s="844"/>
      <c r="H8" s="844"/>
      <c r="I8" s="844"/>
      <c r="J8" s="844"/>
      <c r="K8" s="844"/>
      <c r="L8" s="845"/>
    </row>
    <row r="9" spans="1:15" s="55" customFormat="1" ht="33" customHeight="1">
      <c r="A9" s="58"/>
      <c r="B9" s="846" t="s">
        <v>112</v>
      </c>
      <c r="C9" s="847"/>
      <c r="D9" s="847"/>
      <c r="E9" s="847"/>
      <c r="F9" s="847"/>
      <c r="G9" s="847"/>
      <c r="H9" s="847"/>
      <c r="I9" s="847"/>
      <c r="J9" s="847"/>
      <c r="K9" s="847"/>
      <c r="L9" s="848"/>
    </row>
    <row r="10" spans="1:15" s="55" customFormat="1" ht="33" customHeight="1">
      <c r="A10" s="62"/>
      <c r="B10" s="63"/>
      <c r="C10" s="830" t="s">
        <v>116</v>
      </c>
      <c r="D10" s="831"/>
      <c r="E10" s="163" t="s">
        <v>109</v>
      </c>
      <c r="F10" s="60" t="s">
        <v>227</v>
      </c>
      <c r="G10" s="165" t="s">
        <v>111</v>
      </c>
      <c r="H10" s="167">
        <v>9730</v>
      </c>
      <c r="I10" s="60" t="s">
        <v>228</v>
      </c>
      <c r="J10" s="169">
        <v>2</v>
      </c>
      <c r="K10" s="60" t="s">
        <v>62</v>
      </c>
      <c r="L10" s="66">
        <f t="shared" ref="L10:L15" si="0">H10*J10</f>
        <v>19460</v>
      </c>
    </row>
    <row r="11" spans="1:15" s="55" customFormat="1" ht="33" customHeight="1">
      <c r="A11" s="62"/>
      <c r="B11" s="63"/>
      <c r="C11" s="830" t="s">
        <v>119</v>
      </c>
      <c r="D11" s="831"/>
      <c r="E11" s="163" t="s">
        <v>110</v>
      </c>
      <c r="F11" s="60" t="s">
        <v>229</v>
      </c>
      <c r="G11" s="165" t="s">
        <v>111</v>
      </c>
      <c r="H11" s="167">
        <v>20970</v>
      </c>
      <c r="I11" s="60" t="s">
        <v>230</v>
      </c>
      <c r="J11" s="169">
        <v>2</v>
      </c>
      <c r="K11" s="60" t="s">
        <v>231</v>
      </c>
      <c r="L11" s="66">
        <f t="shared" si="0"/>
        <v>41940</v>
      </c>
    </row>
    <row r="12" spans="1:15" s="55" customFormat="1" ht="33" customHeight="1">
      <c r="A12" s="62"/>
      <c r="B12" s="63"/>
      <c r="C12" s="830" t="s">
        <v>116</v>
      </c>
      <c r="D12" s="831"/>
      <c r="E12" s="164" t="s">
        <v>111</v>
      </c>
      <c r="F12" s="68" t="s">
        <v>229</v>
      </c>
      <c r="G12" s="166" t="s">
        <v>109</v>
      </c>
      <c r="H12" s="167">
        <v>1500</v>
      </c>
      <c r="I12" s="60" t="s">
        <v>230</v>
      </c>
      <c r="J12" s="169">
        <v>2</v>
      </c>
      <c r="K12" s="60" t="s">
        <v>231</v>
      </c>
      <c r="L12" s="66">
        <f t="shared" si="0"/>
        <v>3000</v>
      </c>
    </row>
    <row r="13" spans="1:15" s="55" customFormat="1" ht="33" customHeight="1">
      <c r="A13" s="62"/>
      <c r="B13" s="63"/>
      <c r="C13" s="830" t="s">
        <v>117</v>
      </c>
      <c r="D13" s="831"/>
      <c r="E13" s="163" t="s">
        <v>109</v>
      </c>
      <c r="F13" s="60" t="s">
        <v>229</v>
      </c>
      <c r="G13" s="165" t="s">
        <v>109</v>
      </c>
      <c r="H13" s="167">
        <v>4920</v>
      </c>
      <c r="I13" s="60" t="s">
        <v>230</v>
      </c>
      <c r="J13" s="169">
        <v>2</v>
      </c>
      <c r="K13" s="60" t="s">
        <v>231</v>
      </c>
      <c r="L13" s="66">
        <f t="shared" si="0"/>
        <v>9840</v>
      </c>
    </row>
    <row r="14" spans="1:15" s="55" customFormat="1" ht="33" customHeight="1">
      <c r="A14" s="62"/>
      <c r="B14" s="63"/>
      <c r="C14" s="830" t="s">
        <v>120</v>
      </c>
      <c r="D14" s="831"/>
      <c r="E14" s="64"/>
      <c r="F14" s="60"/>
      <c r="G14" s="61"/>
      <c r="H14" s="168">
        <v>11000</v>
      </c>
      <c r="I14" s="60" t="s">
        <v>230</v>
      </c>
      <c r="J14" s="169">
        <v>1</v>
      </c>
      <c r="K14" s="60" t="s">
        <v>231</v>
      </c>
      <c r="L14" s="66">
        <f t="shared" si="0"/>
        <v>11000</v>
      </c>
    </row>
    <row r="15" spans="1:15" s="55" customFormat="1" ht="33" customHeight="1">
      <c r="A15" s="62"/>
      <c r="B15" s="63"/>
      <c r="C15" s="830" t="s">
        <v>118</v>
      </c>
      <c r="D15" s="852"/>
      <c r="E15" s="67"/>
      <c r="F15" s="68"/>
      <c r="G15" s="65"/>
      <c r="H15" s="168">
        <v>2000</v>
      </c>
      <c r="I15" s="60" t="s">
        <v>230</v>
      </c>
      <c r="J15" s="169">
        <v>2</v>
      </c>
      <c r="K15" s="60" t="s">
        <v>231</v>
      </c>
      <c r="L15" s="66">
        <f t="shared" si="0"/>
        <v>4000</v>
      </c>
    </row>
    <row r="16" spans="1:15" s="55" customFormat="1" ht="33" customHeight="1">
      <c r="A16" s="62"/>
      <c r="B16" s="63"/>
      <c r="C16" s="853" t="s">
        <v>63</v>
      </c>
      <c r="D16" s="854"/>
      <c r="E16" s="854"/>
      <c r="F16" s="854"/>
      <c r="G16" s="854"/>
      <c r="H16" s="854"/>
      <c r="I16" s="854"/>
      <c r="J16" s="854"/>
      <c r="K16" s="855"/>
      <c r="L16" s="69">
        <f>SUM(L10:L15)</f>
        <v>89240</v>
      </c>
    </row>
    <row r="17" spans="1:12" s="77" customFormat="1" ht="33.75" customHeight="1">
      <c r="A17" s="155"/>
      <c r="B17" s="156"/>
      <c r="C17" s="157" t="s">
        <v>64</v>
      </c>
      <c r="D17" s="343"/>
      <c r="E17" s="158">
        <f>L16</f>
        <v>89240</v>
      </c>
      <c r="F17" s="159" t="s">
        <v>230</v>
      </c>
      <c r="G17" s="170">
        <v>2</v>
      </c>
      <c r="H17" s="160" t="s">
        <v>65</v>
      </c>
      <c r="I17" s="171">
        <v>2</v>
      </c>
      <c r="J17" s="159" t="s">
        <v>66</v>
      </c>
      <c r="K17" s="159" t="s">
        <v>232</v>
      </c>
      <c r="L17" s="161">
        <f>E17*G17*I17</f>
        <v>356960</v>
      </c>
    </row>
    <row r="18" spans="1:12" s="55" customFormat="1" ht="33" customHeight="1">
      <c r="A18" s="58"/>
      <c r="B18" s="846" t="s">
        <v>113</v>
      </c>
      <c r="C18" s="847"/>
      <c r="D18" s="847"/>
      <c r="E18" s="847"/>
      <c r="F18" s="847"/>
      <c r="G18" s="847"/>
      <c r="H18" s="847"/>
      <c r="I18" s="847"/>
      <c r="J18" s="847"/>
      <c r="K18" s="847"/>
      <c r="L18" s="848"/>
    </row>
    <row r="19" spans="1:12" s="55" customFormat="1" ht="33" customHeight="1">
      <c r="A19" s="78"/>
      <c r="B19" s="79"/>
      <c r="C19" s="830" t="s">
        <v>233</v>
      </c>
      <c r="D19" s="831"/>
      <c r="E19" s="163" t="s">
        <v>109</v>
      </c>
      <c r="F19" s="60" t="s">
        <v>234</v>
      </c>
      <c r="G19" s="165" t="s">
        <v>235</v>
      </c>
      <c r="H19" s="172">
        <v>340</v>
      </c>
      <c r="I19" s="60" t="s">
        <v>236</v>
      </c>
      <c r="J19" s="169">
        <v>2</v>
      </c>
      <c r="K19" s="60" t="s">
        <v>237</v>
      </c>
      <c r="L19" s="66">
        <f t="shared" ref="L19:L23" si="1">H19*J19</f>
        <v>680</v>
      </c>
    </row>
    <row r="20" spans="1:12" s="55" customFormat="1" ht="33" customHeight="1">
      <c r="A20" s="62"/>
      <c r="B20" s="63"/>
      <c r="C20" s="830" t="s">
        <v>116</v>
      </c>
      <c r="D20" s="831"/>
      <c r="E20" s="163" t="s">
        <v>109</v>
      </c>
      <c r="F20" s="60" t="s">
        <v>61</v>
      </c>
      <c r="G20" s="165" t="s">
        <v>109</v>
      </c>
      <c r="H20" s="168">
        <v>6090</v>
      </c>
      <c r="I20" s="60" t="s">
        <v>4</v>
      </c>
      <c r="J20" s="169">
        <v>2</v>
      </c>
      <c r="K20" s="60" t="s">
        <v>62</v>
      </c>
      <c r="L20" s="66">
        <f t="shared" si="1"/>
        <v>12180</v>
      </c>
    </row>
    <row r="21" spans="1:12" s="55" customFormat="1" ht="33" customHeight="1">
      <c r="A21" s="62"/>
      <c r="B21" s="63"/>
      <c r="C21" s="830" t="s">
        <v>117</v>
      </c>
      <c r="D21" s="831"/>
      <c r="E21" s="163" t="s">
        <v>109</v>
      </c>
      <c r="F21" s="60" t="s">
        <v>61</v>
      </c>
      <c r="G21" s="165" t="s">
        <v>109</v>
      </c>
      <c r="H21" s="168">
        <v>4810</v>
      </c>
      <c r="I21" s="60" t="s">
        <v>4</v>
      </c>
      <c r="J21" s="169">
        <v>2</v>
      </c>
      <c r="K21" s="60" t="s">
        <v>62</v>
      </c>
      <c r="L21" s="66">
        <f t="shared" si="1"/>
        <v>9620</v>
      </c>
    </row>
    <row r="22" spans="1:12" s="55" customFormat="1" ht="33" customHeight="1">
      <c r="A22" s="62"/>
      <c r="B22" s="63"/>
      <c r="C22" s="830" t="s">
        <v>115</v>
      </c>
      <c r="D22" s="831"/>
      <c r="E22" s="163" t="s">
        <v>109</v>
      </c>
      <c r="F22" s="60" t="s">
        <v>61</v>
      </c>
      <c r="G22" s="165" t="s">
        <v>109</v>
      </c>
      <c r="H22" s="168">
        <v>160</v>
      </c>
      <c r="I22" s="60" t="s">
        <v>4</v>
      </c>
      <c r="J22" s="169">
        <v>2</v>
      </c>
      <c r="K22" s="60" t="s">
        <v>62</v>
      </c>
      <c r="L22" s="66">
        <f t="shared" si="1"/>
        <v>320</v>
      </c>
    </row>
    <row r="23" spans="1:12" s="55" customFormat="1" ht="33" customHeight="1">
      <c r="A23" s="62"/>
      <c r="B23" s="63"/>
      <c r="C23" s="830" t="s">
        <v>118</v>
      </c>
      <c r="D23" s="852"/>
      <c r="E23" s="59"/>
      <c r="F23" s="60"/>
      <c r="G23" s="59"/>
      <c r="H23" s="168">
        <v>2000</v>
      </c>
      <c r="I23" s="60" t="s">
        <v>4</v>
      </c>
      <c r="J23" s="169">
        <v>1</v>
      </c>
      <c r="K23" s="60" t="s">
        <v>62</v>
      </c>
      <c r="L23" s="66">
        <f t="shared" si="1"/>
        <v>2000</v>
      </c>
    </row>
    <row r="24" spans="1:12" s="55" customFormat="1" ht="33" customHeight="1">
      <c r="A24" s="62"/>
      <c r="B24" s="63"/>
      <c r="C24" s="853" t="s">
        <v>63</v>
      </c>
      <c r="D24" s="854"/>
      <c r="E24" s="854"/>
      <c r="F24" s="854"/>
      <c r="G24" s="854"/>
      <c r="H24" s="854"/>
      <c r="I24" s="854"/>
      <c r="J24" s="854"/>
      <c r="K24" s="855"/>
      <c r="L24" s="66">
        <f>SUM(L19:L23)</f>
        <v>24800</v>
      </c>
    </row>
    <row r="25" spans="1:12" s="77" customFormat="1" ht="33" customHeight="1" thickBot="1">
      <c r="A25" s="70"/>
      <c r="B25" s="71"/>
      <c r="C25" s="72" t="s">
        <v>64</v>
      </c>
      <c r="D25" s="344"/>
      <c r="E25" s="73">
        <f>L24</f>
        <v>24800</v>
      </c>
      <c r="F25" s="74" t="s">
        <v>4</v>
      </c>
      <c r="G25" s="173">
        <v>3</v>
      </c>
      <c r="H25" s="75" t="s">
        <v>65</v>
      </c>
      <c r="I25" s="174">
        <v>3</v>
      </c>
      <c r="J25" s="74" t="s">
        <v>66</v>
      </c>
      <c r="K25" s="74" t="s">
        <v>232</v>
      </c>
      <c r="L25" s="80">
        <f>E25*G25*I25</f>
        <v>223200</v>
      </c>
    </row>
    <row r="26" spans="1:12" s="55" customFormat="1" ht="33" customHeight="1">
      <c r="A26" s="856" t="s">
        <v>238</v>
      </c>
      <c r="B26" s="857"/>
      <c r="C26" s="857"/>
      <c r="D26" s="857"/>
      <c r="E26" s="857"/>
      <c r="F26" s="857"/>
      <c r="G26" s="857"/>
      <c r="H26" s="857"/>
      <c r="I26" s="857"/>
      <c r="J26" s="857"/>
      <c r="K26" s="857"/>
      <c r="L26" s="858"/>
    </row>
    <row r="27" spans="1:12" s="55" customFormat="1" ht="33" customHeight="1">
      <c r="A27" s="58"/>
      <c r="B27" s="849" t="s">
        <v>114</v>
      </c>
      <c r="C27" s="850"/>
      <c r="D27" s="850"/>
      <c r="E27" s="850"/>
      <c r="F27" s="850"/>
      <c r="G27" s="850"/>
      <c r="H27" s="850"/>
      <c r="I27" s="850"/>
      <c r="J27" s="850"/>
      <c r="K27" s="850"/>
      <c r="L27" s="851"/>
    </row>
    <row r="28" spans="1:12" s="55" customFormat="1" ht="33" customHeight="1">
      <c r="A28" s="62"/>
      <c r="B28" s="63"/>
      <c r="C28" s="830" t="s">
        <v>115</v>
      </c>
      <c r="D28" s="831"/>
      <c r="E28" s="163" t="s">
        <v>109</v>
      </c>
      <c r="F28" s="68" t="s">
        <v>234</v>
      </c>
      <c r="G28" s="165" t="s">
        <v>109</v>
      </c>
      <c r="H28" s="168">
        <v>160</v>
      </c>
      <c r="I28" s="60" t="s">
        <v>236</v>
      </c>
      <c r="J28" s="169">
        <v>2</v>
      </c>
      <c r="K28" s="60" t="s">
        <v>237</v>
      </c>
      <c r="L28" s="66">
        <f>H28*J28</f>
        <v>320</v>
      </c>
    </row>
    <row r="29" spans="1:12" s="55" customFormat="1" ht="33" customHeight="1">
      <c r="A29" s="62"/>
      <c r="B29" s="63"/>
      <c r="C29" s="830" t="s">
        <v>116</v>
      </c>
      <c r="D29" s="831"/>
      <c r="E29" s="163" t="s">
        <v>109</v>
      </c>
      <c r="F29" s="60" t="s">
        <v>234</v>
      </c>
      <c r="G29" s="165" t="s">
        <v>109</v>
      </c>
      <c r="H29" s="168">
        <v>6090</v>
      </c>
      <c r="I29" s="60" t="s">
        <v>236</v>
      </c>
      <c r="J29" s="169">
        <v>2</v>
      </c>
      <c r="K29" s="60" t="s">
        <v>237</v>
      </c>
      <c r="L29" s="66">
        <f t="shared" ref="L29:L30" si="2">H29*J29</f>
        <v>12180</v>
      </c>
    </row>
    <row r="30" spans="1:12" s="55" customFormat="1" ht="33" customHeight="1">
      <c r="A30" s="62"/>
      <c r="B30" s="63"/>
      <c r="C30" s="830" t="s">
        <v>117</v>
      </c>
      <c r="D30" s="831"/>
      <c r="E30" s="163" t="s">
        <v>109</v>
      </c>
      <c r="F30" s="60" t="s">
        <v>234</v>
      </c>
      <c r="G30" s="165" t="s">
        <v>109</v>
      </c>
      <c r="H30" s="168">
        <v>4810</v>
      </c>
      <c r="I30" s="60" t="s">
        <v>236</v>
      </c>
      <c r="J30" s="169">
        <v>2</v>
      </c>
      <c r="K30" s="60" t="s">
        <v>237</v>
      </c>
      <c r="L30" s="66">
        <f t="shared" si="2"/>
        <v>9620</v>
      </c>
    </row>
    <row r="31" spans="1:12" s="55" customFormat="1" ht="33" customHeight="1">
      <c r="A31" s="62"/>
      <c r="B31" s="63"/>
      <c r="C31" s="853" t="s">
        <v>63</v>
      </c>
      <c r="D31" s="854"/>
      <c r="E31" s="854"/>
      <c r="F31" s="854"/>
      <c r="G31" s="854"/>
      <c r="H31" s="854"/>
      <c r="I31" s="854"/>
      <c r="J31" s="854"/>
      <c r="K31" s="855"/>
      <c r="L31" s="66">
        <f>SUM(L28:L30)</f>
        <v>22120</v>
      </c>
    </row>
    <row r="32" spans="1:12" s="77" customFormat="1" ht="33" customHeight="1" thickBot="1">
      <c r="A32" s="70"/>
      <c r="B32" s="71"/>
      <c r="C32" s="72" t="s">
        <v>64</v>
      </c>
      <c r="D32" s="344"/>
      <c r="E32" s="73">
        <f>L31</f>
        <v>22120</v>
      </c>
      <c r="F32" s="74" t="s">
        <v>236</v>
      </c>
      <c r="G32" s="173">
        <v>1</v>
      </c>
      <c r="H32" s="75" t="s">
        <v>65</v>
      </c>
      <c r="I32" s="174">
        <v>6</v>
      </c>
      <c r="J32" s="74" t="s">
        <v>66</v>
      </c>
      <c r="K32" s="74" t="s">
        <v>232</v>
      </c>
      <c r="L32" s="76">
        <f>E32*G32*I32</f>
        <v>132720</v>
      </c>
    </row>
    <row r="33" spans="1:15" s="55" customFormat="1" ht="33" customHeight="1" thickBot="1">
      <c r="A33" s="834"/>
      <c r="B33" s="835"/>
      <c r="C33" s="835"/>
      <c r="D33" s="835"/>
      <c r="E33" s="835"/>
      <c r="F33" s="835"/>
      <c r="G33" s="81"/>
      <c r="H33" s="82"/>
      <c r="I33" s="83"/>
      <c r="J33" s="859" t="s">
        <v>67</v>
      </c>
      <c r="K33" s="860"/>
      <c r="L33" s="84">
        <f>L17+L25+L32</f>
        <v>712880</v>
      </c>
    </row>
    <row r="34" spans="1:15" s="55" customFormat="1" ht="14.25" customHeight="1">
      <c r="A34" s="85"/>
      <c r="B34" s="85"/>
      <c r="C34" s="85"/>
      <c r="D34" s="85"/>
      <c r="E34" s="85"/>
      <c r="F34" s="85"/>
      <c r="G34" s="85"/>
      <c r="H34" s="85"/>
      <c r="I34" s="85"/>
      <c r="J34" s="85"/>
      <c r="K34" s="85"/>
      <c r="L34" s="86"/>
    </row>
    <row r="35" spans="1:15" s="55" customFormat="1" ht="14.25" customHeight="1">
      <c r="A35" s="14"/>
      <c r="B35" s="85"/>
      <c r="C35" s="85"/>
      <c r="D35" s="85"/>
      <c r="E35" s="85"/>
      <c r="F35" s="85"/>
      <c r="G35" s="85"/>
      <c r="H35" s="85"/>
      <c r="I35" s="85"/>
      <c r="J35" s="85"/>
      <c r="K35" s="85"/>
      <c r="L35" s="85"/>
      <c r="O35" s="77"/>
    </row>
    <row r="36" spans="1:15" s="77" customFormat="1" ht="14.25" customHeight="1">
      <c r="A36" s="149"/>
      <c r="B36" s="85"/>
      <c r="C36" s="85"/>
      <c r="D36" s="85"/>
      <c r="E36" s="85"/>
      <c r="F36" s="85"/>
      <c r="G36" s="85"/>
      <c r="H36" s="85"/>
      <c r="I36" s="85"/>
      <c r="J36" s="85"/>
      <c r="K36" s="85"/>
      <c r="L36" s="85"/>
      <c r="O36" s="55"/>
    </row>
    <row r="37" spans="1:15" s="55" customFormat="1" ht="14.25" customHeight="1">
      <c r="A37" s="162"/>
      <c r="B37" s="85"/>
      <c r="C37" s="85"/>
      <c r="D37" s="85"/>
      <c r="E37" s="85"/>
      <c r="F37" s="85"/>
      <c r="G37" s="85"/>
      <c r="H37" s="85"/>
      <c r="I37" s="85"/>
      <c r="J37" s="85"/>
      <c r="K37" s="85"/>
      <c r="L37" s="85"/>
      <c r="O37" s="85"/>
    </row>
  </sheetData>
  <mergeCells count="36">
    <mergeCell ref="C28:D28"/>
    <mergeCell ref="C29:D29"/>
    <mergeCell ref="C30:D30"/>
    <mergeCell ref="C31:K31"/>
    <mergeCell ref="A33:F33"/>
    <mergeCell ref="J33:K33"/>
    <mergeCell ref="B27:L27"/>
    <mergeCell ref="C14:D14"/>
    <mergeCell ref="C15:D15"/>
    <mergeCell ref="C16:K16"/>
    <mergeCell ref="B18:L18"/>
    <mergeCell ref="C19:D19"/>
    <mergeCell ref="C20:D20"/>
    <mergeCell ref="C21:D21"/>
    <mergeCell ref="C22:D22"/>
    <mergeCell ref="C23:D23"/>
    <mergeCell ref="C24:K24"/>
    <mergeCell ref="A26:L26"/>
    <mergeCell ref="C13:D13"/>
    <mergeCell ref="A5:C5"/>
    <mergeCell ref="D5:L5"/>
    <mergeCell ref="A6:K6"/>
    <mergeCell ref="A7:D7"/>
    <mergeCell ref="E7:G7"/>
    <mergeCell ref="H7:K7"/>
    <mergeCell ref="A8:L8"/>
    <mergeCell ref="B9:L9"/>
    <mergeCell ref="C10:D10"/>
    <mergeCell ref="C11:D11"/>
    <mergeCell ref="C12:D12"/>
    <mergeCell ref="A4:C4"/>
    <mergeCell ref="K1:L1"/>
    <mergeCell ref="A2:C2"/>
    <mergeCell ref="D2:L2"/>
    <mergeCell ref="A3:C3"/>
    <mergeCell ref="D3:L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Z35"/>
  <sheetViews>
    <sheetView view="pageBreakPreview" zoomScale="70" zoomScaleNormal="100" zoomScaleSheetLayoutView="70" workbookViewId="0">
      <selection activeCell="D2" sqref="D2:Y2"/>
    </sheetView>
  </sheetViews>
  <sheetFormatPr defaultRowHeight="16.2"/>
  <cols>
    <col min="1" max="1" width="4.33203125" style="333" customWidth="1"/>
    <col min="2" max="2" width="14.88671875" style="333" hidden="1" customWidth="1"/>
    <col min="3" max="3" width="20.6640625" style="333" bestFit="1" customWidth="1"/>
    <col min="4" max="4" width="17.44140625" style="339" bestFit="1" customWidth="1"/>
    <col min="5" max="5" width="4" style="340" bestFit="1" customWidth="1"/>
    <col min="6" max="6" width="17.44140625" style="339" bestFit="1" customWidth="1"/>
    <col min="7" max="7" width="8.109375" style="341" bestFit="1" customWidth="1"/>
    <col min="8" max="8" width="8" style="341" bestFit="1" customWidth="1"/>
    <col min="9" max="9" width="10.44140625" style="341" bestFit="1" customWidth="1"/>
    <col min="10" max="10" width="10.109375" style="341" bestFit="1" customWidth="1"/>
    <col min="11" max="11" width="6" style="341" bestFit="1" customWidth="1"/>
    <col min="12" max="12" width="6" style="341" customWidth="1"/>
    <col min="13" max="13" width="7.77734375" style="340" bestFit="1" customWidth="1"/>
    <col min="14" max="14" width="6.109375" style="340" bestFit="1" customWidth="1"/>
    <col min="15" max="15" width="6" style="340" bestFit="1" customWidth="1"/>
    <col min="16" max="16" width="6" style="340" customWidth="1"/>
    <col min="17" max="17" width="9" style="340" bestFit="1" customWidth="1"/>
    <col min="18" max="18" width="6.109375" style="340" bestFit="1" customWidth="1"/>
    <col min="19" max="19" width="10.44140625" style="341" bestFit="1" customWidth="1"/>
    <col min="20" max="20" width="8" style="341" bestFit="1" customWidth="1"/>
    <col min="21" max="21" width="6.109375" style="340" bestFit="1" customWidth="1"/>
    <col min="22" max="22" width="12.6640625" style="340" bestFit="1" customWidth="1"/>
    <col min="23" max="23" width="11.33203125" style="340" bestFit="1" customWidth="1"/>
    <col min="24" max="24" width="6.21875" style="340" bestFit="1" customWidth="1"/>
    <col min="25" max="25" width="0.44140625" style="333" customWidth="1"/>
    <col min="26" max="267" width="9" style="333"/>
    <col min="268" max="268" width="4.33203125" style="333" customWidth="1"/>
    <col min="269" max="269" width="10.88671875" style="333" customWidth="1"/>
    <col min="270" max="270" width="15.77734375" style="333" customWidth="1"/>
    <col min="271" max="271" width="29.77734375" style="333" customWidth="1"/>
    <col min="272" max="272" width="20.6640625" style="333" customWidth="1"/>
    <col min="273" max="273" width="5.6640625" style="333" customWidth="1"/>
    <col min="274" max="274" width="20.6640625" style="333" customWidth="1"/>
    <col min="275" max="280" width="11.109375" style="333" customWidth="1"/>
    <col min="281" max="523" width="9" style="333"/>
    <col min="524" max="524" width="4.33203125" style="333" customWidth="1"/>
    <col min="525" max="525" width="10.88671875" style="333" customWidth="1"/>
    <col min="526" max="526" width="15.77734375" style="333" customWidth="1"/>
    <col min="527" max="527" width="29.77734375" style="333" customWidth="1"/>
    <col min="528" max="528" width="20.6640625" style="333" customWidth="1"/>
    <col min="529" max="529" width="5.6640625" style="333" customWidth="1"/>
    <col min="530" max="530" width="20.6640625" style="333" customWidth="1"/>
    <col min="531" max="536" width="11.109375" style="333" customWidth="1"/>
    <col min="537" max="779" width="9" style="333"/>
    <col min="780" max="780" width="4.33203125" style="333" customWidth="1"/>
    <col min="781" max="781" width="10.88671875" style="333" customWidth="1"/>
    <col min="782" max="782" width="15.77734375" style="333" customWidth="1"/>
    <col min="783" max="783" width="29.77734375" style="333" customWidth="1"/>
    <col min="784" max="784" width="20.6640625" style="333" customWidth="1"/>
    <col min="785" max="785" width="5.6640625" style="333" customWidth="1"/>
    <col min="786" max="786" width="20.6640625" style="333" customWidth="1"/>
    <col min="787" max="792" width="11.109375" style="333" customWidth="1"/>
    <col min="793" max="1035" width="9" style="333"/>
    <col min="1036" max="1036" width="4.33203125" style="333" customWidth="1"/>
    <col min="1037" max="1037" width="10.88671875" style="333" customWidth="1"/>
    <col min="1038" max="1038" width="15.77734375" style="333" customWidth="1"/>
    <col min="1039" max="1039" width="29.77734375" style="333" customWidth="1"/>
    <col min="1040" max="1040" width="20.6640625" style="333" customWidth="1"/>
    <col min="1041" max="1041" width="5.6640625" style="333" customWidth="1"/>
    <col min="1042" max="1042" width="20.6640625" style="333" customWidth="1"/>
    <col min="1043" max="1048" width="11.109375" style="333" customWidth="1"/>
    <col min="1049" max="1291" width="9" style="333"/>
    <col min="1292" max="1292" width="4.33203125" style="333" customWidth="1"/>
    <col min="1293" max="1293" width="10.88671875" style="333" customWidth="1"/>
    <col min="1294" max="1294" width="15.77734375" style="333" customWidth="1"/>
    <col min="1295" max="1295" width="29.77734375" style="333" customWidth="1"/>
    <col min="1296" max="1296" width="20.6640625" style="333" customWidth="1"/>
    <col min="1297" max="1297" width="5.6640625" style="333" customWidth="1"/>
    <col min="1298" max="1298" width="20.6640625" style="333" customWidth="1"/>
    <col min="1299" max="1304" width="11.109375" style="333" customWidth="1"/>
    <col min="1305" max="1547" width="9" style="333"/>
    <col min="1548" max="1548" width="4.33203125" style="333" customWidth="1"/>
    <col min="1549" max="1549" width="10.88671875" style="333" customWidth="1"/>
    <col min="1550" max="1550" width="15.77734375" style="333" customWidth="1"/>
    <col min="1551" max="1551" width="29.77734375" style="333" customWidth="1"/>
    <col min="1552" max="1552" width="20.6640625" style="333" customWidth="1"/>
    <col min="1553" max="1553" width="5.6640625" style="333" customWidth="1"/>
    <col min="1554" max="1554" width="20.6640625" style="333" customWidth="1"/>
    <col min="1555" max="1560" width="11.109375" style="333" customWidth="1"/>
    <col min="1561" max="1803" width="9" style="333"/>
    <col min="1804" max="1804" width="4.33203125" style="333" customWidth="1"/>
    <col min="1805" max="1805" width="10.88671875" style="333" customWidth="1"/>
    <col min="1806" max="1806" width="15.77734375" style="333" customWidth="1"/>
    <col min="1807" max="1807" width="29.77734375" style="333" customWidth="1"/>
    <col min="1808" max="1808" width="20.6640625" style="333" customWidth="1"/>
    <col min="1809" max="1809" width="5.6640625" style="333" customWidth="1"/>
    <col min="1810" max="1810" width="20.6640625" style="333" customWidth="1"/>
    <col min="1811" max="1816" width="11.109375" style="333" customWidth="1"/>
    <col min="1817" max="2059" width="9" style="333"/>
    <col min="2060" max="2060" width="4.33203125" style="333" customWidth="1"/>
    <col min="2061" max="2061" width="10.88671875" style="333" customWidth="1"/>
    <col min="2062" max="2062" width="15.77734375" style="333" customWidth="1"/>
    <col min="2063" max="2063" width="29.77734375" style="333" customWidth="1"/>
    <col min="2064" max="2064" width="20.6640625" style="333" customWidth="1"/>
    <col min="2065" max="2065" width="5.6640625" style="333" customWidth="1"/>
    <col min="2066" max="2066" width="20.6640625" style="333" customWidth="1"/>
    <col min="2067" max="2072" width="11.109375" style="333" customWidth="1"/>
    <col min="2073" max="2315" width="9" style="333"/>
    <col min="2316" max="2316" width="4.33203125" style="333" customWidth="1"/>
    <col min="2317" max="2317" width="10.88671875" style="333" customWidth="1"/>
    <col min="2318" max="2318" width="15.77734375" style="333" customWidth="1"/>
    <col min="2319" max="2319" width="29.77734375" style="333" customWidth="1"/>
    <col min="2320" max="2320" width="20.6640625" style="333" customWidth="1"/>
    <col min="2321" max="2321" width="5.6640625" style="333" customWidth="1"/>
    <col min="2322" max="2322" width="20.6640625" style="333" customWidth="1"/>
    <col min="2323" max="2328" width="11.109375" style="333" customWidth="1"/>
    <col min="2329" max="2571" width="9" style="333"/>
    <col min="2572" max="2572" width="4.33203125" style="333" customWidth="1"/>
    <col min="2573" max="2573" width="10.88671875" style="333" customWidth="1"/>
    <col min="2574" max="2574" width="15.77734375" style="333" customWidth="1"/>
    <col min="2575" max="2575" width="29.77734375" style="333" customWidth="1"/>
    <col min="2576" max="2576" width="20.6640625" style="333" customWidth="1"/>
    <col min="2577" max="2577" width="5.6640625" style="333" customWidth="1"/>
    <col min="2578" max="2578" width="20.6640625" style="333" customWidth="1"/>
    <col min="2579" max="2584" width="11.109375" style="333" customWidth="1"/>
    <col min="2585" max="2827" width="9" style="333"/>
    <col min="2828" max="2828" width="4.33203125" style="333" customWidth="1"/>
    <col min="2829" max="2829" width="10.88671875" style="333" customWidth="1"/>
    <col min="2830" max="2830" width="15.77734375" style="333" customWidth="1"/>
    <col min="2831" max="2831" width="29.77734375" style="333" customWidth="1"/>
    <col min="2832" max="2832" width="20.6640625" style="333" customWidth="1"/>
    <col min="2833" max="2833" width="5.6640625" style="333" customWidth="1"/>
    <col min="2834" max="2834" width="20.6640625" style="333" customWidth="1"/>
    <col min="2835" max="2840" width="11.109375" style="333" customWidth="1"/>
    <col min="2841" max="3083" width="9" style="333"/>
    <col min="3084" max="3084" width="4.33203125" style="333" customWidth="1"/>
    <col min="3085" max="3085" width="10.88671875" style="333" customWidth="1"/>
    <col min="3086" max="3086" width="15.77734375" style="333" customWidth="1"/>
    <col min="3087" max="3087" width="29.77734375" style="333" customWidth="1"/>
    <col min="3088" max="3088" width="20.6640625" style="333" customWidth="1"/>
    <col min="3089" max="3089" width="5.6640625" style="333" customWidth="1"/>
    <col min="3090" max="3090" width="20.6640625" style="333" customWidth="1"/>
    <col min="3091" max="3096" width="11.109375" style="333" customWidth="1"/>
    <col min="3097" max="3339" width="9" style="333"/>
    <col min="3340" max="3340" width="4.33203125" style="333" customWidth="1"/>
    <col min="3341" max="3341" width="10.88671875" style="333" customWidth="1"/>
    <col min="3342" max="3342" width="15.77734375" style="333" customWidth="1"/>
    <col min="3343" max="3343" width="29.77734375" style="333" customWidth="1"/>
    <col min="3344" max="3344" width="20.6640625" style="333" customWidth="1"/>
    <col min="3345" max="3345" width="5.6640625" style="333" customWidth="1"/>
    <col min="3346" max="3346" width="20.6640625" style="333" customWidth="1"/>
    <col min="3347" max="3352" width="11.109375" style="333" customWidth="1"/>
    <col min="3353" max="3595" width="9" style="333"/>
    <col min="3596" max="3596" width="4.33203125" style="333" customWidth="1"/>
    <col min="3597" max="3597" width="10.88671875" style="333" customWidth="1"/>
    <col min="3598" max="3598" width="15.77734375" style="333" customWidth="1"/>
    <col min="3599" max="3599" width="29.77734375" style="333" customWidth="1"/>
    <col min="3600" max="3600" width="20.6640625" style="333" customWidth="1"/>
    <col min="3601" max="3601" width="5.6640625" style="333" customWidth="1"/>
    <col min="3602" max="3602" width="20.6640625" style="333" customWidth="1"/>
    <col min="3603" max="3608" width="11.109375" style="333" customWidth="1"/>
    <col min="3609" max="3851" width="9" style="333"/>
    <col min="3852" max="3852" width="4.33203125" style="333" customWidth="1"/>
    <col min="3853" max="3853" width="10.88671875" style="333" customWidth="1"/>
    <col min="3854" max="3854" width="15.77734375" style="333" customWidth="1"/>
    <col min="3855" max="3855" width="29.77734375" style="333" customWidth="1"/>
    <col min="3856" max="3856" width="20.6640625" style="333" customWidth="1"/>
    <col min="3857" max="3857" width="5.6640625" style="333" customWidth="1"/>
    <col min="3858" max="3858" width="20.6640625" style="333" customWidth="1"/>
    <col min="3859" max="3864" width="11.109375" style="333" customWidth="1"/>
    <col min="3865" max="4107" width="9" style="333"/>
    <col min="4108" max="4108" width="4.33203125" style="333" customWidth="1"/>
    <col min="4109" max="4109" width="10.88671875" style="333" customWidth="1"/>
    <col min="4110" max="4110" width="15.77734375" style="333" customWidth="1"/>
    <col min="4111" max="4111" width="29.77734375" style="333" customWidth="1"/>
    <col min="4112" max="4112" width="20.6640625" style="333" customWidth="1"/>
    <col min="4113" max="4113" width="5.6640625" style="333" customWidth="1"/>
    <col min="4114" max="4114" width="20.6640625" style="333" customWidth="1"/>
    <col min="4115" max="4120" width="11.109375" style="333" customWidth="1"/>
    <col min="4121" max="4363" width="9" style="333"/>
    <col min="4364" max="4364" width="4.33203125" style="333" customWidth="1"/>
    <col min="4365" max="4365" width="10.88671875" style="333" customWidth="1"/>
    <col min="4366" max="4366" width="15.77734375" style="333" customWidth="1"/>
    <col min="4367" max="4367" width="29.77734375" style="333" customWidth="1"/>
    <col min="4368" max="4368" width="20.6640625" style="333" customWidth="1"/>
    <col min="4369" max="4369" width="5.6640625" style="333" customWidth="1"/>
    <col min="4370" max="4370" width="20.6640625" style="333" customWidth="1"/>
    <col min="4371" max="4376" width="11.109375" style="333" customWidth="1"/>
    <col min="4377" max="4619" width="9" style="333"/>
    <col min="4620" max="4620" width="4.33203125" style="333" customWidth="1"/>
    <col min="4621" max="4621" width="10.88671875" style="333" customWidth="1"/>
    <col min="4622" max="4622" width="15.77734375" style="333" customWidth="1"/>
    <col min="4623" max="4623" width="29.77734375" style="333" customWidth="1"/>
    <col min="4624" max="4624" width="20.6640625" style="333" customWidth="1"/>
    <col min="4625" max="4625" width="5.6640625" style="333" customWidth="1"/>
    <col min="4626" max="4626" width="20.6640625" style="333" customWidth="1"/>
    <col min="4627" max="4632" width="11.109375" style="333" customWidth="1"/>
    <col min="4633" max="4875" width="9" style="333"/>
    <col min="4876" max="4876" width="4.33203125" style="333" customWidth="1"/>
    <col min="4877" max="4877" width="10.88671875" style="333" customWidth="1"/>
    <col min="4878" max="4878" width="15.77734375" style="333" customWidth="1"/>
    <col min="4879" max="4879" width="29.77734375" style="333" customWidth="1"/>
    <col min="4880" max="4880" width="20.6640625" style="333" customWidth="1"/>
    <col min="4881" max="4881" width="5.6640625" style="333" customWidth="1"/>
    <col min="4882" max="4882" width="20.6640625" style="333" customWidth="1"/>
    <col min="4883" max="4888" width="11.109375" style="333" customWidth="1"/>
    <col min="4889" max="5131" width="9" style="333"/>
    <col min="5132" max="5132" width="4.33203125" style="333" customWidth="1"/>
    <col min="5133" max="5133" width="10.88671875" style="333" customWidth="1"/>
    <col min="5134" max="5134" width="15.77734375" style="333" customWidth="1"/>
    <col min="5135" max="5135" width="29.77734375" style="333" customWidth="1"/>
    <col min="5136" max="5136" width="20.6640625" style="333" customWidth="1"/>
    <col min="5137" max="5137" width="5.6640625" style="333" customWidth="1"/>
    <col min="5138" max="5138" width="20.6640625" style="333" customWidth="1"/>
    <col min="5139" max="5144" width="11.109375" style="333" customWidth="1"/>
    <col min="5145" max="5387" width="9" style="333"/>
    <col min="5388" max="5388" width="4.33203125" style="333" customWidth="1"/>
    <col min="5389" max="5389" width="10.88671875" style="333" customWidth="1"/>
    <col min="5390" max="5390" width="15.77734375" style="333" customWidth="1"/>
    <col min="5391" max="5391" width="29.77734375" style="333" customWidth="1"/>
    <col min="5392" max="5392" width="20.6640625" style="333" customWidth="1"/>
    <col min="5393" max="5393" width="5.6640625" style="333" customWidth="1"/>
    <col min="5394" max="5394" width="20.6640625" style="333" customWidth="1"/>
    <col min="5395" max="5400" width="11.109375" style="333" customWidth="1"/>
    <col min="5401" max="5643" width="9" style="333"/>
    <col min="5644" max="5644" width="4.33203125" style="333" customWidth="1"/>
    <col min="5645" max="5645" width="10.88671875" style="333" customWidth="1"/>
    <col min="5646" max="5646" width="15.77734375" style="333" customWidth="1"/>
    <col min="5647" max="5647" width="29.77734375" style="333" customWidth="1"/>
    <col min="5648" max="5648" width="20.6640625" style="333" customWidth="1"/>
    <col min="5649" max="5649" width="5.6640625" style="333" customWidth="1"/>
    <col min="5650" max="5650" width="20.6640625" style="333" customWidth="1"/>
    <col min="5651" max="5656" width="11.109375" style="333" customWidth="1"/>
    <col min="5657" max="5899" width="9" style="333"/>
    <col min="5900" max="5900" width="4.33203125" style="333" customWidth="1"/>
    <col min="5901" max="5901" width="10.88671875" style="333" customWidth="1"/>
    <col min="5902" max="5902" width="15.77734375" style="333" customWidth="1"/>
    <col min="5903" max="5903" width="29.77734375" style="333" customWidth="1"/>
    <col min="5904" max="5904" width="20.6640625" style="333" customWidth="1"/>
    <col min="5905" max="5905" width="5.6640625" style="333" customWidth="1"/>
    <col min="5906" max="5906" width="20.6640625" style="333" customWidth="1"/>
    <col min="5907" max="5912" width="11.109375" style="333" customWidth="1"/>
    <col min="5913" max="6155" width="9" style="333"/>
    <col min="6156" max="6156" width="4.33203125" style="333" customWidth="1"/>
    <col min="6157" max="6157" width="10.88671875" style="333" customWidth="1"/>
    <col min="6158" max="6158" width="15.77734375" style="333" customWidth="1"/>
    <col min="6159" max="6159" width="29.77734375" style="333" customWidth="1"/>
    <col min="6160" max="6160" width="20.6640625" style="333" customWidth="1"/>
    <col min="6161" max="6161" width="5.6640625" style="333" customWidth="1"/>
    <col min="6162" max="6162" width="20.6640625" style="333" customWidth="1"/>
    <col min="6163" max="6168" width="11.109375" style="333" customWidth="1"/>
    <col min="6169" max="6411" width="9" style="333"/>
    <col min="6412" max="6412" width="4.33203125" style="333" customWidth="1"/>
    <col min="6413" max="6413" width="10.88671875" style="333" customWidth="1"/>
    <col min="6414" max="6414" width="15.77734375" style="333" customWidth="1"/>
    <col min="6415" max="6415" width="29.77734375" style="333" customWidth="1"/>
    <col min="6416" max="6416" width="20.6640625" style="333" customWidth="1"/>
    <col min="6417" max="6417" width="5.6640625" style="333" customWidth="1"/>
    <col min="6418" max="6418" width="20.6640625" style="333" customWidth="1"/>
    <col min="6419" max="6424" width="11.109375" style="333" customWidth="1"/>
    <col min="6425" max="6667" width="9" style="333"/>
    <col min="6668" max="6668" width="4.33203125" style="333" customWidth="1"/>
    <col min="6669" max="6669" width="10.88671875" style="333" customWidth="1"/>
    <col min="6670" max="6670" width="15.77734375" style="333" customWidth="1"/>
    <col min="6671" max="6671" width="29.77734375" style="333" customWidth="1"/>
    <col min="6672" max="6672" width="20.6640625" style="333" customWidth="1"/>
    <col min="6673" max="6673" width="5.6640625" style="333" customWidth="1"/>
    <col min="6674" max="6674" width="20.6640625" style="333" customWidth="1"/>
    <col min="6675" max="6680" width="11.109375" style="333" customWidth="1"/>
    <col min="6681" max="6923" width="9" style="333"/>
    <col min="6924" max="6924" width="4.33203125" style="333" customWidth="1"/>
    <col min="6925" max="6925" width="10.88671875" style="333" customWidth="1"/>
    <col min="6926" max="6926" width="15.77734375" style="333" customWidth="1"/>
    <col min="6927" max="6927" width="29.77734375" style="333" customWidth="1"/>
    <col min="6928" max="6928" width="20.6640625" style="333" customWidth="1"/>
    <col min="6929" max="6929" width="5.6640625" style="333" customWidth="1"/>
    <col min="6930" max="6930" width="20.6640625" style="333" customWidth="1"/>
    <col min="6931" max="6936" width="11.109375" style="333" customWidth="1"/>
    <col min="6937" max="7179" width="9" style="333"/>
    <col min="7180" max="7180" width="4.33203125" style="333" customWidth="1"/>
    <col min="7181" max="7181" width="10.88671875" style="333" customWidth="1"/>
    <col min="7182" max="7182" width="15.77734375" style="333" customWidth="1"/>
    <col min="7183" max="7183" width="29.77734375" style="333" customWidth="1"/>
    <col min="7184" max="7184" width="20.6640625" style="333" customWidth="1"/>
    <col min="7185" max="7185" width="5.6640625" style="333" customWidth="1"/>
    <col min="7186" max="7186" width="20.6640625" style="333" customWidth="1"/>
    <col min="7187" max="7192" width="11.109375" style="333" customWidth="1"/>
    <col min="7193" max="7435" width="9" style="333"/>
    <col min="7436" max="7436" width="4.33203125" style="333" customWidth="1"/>
    <col min="7437" max="7437" width="10.88671875" style="333" customWidth="1"/>
    <col min="7438" max="7438" width="15.77734375" style="333" customWidth="1"/>
    <col min="7439" max="7439" width="29.77734375" style="333" customWidth="1"/>
    <col min="7440" max="7440" width="20.6640625" style="333" customWidth="1"/>
    <col min="7441" max="7441" width="5.6640625" style="333" customWidth="1"/>
    <col min="7442" max="7442" width="20.6640625" style="333" customWidth="1"/>
    <col min="7443" max="7448" width="11.109375" style="333" customWidth="1"/>
    <col min="7449" max="7691" width="9" style="333"/>
    <col min="7692" max="7692" width="4.33203125" style="333" customWidth="1"/>
    <col min="7693" max="7693" width="10.88671875" style="333" customWidth="1"/>
    <col min="7694" max="7694" width="15.77734375" style="333" customWidth="1"/>
    <col min="7695" max="7695" width="29.77734375" style="333" customWidth="1"/>
    <col min="7696" max="7696" width="20.6640625" style="333" customWidth="1"/>
    <col min="7697" max="7697" width="5.6640625" style="333" customWidth="1"/>
    <col min="7698" max="7698" width="20.6640625" style="333" customWidth="1"/>
    <col min="7699" max="7704" width="11.109375" style="333" customWidth="1"/>
    <col min="7705" max="7947" width="9" style="333"/>
    <col min="7948" max="7948" width="4.33203125" style="333" customWidth="1"/>
    <col min="7949" max="7949" width="10.88671875" style="333" customWidth="1"/>
    <col min="7950" max="7950" width="15.77734375" style="333" customWidth="1"/>
    <col min="7951" max="7951" width="29.77734375" style="333" customWidth="1"/>
    <col min="7952" max="7952" width="20.6640625" style="333" customWidth="1"/>
    <col min="7953" max="7953" width="5.6640625" style="333" customWidth="1"/>
    <col min="7954" max="7954" width="20.6640625" style="333" customWidth="1"/>
    <col min="7955" max="7960" width="11.109375" style="333" customWidth="1"/>
    <col min="7961" max="8203" width="9" style="333"/>
    <col min="8204" max="8204" width="4.33203125" style="333" customWidth="1"/>
    <col min="8205" max="8205" width="10.88671875" style="333" customWidth="1"/>
    <col min="8206" max="8206" width="15.77734375" style="333" customWidth="1"/>
    <col min="8207" max="8207" width="29.77734375" style="333" customWidth="1"/>
    <col min="8208" max="8208" width="20.6640625" style="333" customWidth="1"/>
    <col min="8209" max="8209" width="5.6640625" style="333" customWidth="1"/>
    <col min="8210" max="8210" width="20.6640625" style="333" customWidth="1"/>
    <col min="8211" max="8216" width="11.109375" style="333" customWidth="1"/>
    <col min="8217" max="8459" width="9" style="333"/>
    <col min="8460" max="8460" width="4.33203125" style="333" customWidth="1"/>
    <col min="8461" max="8461" width="10.88671875" style="333" customWidth="1"/>
    <col min="8462" max="8462" width="15.77734375" style="333" customWidth="1"/>
    <col min="8463" max="8463" width="29.77734375" style="333" customWidth="1"/>
    <col min="8464" max="8464" width="20.6640625" style="333" customWidth="1"/>
    <col min="8465" max="8465" width="5.6640625" style="333" customWidth="1"/>
    <col min="8466" max="8466" width="20.6640625" style="333" customWidth="1"/>
    <col min="8467" max="8472" width="11.109375" style="333" customWidth="1"/>
    <col min="8473" max="8715" width="9" style="333"/>
    <col min="8716" max="8716" width="4.33203125" style="333" customWidth="1"/>
    <col min="8717" max="8717" width="10.88671875" style="333" customWidth="1"/>
    <col min="8718" max="8718" width="15.77734375" style="333" customWidth="1"/>
    <col min="8719" max="8719" width="29.77734375" style="333" customWidth="1"/>
    <col min="8720" max="8720" width="20.6640625" style="333" customWidth="1"/>
    <col min="8721" max="8721" width="5.6640625" style="333" customWidth="1"/>
    <col min="8722" max="8722" width="20.6640625" style="333" customWidth="1"/>
    <col min="8723" max="8728" width="11.109375" style="333" customWidth="1"/>
    <col min="8729" max="8971" width="9" style="333"/>
    <col min="8972" max="8972" width="4.33203125" style="333" customWidth="1"/>
    <col min="8973" max="8973" width="10.88671875" style="333" customWidth="1"/>
    <col min="8974" max="8974" width="15.77734375" style="333" customWidth="1"/>
    <col min="8975" max="8975" width="29.77734375" style="333" customWidth="1"/>
    <col min="8976" max="8976" width="20.6640625" style="333" customWidth="1"/>
    <col min="8977" max="8977" width="5.6640625" style="333" customWidth="1"/>
    <col min="8978" max="8978" width="20.6640625" style="333" customWidth="1"/>
    <col min="8979" max="8984" width="11.109375" style="333" customWidth="1"/>
    <col min="8985" max="9227" width="9" style="333"/>
    <col min="9228" max="9228" width="4.33203125" style="333" customWidth="1"/>
    <col min="9229" max="9229" width="10.88671875" style="333" customWidth="1"/>
    <col min="9230" max="9230" width="15.77734375" style="333" customWidth="1"/>
    <col min="9231" max="9231" width="29.77734375" style="333" customWidth="1"/>
    <col min="9232" max="9232" width="20.6640625" style="333" customWidth="1"/>
    <col min="9233" max="9233" width="5.6640625" style="333" customWidth="1"/>
    <col min="9234" max="9234" width="20.6640625" style="333" customWidth="1"/>
    <col min="9235" max="9240" width="11.109375" style="333" customWidth="1"/>
    <col min="9241" max="9483" width="9" style="333"/>
    <col min="9484" max="9484" width="4.33203125" style="333" customWidth="1"/>
    <col min="9485" max="9485" width="10.88671875" style="333" customWidth="1"/>
    <col min="9486" max="9486" width="15.77734375" style="333" customWidth="1"/>
    <col min="9487" max="9487" width="29.77734375" style="333" customWidth="1"/>
    <col min="9488" max="9488" width="20.6640625" style="333" customWidth="1"/>
    <col min="9489" max="9489" width="5.6640625" style="333" customWidth="1"/>
    <col min="9490" max="9490" width="20.6640625" style="333" customWidth="1"/>
    <col min="9491" max="9496" width="11.109375" style="333" customWidth="1"/>
    <col min="9497" max="9739" width="9" style="333"/>
    <col min="9740" max="9740" width="4.33203125" style="333" customWidth="1"/>
    <col min="9741" max="9741" width="10.88671875" style="333" customWidth="1"/>
    <col min="9742" max="9742" width="15.77734375" style="333" customWidth="1"/>
    <col min="9743" max="9743" width="29.77734375" style="333" customWidth="1"/>
    <col min="9744" max="9744" width="20.6640625" style="333" customWidth="1"/>
    <col min="9745" max="9745" width="5.6640625" style="333" customWidth="1"/>
    <col min="9746" max="9746" width="20.6640625" style="333" customWidth="1"/>
    <col min="9747" max="9752" width="11.109375" style="333" customWidth="1"/>
    <col min="9753" max="9995" width="9" style="333"/>
    <col min="9996" max="9996" width="4.33203125" style="333" customWidth="1"/>
    <col min="9997" max="9997" width="10.88671875" style="333" customWidth="1"/>
    <col min="9998" max="9998" width="15.77734375" style="333" customWidth="1"/>
    <col min="9999" max="9999" width="29.77734375" style="333" customWidth="1"/>
    <col min="10000" max="10000" width="20.6640625" style="333" customWidth="1"/>
    <col min="10001" max="10001" width="5.6640625" style="333" customWidth="1"/>
    <col min="10002" max="10002" width="20.6640625" style="333" customWidth="1"/>
    <col min="10003" max="10008" width="11.109375" style="333" customWidth="1"/>
    <col min="10009" max="10251" width="9" style="333"/>
    <col min="10252" max="10252" width="4.33203125" style="333" customWidth="1"/>
    <col min="10253" max="10253" width="10.88671875" style="333" customWidth="1"/>
    <col min="10254" max="10254" width="15.77734375" style="333" customWidth="1"/>
    <col min="10255" max="10255" width="29.77734375" style="333" customWidth="1"/>
    <col min="10256" max="10256" width="20.6640625" style="333" customWidth="1"/>
    <col min="10257" max="10257" width="5.6640625" style="333" customWidth="1"/>
    <col min="10258" max="10258" width="20.6640625" style="333" customWidth="1"/>
    <col min="10259" max="10264" width="11.109375" style="333" customWidth="1"/>
    <col min="10265" max="10507" width="9" style="333"/>
    <col min="10508" max="10508" width="4.33203125" style="333" customWidth="1"/>
    <col min="10509" max="10509" width="10.88671875" style="333" customWidth="1"/>
    <col min="10510" max="10510" width="15.77734375" style="333" customWidth="1"/>
    <col min="10511" max="10511" width="29.77734375" style="333" customWidth="1"/>
    <col min="10512" max="10512" width="20.6640625" style="333" customWidth="1"/>
    <col min="10513" max="10513" width="5.6640625" style="333" customWidth="1"/>
    <col min="10514" max="10514" width="20.6640625" style="333" customWidth="1"/>
    <col min="10515" max="10520" width="11.109375" style="333" customWidth="1"/>
    <col min="10521" max="10763" width="9" style="333"/>
    <col min="10764" max="10764" width="4.33203125" style="333" customWidth="1"/>
    <col min="10765" max="10765" width="10.88671875" style="333" customWidth="1"/>
    <col min="10766" max="10766" width="15.77734375" style="333" customWidth="1"/>
    <col min="10767" max="10767" width="29.77734375" style="333" customWidth="1"/>
    <col min="10768" max="10768" width="20.6640625" style="333" customWidth="1"/>
    <col min="10769" max="10769" width="5.6640625" style="333" customWidth="1"/>
    <col min="10770" max="10770" width="20.6640625" style="333" customWidth="1"/>
    <col min="10771" max="10776" width="11.109375" style="333" customWidth="1"/>
    <col min="10777" max="11019" width="9" style="333"/>
    <col min="11020" max="11020" width="4.33203125" style="333" customWidth="1"/>
    <col min="11021" max="11021" width="10.88671875" style="333" customWidth="1"/>
    <col min="11022" max="11022" width="15.77734375" style="333" customWidth="1"/>
    <col min="11023" max="11023" width="29.77734375" style="333" customWidth="1"/>
    <col min="11024" max="11024" width="20.6640625" style="333" customWidth="1"/>
    <col min="11025" max="11025" width="5.6640625" style="333" customWidth="1"/>
    <col min="11026" max="11026" width="20.6640625" style="333" customWidth="1"/>
    <col min="11027" max="11032" width="11.109375" style="333" customWidth="1"/>
    <col min="11033" max="11275" width="9" style="333"/>
    <col min="11276" max="11276" width="4.33203125" style="333" customWidth="1"/>
    <col min="11277" max="11277" width="10.88671875" style="333" customWidth="1"/>
    <col min="11278" max="11278" width="15.77734375" style="333" customWidth="1"/>
    <col min="11279" max="11279" width="29.77734375" style="333" customWidth="1"/>
    <col min="11280" max="11280" width="20.6640625" style="333" customWidth="1"/>
    <col min="11281" max="11281" width="5.6640625" style="333" customWidth="1"/>
    <col min="11282" max="11282" width="20.6640625" style="333" customWidth="1"/>
    <col min="11283" max="11288" width="11.109375" style="333" customWidth="1"/>
    <col min="11289" max="11531" width="9" style="333"/>
    <col min="11532" max="11532" width="4.33203125" style="333" customWidth="1"/>
    <col min="11533" max="11533" width="10.88671875" style="333" customWidth="1"/>
    <col min="11534" max="11534" width="15.77734375" style="333" customWidth="1"/>
    <col min="11535" max="11535" width="29.77734375" style="333" customWidth="1"/>
    <col min="11536" max="11536" width="20.6640625" style="333" customWidth="1"/>
    <col min="11537" max="11537" width="5.6640625" style="333" customWidth="1"/>
    <col min="11538" max="11538" width="20.6640625" style="333" customWidth="1"/>
    <col min="11539" max="11544" width="11.109375" style="333" customWidth="1"/>
    <col min="11545" max="11787" width="9" style="333"/>
    <col min="11788" max="11788" width="4.33203125" style="333" customWidth="1"/>
    <col min="11789" max="11789" width="10.88671875" style="333" customWidth="1"/>
    <col min="11790" max="11790" width="15.77734375" style="333" customWidth="1"/>
    <col min="11791" max="11791" width="29.77734375" style="333" customWidth="1"/>
    <col min="11792" max="11792" width="20.6640625" style="333" customWidth="1"/>
    <col min="11793" max="11793" width="5.6640625" style="333" customWidth="1"/>
    <col min="11794" max="11794" width="20.6640625" style="333" customWidth="1"/>
    <col min="11795" max="11800" width="11.109375" style="333" customWidth="1"/>
    <col min="11801" max="12043" width="9" style="333"/>
    <col min="12044" max="12044" width="4.33203125" style="333" customWidth="1"/>
    <col min="12045" max="12045" width="10.88671875" style="333" customWidth="1"/>
    <col min="12046" max="12046" width="15.77734375" style="333" customWidth="1"/>
    <col min="12047" max="12047" width="29.77734375" style="333" customWidth="1"/>
    <col min="12048" max="12048" width="20.6640625" style="333" customWidth="1"/>
    <col min="12049" max="12049" width="5.6640625" style="333" customWidth="1"/>
    <col min="12050" max="12050" width="20.6640625" style="333" customWidth="1"/>
    <col min="12051" max="12056" width="11.109375" style="333" customWidth="1"/>
    <col min="12057" max="12299" width="9" style="333"/>
    <col min="12300" max="12300" width="4.33203125" style="333" customWidth="1"/>
    <col min="12301" max="12301" width="10.88671875" style="333" customWidth="1"/>
    <col min="12302" max="12302" width="15.77734375" style="333" customWidth="1"/>
    <col min="12303" max="12303" width="29.77734375" style="333" customWidth="1"/>
    <col min="12304" max="12304" width="20.6640625" style="333" customWidth="1"/>
    <col min="12305" max="12305" width="5.6640625" style="333" customWidth="1"/>
    <col min="12306" max="12306" width="20.6640625" style="333" customWidth="1"/>
    <col min="12307" max="12312" width="11.109375" style="333" customWidth="1"/>
    <col min="12313" max="12555" width="9" style="333"/>
    <col min="12556" max="12556" width="4.33203125" style="333" customWidth="1"/>
    <col min="12557" max="12557" width="10.88671875" style="333" customWidth="1"/>
    <col min="12558" max="12558" width="15.77734375" style="333" customWidth="1"/>
    <col min="12559" max="12559" width="29.77734375" style="333" customWidth="1"/>
    <col min="12560" max="12560" width="20.6640625" style="333" customWidth="1"/>
    <col min="12561" max="12561" width="5.6640625" style="333" customWidth="1"/>
    <col min="12562" max="12562" width="20.6640625" style="333" customWidth="1"/>
    <col min="12563" max="12568" width="11.109375" style="333" customWidth="1"/>
    <col min="12569" max="12811" width="9" style="333"/>
    <col min="12812" max="12812" width="4.33203125" style="333" customWidth="1"/>
    <col min="12813" max="12813" width="10.88671875" style="333" customWidth="1"/>
    <col min="12814" max="12814" width="15.77734375" style="333" customWidth="1"/>
    <col min="12815" max="12815" width="29.77734375" style="333" customWidth="1"/>
    <col min="12816" max="12816" width="20.6640625" style="333" customWidth="1"/>
    <col min="12817" max="12817" width="5.6640625" style="333" customWidth="1"/>
    <col min="12818" max="12818" width="20.6640625" style="333" customWidth="1"/>
    <col min="12819" max="12824" width="11.109375" style="333" customWidth="1"/>
    <col min="12825" max="13067" width="9" style="333"/>
    <col min="13068" max="13068" width="4.33203125" style="333" customWidth="1"/>
    <col min="13069" max="13069" width="10.88671875" style="333" customWidth="1"/>
    <col min="13070" max="13070" width="15.77734375" style="333" customWidth="1"/>
    <col min="13071" max="13071" width="29.77734375" style="333" customWidth="1"/>
    <col min="13072" max="13072" width="20.6640625" style="333" customWidth="1"/>
    <col min="13073" max="13073" width="5.6640625" style="333" customWidth="1"/>
    <col min="13074" max="13074" width="20.6640625" style="333" customWidth="1"/>
    <col min="13075" max="13080" width="11.109375" style="333" customWidth="1"/>
    <col min="13081" max="13323" width="9" style="333"/>
    <col min="13324" max="13324" width="4.33203125" style="333" customWidth="1"/>
    <col min="13325" max="13325" width="10.88671875" style="333" customWidth="1"/>
    <col min="13326" max="13326" width="15.77734375" style="333" customWidth="1"/>
    <col min="13327" max="13327" width="29.77734375" style="333" customWidth="1"/>
    <col min="13328" max="13328" width="20.6640625" style="333" customWidth="1"/>
    <col min="13329" max="13329" width="5.6640625" style="333" customWidth="1"/>
    <col min="13330" max="13330" width="20.6640625" style="333" customWidth="1"/>
    <col min="13331" max="13336" width="11.109375" style="333" customWidth="1"/>
    <col min="13337" max="13579" width="9" style="333"/>
    <col min="13580" max="13580" width="4.33203125" style="333" customWidth="1"/>
    <col min="13581" max="13581" width="10.88671875" style="333" customWidth="1"/>
    <col min="13582" max="13582" width="15.77734375" style="333" customWidth="1"/>
    <col min="13583" max="13583" width="29.77734375" style="333" customWidth="1"/>
    <col min="13584" max="13584" width="20.6640625" style="333" customWidth="1"/>
    <col min="13585" max="13585" width="5.6640625" style="333" customWidth="1"/>
    <col min="13586" max="13586" width="20.6640625" style="333" customWidth="1"/>
    <col min="13587" max="13592" width="11.109375" style="333" customWidth="1"/>
    <col min="13593" max="13835" width="9" style="333"/>
    <col min="13836" max="13836" width="4.33203125" style="333" customWidth="1"/>
    <col min="13837" max="13837" width="10.88671875" style="333" customWidth="1"/>
    <col min="13838" max="13838" width="15.77734375" style="333" customWidth="1"/>
    <col min="13839" max="13839" width="29.77734375" style="333" customWidth="1"/>
    <col min="13840" max="13840" width="20.6640625" style="333" customWidth="1"/>
    <col min="13841" max="13841" width="5.6640625" style="333" customWidth="1"/>
    <col min="13842" max="13842" width="20.6640625" style="333" customWidth="1"/>
    <col min="13843" max="13848" width="11.109375" style="333" customWidth="1"/>
    <col min="13849" max="14091" width="9" style="333"/>
    <col min="14092" max="14092" width="4.33203125" style="333" customWidth="1"/>
    <col min="14093" max="14093" width="10.88671875" style="333" customWidth="1"/>
    <col min="14094" max="14094" width="15.77734375" style="333" customWidth="1"/>
    <col min="14095" max="14095" width="29.77734375" style="333" customWidth="1"/>
    <col min="14096" max="14096" width="20.6640625" style="333" customWidth="1"/>
    <col min="14097" max="14097" width="5.6640625" style="333" customWidth="1"/>
    <col min="14098" max="14098" width="20.6640625" style="333" customWidth="1"/>
    <col min="14099" max="14104" width="11.109375" style="333" customWidth="1"/>
    <col min="14105" max="14347" width="9" style="333"/>
    <col min="14348" max="14348" width="4.33203125" style="333" customWidth="1"/>
    <col min="14349" max="14349" width="10.88671875" style="333" customWidth="1"/>
    <col min="14350" max="14350" width="15.77734375" style="333" customWidth="1"/>
    <col min="14351" max="14351" width="29.77734375" style="333" customWidth="1"/>
    <col min="14352" max="14352" width="20.6640625" style="333" customWidth="1"/>
    <col min="14353" max="14353" width="5.6640625" style="333" customWidth="1"/>
    <col min="14354" max="14354" width="20.6640625" style="333" customWidth="1"/>
    <col min="14355" max="14360" width="11.109375" style="333" customWidth="1"/>
    <col min="14361" max="14603" width="9" style="333"/>
    <col min="14604" max="14604" width="4.33203125" style="333" customWidth="1"/>
    <col min="14605" max="14605" width="10.88671875" style="333" customWidth="1"/>
    <col min="14606" max="14606" width="15.77734375" style="333" customWidth="1"/>
    <col min="14607" max="14607" width="29.77734375" style="333" customWidth="1"/>
    <col min="14608" max="14608" width="20.6640625" style="333" customWidth="1"/>
    <col min="14609" max="14609" width="5.6640625" style="333" customWidth="1"/>
    <col min="14610" max="14610" width="20.6640625" style="333" customWidth="1"/>
    <col min="14611" max="14616" width="11.109375" style="333" customWidth="1"/>
    <col min="14617" max="14859" width="9" style="333"/>
    <col min="14860" max="14860" width="4.33203125" style="333" customWidth="1"/>
    <col min="14861" max="14861" width="10.88671875" style="333" customWidth="1"/>
    <col min="14862" max="14862" width="15.77734375" style="333" customWidth="1"/>
    <col min="14863" max="14863" width="29.77734375" style="333" customWidth="1"/>
    <col min="14864" max="14864" width="20.6640625" style="333" customWidth="1"/>
    <col min="14865" max="14865" width="5.6640625" style="333" customWidth="1"/>
    <col min="14866" max="14866" width="20.6640625" style="333" customWidth="1"/>
    <col min="14867" max="14872" width="11.109375" style="333" customWidth="1"/>
    <col min="14873" max="15115" width="9" style="333"/>
    <col min="15116" max="15116" width="4.33203125" style="333" customWidth="1"/>
    <col min="15117" max="15117" width="10.88671875" style="333" customWidth="1"/>
    <col min="15118" max="15118" width="15.77734375" style="333" customWidth="1"/>
    <col min="15119" max="15119" width="29.77734375" style="333" customWidth="1"/>
    <col min="15120" max="15120" width="20.6640625" style="333" customWidth="1"/>
    <col min="15121" max="15121" width="5.6640625" style="333" customWidth="1"/>
    <col min="15122" max="15122" width="20.6640625" style="333" customWidth="1"/>
    <col min="15123" max="15128" width="11.109375" style="333" customWidth="1"/>
    <col min="15129" max="15371" width="9" style="333"/>
    <col min="15372" max="15372" width="4.33203125" style="333" customWidth="1"/>
    <col min="15373" max="15373" width="10.88671875" style="333" customWidth="1"/>
    <col min="15374" max="15374" width="15.77734375" style="333" customWidth="1"/>
    <col min="15375" max="15375" width="29.77734375" style="333" customWidth="1"/>
    <col min="15376" max="15376" width="20.6640625" style="333" customWidth="1"/>
    <col min="15377" max="15377" width="5.6640625" style="333" customWidth="1"/>
    <col min="15378" max="15378" width="20.6640625" style="333" customWidth="1"/>
    <col min="15379" max="15384" width="11.109375" style="333" customWidth="1"/>
    <col min="15385" max="15627" width="9" style="333"/>
    <col min="15628" max="15628" width="4.33203125" style="333" customWidth="1"/>
    <col min="15629" max="15629" width="10.88671875" style="333" customWidth="1"/>
    <col min="15630" max="15630" width="15.77734375" style="333" customWidth="1"/>
    <col min="15631" max="15631" width="29.77734375" style="333" customWidth="1"/>
    <col min="15632" max="15632" width="20.6640625" style="333" customWidth="1"/>
    <col min="15633" max="15633" width="5.6640625" style="333" customWidth="1"/>
    <col min="15634" max="15634" width="20.6640625" style="333" customWidth="1"/>
    <col min="15635" max="15640" width="11.109375" style="333" customWidth="1"/>
    <col min="15641" max="15883" width="9" style="333"/>
    <col min="15884" max="15884" width="4.33203125" style="333" customWidth="1"/>
    <col min="15885" max="15885" width="10.88671875" style="333" customWidth="1"/>
    <col min="15886" max="15886" width="15.77734375" style="333" customWidth="1"/>
    <col min="15887" max="15887" width="29.77734375" style="333" customWidth="1"/>
    <col min="15888" max="15888" width="20.6640625" style="333" customWidth="1"/>
    <col min="15889" max="15889" width="5.6640625" style="333" customWidth="1"/>
    <col min="15890" max="15890" width="20.6640625" style="333" customWidth="1"/>
    <col min="15891" max="15896" width="11.109375" style="333" customWidth="1"/>
    <col min="15897" max="16139" width="9" style="333"/>
    <col min="16140" max="16140" width="4.33203125" style="333" customWidth="1"/>
    <col min="16141" max="16141" width="10.88671875" style="333" customWidth="1"/>
    <col min="16142" max="16142" width="15.77734375" style="333" customWidth="1"/>
    <col min="16143" max="16143" width="29.77734375" style="333" customWidth="1"/>
    <col min="16144" max="16144" width="20.6640625" style="333" customWidth="1"/>
    <col min="16145" max="16145" width="5.6640625" style="333" customWidth="1"/>
    <col min="16146" max="16146" width="20.6640625" style="333" customWidth="1"/>
    <col min="16147" max="16152" width="11.109375" style="333" customWidth="1"/>
    <col min="16153" max="16384" width="9" style="333"/>
  </cols>
  <sheetData>
    <row r="1" spans="1:26" ht="22.5" customHeight="1" thickBot="1">
      <c r="A1" s="361" t="s">
        <v>244</v>
      </c>
      <c r="B1" s="334"/>
      <c r="C1" s="334"/>
      <c r="D1" s="85"/>
      <c r="E1" s="85"/>
      <c r="F1" s="85"/>
      <c r="G1" s="85"/>
      <c r="H1" s="85"/>
      <c r="I1" s="85"/>
      <c r="J1" s="85"/>
      <c r="K1" s="85"/>
      <c r="L1" s="85"/>
      <c r="M1" s="85"/>
      <c r="N1" s="85"/>
      <c r="O1" s="85"/>
      <c r="P1" s="85"/>
      <c r="Q1" s="85"/>
      <c r="R1" s="85"/>
      <c r="S1" s="85"/>
      <c r="T1" s="85"/>
      <c r="U1" s="85"/>
      <c r="V1" s="883" t="str">
        <f>③旅費内訳!E16</f>
        <v>別紙●－２－１</v>
      </c>
      <c r="W1" s="884"/>
      <c r="X1" s="85"/>
    </row>
    <row r="2" spans="1:26" ht="21.75" customHeight="1">
      <c r="A2" s="364"/>
      <c r="B2" s="360"/>
      <c r="C2" s="360" t="s">
        <v>245</v>
      </c>
      <c r="D2" s="914"/>
      <c r="E2" s="914"/>
      <c r="F2" s="914"/>
      <c r="G2" s="914"/>
      <c r="H2" s="914"/>
      <c r="I2" s="914"/>
      <c r="J2" s="914"/>
      <c r="K2" s="914"/>
      <c r="L2" s="914"/>
      <c r="M2" s="914"/>
      <c r="N2" s="914"/>
      <c r="O2" s="914"/>
      <c r="P2" s="914"/>
      <c r="Q2" s="914"/>
      <c r="R2" s="914"/>
      <c r="S2" s="914"/>
      <c r="T2" s="914"/>
      <c r="U2" s="914"/>
      <c r="V2" s="914"/>
      <c r="W2" s="914"/>
      <c r="X2" s="914"/>
      <c r="Y2" s="914"/>
      <c r="Z2" s="360"/>
    </row>
    <row r="3" spans="1:26" ht="21.75" customHeight="1">
      <c r="A3" s="364"/>
      <c r="B3" s="360"/>
      <c r="C3" s="360" t="s">
        <v>246</v>
      </c>
      <c r="D3" s="914"/>
      <c r="E3" s="914"/>
      <c r="F3" s="914"/>
      <c r="G3" s="914"/>
      <c r="H3" s="914"/>
      <c r="I3" s="914"/>
      <c r="J3" s="914"/>
      <c r="K3" s="914"/>
      <c r="L3" s="914"/>
      <c r="M3" s="914"/>
      <c r="N3" s="914"/>
      <c r="O3" s="914"/>
      <c r="P3" s="914"/>
      <c r="Q3" s="914"/>
      <c r="R3" s="914"/>
      <c r="S3" s="914"/>
      <c r="T3" s="914"/>
      <c r="U3" s="914"/>
      <c r="V3" s="914"/>
      <c r="W3" s="914"/>
      <c r="X3" s="914"/>
      <c r="Y3" s="360"/>
      <c r="Z3" s="360"/>
    </row>
    <row r="4" spans="1:26" ht="18.75" customHeight="1" thickBot="1">
      <c r="A4" s="365"/>
      <c r="B4" s="360"/>
      <c r="C4" s="360" t="s">
        <v>247</v>
      </c>
      <c r="D4" s="887" t="str">
        <f>①人件費内訳!A7</f>
        <v>（１）○○○に係る事業性・採算性の検証</v>
      </c>
      <c r="E4" s="887"/>
      <c r="F4" s="887"/>
      <c r="G4" s="887"/>
      <c r="H4" s="887"/>
      <c r="I4" s="887"/>
      <c r="J4" s="887"/>
      <c r="K4" s="887"/>
      <c r="L4" s="887"/>
      <c r="M4" s="887"/>
      <c r="N4" s="887"/>
      <c r="O4" s="887"/>
      <c r="P4" s="887"/>
      <c r="Q4" s="887"/>
      <c r="R4" s="887"/>
      <c r="S4" s="887"/>
      <c r="T4" s="887"/>
      <c r="U4" s="887"/>
      <c r="V4" s="887"/>
      <c r="W4" s="335" t="s">
        <v>248</v>
      </c>
      <c r="X4" s="360"/>
      <c r="Y4" s="360"/>
      <c r="Z4" s="360"/>
    </row>
    <row r="5" spans="1:26" ht="21.75" customHeight="1">
      <c r="A5" s="888" t="s">
        <v>241</v>
      </c>
      <c r="B5" s="891" t="s">
        <v>215</v>
      </c>
      <c r="C5" s="894" t="s">
        <v>216</v>
      </c>
      <c r="D5" s="897" t="s">
        <v>274</v>
      </c>
      <c r="E5" s="898"/>
      <c r="F5" s="899"/>
      <c r="G5" s="906" t="s">
        <v>217</v>
      </c>
      <c r="H5" s="906"/>
      <c r="I5" s="906"/>
      <c r="J5" s="906"/>
      <c r="K5" s="906"/>
      <c r="L5" s="906"/>
      <c r="M5" s="906"/>
      <c r="N5" s="906"/>
      <c r="O5" s="906"/>
      <c r="P5" s="906"/>
      <c r="Q5" s="906"/>
      <c r="R5" s="906"/>
      <c r="S5" s="906"/>
      <c r="T5" s="906"/>
      <c r="U5" s="907" t="s">
        <v>249</v>
      </c>
      <c r="V5" s="910" t="s">
        <v>221</v>
      </c>
      <c r="W5" s="911"/>
      <c r="X5" s="915" t="s">
        <v>250</v>
      </c>
      <c r="Y5" s="336"/>
    </row>
    <row r="6" spans="1:26" ht="21" customHeight="1">
      <c r="A6" s="889"/>
      <c r="B6" s="892"/>
      <c r="C6" s="895"/>
      <c r="D6" s="900"/>
      <c r="E6" s="901"/>
      <c r="F6" s="902"/>
      <c r="G6" s="919" t="s">
        <v>251</v>
      </c>
      <c r="H6" s="919" t="s">
        <v>252</v>
      </c>
      <c r="I6" s="921" t="s">
        <v>218</v>
      </c>
      <c r="J6" s="922"/>
      <c r="K6" s="921" t="s">
        <v>219</v>
      </c>
      <c r="L6" s="925"/>
      <c r="M6" s="925"/>
      <c r="N6" s="922"/>
      <c r="O6" s="909" t="s">
        <v>220</v>
      </c>
      <c r="P6" s="909"/>
      <c r="Q6" s="909"/>
      <c r="R6" s="909"/>
      <c r="S6" s="921" t="s">
        <v>253</v>
      </c>
      <c r="T6" s="922"/>
      <c r="U6" s="908"/>
      <c r="V6" s="918" t="s">
        <v>278</v>
      </c>
      <c r="W6" s="918" t="s">
        <v>242</v>
      </c>
      <c r="X6" s="916"/>
      <c r="Y6" s="336"/>
    </row>
    <row r="7" spans="1:26" ht="30.75" customHeight="1">
      <c r="A7" s="889"/>
      <c r="B7" s="893"/>
      <c r="C7" s="895"/>
      <c r="D7" s="900"/>
      <c r="E7" s="901"/>
      <c r="F7" s="902"/>
      <c r="G7" s="919"/>
      <c r="H7" s="919"/>
      <c r="I7" s="918" t="s">
        <v>275</v>
      </c>
      <c r="J7" s="918" t="s">
        <v>243</v>
      </c>
      <c r="K7" s="912" t="s">
        <v>254</v>
      </c>
      <c r="L7" s="913"/>
      <c r="M7" s="912" t="s">
        <v>255</v>
      </c>
      <c r="N7" s="913"/>
      <c r="O7" s="912" t="s">
        <v>254</v>
      </c>
      <c r="P7" s="913"/>
      <c r="Q7" s="912" t="s">
        <v>255</v>
      </c>
      <c r="R7" s="913"/>
      <c r="S7" s="918" t="s">
        <v>277</v>
      </c>
      <c r="T7" s="918" t="s">
        <v>276</v>
      </c>
      <c r="U7" s="908"/>
      <c r="V7" s="919"/>
      <c r="W7" s="919"/>
      <c r="X7" s="916"/>
      <c r="Y7" s="336"/>
    </row>
    <row r="8" spans="1:26" ht="19.5" customHeight="1">
      <c r="A8" s="890"/>
      <c r="B8" s="366"/>
      <c r="C8" s="896"/>
      <c r="D8" s="903"/>
      <c r="E8" s="904"/>
      <c r="F8" s="905"/>
      <c r="G8" s="920"/>
      <c r="H8" s="920"/>
      <c r="I8" s="920"/>
      <c r="J8" s="920"/>
      <c r="K8" s="367" t="s">
        <v>256</v>
      </c>
      <c r="L8" s="368" t="s">
        <v>257</v>
      </c>
      <c r="M8" s="367" t="s">
        <v>256</v>
      </c>
      <c r="N8" s="368" t="s">
        <v>257</v>
      </c>
      <c r="O8" s="367" t="s">
        <v>256</v>
      </c>
      <c r="P8" s="368" t="s">
        <v>258</v>
      </c>
      <c r="Q8" s="367" t="s">
        <v>256</v>
      </c>
      <c r="R8" s="368" t="s">
        <v>258</v>
      </c>
      <c r="S8" s="920"/>
      <c r="T8" s="920"/>
      <c r="U8" s="909"/>
      <c r="V8" s="920"/>
      <c r="W8" s="920"/>
      <c r="X8" s="917"/>
      <c r="Y8" s="336"/>
    </row>
    <row r="9" spans="1:26" s="372" customFormat="1" ht="19.5" customHeight="1">
      <c r="A9" s="923">
        <v>1</v>
      </c>
      <c r="B9" s="369" t="s">
        <v>259</v>
      </c>
      <c r="C9" s="881" t="s">
        <v>260</v>
      </c>
      <c r="D9" s="370" t="s">
        <v>261</v>
      </c>
      <c r="E9" s="879" t="s">
        <v>262</v>
      </c>
      <c r="F9" s="877" t="s">
        <v>263</v>
      </c>
      <c r="G9" s="869">
        <v>1160</v>
      </c>
      <c r="H9" s="869">
        <v>0</v>
      </c>
      <c r="I9" s="869">
        <v>191180</v>
      </c>
      <c r="J9" s="869">
        <v>2570</v>
      </c>
      <c r="K9" s="873"/>
      <c r="L9" s="875"/>
      <c r="M9" s="873">
        <v>4200</v>
      </c>
      <c r="N9" s="871">
        <v>3</v>
      </c>
      <c r="O9" s="873"/>
      <c r="P9" s="875"/>
      <c r="Q9" s="873">
        <v>12900</v>
      </c>
      <c r="R9" s="871">
        <v>2</v>
      </c>
      <c r="S9" s="869">
        <f>H9+I9+(M9*N9)+(M10*N10)+(Q9*R9)</f>
        <v>229580</v>
      </c>
      <c r="T9" s="869">
        <f>G9+J9+(K9*L9)+(O9*P9)</f>
        <v>3730</v>
      </c>
      <c r="U9" s="867">
        <v>8</v>
      </c>
      <c r="V9" s="861">
        <f>S9*U9</f>
        <v>1836640</v>
      </c>
      <c r="W9" s="861">
        <f>T9*U9</f>
        <v>29840</v>
      </c>
      <c r="X9" s="863" t="s">
        <v>264</v>
      </c>
      <c r="Y9" s="371"/>
    </row>
    <row r="10" spans="1:26" s="372" customFormat="1" ht="19.5" customHeight="1">
      <c r="A10" s="924"/>
      <c r="B10" s="369" t="s">
        <v>259</v>
      </c>
      <c r="C10" s="882"/>
      <c r="D10" s="373" t="s">
        <v>265</v>
      </c>
      <c r="E10" s="880"/>
      <c r="F10" s="878"/>
      <c r="G10" s="870"/>
      <c r="H10" s="870"/>
      <c r="I10" s="870"/>
      <c r="J10" s="870"/>
      <c r="K10" s="874"/>
      <c r="L10" s="876"/>
      <c r="M10" s="874"/>
      <c r="N10" s="872"/>
      <c r="O10" s="874"/>
      <c r="P10" s="876"/>
      <c r="Q10" s="874"/>
      <c r="R10" s="872"/>
      <c r="S10" s="870"/>
      <c r="T10" s="870"/>
      <c r="U10" s="868"/>
      <c r="V10" s="862"/>
      <c r="W10" s="862"/>
      <c r="X10" s="864"/>
      <c r="Y10" s="371"/>
    </row>
    <row r="11" spans="1:26" s="372" customFormat="1" ht="19.5" customHeight="1">
      <c r="A11" s="923">
        <v>2</v>
      </c>
      <c r="B11" s="369" t="s">
        <v>259</v>
      </c>
      <c r="C11" s="881" t="s">
        <v>266</v>
      </c>
      <c r="D11" s="370" t="s">
        <v>261</v>
      </c>
      <c r="E11" s="879" t="s">
        <v>262</v>
      </c>
      <c r="F11" s="877" t="s">
        <v>267</v>
      </c>
      <c r="G11" s="869">
        <v>2380</v>
      </c>
      <c r="H11" s="869">
        <v>0</v>
      </c>
      <c r="I11" s="869">
        <v>49250</v>
      </c>
      <c r="J11" s="869">
        <v>2610</v>
      </c>
      <c r="K11" s="873"/>
      <c r="L11" s="875"/>
      <c r="M11" s="873">
        <v>4200</v>
      </c>
      <c r="N11" s="871">
        <v>3</v>
      </c>
      <c r="O11" s="873"/>
      <c r="P11" s="875"/>
      <c r="Q11" s="873">
        <v>12900</v>
      </c>
      <c r="R11" s="871">
        <v>2</v>
      </c>
      <c r="S11" s="869">
        <f>H11+I11+(M11*N11)+(M12*N12)+(Q11*R11)</f>
        <v>87650</v>
      </c>
      <c r="T11" s="869">
        <f>G11+J11+(K11*L11)+(O11*P11)</f>
        <v>4990</v>
      </c>
      <c r="U11" s="867">
        <v>8</v>
      </c>
      <c r="V11" s="861">
        <f>S11*U11</f>
        <v>701200</v>
      </c>
      <c r="W11" s="861">
        <f>T11*U11</f>
        <v>39920</v>
      </c>
      <c r="X11" s="863" t="s">
        <v>268</v>
      </c>
      <c r="Y11" s="371"/>
    </row>
    <row r="12" spans="1:26" s="372" customFormat="1" ht="19.5" customHeight="1">
      <c r="A12" s="924"/>
      <c r="B12" s="369" t="s">
        <v>259</v>
      </c>
      <c r="C12" s="882"/>
      <c r="D12" s="373" t="s">
        <v>269</v>
      </c>
      <c r="E12" s="880"/>
      <c r="F12" s="878"/>
      <c r="G12" s="870"/>
      <c r="H12" s="870"/>
      <c r="I12" s="870"/>
      <c r="J12" s="870"/>
      <c r="K12" s="874"/>
      <c r="L12" s="876"/>
      <c r="M12" s="874"/>
      <c r="N12" s="872"/>
      <c r="O12" s="874"/>
      <c r="P12" s="876"/>
      <c r="Q12" s="874"/>
      <c r="R12" s="872"/>
      <c r="S12" s="870"/>
      <c r="T12" s="870"/>
      <c r="U12" s="868"/>
      <c r="V12" s="862"/>
      <c r="W12" s="862"/>
      <c r="X12" s="864"/>
      <c r="Y12" s="371"/>
    </row>
    <row r="13" spans="1:26" s="372" customFormat="1" ht="19.5" customHeight="1">
      <c r="A13" s="923">
        <v>3</v>
      </c>
      <c r="B13" s="369" t="s">
        <v>259</v>
      </c>
      <c r="C13" s="881" t="s">
        <v>299</v>
      </c>
      <c r="D13" s="370" t="s">
        <v>261</v>
      </c>
      <c r="E13" s="879" t="s">
        <v>262</v>
      </c>
      <c r="F13" s="877" t="s">
        <v>270</v>
      </c>
      <c r="G13" s="869">
        <v>1770</v>
      </c>
      <c r="H13" s="869">
        <v>0</v>
      </c>
      <c r="I13" s="869">
        <v>126600</v>
      </c>
      <c r="J13" s="869">
        <v>2610</v>
      </c>
      <c r="K13" s="873"/>
      <c r="L13" s="875"/>
      <c r="M13" s="374">
        <v>6200</v>
      </c>
      <c r="N13" s="375">
        <v>8</v>
      </c>
      <c r="O13" s="873"/>
      <c r="P13" s="875"/>
      <c r="Q13" s="873">
        <v>19300</v>
      </c>
      <c r="R13" s="871">
        <v>7</v>
      </c>
      <c r="S13" s="869">
        <f>H13+I13+(M13*N13)+(M14*N14)+(Q13*R13)</f>
        <v>315100</v>
      </c>
      <c r="T13" s="869">
        <f>G13+J13+(K13*L13)+(O13*P13)</f>
        <v>4380</v>
      </c>
      <c r="U13" s="867">
        <v>1</v>
      </c>
      <c r="V13" s="861">
        <f>S13*U13</f>
        <v>315100</v>
      </c>
      <c r="W13" s="861">
        <f>T13*U13</f>
        <v>4380</v>
      </c>
      <c r="X13" s="863" t="s">
        <v>271</v>
      </c>
      <c r="Y13" s="371"/>
    </row>
    <row r="14" spans="1:26" s="372" customFormat="1" ht="19.5" customHeight="1">
      <c r="A14" s="924"/>
      <c r="B14" s="369" t="s">
        <v>259</v>
      </c>
      <c r="C14" s="882"/>
      <c r="D14" s="373" t="s">
        <v>272</v>
      </c>
      <c r="E14" s="880"/>
      <c r="F14" s="878"/>
      <c r="G14" s="870"/>
      <c r="H14" s="870"/>
      <c r="I14" s="870"/>
      <c r="J14" s="870"/>
      <c r="K14" s="874"/>
      <c r="L14" s="876"/>
      <c r="M14" s="374">
        <v>3800</v>
      </c>
      <c r="N14" s="375">
        <v>1</v>
      </c>
      <c r="O14" s="874"/>
      <c r="P14" s="876"/>
      <c r="Q14" s="874"/>
      <c r="R14" s="872"/>
      <c r="S14" s="870"/>
      <c r="T14" s="870"/>
      <c r="U14" s="868"/>
      <c r="V14" s="862"/>
      <c r="W14" s="862"/>
      <c r="X14" s="864"/>
      <c r="Y14" s="371"/>
    </row>
    <row r="15" spans="1:26" ht="18.75" customHeight="1" thickBot="1">
      <c r="A15" s="376"/>
      <c r="B15" s="377"/>
      <c r="C15" s="378"/>
      <c r="D15" s="379"/>
      <c r="E15" s="362"/>
      <c r="F15" s="379"/>
      <c r="G15" s="338"/>
      <c r="H15" s="338"/>
      <c r="I15" s="338"/>
      <c r="J15" s="338"/>
      <c r="K15" s="380"/>
      <c r="L15" s="381"/>
      <c r="M15" s="382"/>
      <c r="N15" s="381"/>
      <c r="O15" s="380"/>
      <c r="P15" s="381"/>
      <c r="Q15" s="382"/>
      <c r="R15" s="381"/>
      <c r="S15" s="338"/>
      <c r="T15" s="338"/>
      <c r="U15" s="383"/>
      <c r="V15" s="337"/>
      <c r="W15" s="338"/>
      <c r="X15" s="384"/>
      <c r="Y15" s="336"/>
    </row>
    <row r="16" spans="1:26" ht="27" customHeight="1" thickTop="1" thickBot="1">
      <c r="A16" s="385"/>
      <c r="B16" s="865" t="s">
        <v>273</v>
      </c>
      <c r="C16" s="866"/>
      <c r="D16" s="866"/>
      <c r="E16" s="866"/>
      <c r="F16" s="866"/>
      <c r="G16" s="866"/>
      <c r="H16" s="866"/>
      <c r="I16" s="866"/>
      <c r="J16" s="866"/>
      <c r="K16" s="866"/>
      <c r="L16" s="866"/>
      <c r="M16" s="866"/>
      <c r="N16" s="866"/>
      <c r="O16" s="866"/>
      <c r="P16" s="866"/>
      <c r="Q16" s="866"/>
      <c r="R16" s="866"/>
      <c r="S16" s="866"/>
      <c r="T16" s="866"/>
      <c r="U16" s="866"/>
      <c r="V16" s="386">
        <f>SUM(V9:V15)</f>
        <v>2852940</v>
      </c>
      <c r="W16" s="387">
        <f>SUM(W9:W15)</f>
        <v>74140</v>
      </c>
      <c r="X16" s="388"/>
      <c r="Y16" s="336"/>
    </row>
    <row r="17" spans="1:26" ht="27" customHeight="1">
      <c r="A17" s="336"/>
      <c r="B17" s="394"/>
      <c r="C17" s="395"/>
      <c r="D17" s="395"/>
      <c r="E17" s="395"/>
      <c r="F17" s="395"/>
      <c r="G17" s="395"/>
      <c r="H17" s="395"/>
      <c r="I17" s="395"/>
      <c r="J17" s="395"/>
      <c r="K17" s="395"/>
      <c r="L17" s="395"/>
      <c r="M17" s="395"/>
      <c r="N17" s="395"/>
      <c r="O17" s="395"/>
      <c r="P17" s="395"/>
      <c r="Q17" s="395"/>
      <c r="R17" s="395"/>
      <c r="S17" s="395"/>
      <c r="T17" s="395"/>
      <c r="U17" s="395"/>
      <c r="V17" s="396"/>
      <c r="W17" s="396"/>
      <c r="X17" s="396"/>
      <c r="Y17" s="336"/>
    </row>
    <row r="18" spans="1:26">
      <c r="B18" s="389"/>
      <c r="C18" s="336"/>
      <c r="D18" s="390"/>
      <c r="E18" s="391"/>
      <c r="F18" s="390"/>
      <c r="G18" s="392"/>
      <c r="H18" s="392"/>
      <c r="I18" s="392"/>
      <c r="J18" s="392"/>
      <c r="K18" s="392"/>
      <c r="L18" s="392"/>
      <c r="M18" s="391"/>
      <c r="N18" s="391"/>
      <c r="O18" s="391"/>
      <c r="P18" s="391"/>
      <c r="Q18" s="391"/>
      <c r="R18" s="391"/>
      <c r="S18" s="392"/>
      <c r="T18" s="392"/>
      <c r="U18" s="391"/>
      <c r="V18" s="391"/>
      <c r="W18" s="391"/>
      <c r="X18" s="391"/>
      <c r="Y18" s="336"/>
    </row>
    <row r="19" spans="1:26" ht="18.75" customHeight="1" thickBot="1">
      <c r="A19" s="365"/>
      <c r="B19" s="360"/>
      <c r="C19" s="360" t="s">
        <v>247</v>
      </c>
      <c r="D19" s="887" t="str">
        <f>①人件費内訳!A16</f>
        <v>（２）○○○の他地域への波及性の検証</v>
      </c>
      <c r="E19" s="887"/>
      <c r="F19" s="887"/>
      <c r="G19" s="887"/>
      <c r="H19" s="887"/>
      <c r="I19" s="887"/>
      <c r="J19" s="887"/>
      <c r="K19" s="887"/>
      <c r="L19" s="887"/>
      <c r="M19" s="887"/>
      <c r="N19" s="887"/>
      <c r="O19" s="887"/>
      <c r="P19" s="887"/>
      <c r="Q19" s="887"/>
      <c r="R19" s="887"/>
      <c r="S19" s="887"/>
      <c r="T19" s="887"/>
      <c r="U19" s="887"/>
      <c r="V19" s="887"/>
      <c r="W19" s="335"/>
      <c r="X19" s="360"/>
      <c r="Y19" s="360"/>
      <c r="Z19" s="360"/>
    </row>
    <row r="20" spans="1:26" ht="21.75" customHeight="1">
      <c r="A20" s="888" t="s">
        <v>87</v>
      </c>
      <c r="B20" s="891" t="s">
        <v>215</v>
      </c>
      <c r="C20" s="894" t="s">
        <v>216</v>
      </c>
      <c r="D20" s="897" t="s">
        <v>274</v>
      </c>
      <c r="E20" s="898"/>
      <c r="F20" s="899"/>
      <c r="G20" s="906" t="s">
        <v>217</v>
      </c>
      <c r="H20" s="906"/>
      <c r="I20" s="906"/>
      <c r="J20" s="906"/>
      <c r="K20" s="906"/>
      <c r="L20" s="906"/>
      <c r="M20" s="906"/>
      <c r="N20" s="906"/>
      <c r="O20" s="906"/>
      <c r="P20" s="906"/>
      <c r="Q20" s="906"/>
      <c r="R20" s="906"/>
      <c r="S20" s="906"/>
      <c r="T20" s="906"/>
      <c r="U20" s="907" t="s">
        <v>249</v>
      </c>
      <c r="V20" s="910" t="s">
        <v>221</v>
      </c>
      <c r="W20" s="911"/>
      <c r="X20" s="915" t="s">
        <v>250</v>
      </c>
      <c r="Y20" s="336"/>
    </row>
    <row r="21" spans="1:26" ht="21" customHeight="1">
      <c r="A21" s="889"/>
      <c r="B21" s="892"/>
      <c r="C21" s="895"/>
      <c r="D21" s="900"/>
      <c r="E21" s="901"/>
      <c r="F21" s="902"/>
      <c r="G21" s="919" t="s">
        <v>251</v>
      </c>
      <c r="H21" s="919" t="s">
        <v>252</v>
      </c>
      <c r="I21" s="921" t="s">
        <v>218</v>
      </c>
      <c r="J21" s="922"/>
      <c r="K21" s="921" t="s">
        <v>219</v>
      </c>
      <c r="L21" s="925"/>
      <c r="M21" s="925"/>
      <c r="N21" s="922"/>
      <c r="O21" s="909" t="s">
        <v>220</v>
      </c>
      <c r="P21" s="909"/>
      <c r="Q21" s="909"/>
      <c r="R21" s="909"/>
      <c r="S21" s="921" t="s">
        <v>253</v>
      </c>
      <c r="T21" s="922"/>
      <c r="U21" s="908"/>
      <c r="V21" s="918" t="s">
        <v>278</v>
      </c>
      <c r="W21" s="918" t="s">
        <v>242</v>
      </c>
      <c r="X21" s="916"/>
      <c r="Y21" s="336"/>
    </row>
    <row r="22" spans="1:26" ht="30.75" customHeight="1">
      <c r="A22" s="889"/>
      <c r="B22" s="893"/>
      <c r="C22" s="895"/>
      <c r="D22" s="900"/>
      <c r="E22" s="901"/>
      <c r="F22" s="902"/>
      <c r="G22" s="919"/>
      <c r="H22" s="919"/>
      <c r="I22" s="918" t="s">
        <v>275</v>
      </c>
      <c r="J22" s="918" t="s">
        <v>276</v>
      </c>
      <c r="K22" s="912" t="s">
        <v>254</v>
      </c>
      <c r="L22" s="913"/>
      <c r="M22" s="912" t="s">
        <v>255</v>
      </c>
      <c r="N22" s="913"/>
      <c r="O22" s="912" t="s">
        <v>254</v>
      </c>
      <c r="P22" s="913"/>
      <c r="Q22" s="912" t="s">
        <v>255</v>
      </c>
      <c r="R22" s="913"/>
      <c r="S22" s="918" t="s">
        <v>277</v>
      </c>
      <c r="T22" s="918" t="s">
        <v>276</v>
      </c>
      <c r="U22" s="908"/>
      <c r="V22" s="919"/>
      <c r="W22" s="919"/>
      <c r="X22" s="916"/>
      <c r="Y22" s="336"/>
    </row>
    <row r="23" spans="1:26" ht="19.5" customHeight="1">
      <c r="A23" s="890"/>
      <c r="B23" s="366"/>
      <c r="C23" s="896"/>
      <c r="D23" s="903"/>
      <c r="E23" s="904"/>
      <c r="F23" s="905"/>
      <c r="G23" s="920"/>
      <c r="H23" s="920"/>
      <c r="I23" s="920"/>
      <c r="J23" s="920"/>
      <c r="K23" s="367" t="s">
        <v>256</v>
      </c>
      <c r="L23" s="368" t="s">
        <v>257</v>
      </c>
      <c r="M23" s="367" t="s">
        <v>256</v>
      </c>
      <c r="N23" s="368" t="s">
        <v>257</v>
      </c>
      <c r="O23" s="367" t="s">
        <v>256</v>
      </c>
      <c r="P23" s="368" t="s">
        <v>258</v>
      </c>
      <c r="Q23" s="367" t="s">
        <v>256</v>
      </c>
      <c r="R23" s="368" t="s">
        <v>258</v>
      </c>
      <c r="S23" s="920"/>
      <c r="T23" s="920"/>
      <c r="U23" s="909"/>
      <c r="V23" s="920"/>
      <c r="W23" s="920"/>
      <c r="X23" s="917"/>
      <c r="Y23" s="336"/>
    </row>
    <row r="24" spans="1:26" s="372" customFormat="1" ht="19.5" customHeight="1">
      <c r="A24" s="923">
        <v>1</v>
      </c>
      <c r="B24" s="369" t="s">
        <v>259</v>
      </c>
      <c r="C24" s="881" t="s">
        <v>260</v>
      </c>
      <c r="D24" s="370" t="s">
        <v>261</v>
      </c>
      <c r="E24" s="879" t="s">
        <v>262</v>
      </c>
      <c r="F24" s="877" t="s">
        <v>263</v>
      </c>
      <c r="G24" s="869">
        <v>1160</v>
      </c>
      <c r="H24" s="869">
        <v>0</v>
      </c>
      <c r="I24" s="869">
        <v>191180</v>
      </c>
      <c r="J24" s="869">
        <v>2570</v>
      </c>
      <c r="K24" s="873"/>
      <c r="L24" s="875"/>
      <c r="M24" s="873">
        <v>4200</v>
      </c>
      <c r="N24" s="871">
        <v>3</v>
      </c>
      <c r="O24" s="873"/>
      <c r="P24" s="875"/>
      <c r="Q24" s="873">
        <v>12900</v>
      </c>
      <c r="R24" s="871">
        <v>2</v>
      </c>
      <c r="S24" s="869">
        <f>H24+I24+(M24*N24)+(M25*N25)+(Q24*R24)</f>
        <v>229580</v>
      </c>
      <c r="T24" s="869">
        <f>G24+J24+(K24*L24)+(O24*P24)</f>
        <v>3730</v>
      </c>
      <c r="U24" s="867">
        <v>8</v>
      </c>
      <c r="V24" s="861">
        <f>S24*U24</f>
        <v>1836640</v>
      </c>
      <c r="W24" s="861">
        <f>T24*U24</f>
        <v>29840</v>
      </c>
      <c r="X24" s="863" t="s">
        <v>264</v>
      </c>
      <c r="Y24" s="371"/>
    </row>
    <row r="25" spans="1:26" s="372" customFormat="1" ht="19.5" customHeight="1">
      <c r="A25" s="924"/>
      <c r="B25" s="369" t="s">
        <v>259</v>
      </c>
      <c r="C25" s="882"/>
      <c r="D25" s="373" t="s">
        <v>265</v>
      </c>
      <c r="E25" s="880"/>
      <c r="F25" s="878"/>
      <c r="G25" s="870"/>
      <c r="H25" s="870"/>
      <c r="I25" s="870"/>
      <c r="J25" s="870"/>
      <c r="K25" s="874"/>
      <c r="L25" s="876"/>
      <c r="M25" s="874"/>
      <c r="N25" s="872"/>
      <c r="O25" s="874"/>
      <c r="P25" s="876"/>
      <c r="Q25" s="874"/>
      <c r="R25" s="872"/>
      <c r="S25" s="870"/>
      <c r="T25" s="870"/>
      <c r="U25" s="868"/>
      <c r="V25" s="862"/>
      <c r="W25" s="862"/>
      <c r="X25" s="864"/>
      <c r="Y25" s="371"/>
    </row>
    <row r="26" spans="1:26" s="372" customFormat="1" ht="19.5" customHeight="1">
      <c r="A26" s="923">
        <v>2</v>
      </c>
      <c r="B26" s="369" t="s">
        <v>259</v>
      </c>
      <c r="C26" s="881" t="s">
        <v>279</v>
      </c>
      <c r="D26" s="370" t="s">
        <v>261</v>
      </c>
      <c r="E26" s="879" t="s">
        <v>262</v>
      </c>
      <c r="F26" s="877" t="s">
        <v>267</v>
      </c>
      <c r="G26" s="869">
        <v>2380</v>
      </c>
      <c r="H26" s="869">
        <v>0</v>
      </c>
      <c r="I26" s="869">
        <v>49250</v>
      </c>
      <c r="J26" s="869">
        <v>2610</v>
      </c>
      <c r="K26" s="873"/>
      <c r="L26" s="875"/>
      <c r="M26" s="873">
        <v>4200</v>
      </c>
      <c r="N26" s="871">
        <v>3</v>
      </c>
      <c r="O26" s="873"/>
      <c r="P26" s="875"/>
      <c r="Q26" s="873">
        <v>12900</v>
      </c>
      <c r="R26" s="871">
        <v>2</v>
      </c>
      <c r="S26" s="869">
        <f>H26+I26+(M26*N26)+(M27*N27)+(Q26*R26)</f>
        <v>87650</v>
      </c>
      <c r="T26" s="869">
        <f>G26+J26+(K26*L26)+(O26*P26)</f>
        <v>4990</v>
      </c>
      <c r="U26" s="867">
        <v>4</v>
      </c>
      <c r="V26" s="861">
        <f>S26*U26</f>
        <v>350600</v>
      </c>
      <c r="W26" s="861">
        <f>T26*U26</f>
        <v>19960</v>
      </c>
      <c r="X26" s="863" t="s">
        <v>268</v>
      </c>
      <c r="Y26" s="371"/>
    </row>
    <row r="27" spans="1:26" s="372" customFormat="1" ht="19.5" customHeight="1">
      <c r="A27" s="924"/>
      <c r="B27" s="369" t="s">
        <v>259</v>
      </c>
      <c r="C27" s="882"/>
      <c r="D27" s="373" t="s">
        <v>269</v>
      </c>
      <c r="E27" s="880"/>
      <c r="F27" s="878"/>
      <c r="G27" s="870"/>
      <c r="H27" s="870"/>
      <c r="I27" s="870"/>
      <c r="J27" s="870"/>
      <c r="K27" s="874"/>
      <c r="L27" s="876"/>
      <c r="M27" s="874"/>
      <c r="N27" s="872"/>
      <c r="O27" s="874"/>
      <c r="P27" s="876"/>
      <c r="Q27" s="874"/>
      <c r="R27" s="872"/>
      <c r="S27" s="870"/>
      <c r="T27" s="870"/>
      <c r="U27" s="868"/>
      <c r="V27" s="862"/>
      <c r="W27" s="862"/>
      <c r="X27" s="864"/>
      <c r="Y27" s="371"/>
    </row>
    <row r="28" spans="1:26" s="372" customFormat="1" ht="19.5" customHeight="1">
      <c r="A28" s="923">
        <v>3</v>
      </c>
      <c r="B28" s="369" t="s">
        <v>259</v>
      </c>
      <c r="C28" s="881" t="s">
        <v>299</v>
      </c>
      <c r="D28" s="370" t="s">
        <v>261</v>
      </c>
      <c r="E28" s="879" t="s">
        <v>262</v>
      </c>
      <c r="F28" s="877" t="s">
        <v>270</v>
      </c>
      <c r="G28" s="869">
        <v>1770</v>
      </c>
      <c r="H28" s="869">
        <v>0</v>
      </c>
      <c r="I28" s="869">
        <v>126600</v>
      </c>
      <c r="J28" s="869">
        <v>2610</v>
      </c>
      <c r="K28" s="873"/>
      <c r="L28" s="875"/>
      <c r="M28" s="374">
        <v>6200</v>
      </c>
      <c r="N28" s="375">
        <v>8</v>
      </c>
      <c r="O28" s="873"/>
      <c r="P28" s="875"/>
      <c r="Q28" s="873">
        <v>19300</v>
      </c>
      <c r="R28" s="871">
        <v>7</v>
      </c>
      <c r="S28" s="869">
        <f>H28+I28+(M28*N28)+(M29*N29)+(Q28*R28)</f>
        <v>315100</v>
      </c>
      <c r="T28" s="869">
        <f>G28+J28+(K28*L28)+(O28*P28)</f>
        <v>4380</v>
      </c>
      <c r="U28" s="867">
        <v>1</v>
      </c>
      <c r="V28" s="861">
        <f>S28*U28</f>
        <v>315100</v>
      </c>
      <c r="W28" s="861">
        <f>T28*U28</f>
        <v>4380</v>
      </c>
      <c r="X28" s="863" t="s">
        <v>271</v>
      </c>
      <c r="Y28" s="371"/>
    </row>
    <row r="29" spans="1:26" s="372" customFormat="1" ht="19.5" customHeight="1">
      <c r="A29" s="924"/>
      <c r="B29" s="369" t="s">
        <v>259</v>
      </c>
      <c r="C29" s="882"/>
      <c r="D29" s="373" t="s">
        <v>272</v>
      </c>
      <c r="E29" s="880"/>
      <c r="F29" s="878"/>
      <c r="G29" s="870"/>
      <c r="H29" s="870"/>
      <c r="I29" s="870"/>
      <c r="J29" s="870"/>
      <c r="K29" s="874"/>
      <c r="L29" s="876"/>
      <c r="M29" s="374">
        <v>3800</v>
      </c>
      <c r="N29" s="375">
        <v>1</v>
      </c>
      <c r="O29" s="874"/>
      <c r="P29" s="876"/>
      <c r="Q29" s="874"/>
      <c r="R29" s="872"/>
      <c r="S29" s="870"/>
      <c r="T29" s="870"/>
      <c r="U29" s="868"/>
      <c r="V29" s="862"/>
      <c r="W29" s="862"/>
      <c r="X29" s="864"/>
      <c r="Y29" s="371"/>
    </row>
    <row r="30" spans="1:26" ht="18.75" customHeight="1" thickBot="1">
      <c r="A30" s="376"/>
      <c r="B30" s="377"/>
      <c r="C30" s="378"/>
      <c r="D30" s="379"/>
      <c r="E30" s="362"/>
      <c r="F30" s="379"/>
      <c r="G30" s="338"/>
      <c r="H30" s="338"/>
      <c r="I30" s="338"/>
      <c r="J30" s="338"/>
      <c r="K30" s="380"/>
      <c r="L30" s="381"/>
      <c r="M30" s="382"/>
      <c r="N30" s="381"/>
      <c r="O30" s="380"/>
      <c r="P30" s="381"/>
      <c r="Q30" s="382"/>
      <c r="R30" s="381"/>
      <c r="S30" s="338"/>
      <c r="T30" s="338"/>
      <c r="U30" s="383"/>
      <c r="V30" s="337"/>
      <c r="W30" s="338"/>
      <c r="X30" s="384"/>
      <c r="Y30" s="336"/>
    </row>
    <row r="31" spans="1:26" ht="27" customHeight="1" thickTop="1" thickBot="1">
      <c r="A31" s="385"/>
      <c r="B31" s="865" t="s">
        <v>273</v>
      </c>
      <c r="C31" s="866"/>
      <c r="D31" s="866"/>
      <c r="E31" s="866"/>
      <c r="F31" s="866"/>
      <c r="G31" s="866"/>
      <c r="H31" s="866"/>
      <c r="I31" s="866"/>
      <c r="J31" s="866"/>
      <c r="K31" s="866"/>
      <c r="L31" s="866"/>
      <c r="M31" s="866"/>
      <c r="N31" s="866"/>
      <c r="O31" s="866"/>
      <c r="P31" s="866"/>
      <c r="Q31" s="866"/>
      <c r="R31" s="866"/>
      <c r="S31" s="866"/>
      <c r="T31" s="866"/>
      <c r="U31" s="866"/>
      <c r="V31" s="386">
        <f>SUM(V24:V30)</f>
        <v>2502340</v>
      </c>
      <c r="W31" s="387">
        <f>SUM(W24:W30)</f>
        <v>54180</v>
      </c>
      <c r="X31" s="388"/>
      <c r="Y31" s="336"/>
    </row>
    <row r="32" spans="1:26">
      <c r="B32" s="389"/>
      <c r="C32" s="336"/>
      <c r="D32" s="390"/>
      <c r="E32" s="391"/>
      <c r="F32" s="390"/>
      <c r="G32" s="392"/>
      <c r="H32" s="392"/>
      <c r="I32" s="392"/>
      <c r="J32" s="392"/>
      <c r="K32" s="392"/>
      <c r="L32" s="392"/>
      <c r="M32" s="391"/>
      <c r="N32" s="391"/>
      <c r="O32" s="391"/>
      <c r="P32" s="391"/>
      <c r="Q32" s="391"/>
      <c r="R32" s="391"/>
      <c r="S32" s="392"/>
      <c r="T32" s="392"/>
      <c r="U32" s="391"/>
      <c r="V32" s="391"/>
      <c r="W32" s="393"/>
      <c r="X32" s="393"/>
    </row>
    <row r="33" spans="1:14">
      <c r="A33" s="361"/>
      <c r="K33" s="340"/>
      <c r="L33" s="340"/>
    </row>
    <row r="34" spans="1:14">
      <c r="A34" s="885"/>
      <c r="B34" s="886"/>
      <c r="C34" s="886"/>
      <c r="D34" s="886"/>
      <c r="E34" s="886"/>
      <c r="F34" s="886"/>
      <c r="G34" s="886"/>
      <c r="H34" s="886"/>
      <c r="I34" s="886"/>
      <c r="J34" s="886"/>
      <c r="K34" s="886"/>
      <c r="L34" s="886"/>
      <c r="M34" s="886"/>
      <c r="N34" s="886"/>
    </row>
    <row r="35" spans="1:14">
      <c r="A35" s="886"/>
      <c r="B35" s="886"/>
      <c r="C35" s="886"/>
      <c r="D35" s="886"/>
      <c r="E35" s="886"/>
      <c r="F35" s="886"/>
      <c r="G35" s="886"/>
      <c r="H35" s="886"/>
      <c r="I35" s="886"/>
      <c r="J35" s="886"/>
      <c r="K35" s="886"/>
      <c r="L35" s="886"/>
      <c r="M35" s="886"/>
      <c r="N35" s="886"/>
    </row>
  </sheetData>
  <mergeCells count="185">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 ref="A9:A10"/>
    <mergeCell ref="C9:C10"/>
    <mergeCell ref="E9:E10"/>
    <mergeCell ref="F9:F10"/>
    <mergeCell ref="G9:G10"/>
    <mergeCell ref="H9:H10"/>
    <mergeCell ref="I9:I10"/>
    <mergeCell ref="J9:J10"/>
    <mergeCell ref="K9:K10"/>
    <mergeCell ref="A5:A8"/>
    <mergeCell ref="B5:B7"/>
    <mergeCell ref="C5:C8"/>
    <mergeCell ref="D5:F8"/>
    <mergeCell ref="G5:T5"/>
    <mergeCell ref="U5:U8"/>
    <mergeCell ref="S6:T6"/>
    <mergeCell ref="S7:S8"/>
    <mergeCell ref="T7:T8"/>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26:X27"/>
    <mergeCell ref="J26:J27"/>
    <mergeCell ref="K26:K27"/>
    <mergeCell ref="L26:L27"/>
    <mergeCell ref="M26:M27"/>
    <mergeCell ref="N26:N27"/>
    <mergeCell ref="O26:O27"/>
    <mergeCell ref="P26:P27"/>
    <mergeCell ref="Q26:Q27"/>
    <mergeCell ref="R26:R27"/>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s>
  <phoneticPr fontId="3"/>
  <printOptions horizontalCentered="1"/>
  <pageMargins left="0.70866141732283472" right="0.39370078740157483" top="0.98425196850393704" bottom="0.98425196850393704" header="0.51181102362204722" footer="0.51181102362204722"/>
  <pageSetup paperSize="9" scale="65"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