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'市町村分担金内訳'!$2:$13</definedName>
    <definedName name="_xlnm.Print_Area" localSheetId="4">'組合分担金内訳'!$2:$27</definedName>
    <definedName name="_xlnm.Print_Area" localSheetId="3">'廃棄物事業経費（歳出）'!$2:$33</definedName>
    <definedName name="_xlnm.Print_Area" localSheetId="2">'廃棄物事業経費（歳入）'!$2:$33</definedName>
    <definedName name="_xlnm.Print_Area" localSheetId="0">'廃棄物事業経費（市町村）'!$2:$27</definedName>
    <definedName name="_xlnm.Print_Area" localSheetId="1">'廃棄物事業経費（組合）'!$2:$13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'廃棄物事業経費（市町村）'!$A:$C,'廃棄物事業経費（市町村）'!$2:$6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<sst xmlns="http://schemas.openxmlformats.org/spreadsheetml/2006/main" count="1957" uniqueCount="567">
  <si>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</si>
  <si>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</si>
  <si>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</si>
  <si>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</si>
  <si>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</si>
  <si>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</si>
  <si>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</si>
  <si>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</si>
  <si>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</si>
  <si>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</si>
  <si>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</si>
  <si>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</si>
  <si>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</si>
  <si>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</si>
  <si>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</si>
  <si>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</si>
  <si>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</si>
  <si>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</si>
  <si>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</si>
  <si>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</si>
  <si>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</si>
  <si>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</si>
  <si>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</si>
  <si>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</si>
  <si>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</si>
  <si>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</si>
  <si>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</si>
  <si>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</si>
  <si>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</si>
  <si>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</si>
  <si>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</si>
  <si>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</si>
  <si>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-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</si>
  <si>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</si>
  <si>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</si>
  <si>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</si>
  <si>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</si>
  <si>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</si>
  <si>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</si>
  <si>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</si>
  <si>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</si>
  <si>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</si>
  <si>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</si>
  <si>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</si>
  <si>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</si>
  <si>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</si>
  <si>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</si>
  <si>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</si>
  <si>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</si>
  <si>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</si>
  <si>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</si>
  <si>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</si>
  <si>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廃棄物処理事業経費（市区町村の合計）（平成26年度実績）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</si>
  <si>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</si>
  <si>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</si>
  <si>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</si>
  <si>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</si>
  <si>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</si>
  <si>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</si>
  <si>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</si>
  <si>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</si>
  <si>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</si>
  <si>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</si>
  <si>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</si>
  <si>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</si>
  <si>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</si>
  <si>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</si>
  <si>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</si>
  <si>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</si>
  <si>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</si>
  <si>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</si>
  <si>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</si>
  <si>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</si>
  <si>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</si>
  <si>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</si>
  <si>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</si>
  <si>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</si>
  <si>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</si>
  <si>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</si>
  <si>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</si>
  <si>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</si>
  <si>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</si>
  <si>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</si>
  <si>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</si>
  <si>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</si>
  <si>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</si>
  <si>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</si>
  <si>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</si>
  <si>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</si>
  <si>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</si>
  <si>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</si>
  <si>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</si>
  <si>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</si>
  <si>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</si>
  <si>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</si>
  <si>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</si>
  <si>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</si>
  <si>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</si>
  <si>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</si>
  <si>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国庫支出金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</si>
  <si>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</si>
  <si>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</si>
  <si>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</si>
  <si>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</si>
  <si>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</si>
  <si>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</si>
  <si>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</si>
  <si>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</si>
  <si>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</si>
  <si>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</si>
  <si>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</si>
  <si>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</si>
  <si>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</si>
  <si>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</si>
  <si>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</si>
  <si>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</si>
  <si>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</si>
  <si>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</si>
  <si>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</si>
  <si>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</si>
  <si>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</si>
  <si>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（千円）</t>
  </si>
  <si>
    <t>愛媛県</t>
  </si>
  <si>
    <t>38000</t>
  </si>
  <si>
    <t>38000</t>
  </si>
  <si>
    <t>愛媛県</t>
  </si>
  <si>
    <t>38201</t>
  </si>
  <si>
    <t>松山市</t>
  </si>
  <si>
    <t>-</t>
  </si>
  <si>
    <t>-</t>
  </si>
  <si>
    <t>愛媛県</t>
  </si>
  <si>
    <t>38202</t>
  </si>
  <si>
    <t>今治市</t>
  </si>
  <si>
    <t>-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</si>
  <si>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</si>
  <si>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</si>
  <si>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</si>
  <si>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</si>
  <si>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</si>
  <si>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</si>
  <si>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</si>
  <si>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</si>
  <si>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</si>
  <si>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</si>
  <si>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</si>
  <si>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</si>
  <si>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</si>
  <si>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</si>
  <si>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</si>
  <si>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</si>
  <si>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</si>
  <si>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</si>
  <si>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</si>
  <si>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</si>
  <si>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</si>
  <si>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</si>
  <si>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</si>
  <si>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</si>
  <si>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</si>
  <si>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</si>
  <si>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</si>
  <si>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</si>
  <si>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</si>
  <si>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</si>
  <si>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</si>
  <si>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</si>
  <si>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</si>
  <si>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</si>
  <si>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</si>
  <si>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</si>
  <si>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廃棄物処理事業経費（一部事務組合・広域連合の合計）（平成26年度実績）</t>
  </si>
  <si>
    <t>一部事務組合・広域連合名</t>
  </si>
  <si>
    <t>愛媛県</t>
  </si>
  <si>
    <t>38000</t>
  </si>
  <si>
    <t>-</t>
  </si>
  <si>
    <t>38826</t>
  </si>
  <si>
    <t>松山衛生事務組合</t>
  </si>
  <si>
    <t>38840</t>
  </si>
  <si>
    <t>38842</t>
  </si>
  <si>
    <t>大洲・喜多衛生事務組合</t>
  </si>
  <si>
    <t>38862</t>
  </si>
  <si>
    <t>八幡浜地区施設事務組合</t>
  </si>
  <si>
    <t>38865</t>
  </si>
  <si>
    <t>伊予地区ごみ処理施設管理組合</t>
  </si>
  <si>
    <t>38888</t>
  </si>
  <si>
    <t>宇和島地区広域事務組合</t>
  </si>
  <si>
    <t>廃棄物処理事業経費（市区町村及び一部事務組合・広域連合の合計）【歳入】（平成26年度実績）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</si>
  <si>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</si>
  <si>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</si>
  <si>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</si>
  <si>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</si>
  <si>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</si>
  <si>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特定財源 (市区町村分担金を除く)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</si>
  <si>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</si>
  <si>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</si>
  <si>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</si>
  <si>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</si>
  <si>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</si>
  <si>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</si>
  <si>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</si>
  <si>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（千円）</t>
  </si>
  <si>
    <t>愛媛県</t>
  </si>
  <si>
    <t>38000</t>
  </si>
  <si>
    <t>38201</t>
  </si>
  <si>
    <t>松山市</t>
  </si>
  <si>
    <t>愛媛県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</si>
  <si>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</si>
  <si>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</si>
  <si>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</si>
  <si>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</si>
  <si>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</si>
  <si>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</si>
  <si>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</si>
  <si>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</si>
  <si>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</si>
  <si>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</si>
  <si>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</si>
  <si>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</si>
  <si>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</si>
  <si>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</si>
  <si>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</si>
  <si>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</si>
  <si>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</si>
  <si>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</si>
  <si>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</si>
  <si>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</si>
  <si>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</si>
  <si>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</si>
  <si>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</si>
  <si>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</si>
  <si>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</si>
  <si>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</si>
  <si>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</si>
  <si>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</si>
  <si>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</si>
  <si>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</si>
  <si>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</si>
  <si>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</si>
  <si>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</si>
  <si>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</si>
  <si>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</si>
  <si>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</si>
  <si>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</si>
  <si>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</si>
  <si>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38826</t>
  </si>
  <si>
    <t>松山衛生事務組合</t>
  </si>
  <si>
    <t>38840</t>
  </si>
  <si>
    <t>38842</t>
  </si>
  <si>
    <t>大洲・喜多衛生事務組合</t>
  </si>
  <si>
    <t>38862</t>
  </si>
  <si>
    <t>八幡浜地区施設事務組合</t>
  </si>
  <si>
    <t>38865</t>
  </si>
  <si>
    <t>伊予地区ごみ処理施設管理組合</t>
  </si>
  <si>
    <t>38888</t>
  </si>
  <si>
    <t>宇和島地区広域事務組合</t>
  </si>
  <si>
    <t>廃棄物処理事業経費（市区町村及び一部事務組合・広域連合の合計）【歳出】（平成26年度実績）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</si>
  <si>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</si>
  <si>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</si>
  <si>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</si>
  <si>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</si>
  <si>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</si>
  <si>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</si>
  <si>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</si>
  <si>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</si>
  <si>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</si>
  <si>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</si>
  <si>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</si>
  <si>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</si>
  <si>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</si>
  <si>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</si>
  <si>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</si>
  <si>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</si>
  <si>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</si>
  <si>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</si>
  <si>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</si>
  <si>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</si>
  <si>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</si>
  <si>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</si>
  <si>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</si>
  <si>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</si>
  <si>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愛媛県</t>
  </si>
  <si>
    <t>38201</t>
  </si>
  <si>
    <t>松山市</t>
  </si>
  <si>
    <t>38826</t>
  </si>
  <si>
    <t>松山衛生事務組合</t>
  </si>
  <si>
    <t>38840</t>
  </si>
  <si>
    <t>38842</t>
  </si>
  <si>
    <t>大洲・喜多衛生事務組合</t>
  </si>
  <si>
    <t>38862</t>
  </si>
  <si>
    <t>八幡浜地区施設事務組合</t>
  </si>
  <si>
    <t>38865</t>
  </si>
  <si>
    <t>伊予地区ごみ処理施設管理組合</t>
  </si>
  <si>
    <t>38888</t>
  </si>
  <si>
    <t>宇和島地区広域事務組合</t>
  </si>
  <si>
    <t>廃棄物処理事業経費【分担金の合計】（平成26年度実績）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</si>
  <si>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</si>
  <si>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</si>
  <si>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</si>
  <si>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</si>
  <si>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</si>
  <si>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</si>
  <si>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</si>
  <si>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</si>
  <si>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</si>
  <si>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</si>
  <si>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</si>
  <si>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</si>
  <si>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</si>
  <si>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</si>
  <si>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小計</t>
  </si>
  <si>
    <t>小計</t>
  </si>
  <si>
    <t>38201</t>
  </si>
  <si>
    <t>松山市</t>
  </si>
  <si>
    <t>38826</t>
  </si>
  <si>
    <t>松山衛生事務組合</t>
  </si>
  <si>
    <t>38202</t>
  </si>
  <si>
    <t>今治市</t>
  </si>
  <si>
    <t>38203</t>
  </si>
  <si>
    <t>宇和島市</t>
  </si>
  <si>
    <t>38888</t>
  </si>
  <si>
    <t>宇和島地区広域事務組合</t>
  </si>
  <si>
    <t>38204</t>
  </si>
  <si>
    <t>八幡浜市</t>
  </si>
  <si>
    <t>38862</t>
  </si>
  <si>
    <t>八幡浜地区施設事務組合</t>
  </si>
  <si>
    <t>38205</t>
  </si>
  <si>
    <t>新居浜市</t>
  </si>
  <si>
    <t>38206</t>
  </si>
  <si>
    <t>西条市</t>
  </si>
  <si>
    <t>38207</t>
  </si>
  <si>
    <t>大洲市</t>
  </si>
  <si>
    <t>38842</t>
  </si>
  <si>
    <t>大洲喜多
衛生事務組合</t>
  </si>
  <si>
    <t>38210</t>
  </si>
  <si>
    <t>伊予市</t>
  </si>
  <si>
    <t>38840</t>
  </si>
  <si>
    <t>伊予市松前共立衛生事務組合</t>
  </si>
  <si>
    <t>38865</t>
  </si>
  <si>
    <t>伊予地区ごみ処理施設管理組合</t>
  </si>
  <si>
    <t>大洲・喜多衛生事務組合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</si>
  <si>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</si>
  <si>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</si>
  <si>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</si>
  <si>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</si>
  <si>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</si>
  <si>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</si>
  <si>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</si>
  <si>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</si>
  <si>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</si>
  <si>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</si>
  <si>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</si>
  <si>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</si>
  <si>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伊予地区ごみ処理組合</t>
  </si>
  <si>
    <t>伊予市松前町共立衛生組合</t>
  </si>
  <si>
    <t>38402</t>
  </si>
  <si>
    <t>砥部町</t>
  </si>
  <si>
    <t>38422</t>
  </si>
  <si>
    <t>内子町</t>
  </si>
  <si>
    <t>大洲喜多衛生事務組合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</si>
  <si>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</si>
  <si>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</si>
  <si>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</si>
  <si>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</si>
  <si>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</si>
  <si>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</si>
  <si>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</si>
  <si>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</si>
  <si>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廃棄物処理事業経費【市区町村分担金の合計】（平成26年度実績）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</si>
  <si>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</si>
  <si>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</si>
  <si>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</si>
  <si>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</si>
  <si>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</si>
  <si>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</si>
  <si>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</si>
  <si>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</si>
  <si>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</si>
  <si>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</si>
  <si>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</si>
  <si>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</si>
  <si>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</si>
  <si>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</si>
  <si>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</si>
  <si>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</si>
  <si>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</si>
  <si>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</si>
  <si>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</si>
  <si>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</si>
  <si>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</si>
  <si>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</si>
  <si>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</si>
  <si>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</si>
  <si>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</si>
  <si>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</si>
  <si>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</si>
  <si>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</si>
  <si>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</si>
  <si>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</si>
  <si>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</si>
  <si>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</si>
  <si>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</si>
  <si>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</si>
  <si>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愛媛県</t>
  </si>
  <si>
    <t>38826</t>
  </si>
  <si>
    <t>松山衛生事務組合</t>
  </si>
  <si>
    <t>38201</t>
  </si>
  <si>
    <t>松山市</t>
  </si>
  <si>
    <t>38215</t>
  </si>
  <si>
    <t>東温市</t>
  </si>
  <si>
    <t>38402</t>
  </si>
  <si>
    <t>砥部町</t>
  </si>
  <si>
    <t>38840</t>
  </si>
  <si>
    <t>38210</t>
  </si>
  <si>
    <t>伊予市</t>
  </si>
  <si>
    <t>38401</t>
  </si>
  <si>
    <t>松前町</t>
  </si>
  <si>
    <t>38842</t>
  </si>
  <si>
    <t>大洲・喜多衛生事務組合</t>
  </si>
  <si>
    <t>38207</t>
  </si>
  <si>
    <t>大洲市</t>
  </si>
  <si>
    <t>38422</t>
  </si>
  <si>
    <t>内子町</t>
  </si>
  <si>
    <t>38862</t>
  </si>
  <si>
    <t>八幡浜地区施設事務組合</t>
  </si>
  <si>
    <t>38204</t>
  </si>
  <si>
    <t>八幡浜市</t>
  </si>
  <si>
    <t>38442</t>
  </si>
  <si>
    <t>伊方町</t>
  </si>
  <si>
    <t>38865</t>
  </si>
  <si>
    <t>伊予地区ごみ処理施設管理組合</t>
  </si>
  <si>
    <t>38888</t>
  </si>
  <si>
    <t>宇和島地区広域事務組合</t>
  </si>
  <si>
    <t>38203</t>
  </si>
  <si>
    <t>宇和島市</t>
  </si>
  <si>
    <t>38484</t>
  </si>
  <si>
    <t>松野町</t>
  </si>
  <si>
    <t>38488</t>
  </si>
  <si>
    <t>鬼北町</t>
  </si>
  <si>
    <t>38506</t>
  </si>
  <si>
    <t>愛南町</t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</si>
  <si>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</si>
  <si>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</si>
  <si>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</si>
  <si>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</si>
  <si>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</si>
  <si>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</si>
  <si>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</si>
  <si>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</si>
  <si>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</si>
  <si>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</si>
  <si>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</si>
  <si>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</si>
  <si>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</si>
  <si>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</si>
  <si>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</si>
  <si>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</si>
  <si>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</si>
  <si>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</si>
  <si>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</si>
  <si>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</si>
  <si>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</si>
  <si>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</si>
  <si>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</si>
  <si>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</si>
  <si>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</si>
  <si>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</si>
  <si>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</si>
  <si>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</si>
  <si>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</si>
  <si>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</si>
  <si>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</si>
  <si>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</si>
  <si>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</si>
  <si>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</si>
  <si>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</si>
  <si>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</si>
  <si>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</si>
  <si>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</si>
  <si>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</si>
  <si>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</si>
  <si>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</si>
  <si>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</si>
  <si>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</si>
  <si>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</si>
  <si>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</si>
  <si>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</si>
  <si>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</si>
  <si>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</si>
  <si>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</si>
  <si>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</si>
  <si>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</si>
  <si>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</si>
  <si>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</si>
  <si>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</si>
  <si>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</si>
  <si>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</si>
  <si>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</si>
  <si>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</si>
  <si>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</si>
  <si>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</si>
  <si>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</si>
  <si>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</si>
  <si>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</si>
  <si>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</si>
  <si>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</si>
  <si>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</si>
  <si>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</si>
  <si>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</si>
  <si>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</si>
  <si>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</si>
  <si>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</si>
  <si>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</si>
  <si>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</si>
  <si>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</si>
  <si>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</si>
  <si>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</si>
  <si>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</si>
  <si>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</si>
  <si>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</si>
  <si>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</si>
  <si>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</si>
  <si>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</si>
  <si>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</si>
  <si>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</si>
  <si>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</si>
  <si>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</si>
  <si>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</si>
  <si>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</si>
  <si>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</si>
  <si>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</si>
  <si>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</si>
  <si>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</si>
  <si>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</si>
  <si>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</si>
  <si>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</si>
  <si>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</si>
  <si>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</si>
  <si>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</si>
  <si>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</si>
  <si>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</si>
  <si>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</si>
  <si>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</si>
  <si>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</si>
  <si>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</si>
  <si>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</si>
  <si>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</si>
  <si>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</si>
  <si>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</si>
  <si>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</si>
  <si>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</si>
  <si>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</si>
  <si>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</si>
  <si>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</si>
  <si>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</si>
  <si>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</si>
  <si>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</si>
  <si>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</si>
  <si>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</si>
  <si>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</si>
  <si>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</si>
  <si>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</si>
  <si>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</si>
  <si>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</si>
  <si>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</si>
  <si>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</si>
  <si>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伊予市松前町共立衛生組合</t>
  </si>
  <si>
    <t>伊予市松前町共立衛生組合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</si>
</sst>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48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5" fillId="0" borderId="0" xfId="63" applyFont="1" applyFill="1" applyAlignment="1">
      <alignment vertical="center"/>
      <protection/>
    </xf>
    <xf numFmtId="0" fontId="6" fillId="0" borderId="0" xfId="62" applyNumberFormat="1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3" fillId="0" borderId="0" xfId="62" applyFont="1" applyFill="1" applyAlignment="1">
      <alignment horizontal="center" vertical="center"/>
      <protection/>
    </xf>
    <xf numFmtId="0" fontId="9" fillId="0" borderId="0" xfId="64" applyFont="1" applyFill="1" applyBorder="1" applyAlignment="1">
      <alignment vertical="center"/>
      <protection/>
    </xf>
    <xf numFmtId="0" fontId="9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9" fillId="0" borderId="0" xfId="64" applyFont="1" applyFill="1" applyBorder="1" applyAlignment="1">
      <alignment horizontal="right" vertical="center"/>
      <protection/>
    </xf>
    <xf numFmtId="0" fontId="10" fillId="0" borderId="0" xfId="64" applyFont="1" applyFill="1" applyBorder="1" applyAlignment="1">
      <alignment horizontal="right" vertical="center"/>
      <protection/>
    </xf>
    <xf numFmtId="0" fontId="10" fillId="0" borderId="0" xfId="64" applyFont="1" applyFill="1" applyAlignment="1" quotePrefix="1">
      <alignment horizontal="left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3" fillId="0" borderId="0" xfId="63" applyFont="1" applyFill="1" applyAlignment="1">
      <alignment vertical="center"/>
      <protection/>
    </xf>
    <xf numFmtId="0" fontId="6" fillId="0" borderId="12" xfId="64" applyFont="1" applyFill="1" applyBorder="1" applyAlignment="1">
      <alignment vertical="center"/>
      <protection/>
    </xf>
    <xf numFmtId="38" fontId="6" fillId="0" borderId="10" xfId="48" applyFont="1" applyFill="1" applyBorder="1" applyAlignment="1">
      <alignment vertical="center"/>
    </xf>
    <xf numFmtId="38" fontId="6" fillId="0" borderId="11" xfId="64" applyNumberFormat="1" applyFont="1" applyFill="1" applyBorder="1" applyAlignment="1">
      <alignment vertical="center"/>
      <protection/>
    </xf>
    <xf numFmtId="38" fontId="6" fillId="0" borderId="11" xfId="48" applyFont="1" applyFill="1" applyBorder="1" applyAlignment="1">
      <alignment vertical="center"/>
    </xf>
    <xf numFmtId="0" fontId="6" fillId="0" borderId="13" xfId="64" applyFont="1" applyFill="1" applyBorder="1" applyAlignment="1">
      <alignment vertical="center"/>
      <protection/>
    </xf>
    <xf numFmtId="0" fontId="6" fillId="0" borderId="14" xfId="64" applyFont="1" applyFill="1" applyBorder="1" applyAlignment="1">
      <alignment vertical="center"/>
      <protection/>
    </xf>
    <xf numFmtId="38" fontId="6" fillId="0" borderId="15" xfId="64" applyNumberFormat="1" applyFont="1" applyFill="1" applyBorder="1" applyAlignment="1">
      <alignment vertical="center"/>
      <protection/>
    </xf>
    <xf numFmtId="38" fontId="6" fillId="0" borderId="15" xfId="48" applyFont="1" applyFill="1" applyBorder="1" applyAlignment="1">
      <alignment vertical="center"/>
    </xf>
    <xf numFmtId="0" fontId="6" fillId="0" borderId="16" xfId="64" applyFont="1" applyFill="1" applyBorder="1" applyAlignment="1">
      <alignment vertical="center"/>
      <protection/>
    </xf>
    <xf numFmtId="49" fontId="8" fillId="0" borderId="17" xfId="62" applyNumberFormat="1" applyFont="1" applyFill="1" applyBorder="1" applyAlignment="1">
      <alignment horizontal="center" vertical="center"/>
      <protection/>
    </xf>
    <xf numFmtId="49" fontId="3" fillId="0" borderId="0" xfId="62" applyNumberFormat="1" applyFont="1" applyFill="1" applyAlignment="1">
      <alignment vertical="center"/>
      <protection/>
    </xf>
    <xf numFmtId="0" fontId="6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6" fillId="0" borderId="10" xfId="64" applyNumberFormat="1" applyFont="1" applyFill="1" applyBorder="1" applyAlignment="1">
      <alignment vertical="center"/>
      <protection/>
    </xf>
    <xf numFmtId="0" fontId="6" fillId="0" borderId="0" xfId="64" applyFont="1" applyFill="1" applyBorder="1" applyAlignment="1" quotePrefix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38" fontId="6" fillId="0" borderId="0" xfId="64" applyNumberFormat="1" applyFont="1" applyFill="1" applyBorder="1" applyAlignment="1">
      <alignment vertical="center"/>
      <protection/>
    </xf>
    <xf numFmtId="0" fontId="6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5" fillId="0" borderId="0" xfId="63" applyNumberFormat="1" applyFont="1" applyFill="1" applyAlignment="1">
      <alignment vertical="center"/>
      <protection/>
    </xf>
    <xf numFmtId="0" fontId="3" fillId="0" borderId="0" xfId="62" applyNumberFormat="1" applyFont="1" applyFill="1" applyAlignment="1">
      <alignment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3" fillId="0" borderId="0" xfId="63" applyNumberFormat="1" applyFont="1" applyFill="1" applyAlignment="1">
      <alignment vertical="center"/>
      <protection/>
    </xf>
    <xf numFmtId="0" fontId="3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33" borderId="10" xfId="48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quotePrefix="1">
      <alignment vertical="center"/>
    </xf>
    <xf numFmtId="0" fontId="13" fillId="0" borderId="10" xfId="48" applyNumberFormat="1" applyFont="1" applyFill="1" applyBorder="1" applyAlignment="1">
      <alignment vertical="center"/>
    </xf>
    <xf numFmtId="0" fontId="13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4" fillId="0" borderId="0" xfId="65" applyNumberFormat="1" applyFont="1" applyAlignment="1">
      <alignment vertical="center"/>
      <protection/>
    </xf>
    <xf numFmtId="0" fontId="11" fillId="34" borderId="19" xfId="65" applyNumberFormat="1" applyFont="1" applyFill="1" applyBorder="1" applyAlignment="1">
      <alignment vertical="center"/>
      <protection/>
    </xf>
    <xf numFmtId="0" fontId="11" fillId="34" borderId="20" xfId="65" applyNumberFormat="1" applyFont="1" applyFill="1" applyBorder="1" applyAlignment="1">
      <alignment vertical="center"/>
      <protection/>
    </xf>
    <xf numFmtId="0" fontId="13" fillId="0" borderId="0" xfId="0" applyNumberFormat="1" applyFont="1" applyFill="1" applyAlignment="1">
      <alignment vertical="center"/>
    </xf>
    <xf numFmtId="0" fontId="11" fillId="34" borderId="16" xfId="65" applyNumberFormat="1" applyFont="1" applyFill="1" applyBorder="1" applyAlignment="1">
      <alignment vertical="center"/>
      <protection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48" applyNumberFormat="1" applyFont="1" applyFill="1" applyBorder="1" applyAlignment="1">
      <alignment vertical="center"/>
    </xf>
    <xf numFmtId="49" fontId="13" fillId="0" borderId="10" xfId="48" applyNumberFormat="1" applyFont="1" applyFill="1" applyBorder="1" applyAlignment="1">
      <alignment horizontal="left" vertical="center"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2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21" xfId="65" applyNumberFormat="1" applyFont="1" applyFill="1" applyBorder="1" applyAlignment="1">
      <alignment vertical="center" wrapText="1"/>
      <protection/>
    </xf>
    <xf numFmtId="3" fontId="13" fillId="33" borderId="10" xfId="48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horizontal="right"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4" fillId="0" borderId="0" xfId="61" applyNumberFormat="1" applyFont="1" applyAlignment="1">
      <alignment vertical="center" wrapText="1"/>
      <protection/>
    </xf>
    <xf numFmtId="0" fontId="12" fillId="34" borderId="12" xfId="60" applyNumberFormat="1" applyFont="1" applyFill="1" applyBorder="1" applyAlignment="1" quotePrefix="1">
      <alignment vertical="center"/>
      <protection/>
    </xf>
    <xf numFmtId="0" fontId="12" fillId="34" borderId="19" xfId="60" applyNumberFormat="1" applyFont="1" applyFill="1" applyBorder="1" applyAlignment="1">
      <alignment vertical="center"/>
      <protection/>
    </xf>
    <xf numFmtId="0" fontId="12" fillId="34" borderId="18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 quotePrefix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22" xfId="61" applyNumberFormat="1" applyFont="1" applyFill="1" applyBorder="1" applyAlignment="1">
      <alignment vertical="center"/>
      <protection/>
    </xf>
    <xf numFmtId="0" fontId="11" fillId="34" borderId="23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 quotePrefix="1">
      <alignment vertical="center"/>
      <protection/>
    </xf>
    <xf numFmtId="0" fontId="11" fillId="34" borderId="23" xfId="61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 quotePrefix="1">
      <alignment vertical="center"/>
      <protection/>
    </xf>
    <xf numFmtId="0" fontId="11" fillId="34" borderId="19" xfId="61" applyNumberFormat="1" applyFont="1" applyFill="1" applyBorder="1" applyAlignment="1" quotePrefix="1">
      <alignment vertical="center"/>
      <protection/>
    </xf>
    <xf numFmtId="0" fontId="11" fillId="34" borderId="18" xfId="61" applyNumberFormat="1" applyFont="1" applyFill="1" applyBorder="1" applyAlignment="1" quotePrefix="1">
      <alignment vertical="center"/>
      <protection/>
    </xf>
    <xf numFmtId="0" fontId="11" fillId="34" borderId="11" xfId="61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 quotePrefix="1">
      <alignment vertical="center" wrapText="1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1" xfId="61" applyNumberFormat="1" applyFont="1" applyFill="1" applyBorder="1" applyAlignment="1" quotePrefix="1">
      <alignment vertical="center" wrapText="1"/>
      <protection/>
    </xf>
    <xf numFmtId="0" fontId="11" fillId="34" borderId="11" xfId="61" applyNumberFormat="1" applyFont="1" applyFill="1" applyBorder="1" applyAlignment="1">
      <alignment vertical="center"/>
      <protection/>
    </xf>
    <xf numFmtId="0" fontId="11" fillId="34" borderId="10" xfId="61" applyNumberFormat="1" applyFont="1" applyFill="1" applyBorder="1" applyAlignment="1" quotePrefix="1">
      <alignment vertical="center"/>
      <protection/>
    </xf>
    <xf numFmtId="0" fontId="11" fillId="34" borderId="12" xfId="61" applyNumberFormat="1" applyFont="1" applyFill="1" applyBorder="1" applyAlignment="1" quotePrefix="1">
      <alignment vertical="center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21" xfId="61" applyNumberFormat="1" applyFont="1" applyFill="1" applyBorder="1" applyAlignment="1">
      <alignment vertical="center" wrapText="1"/>
      <protection/>
    </xf>
    <xf numFmtId="0" fontId="11" fillId="34" borderId="24" xfId="60" applyNumberFormat="1" applyFont="1" applyFill="1" applyBorder="1" applyAlignment="1">
      <alignment horizontal="center" vertical="center"/>
      <protection/>
    </xf>
    <xf numFmtId="0" fontId="11" fillId="34" borderId="24" xfId="60" applyNumberFormat="1" applyFont="1" applyFill="1" applyBorder="1" applyAlignment="1" quotePrefix="1">
      <alignment horizontal="center" vertical="center" wrapText="1"/>
      <protection/>
    </xf>
    <xf numFmtId="0" fontId="11" fillId="34" borderId="24" xfId="60" applyNumberFormat="1" applyFont="1" applyFill="1" applyBorder="1" applyAlignment="1">
      <alignment horizontal="center" vertical="center" wrapText="1"/>
      <protection/>
    </xf>
    <xf numFmtId="0" fontId="11" fillId="34" borderId="24" xfId="61" applyNumberFormat="1" applyFont="1" applyFill="1" applyBorder="1" applyAlignment="1">
      <alignment horizontal="center" vertical="center"/>
      <protection/>
    </xf>
    <xf numFmtId="0" fontId="11" fillId="34" borderId="24" xfId="61" applyNumberFormat="1" applyFont="1" applyFill="1" applyBorder="1" applyAlignment="1" quotePrefix="1">
      <alignment horizontal="center" vertical="center" wrapText="1"/>
      <protection/>
    </xf>
    <xf numFmtId="0" fontId="11" fillId="34" borderId="24" xfId="61" applyNumberFormat="1" applyFont="1" applyFill="1" applyBorder="1" applyAlignment="1">
      <alignment horizontal="center" vertical="center" wrapText="1"/>
      <protection/>
    </xf>
    <xf numFmtId="0" fontId="11" fillId="34" borderId="24" xfId="61" applyNumberFormat="1" applyFont="1" applyFill="1" applyBorder="1" applyAlignment="1" quotePrefix="1">
      <alignment horizontal="center" vertical="center"/>
      <protection/>
    </xf>
    <xf numFmtId="0" fontId="12" fillId="34" borderId="12" xfId="0" applyNumberFormat="1" applyFont="1" applyFill="1" applyBorder="1" applyAlignment="1" quotePrefix="1">
      <alignment vertical="center"/>
    </xf>
    <xf numFmtId="0" fontId="12" fillId="34" borderId="19" xfId="0" applyNumberFormat="1" applyFont="1" applyFill="1" applyBorder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23" xfId="0" applyNumberFormat="1" applyFont="1" applyFill="1" applyBorder="1" applyAlignment="1" quotePrefix="1">
      <alignment vertical="center"/>
    </xf>
    <xf numFmtId="0" fontId="11" fillId="34" borderId="19" xfId="0" applyNumberFormat="1" applyFont="1" applyFill="1" applyBorder="1" applyAlignment="1" quotePrefix="1">
      <alignment vertical="center"/>
    </xf>
    <xf numFmtId="0" fontId="11" fillId="34" borderId="18" xfId="0" applyNumberFormat="1" applyFont="1" applyFill="1" applyBorder="1" applyAlignment="1" quotePrefix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11" fillId="34" borderId="19" xfId="0" applyNumberFormat="1" applyFont="1" applyFill="1" applyBorder="1" applyAlignment="1" quotePrefix="1">
      <alignment vertical="center" wrapText="1"/>
    </xf>
    <xf numFmtId="0" fontId="11" fillId="34" borderId="18" xfId="0" applyNumberFormat="1" applyFont="1" applyFill="1" applyBorder="1" applyAlignment="1" quotePrefix="1">
      <alignment vertical="center" wrapText="1"/>
    </xf>
    <xf numFmtId="0" fontId="11" fillId="34" borderId="21" xfId="0" applyNumberFormat="1" applyFont="1" applyFill="1" applyBorder="1" applyAlignment="1" quotePrefix="1">
      <alignment vertical="center" wrapText="1"/>
    </xf>
    <xf numFmtId="0" fontId="11" fillId="34" borderId="24" xfId="0" applyNumberFormat="1" applyFont="1" applyFill="1" applyBorder="1" applyAlignment="1">
      <alignment horizontal="center" vertical="center"/>
    </xf>
    <xf numFmtId="0" fontId="11" fillId="34" borderId="24" xfId="0" applyNumberFormat="1" applyFont="1" applyFill="1" applyBorder="1" applyAlignment="1" quotePrefix="1">
      <alignment horizontal="center" vertical="center" wrapText="1"/>
    </xf>
    <xf numFmtId="0" fontId="11" fillId="34" borderId="24" xfId="0" applyNumberFormat="1" applyFont="1" applyFill="1" applyBorder="1" applyAlignment="1">
      <alignment horizontal="center" vertical="center" wrapText="1"/>
    </xf>
    <xf numFmtId="0" fontId="4" fillId="0" borderId="0" xfId="65" applyNumberFormat="1" applyFont="1" applyAlignment="1">
      <alignment vertical="center" wrapText="1"/>
      <protection/>
    </xf>
    <xf numFmtId="0" fontId="12" fillId="34" borderId="12" xfId="65" applyNumberFormat="1" applyFont="1" applyFill="1" applyBorder="1" applyAlignment="1" quotePrefix="1">
      <alignment vertical="center"/>
      <protection/>
    </xf>
    <xf numFmtId="0" fontId="11" fillId="34" borderId="19" xfId="65" applyNumberFormat="1" applyFont="1" applyFill="1" applyBorder="1" applyAlignment="1" quotePrefix="1">
      <alignment vertical="center"/>
      <protection/>
    </xf>
    <xf numFmtId="0" fontId="11" fillId="34" borderId="18" xfId="65" applyNumberFormat="1" applyFont="1" applyFill="1" applyBorder="1" applyAlignment="1">
      <alignment vertical="center"/>
      <protection/>
    </xf>
    <xf numFmtId="0" fontId="11" fillId="34" borderId="20" xfId="65" applyNumberFormat="1" applyFont="1" applyFill="1" applyBorder="1" applyAlignment="1" quotePrefix="1">
      <alignment vertical="center"/>
      <protection/>
    </xf>
    <xf numFmtId="0" fontId="12" fillId="34" borderId="23" xfId="65" applyNumberFormat="1" applyFont="1" applyFill="1" applyBorder="1" applyAlignment="1" quotePrefix="1">
      <alignment vertical="center"/>
      <protection/>
    </xf>
    <xf numFmtId="0" fontId="11" fillId="34" borderId="22" xfId="65" applyNumberFormat="1" applyFont="1" applyFill="1" applyBorder="1" applyAlignment="1">
      <alignment vertical="center"/>
      <protection/>
    </xf>
    <xf numFmtId="0" fontId="11" fillId="34" borderId="12" xfId="65" applyNumberFormat="1" applyFont="1" applyFill="1" applyBorder="1" applyAlignment="1">
      <alignment vertical="center"/>
      <protection/>
    </xf>
    <xf numFmtId="0" fontId="11" fillId="34" borderId="22" xfId="65" applyNumberFormat="1" applyFont="1" applyFill="1" applyBorder="1" applyAlignment="1" quotePrefix="1">
      <alignment vertical="center" wrapText="1"/>
      <protection/>
    </xf>
    <xf numFmtId="0" fontId="11" fillId="34" borderId="11" xfId="65" applyNumberFormat="1" applyFont="1" applyFill="1" applyBorder="1" applyAlignment="1" quotePrefix="1">
      <alignment vertical="center" wrapText="1"/>
      <protection/>
    </xf>
    <xf numFmtId="0" fontId="11" fillId="34" borderId="21" xfId="65" applyNumberFormat="1" applyFont="1" applyFill="1" applyBorder="1" applyAlignment="1" quotePrefix="1">
      <alignment vertical="center" wrapText="1"/>
      <protection/>
    </xf>
    <xf numFmtId="0" fontId="11" fillId="34" borderId="22" xfId="65" applyNumberFormat="1" applyFont="1" applyFill="1" applyBorder="1" applyAlignment="1" quotePrefix="1">
      <alignment vertical="center"/>
      <protection/>
    </xf>
    <xf numFmtId="0" fontId="11" fillId="34" borderId="25" xfId="65" applyNumberFormat="1" applyFont="1" applyFill="1" applyBorder="1" applyAlignment="1" quotePrefix="1">
      <alignment horizontal="center" vertical="center" wrapText="1"/>
      <protection/>
    </xf>
    <xf numFmtId="0" fontId="11" fillId="34" borderId="24" xfId="65" applyNumberFormat="1" applyFont="1" applyFill="1" applyBorder="1" applyAlignment="1" quotePrefix="1">
      <alignment horizontal="center" vertical="center" wrapText="1"/>
      <protection/>
    </xf>
    <xf numFmtId="0" fontId="12" fillId="34" borderId="13" xfId="65" applyNumberFormat="1" applyFont="1" applyFill="1" applyBorder="1" applyAlignment="1" quotePrefix="1">
      <alignment vertical="center"/>
      <protection/>
    </xf>
    <xf numFmtId="0" fontId="11" fillId="34" borderId="25" xfId="65" applyNumberFormat="1" applyFont="1" applyFill="1" applyBorder="1" applyAlignment="1">
      <alignment vertical="center"/>
      <protection/>
    </xf>
    <xf numFmtId="49" fontId="0" fillId="0" borderId="0" xfId="0" applyNumberFormat="1" applyFill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49" fontId="6" fillId="35" borderId="0" xfId="62" applyNumberFormat="1" applyFont="1" applyFill="1" applyAlignment="1">
      <alignment vertical="center"/>
      <protection/>
    </xf>
    <xf numFmtId="0" fontId="6" fillId="35" borderId="0" xfId="62" applyNumberFormat="1" applyFont="1" applyFill="1" applyAlignment="1">
      <alignment vertical="center"/>
      <protection/>
    </xf>
    <xf numFmtId="0" fontId="3" fillId="35" borderId="0" xfId="62" applyNumberFormat="1" applyFont="1" applyFill="1" applyAlignment="1">
      <alignment vertical="center"/>
      <protection/>
    </xf>
    <xf numFmtId="0" fontId="13" fillId="0" borderId="10" xfId="0" applyNumberFormat="1" applyFont="1" applyBorder="1" applyAlignment="1">
      <alignment vertical="center" wrapText="1"/>
    </xf>
    <xf numFmtId="49" fontId="6" fillId="0" borderId="0" xfId="62" applyNumberFormat="1" applyFont="1" applyFill="1" applyAlignment="1">
      <alignment vertical="center"/>
      <protection/>
    </xf>
    <xf numFmtId="0" fontId="11" fillId="34" borderId="21" xfId="61" applyNumberFormat="1" applyFont="1" applyFill="1" applyBorder="1" applyAlignment="1" quotePrefix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24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24" xfId="60" applyNumberFormat="1" applyFont="1" applyFill="1" applyBorder="1" applyAlignment="1">
      <alignment vertical="center"/>
      <protection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21" xfId="0" applyNumberFormat="1" applyFont="1" applyFill="1" applyBorder="1" applyAlignment="1">
      <alignment vertical="center" wrapText="1"/>
    </xf>
    <xf numFmtId="0" fontId="11" fillId="34" borderId="24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65" applyNumberFormat="1" applyFont="1" applyFill="1" applyBorder="1" applyAlignment="1">
      <alignment vertical="center"/>
      <protection/>
    </xf>
    <xf numFmtId="0" fontId="11" fillId="34" borderId="21" xfId="65" applyNumberFormat="1" applyFont="1" applyFill="1" applyBorder="1" applyAlignment="1">
      <alignment vertical="center"/>
      <protection/>
    </xf>
    <xf numFmtId="0" fontId="11" fillId="34" borderId="24" xfId="65" applyNumberFormat="1" applyFont="1" applyFill="1" applyBorder="1" applyAlignment="1">
      <alignment vertical="center"/>
      <protection/>
    </xf>
    <xf numFmtId="0" fontId="11" fillId="34" borderId="11" xfId="65" applyNumberFormat="1" applyFont="1" applyFill="1" applyBorder="1" applyAlignment="1">
      <alignment vertical="center" wrapText="1"/>
      <protection/>
    </xf>
    <xf numFmtId="0" fontId="11" fillId="34" borderId="21" xfId="65" applyNumberFormat="1" applyFont="1" applyFill="1" applyBorder="1" applyAlignment="1">
      <alignment vertical="center" wrapText="1"/>
      <protection/>
    </xf>
    <xf numFmtId="0" fontId="11" fillId="34" borderId="24" xfId="65" applyNumberFormat="1" applyFont="1" applyFill="1" applyBorder="1" applyAlignment="1">
      <alignment vertical="center" wrapText="1"/>
      <protection/>
    </xf>
    <xf numFmtId="0" fontId="11" fillId="34" borderId="11" xfId="65" applyNumberFormat="1" applyFont="1" applyFill="1" applyBorder="1" applyAlignment="1" quotePrefix="1">
      <alignment vertical="center"/>
      <protection/>
    </xf>
    <xf numFmtId="0" fontId="11" fillId="34" borderId="21" xfId="65" applyNumberFormat="1" applyFont="1" applyFill="1" applyBorder="1" applyAlignment="1" quotePrefix="1">
      <alignment vertical="center"/>
      <protection/>
    </xf>
    <xf numFmtId="0" fontId="12" fillId="34" borderId="23" xfId="65" applyNumberFormat="1" applyFont="1" applyFill="1" applyBorder="1" applyAlignment="1" quotePrefix="1">
      <alignment vertical="center" wrapText="1"/>
      <protection/>
    </xf>
    <xf numFmtId="0" fontId="12" fillId="34" borderId="22" xfId="65" applyNumberFormat="1" applyFont="1" applyFill="1" applyBorder="1" applyAlignment="1" quotePrefix="1">
      <alignment vertical="center" wrapText="1"/>
      <protection/>
    </xf>
    <xf numFmtId="0" fontId="12" fillId="34" borderId="13" xfId="65" applyNumberFormat="1" applyFont="1" applyFill="1" applyBorder="1" applyAlignment="1" quotePrefix="1">
      <alignment vertical="center" wrapText="1"/>
      <protection/>
    </xf>
    <xf numFmtId="0" fontId="12" fillId="34" borderId="25" xfId="65" applyNumberFormat="1" applyFont="1" applyFill="1" applyBorder="1" applyAlignment="1" quotePrefix="1">
      <alignment vertical="center" wrapText="1"/>
      <protection/>
    </xf>
    <xf numFmtId="0" fontId="11" fillId="34" borderId="11" xfId="65" applyNumberFormat="1" applyFont="1" applyFill="1" applyBorder="1" applyAlignment="1" quotePrefix="1">
      <alignment vertical="center" wrapText="1"/>
      <protection/>
    </xf>
    <xf numFmtId="0" fontId="11" fillId="34" borderId="21" xfId="65" applyNumberFormat="1" applyFont="1" applyFill="1" applyBorder="1" applyAlignment="1" quotePrefix="1">
      <alignment vertical="center" wrapText="1"/>
      <protection/>
    </xf>
    <xf numFmtId="0" fontId="11" fillId="34" borderId="24" xfId="65" applyNumberFormat="1" applyFont="1" applyFill="1" applyBorder="1" applyAlignment="1" quotePrefix="1">
      <alignment vertical="center" wrapText="1"/>
      <protection/>
    </xf>
    <xf numFmtId="0" fontId="6" fillId="0" borderId="10" xfId="64" applyFont="1" applyFill="1" applyBorder="1" applyAlignment="1" quotePrefix="1">
      <alignment vertical="center"/>
      <protection/>
    </xf>
    <xf numFmtId="0" fontId="6" fillId="0" borderId="12" xfId="64" applyFont="1" applyFill="1" applyBorder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vertical="center"/>
      <protection/>
    </xf>
    <xf numFmtId="0" fontId="6" fillId="0" borderId="15" xfId="64" applyFont="1" applyFill="1" applyBorder="1" applyAlignment="1">
      <alignment vertical="center"/>
      <protection/>
    </xf>
    <xf numFmtId="0" fontId="6" fillId="0" borderId="10" xfId="64" applyFont="1" applyFill="1" applyBorder="1" applyAlignment="1">
      <alignment vertical="center"/>
      <protection/>
    </xf>
    <xf numFmtId="0" fontId="6" fillId="0" borderId="23" xfId="64" applyFont="1" applyFill="1" applyBorder="1" applyAlignment="1" quotePrefix="1">
      <alignment vertical="center"/>
      <protection/>
    </xf>
    <xf numFmtId="0" fontId="6" fillId="0" borderId="20" xfId="64" applyFont="1" applyFill="1" applyBorder="1" applyAlignment="1" quotePrefix="1">
      <alignment vertical="center"/>
      <protection/>
    </xf>
    <xf numFmtId="0" fontId="6" fillId="0" borderId="23" xfId="64" applyFont="1" applyFill="1" applyBorder="1" applyAlignment="1">
      <alignment horizontal="center" vertical="center"/>
      <protection/>
    </xf>
    <xf numFmtId="0" fontId="6" fillId="0" borderId="20" xfId="64" applyFont="1" applyFill="1" applyBorder="1" applyAlignment="1">
      <alignment horizontal="center" vertical="center"/>
      <protection/>
    </xf>
    <xf numFmtId="0" fontId="6" fillId="0" borderId="22" xfId="64" applyFont="1" applyFill="1" applyBorder="1" applyAlignment="1">
      <alignment horizontal="center" vertical="center"/>
      <protection/>
    </xf>
    <xf numFmtId="0" fontId="6" fillId="0" borderId="20" xfId="64" applyFont="1" applyFill="1" applyBorder="1" applyAlignment="1" quotePrefix="1">
      <alignment horizontal="center" vertical="center"/>
      <protection/>
    </xf>
    <xf numFmtId="0" fontId="6" fillId="0" borderId="22" xfId="64" applyFont="1" applyFill="1" applyBorder="1" applyAlignment="1" quotePrefix="1">
      <alignment horizontal="center" vertical="center"/>
      <protection/>
    </xf>
    <xf numFmtId="0" fontId="6" fillId="0" borderId="12" xfId="64" applyFont="1" applyFill="1" applyBorder="1" applyAlignment="1" quotePrefix="1">
      <alignment horizontal="center" vertical="center"/>
      <protection/>
    </xf>
    <xf numFmtId="0" fontId="6" fillId="0" borderId="19" xfId="64" applyFont="1" applyFill="1" applyBorder="1" applyAlignment="1" quotePrefix="1">
      <alignment horizontal="center" vertical="center"/>
      <protection/>
    </xf>
    <xf numFmtId="0" fontId="6" fillId="0" borderId="18" xfId="64" applyFont="1" applyFill="1" applyBorder="1" applyAlignment="1" quotePrefix="1">
      <alignment horizontal="center" vertical="center"/>
      <protection/>
    </xf>
    <xf numFmtId="0" fontId="6" fillId="0" borderId="11" xfId="64" applyFont="1" applyFill="1" applyBorder="1" applyAlignment="1">
      <alignment horizontal="center" vertical="center" textRotation="255"/>
      <protection/>
    </xf>
    <xf numFmtId="0" fontId="6" fillId="0" borderId="21" xfId="64" applyFont="1" applyFill="1" applyBorder="1" applyAlignment="1">
      <alignment horizontal="center" vertical="center" textRotation="255"/>
      <protection/>
    </xf>
    <xf numFmtId="0" fontId="6" fillId="0" borderId="24" xfId="64" applyFont="1" applyFill="1" applyBorder="1" applyAlignment="1">
      <alignment horizontal="center" vertical="center" textRotation="255"/>
      <protection/>
    </xf>
    <xf numFmtId="0" fontId="6" fillId="0" borderId="23" xfId="64" applyFont="1" applyFill="1" applyBorder="1" applyAlignment="1">
      <alignment vertical="center"/>
      <protection/>
    </xf>
    <xf numFmtId="0" fontId="6" fillId="0" borderId="20" xfId="64" applyFont="1" applyFill="1" applyBorder="1" applyAlignment="1">
      <alignment vertical="center"/>
      <protection/>
    </xf>
    <xf numFmtId="0" fontId="6" fillId="0" borderId="12" xfId="64" applyFont="1" applyFill="1" applyBorder="1" applyAlignment="1">
      <alignment horizontal="center" vertical="center"/>
      <protection/>
    </xf>
    <xf numFmtId="0" fontId="6" fillId="0" borderId="19" xfId="64" applyFont="1" applyFill="1" applyBorder="1" applyAlignment="1">
      <alignment horizontal="center" vertical="center"/>
      <protection/>
    </xf>
    <xf numFmtId="0" fontId="6" fillId="0" borderId="18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 quotePrefix="1">
      <alignment horizontal="center" vertical="center" textRotation="255"/>
      <protection/>
    </xf>
    <xf numFmtId="0" fontId="6" fillId="0" borderId="21" xfId="64" applyFont="1" applyFill="1" applyBorder="1" applyAlignment="1" quotePrefix="1">
      <alignment horizontal="center" vertical="center" textRotation="255"/>
      <protection/>
    </xf>
    <xf numFmtId="0" fontId="6" fillId="0" borderId="24" xfId="64" applyFont="1" applyFill="1" applyBorder="1" applyAlignment="1" quotePrefix="1">
      <alignment horizontal="center" vertical="center" textRotation="255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6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7"/>
  <sheetViews>
    <sheetView tabSelected="1" zoomScalePageLayoutView="0" workbookViewId="0" topLeftCell="A1">
      <pane xSplit="3" ySplit="6" topLeftCell="D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:DJ2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114" width="14.69921875" style="80" customWidth="1"/>
    <col min="115" max="16384" width="9" style="48" customWidth="1"/>
  </cols>
  <sheetData>
    <row r="1" spans="1:114" s="46" customFormat="1" ht="17.25">
      <c r="A1" s="147" t="s">
        <v>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46" customFormat="1" ht="13.5">
      <c r="A2" s="155" t="s">
        <v>53</v>
      </c>
      <c r="B2" s="155" t="s">
        <v>54</v>
      </c>
      <c r="C2" s="158" t="s">
        <v>55</v>
      </c>
      <c r="D2" s="82" t="s">
        <v>57</v>
      </c>
      <c r="E2" s="83"/>
      <c r="F2" s="83"/>
      <c r="G2" s="83"/>
      <c r="H2" s="83"/>
      <c r="I2" s="83"/>
      <c r="J2" s="83"/>
      <c r="K2" s="83"/>
      <c r="L2" s="84"/>
      <c r="M2" s="82" t="s">
        <v>59</v>
      </c>
      <c r="N2" s="83"/>
      <c r="O2" s="83"/>
      <c r="P2" s="83"/>
      <c r="Q2" s="83"/>
      <c r="R2" s="83"/>
      <c r="S2" s="83"/>
      <c r="T2" s="83"/>
      <c r="U2" s="84"/>
      <c r="V2" s="82" t="s">
        <v>60</v>
      </c>
      <c r="W2" s="83"/>
      <c r="X2" s="83"/>
      <c r="Y2" s="83"/>
      <c r="Z2" s="83"/>
      <c r="AA2" s="83"/>
      <c r="AB2" s="83"/>
      <c r="AC2" s="83"/>
      <c r="AD2" s="84"/>
      <c r="AE2" s="85" t="s">
        <v>61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62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63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46" customFormat="1" ht="13.5">
      <c r="A3" s="156"/>
      <c r="B3" s="156"/>
      <c r="C3" s="159"/>
      <c r="D3" s="89" t="s">
        <v>64</v>
      </c>
      <c r="E3" s="90"/>
      <c r="F3" s="90"/>
      <c r="G3" s="90"/>
      <c r="H3" s="90"/>
      <c r="I3" s="90"/>
      <c r="J3" s="90"/>
      <c r="K3" s="90"/>
      <c r="L3" s="91"/>
      <c r="M3" s="89" t="s">
        <v>64</v>
      </c>
      <c r="N3" s="90"/>
      <c r="O3" s="90"/>
      <c r="P3" s="90"/>
      <c r="Q3" s="90"/>
      <c r="R3" s="90"/>
      <c r="S3" s="90"/>
      <c r="T3" s="90"/>
      <c r="U3" s="91"/>
      <c r="V3" s="89" t="s">
        <v>64</v>
      </c>
      <c r="W3" s="90"/>
      <c r="X3" s="90"/>
      <c r="Y3" s="90"/>
      <c r="Z3" s="90"/>
      <c r="AA3" s="90"/>
      <c r="AB3" s="90"/>
      <c r="AC3" s="90"/>
      <c r="AD3" s="91"/>
      <c r="AE3" s="92" t="s">
        <v>65</v>
      </c>
      <c r="AF3" s="86"/>
      <c r="AG3" s="86"/>
      <c r="AH3" s="86"/>
      <c r="AI3" s="86"/>
      <c r="AJ3" s="86"/>
      <c r="AK3" s="86"/>
      <c r="AL3" s="93"/>
      <c r="AM3" s="94" t="s">
        <v>66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67</v>
      </c>
      <c r="BF3" s="98" t="s">
        <v>60</v>
      </c>
      <c r="BG3" s="92" t="s">
        <v>65</v>
      </c>
      <c r="BH3" s="86"/>
      <c r="BI3" s="86"/>
      <c r="BJ3" s="86"/>
      <c r="BK3" s="86"/>
      <c r="BL3" s="86"/>
      <c r="BM3" s="86"/>
      <c r="BN3" s="93"/>
      <c r="BO3" s="94" t="s">
        <v>66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67</v>
      </c>
      <c r="CH3" s="98" t="s">
        <v>60</v>
      </c>
      <c r="CI3" s="92" t="s">
        <v>65</v>
      </c>
      <c r="CJ3" s="86"/>
      <c r="CK3" s="86"/>
      <c r="CL3" s="86"/>
      <c r="CM3" s="86"/>
      <c r="CN3" s="86"/>
      <c r="CO3" s="86"/>
      <c r="CP3" s="93"/>
      <c r="CQ3" s="94" t="s">
        <v>66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67</v>
      </c>
      <c r="DJ3" s="98" t="s">
        <v>60</v>
      </c>
    </row>
    <row r="4" spans="1:114" s="46" customFormat="1" ht="13.5">
      <c r="A4" s="156"/>
      <c r="B4" s="156"/>
      <c r="C4" s="159"/>
      <c r="D4" s="70"/>
      <c r="E4" s="89" t="s">
        <v>68</v>
      </c>
      <c r="F4" s="99"/>
      <c r="G4" s="99"/>
      <c r="H4" s="99"/>
      <c r="I4" s="99"/>
      <c r="J4" s="99"/>
      <c r="K4" s="100"/>
      <c r="L4" s="101" t="s">
        <v>70</v>
      </c>
      <c r="M4" s="70"/>
      <c r="N4" s="89" t="s">
        <v>68</v>
      </c>
      <c r="O4" s="99"/>
      <c r="P4" s="99"/>
      <c r="Q4" s="99"/>
      <c r="R4" s="99"/>
      <c r="S4" s="99"/>
      <c r="T4" s="100"/>
      <c r="U4" s="101" t="s">
        <v>70</v>
      </c>
      <c r="V4" s="70"/>
      <c r="W4" s="89" t="s">
        <v>68</v>
      </c>
      <c r="X4" s="99"/>
      <c r="Y4" s="99"/>
      <c r="Z4" s="99"/>
      <c r="AA4" s="99"/>
      <c r="AB4" s="99"/>
      <c r="AC4" s="100"/>
      <c r="AD4" s="101" t="s">
        <v>70</v>
      </c>
      <c r="AE4" s="98" t="s">
        <v>60</v>
      </c>
      <c r="AF4" s="97" t="s">
        <v>71</v>
      </c>
      <c r="AG4" s="97"/>
      <c r="AH4" s="102"/>
      <c r="AI4" s="86"/>
      <c r="AJ4" s="103"/>
      <c r="AK4" s="104" t="s">
        <v>73</v>
      </c>
      <c r="AL4" s="154" t="s">
        <v>74</v>
      </c>
      <c r="AM4" s="98" t="s">
        <v>60</v>
      </c>
      <c r="AN4" s="92" t="s">
        <v>75</v>
      </c>
      <c r="AO4" s="95"/>
      <c r="AP4" s="95"/>
      <c r="AQ4" s="95"/>
      <c r="AR4" s="96"/>
      <c r="AS4" s="92" t="s">
        <v>76</v>
      </c>
      <c r="AT4" s="86"/>
      <c r="AU4" s="86"/>
      <c r="AV4" s="103"/>
      <c r="AW4" s="97" t="s">
        <v>78</v>
      </c>
      <c r="AX4" s="92" t="s">
        <v>79</v>
      </c>
      <c r="AY4" s="94"/>
      <c r="AZ4" s="95"/>
      <c r="BA4" s="95"/>
      <c r="BB4" s="96"/>
      <c r="BC4" s="105" t="s">
        <v>80</v>
      </c>
      <c r="BD4" s="105" t="s">
        <v>81</v>
      </c>
      <c r="BE4" s="98"/>
      <c r="BF4" s="98"/>
      <c r="BG4" s="98" t="s">
        <v>82</v>
      </c>
      <c r="BH4" s="97" t="s">
        <v>83</v>
      </c>
      <c r="BI4" s="97"/>
      <c r="BJ4" s="102"/>
      <c r="BK4" s="86"/>
      <c r="BL4" s="103"/>
      <c r="BM4" s="104" t="s">
        <v>84</v>
      </c>
      <c r="BN4" s="154" t="s">
        <v>85</v>
      </c>
      <c r="BO4" s="98" t="s">
        <v>82</v>
      </c>
      <c r="BP4" s="92" t="s">
        <v>86</v>
      </c>
      <c r="BQ4" s="95"/>
      <c r="BR4" s="95"/>
      <c r="BS4" s="95"/>
      <c r="BT4" s="96"/>
      <c r="BU4" s="92" t="s">
        <v>87</v>
      </c>
      <c r="BV4" s="86"/>
      <c r="BW4" s="86"/>
      <c r="BX4" s="103"/>
      <c r="BY4" s="97" t="s">
        <v>88</v>
      </c>
      <c r="BZ4" s="92" t="s">
        <v>89</v>
      </c>
      <c r="CA4" s="106"/>
      <c r="CB4" s="106"/>
      <c r="CC4" s="107"/>
      <c r="CD4" s="96"/>
      <c r="CE4" s="105" t="s">
        <v>90</v>
      </c>
      <c r="CF4" s="105" t="s">
        <v>91</v>
      </c>
      <c r="CG4" s="98"/>
      <c r="CH4" s="98"/>
      <c r="CI4" s="98" t="s">
        <v>82</v>
      </c>
      <c r="CJ4" s="97" t="s">
        <v>83</v>
      </c>
      <c r="CK4" s="97"/>
      <c r="CL4" s="102"/>
      <c r="CM4" s="86"/>
      <c r="CN4" s="103"/>
      <c r="CO4" s="104" t="s">
        <v>84</v>
      </c>
      <c r="CP4" s="154" t="s">
        <v>85</v>
      </c>
      <c r="CQ4" s="98" t="s">
        <v>82</v>
      </c>
      <c r="CR4" s="92" t="s">
        <v>86</v>
      </c>
      <c r="CS4" s="95"/>
      <c r="CT4" s="95"/>
      <c r="CU4" s="95"/>
      <c r="CV4" s="96"/>
      <c r="CW4" s="92" t="s">
        <v>87</v>
      </c>
      <c r="CX4" s="86"/>
      <c r="CY4" s="86"/>
      <c r="CZ4" s="103"/>
      <c r="DA4" s="97" t="s">
        <v>88</v>
      </c>
      <c r="DB4" s="92" t="s">
        <v>89</v>
      </c>
      <c r="DC4" s="95"/>
      <c r="DD4" s="95"/>
      <c r="DE4" s="95"/>
      <c r="DF4" s="96"/>
      <c r="DG4" s="105" t="s">
        <v>90</v>
      </c>
      <c r="DH4" s="105" t="s">
        <v>91</v>
      </c>
      <c r="DI4" s="98"/>
      <c r="DJ4" s="98"/>
    </row>
    <row r="5" spans="1:114" s="46" customFormat="1" ht="22.5">
      <c r="A5" s="156"/>
      <c r="B5" s="156"/>
      <c r="C5" s="159"/>
      <c r="D5" s="70"/>
      <c r="E5" s="70"/>
      <c r="F5" s="108" t="s">
        <v>93</v>
      </c>
      <c r="G5" s="108" t="s">
        <v>94</v>
      </c>
      <c r="H5" s="108" t="s">
        <v>96</v>
      </c>
      <c r="I5" s="108" t="s">
        <v>97</v>
      </c>
      <c r="J5" s="108" t="s">
        <v>98</v>
      </c>
      <c r="K5" s="108" t="s">
        <v>67</v>
      </c>
      <c r="L5" s="69"/>
      <c r="M5" s="70"/>
      <c r="N5" s="70"/>
      <c r="O5" s="108" t="s">
        <v>99</v>
      </c>
      <c r="P5" s="108" t="s">
        <v>94</v>
      </c>
      <c r="Q5" s="108" t="s">
        <v>96</v>
      </c>
      <c r="R5" s="108" t="s">
        <v>97</v>
      </c>
      <c r="S5" s="108" t="s">
        <v>98</v>
      </c>
      <c r="T5" s="108" t="s">
        <v>67</v>
      </c>
      <c r="U5" s="69"/>
      <c r="V5" s="70"/>
      <c r="W5" s="70"/>
      <c r="X5" s="108" t="s">
        <v>99</v>
      </c>
      <c r="Y5" s="108" t="s">
        <v>94</v>
      </c>
      <c r="Z5" s="108" t="s">
        <v>96</v>
      </c>
      <c r="AA5" s="108" t="s">
        <v>97</v>
      </c>
      <c r="AB5" s="108" t="s">
        <v>98</v>
      </c>
      <c r="AC5" s="108" t="s">
        <v>67</v>
      </c>
      <c r="AD5" s="69"/>
      <c r="AE5" s="98"/>
      <c r="AF5" s="98" t="s">
        <v>60</v>
      </c>
      <c r="AG5" s="104" t="s">
        <v>101</v>
      </c>
      <c r="AH5" s="104" t="s">
        <v>103</v>
      </c>
      <c r="AI5" s="104" t="s">
        <v>105</v>
      </c>
      <c r="AJ5" s="104" t="s">
        <v>67</v>
      </c>
      <c r="AK5" s="109"/>
      <c r="AL5" s="154"/>
      <c r="AM5" s="98"/>
      <c r="AN5" s="98"/>
      <c r="AO5" s="98" t="s">
        <v>107</v>
      </c>
      <c r="AP5" s="98" t="s">
        <v>109</v>
      </c>
      <c r="AQ5" s="98" t="s">
        <v>111</v>
      </c>
      <c r="AR5" s="98" t="s">
        <v>113</v>
      </c>
      <c r="AS5" s="98" t="s">
        <v>60</v>
      </c>
      <c r="AT5" s="97" t="s">
        <v>115</v>
      </c>
      <c r="AU5" s="97" t="s">
        <v>117</v>
      </c>
      <c r="AV5" s="97" t="s">
        <v>119</v>
      </c>
      <c r="AW5" s="98"/>
      <c r="AX5" s="98"/>
      <c r="AY5" s="97" t="s">
        <v>115</v>
      </c>
      <c r="AZ5" s="97" t="s">
        <v>117</v>
      </c>
      <c r="BA5" s="97" t="s">
        <v>119</v>
      </c>
      <c r="BB5" s="105" t="s">
        <v>67</v>
      </c>
      <c r="BC5" s="98"/>
      <c r="BD5" s="98"/>
      <c r="BE5" s="98"/>
      <c r="BF5" s="98"/>
      <c r="BG5" s="98"/>
      <c r="BH5" s="98" t="s">
        <v>60</v>
      </c>
      <c r="BI5" s="104" t="s">
        <v>101</v>
      </c>
      <c r="BJ5" s="104" t="s">
        <v>103</v>
      </c>
      <c r="BK5" s="104" t="s">
        <v>105</v>
      </c>
      <c r="BL5" s="104" t="s">
        <v>67</v>
      </c>
      <c r="BM5" s="109"/>
      <c r="BN5" s="154"/>
      <c r="BO5" s="98"/>
      <c r="BP5" s="98"/>
      <c r="BQ5" s="98" t="s">
        <v>107</v>
      </c>
      <c r="BR5" s="98" t="s">
        <v>109</v>
      </c>
      <c r="BS5" s="98" t="s">
        <v>111</v>
      </c>
      <c r="BT5" s="98" t="s">
        <v>113</v>
      </c>
      <c r="BU5" s="98" t="s">
        <v>60</v>
      </c>
      <c r="BV5" s="97" t="s">
        <v>115</v>
      </c>
      <c r="BW5" s="97" t="s">
        <v>117</v>
      </c>
      <c r="BX5" s="97" t="s">
        <v>119</v>
      </c>
      <c r="BY5" s="98"/>
      <c r="BZ5" s="98"/>
      <c r="CA5" s="97" t="s">
        <v>115</v>
      </c>
      <c r="CB5" s="97" t="s">
        <v>117</v>
      </c>
      <c r="CC5" s="97" t="s">
        <v>119</v>
      </c>
      <c r="CD5" s="105" t="s">
        <v>67</v>
      </c>
      <c r="CE5" s="98"/>
      <c r="CF5" s="98"/>
      <c r="CG5" s="98"/>
      <c r="CH5" s="98"/>
      <c r="CI5" s="98"/>
      <c r="CJ5" s="98" t="s">
        <v>60</v>
      </c>
      <c r="CK5" s="104" t="s">
        <v>101</v>
      </c>
      <c r="CL5" s="104" t="s">
        <v>103</v>
      </c>
      <c r="CM5" s="104" t="s">
        <v>105</v>
      </c>
      <c r="CN5" s="104" t="s">
        <v>67</v>
      </c>
      <c r="CO5" s="109"/>
      <c r="CP5" s="154"/>
      <c r="CQ5" s="98"/>
      <c r="CR5" s="98"/>
      <c r="CS5" s="98" t="s">
        <v>107</v>
      </c>
      <c r="CT5" s="98" t="s">
        <v>109</v>
      </c>
      <c r="CU5" s="98" t="s">
        <v>111</v>
      </c>
      <c r="CV5" s="98" t="s">
        <v>113</v>
      </c>
      <c r="CW5" s="98" t="s">
        <v>60</v>
      </c>
      <c r="CX5" s="97" t="s">
        <v>115</v>
      </c>
      <c r="CY5" s="97" t="s">
        <v>117</v>
      </c>
      <c r="CZ5" s="97" t="s">
        <v>119</v>
      </c>
      <c r="DA5" s="98"/>
      <c r="DB5" s="98"/>
      <c r="DC5" s="97" t="s">
        <v>115</v>
      </c>
      <c r="DD5" s="97" t="s">
        <v>117</v>
      </c>
      <c r="DE5" s="97" t="s">
        <v>119</v>
      </c>
      <c r="DF5" s="105" t="s">
        <v>67</v>
      </c>
      <c r="DG5" s="98"/>
      <c r="DH5" s="98"/>
      <c r="DI5" s="98"/>
      <c r="DJ5" s="98"/>
    </row>
    <row r="6" spans="1:114" s="47" customFormat="1" ht="13.5">
      <c r="A6" s="157"/>
      <c r="B6" s="157"/>
      <c r="C6" s="160"/>
      <c r="D6" s="110" t="s">
        <v>120</v>
      </c>
      <c r="E6" s="110" t="s">
        <v>121</v>
      </c>
      <c r="F6" s="111" t="s">
        <v>121</v>
      </c>
      <c r="G6" s="111" t="s">
        <v>121</v>
      </c>
      <c r="H6" s="111" t="s">
        <v>121</v>
      </c>
      <c r="I6" s="111" t="s">
        <v>121</v>
      </c>
      <c r="J6" s="111" t="s">
        <v>121</v>
      </c>
      <c r="K6" s="111" t="s">
        <v>121</v>
      </c>
      <c r="L6" s="112" t="s">
        <v>121</v>
      </c>
      <c r="M6" s="110" t="s">
        <v>121</v>
      </c>
      <c r="N6" s="110" t="s">
        <v>121</v>
      </c>
      <c r="O6" s="111" t="s">
        <v>121</v>
      </c>
      <c r="P6" s="111" t="s">
        <v>121</v>
      </c>
      <c r="Q6" s="111" t="s">
        <v>121</v>
      </c>
      <c r="R6" s="111" t="s">
        <v>121</v>
      </c>
      <c r="S6" s="111" t="s">
        <v>121</v>
      </c>
      <c r="T6" s="111" t="s">
        <v>121</v>
      </c>
      <c r="U6" s="112" t="s">
        <v>121</v>
      </c>
      <c r="V6" s="110" t="s">
        <v>121</v>
      </c>
      <c r="W6" s="110" t="s">
        <v>121</v>
      </c>
      <c r="X6" s="111" t="s">
        <v>121</v>
      </c>
      <c r="Y6" s="111" t="s">
        <v>121</v>
      </c>
      <c r="Z6" s="111" t="s">
        <v>121</v>
      </c>
      <c r="AA6" s="111" t="s">
        <v>121</v>
      </c>
      <c r="AB6" s="111" t="s">
        <v>121</v>
      </c>
      <c r="AC6" s="111" t="s">
        <v>121</v>
      </c>
      <c r="AD6" s="112" t="s">
        <v>121</v>
      </c>
      <c r="AE6" s="113" t="s">
        <v>121</v>
      </c>
      <c r="AF6" s="113" t="s">
        <v>121</v>
      </c>
      <c r="AG6" s="114" t="s">
        <v>121</v>
      </c>
      <c r="AH6" s="114" t="s">
        <v>121</v>
      </c>
      <c r="AI6" s="114" t="s">
        <v>121</v>
      </c>
      <c r="AJ6" s="114" t="s">
        <v>121</v>
      </c>
      <c r="AK6" s="115" t="s">
        <v>121</v>
      </c>
      <c r="AL6" s="115" t="s">
        <v>121</v>
      </c>
      <c r="AM6" s="113" t="s">
        <v>121</v>
      </c>
      <c r="AN6" s="113" t="s">
        <v>121</v>
      </c>
      <c r="AO6" s="113" t="s">
        <v>121</v>
      </c>
      <c r="AP6" s="113" t="s">
        <v>121</v>
      </c>
      <c r="AQ6" s="113" t="s">
        <v>121</v>
      </c>
      <c r="AR6" s="113" t="s">
        <v>121</v>
      </c>
      <c r="AS6" s="113" t="s">
        <v>121</v>
      </c>
      <c r="AT6" s="116" t="s">
        <v>121</v>
      </c>
      <c r="AU6" s="116" t="s">
        <v>121</v>
      </c>
      <c r="AV6" s="116" t="s">
        <v>121</v>
      </c>
      <c r="AW6" s="113" t="s">
        <v>121</v>
      </c>
      <c r="AX6" s="113" t="s">
        <v>121</v>
      </c>
      <c r="AY6" s="113" t="s">
        <v>121</v>
      </c>
      <c r="AZ6" s="113" t="s">
        <v>121</v>
      </c>
      <c r="BA6" s="113" t="s">
        <v>121</v>
      </c>
      <c r="BB6" s="113" t="s">
        <v>121</v>
      </c>
      <c r="BC6" s="113" t="s">
        <v>121</v>
      </c>
      <c r="BD6" s="113" t="s">
        <v>121</v>
      </c>
      <c r="BE6" s="113" t="s">
        <v>121</v>
      </c>
      <c r="BF6" s="113" t="s">
        <v>121</v>
      </c>
      <c r="BG6" s="113" t="s">
        <v>121</v>
      </c>
      <c r="BH6" s="113" t="s">
        <v>121</v>
      </c>
      <c r="BI6" s="114" t="s">
        <v>121</v>
      </c>
      <c r="BJ6" s="114" t="s">
        <v>121</v>
      </c>
      <c r="BK6" s="114" t="s">
        <v>121</v>
      </c>
      <c r="BL6" s="114" t="s">
        <v>121</v>
      </c>
      <c r="BM6" s="115" t="s">
        <v>121</v>
      </c>
      <c r="BN6" s="115" t="s">
        <v>121</v>
      </c>
      <c r="BO6" s="113" t="s">
        <v>121</v>
      </c>
      <c r="BP6" s="113" t="s">
        <v>121</v>
      </c>
      <c r="BQ6" s="113" t="s">
        <v>121</v>
      </c>
      <c r="BR6" s="113" t="s">
        <v>121</v>
      </c>
      <c r="BS6" s="113" t="s">
        <v>121</v>
      </c>
      <c r="BT6" s="113" t="s">
        <v>121</v>
      </c>
      <c r="BU6" s="113" t="s">
        <v>121</v>
      </c>
      <c r="BV6" s="116" t="s">
        <v>121</v>
      </c>
      <c r="BW6" s="116" t="s">
        <v>121</v>
      </c>
      <c r="BX6" s="116" t="s">
        <v>121</v>
      </c>
      <c r="BY6" s="113" t="s">
        <v>121</v>
      </c>
      <c r="BZ6" s="113" t="s">
        <v>121</v>
      </c>
      <c r="CA6" s="113" t="s">
        <v>121</v>
      </c>
      <c r="CB6" s="113" t="s">
        <v>121</v>
      </c>
      <c r="CC6" s="113" t="s">
        <v>121</v>
      </c>
      <c r="CD6" s="113" t="s">
        <v>121</v>
      </c>
      <c r="CE6" s="113" t="s">
        <v>121</v>
      </c>
      <c r="CF6" s="113" t="s">
        <v>121</v>
      </c>
      <c r="CG6" s="113" t="s">
        <v>121</v>
      </c>
      <c r="CH6" s="113" t="s">
        <v>121</v>
      </c>
      <c r="CI6" s="113" t="s">
        <v>121</v>
      </c>
      <c r="CJ6" s="113" t="s">
        <v>121</v>
      </c>
      <c r="CK6" s="114" t="s">
        <v>121</v>
      </c>
      <c r="CL6" s="114" t="s">
        <v>121</v>
      </c>
      <c r="CM6" s="114" t="s">
        <v>121</v>
      </c>
      <c r="CN6" s="114" t="s">
        <v>121</v>
      </c>
      <c r="CO6" s="115" t="s">
        <v>121</v>
      </c>
      <c r="CP6" s="115" t="s">
        <v>121</v>
      </c>
      <c r="CQ6" s="113" t="s">
        <v>121</v>
      </c>
      <c r="CR6" s="113" t="s">
        <v>121</v>
      </c>
      <c r="CS6" s="114" t="s">
        <v>121</v>
      </c>
      <c r="CT6" s="114" t="s">
        <v>121</v>
      </c>
      <c r="CU6" s="114" t="s">
        <v>121</v>
      </c>
      <c r="CV6" s="114" t="s">
        <v>121</v>
      </c>
      <c r="CW6" s="113" t="s">
        <v>121</v>
      </c>
      <c r="CX6" s="116" t="s">
        <v>121</v>
      </c>
      <c r="CY6" s="116" t="s">
        <v>121</v>
      </c>
      <c r="CZ6" s="116" t="s">
        <v>121</v>
      </c>
      <c r="DA6" s="113" t="s">
        <v>121</v>
      </c>
      <c r="DB6" s="113" t="s">
        <v>121</v>
      </c>
      <c r="DC6" s="113" t="s">
        <v>121</v>
      </c>
      <c r="DD6" s="113" t="s">
        <v>121</v>
      </c>
      <c r="DE6" s="113" t="s">
        <v>121</v>
      </c>
      <c r="DF6" s="113" t="s">
        <v>121</v>
      </c>
      <c r="DG6" s="113" t="s">
        <v>121</v>
      </c>
      <c r="DH6" s="113" t="s">
        <v>121</v>
      </c>
      <c r="DI6" s="113" t="s">
        <v>121</v>
      </c>
      <c r="DJ6" s="113" t="s">
        <v>121</v>
      </c>
    </row>
    <row r="7" spans="1:114" s="51" customFormat="1" ht="12" customHeight="1">
      <c r="A7" s="49" t="s">
        <v>122</v>
      </c>
      <c r="B7" s="65" t="s">
        <v>124</v>
      </c>
      <c r="C7" s="49" t="s">
        <v>82</v>
      </c>
      <c r="D7" s="74">
        <f aca="true" t="shared" si="0" ref="D7:I7">SUM(D8:D27)</f>
        <v>20335541</v>
      </c>
      <c r="E7" s="74">
        <f t="shared" si="0"/>
        <v>3774469</v>
      </c>
      <c r="F7" s="74">
        <f t="shared" si="0"/>
        <v>490806</v>
      </c>
      <c r="G7" s="74">
        <f t="shared" si="0"/>
        <v>0</v>
      </c>
      <c r="H7" s="74">
        <f t="shared" si="0"/>
        <v>383300</v>
      </c>
      <c r="I7" s="74">
        <f t="shared" si="0"/>
        <v>2123224</v>
      </c>
      <c r="J7" s="75" t="s">
        <v>32</v>
      </c>
      <c r="K7" s="74">
        <f aca="true" t="shared" si="1" ref="K7:R7">SUM(K8:K27)</f>
        <v>777139</v>
      </c>
      <c r="L7" s="74">
        <f t="shared" si="1"/>
        <v>16561072</v>
      </c>
      <c r="M7" s="74">
        <f t="shared" si="1"/>
        <v>4283603</v>
      </c>
      <c r="N7" s="74">
        <f t="shared" si="1"/>
        <v>575941</v>
      </c>
      <c r="O7" s="74">
        <f t="shared" si="1"/>
        <v>229453</v>
      </c>
      <c r="P7" s="74">
        <f t="shared" si="1"/>
        <v>38122</v>
      </c>
      <c r="Q7" s="74">
        <f t="shared" si="1"/>
        <v>98200</v>
      </c>
      <c r="R7" s="74">
        <f t="shared" si="1"/>
        <v>191696</v>
      </c>
      <c r="S7" s="75" t="s">
        <v>32</v>
      </c>
      <c r="T7" s="74">
        <f aca="true" t="shared" si="2" ref="T7:AA7">SUM(T8:T27)</f>
        <v>18470</v>
      </c>
      <c r="U7" s="74">
        <f t="shared" si="2"/>
        <v>3707662</v>
      </c>
      <c r="V7" s="74">
        <f t="shared" si="2"/>
        <v>24619144</v>
      </c>
      <c r="W7" s="74">
        <f t="shared" si="2"/>
        <v>4350410</v>
      </c>
      <c r="X7" s="74">
        <f t="shared" si="2"/>
        <v>720259</v>
      </c>
      <c r="Y7" s="74">
        <f t="shared" si="2"/>
        <v>38122</v>
      </c>
      <c r="Z7" s="74">
        <f t="shared" si="2"/>
        <v>481500</v>
      </c>
      <c r="AA7" s="74">
        <f t="shared" si="2"/>
        <v>2314920</v>
      </c>
      <c r="AB7" s="75" t="s">
        <v>32</v>
      </c>
      <c r="AC7" s="74">
        <f aca="true" t="shared" si="3" ref="AC7:BH7">SUM(AC8:AC27)</f>
        <v>795609</v>
      </c>
      <c r="AD7" s="74">
        <f t="shared" si="3"/>
        <v>20268734</v>
      </c>
      <c r="AE7" s="74">
        <f t="shared" si="3"/>
        <v>4041481</v>
      </c>
      <c r="AF7" s="74">
        <f t="shared" si="3"/>
        <v>3855651</v>
      </c>
      <c r="AG7" s="74">
        <f t="shared" si="3"/>
        <v>535432</v>
      </c>
      <c r="AH7" s="74">
        <f t="shared" si="3"/>
        <v>2734095</v>
      </c>
      <c r="AI7" s="74">
        <f t="shared" si="3"/>
        <v>577857</v>
      </c>
      <c r="AJ7" s="74">
        <f t="shared" si="3"/>
        <v>8267</v>
      </c>
      <c r="AK7" s="74">
        <f t="shared" si="3"/>
        <v>185830</v>
      </c>
      <c r="AL7" s="74">
        <f t="shared" si="3"/>
        <v>195824</v>
      </c>
      <c r="AM7" s="74">
        <f t="shared" si="3"/>
        <v>15426088</v>
      </c>
      <c r="AN7" s="74">
        <f t="shared" si="3"/>
        <v>2954606</v>
      </c>
      <c r="AO7" s="74">
        <f t="shared" si="3"/>
        <v>1563493</v>
      </c>
      <c r="AP7" s="74">
        <f t="shared" si="3"/>
        <v>1145351</v>
      </c>
      <c r="AQ7" s="74">
        <f t="shared" si="3"/>
        <v>186286</v>
      </c>
      <c r="AR7" s="74">
        <f t="shared" si="3"/>
        <v>59476</v>
      </c>
      <c r="AS7" s="74">
        <f t="shared" si="3"/>
        <v>3376796</v>
      </c>
      <c r="AT7" s="74">
        <f t="shared" si="3"/>
        <v>277095</v>
      </c>
      <c r="AU7" s="74">
        <f t="shared" si="3"/>
        <v>2860867</v>
      </c>
      <c r="AV7" s="74">
        <f t="shared" si="3"/>
        <v>238834</v>
      </c>
      <c r="AW7" s="74">
        <f t="shared" si="3"/>
        <v>56584</v>
      </c>
      <c r="AX7" s="74">
        <f t="shared" si="3"/>
        <v>9025235</v>
      </c>
      <c r="AY7" s="74">
        <f t="shared" si="3"/>
        <v>3602365</v>
      </c>
      <c r="AZ7" s="74">
        <f t="shared" si="3"/>
        <v>4449803</v>
      </c>
      <c r="BA7" s="74">
        <f t="shared" si="3"/>
        <v>878164</v>
      </c>
      <c r="BB7" s="74">
        <f t="shared" si="3"/>
        <v>94903</v>
      </c>
      <c r="BC7" s="74">
        <f t="shared" si="3"/>
        <v>320794</v>
      </c>
      <c r="BD7" s="74">
        <f t="shared" si="3"/>
        <v>12867</v>
      </c>
      <c r="BE7" s="74">
        <f t="shared" si="3"/>
        <v>351354</v>
      </c>
      <c r="BF7" s="74">
        <f t="shared" si="3"/>
        <v>19818923</v>
      </c>
      <c r="BG7" s="74">
        <f t="shared" si="3"/>
        <v>662309</v>
      </c>
      <c r="BH7" s="74">
        <f t="shared" si="3"/>
        <v>650062</v>
      </c>
      <c r="BI7" s="74">
        <f aca="true" t="shared" si="4" ref="BI7:CN7">SUM(BI8:BI27)</f>
        <v>0</v>
      </c>
      <c r="BJ7" s="74">
        <f t="shared" si="4"/>
        <v>649138</v>
      </c>
      <c r="BK7" s="74">
        <f t="shared" si="4"/>
        <v>0</v>
      </c>
      <c r="BL7" s="74">
        <f t="shared" si="4"/>
        <v>924</v>
      </c>
      <c r="BM7" s="74">
        <f t="shared" si="4"/>
        <v>12247</v>
      </c>
      <c r="BN7" s="74">
        <f t="shared" si="4"/>
        <v>91025</v>
      </c>
      <c r="BO7" s="74">
        <f t="shared" si="4"/>
        <v>1656181</v>
      </c>
      <c r="BP7" s="74">
        <f t="shared" si="4"/>
        <v>333747</v>
      </c>
      <c r="BQ7" s="74">
        <f t="shared" si="4"/>
        <v>294003</v>
      </c>
      <c r="BR7" s="74">
        <f t="shared" si="4"/>
        <v>7161</v>
      </c>
      <c r="BS7" s="74">
        <f t="shared" si="4"/>
        <v>32583</v>
      </c>
      <c r="BT7" s="74">
        <f t="shared" si="4"/>
        <v>0</v>
      </c>
      <c r="BU7" s="74">
        <f t="shared" si="4"/>
        <v>814673</v>
      </c>
      <c r="BV7" s="74">
        <f t="shared" si="4"/>
        <v>63485</v>
      </c>
      <c r="BW7" s="74">
        <f t="shared" si="4"/>
        <v>751188</v>
      </c>
      <c r="BX7" s="74">
        <f t="shared" si="4"/>
        <v>0</v>
      </c>
      <c r="BY7" s="74">
        <f t="shared" si="4"/>
        <v>0</v>
      </c>
      <c r="BZ7" s="74">
        <f t="shared" si="4"/>
        <v>507761</v>
      </c>
      <c r="CA7" s="74">
        <f t="shared" si="4"/>
        <v>173800</v>
      </c>
      <c r="CB7" s="74">
        <f t="shared" si="4"/>
        <v>309691</v>
      </c>
      <c r="CC7" s="74">
        <f t="shared" si="4"/>
        <v>14947</v>
      </c>
      <c r="CD7" s="74">
        <f t="shared" si="4"/>
        <v>9323</v>
      </c>
      <c r="CE7" s="74">
        <f t="shared" si="4"/>
        <v>1134967</v>
      </c>
      <c r="CF7" s="74">
        <f t="shared" si="4"/>
        <v>0</v>
      </c>
      <c r="CG7" s="74">
        <f t="shared" si="4"/>
        <v>739121</v>
      </c>
      <c r="CH7" s="74">
        <f t="shared" si="4"/>
        <v>3057611</v>
      </c>
      <c r="CI7" s="74">
        <f t="shared" si="4"/>
        <v>4703790</v>
      </c>
      <c r="CJ7" s="74">
        <f t="shared" si="4"/>
        <v>4505713</v>
      </c>
      <c r="CK7" s="74">
        <f t="shared" si="4"/>
        <v>535432</v>
      </c>
      <c r="CL7" s="74">
        <f t="shared" si="4"/>
        <v>3383233</v>
      </c>
      <c r="CM7" s="74">
        <f t="shared" si="4"/>
        <v>577857</v>
      </c>
      <c r="CN7" s="74">
        <f t="shared" si="4"/>
        <v>9191</v>
      </c>
      <c r="CO7" s="74">
        <f aca="true" t="shared" si="5" ref="CO7:DJ7">SUM(CO8:CO27)</f>
        <v>198077</v>
      </c>
      <c r="CP7" s="74">
        <f t="shared" si="5"/>
        <v>286849</v>
      </c>
      <c r="CQ7" s="74">
        <f t="shared" si="5"/>
        <v>17082269</v>
      </c>
      <c r="CR7" s="74">
        <f t="shared" si="5"/>
        <v>3288353</v>
      </c>
      <c r="CS7" s="74">
        <f t="shared" si="5"/>
        <v>1857496</v>
      </c>
      <c r="CT7" s="74">
        <f t="shared" si="5"/>
        <v>1152512</v>
      </c>
      <c r="CU7" s="74">
        <f t="shared" si="5"/>
        <v>218869</v>
      </c>
      <c r="CV7" s="74">
        <f t="shared" si="5"/>
        <v>59476</v>
      </c>
      <c r="CW7" s="74">
        <f t="shared" si="5"/>
        <v>4191469</v>
      </c>
      <c r="CX7" s="74">
        <f t="shared" si="5"/>
        <v>340580</v>
      </c>
      <c r="CY7" s="74">
        <f t="shared" si="5"/>
        <v>3612055</v>
      </c>
      <c r="CZ7" s="74">
        <f t="shared" si="5"/>
        <v>238834</v>
      </c>
      <c r="DA7" s="74">
        <f t="shared" si="5"/>
        <v>56584</v>
      </c>
      <c r="DB7" s="74">
        <f t="shared" si="5"/>
        <v>9532996</v>
      </c>
      <c r="DC7" s="74">
        <f t="shared" si="5"/>
        <v>3776165</v>
      </c>
      <c r="DD7" s="74">
        <f t="shared" si="5"/>
        <v>4759494</v>
      </c>
      <c r="DE7" s="74">
        <f t="shared" si="5"/>
        <v>893111</v>
      </c>
      <c r="DF7" s="74">
        <f t="shared" si="5"/>
        <v>104226</v>
      </c>
      <c r="DG7" s="74">
        <f t="shared" si="5"/>
        <v>1455761</v>
      </c>
      <c r="DH7" s="74">
        <f t="shared" si="5"/>
        <v>12867</v>
      </c>
      <c r="DI7" s="74">
        <f t="shared" si="5"/>
        <v>1090475</v>
      </c>
      <c r="DJ7" s="74">
        <f t="shared" si="5"/>
        <v>22876534</v>
      </c>
    </row>
    <row r="8" spans="1:114" s="51" customFormat="1" ht="12" customHeight="1">
      <c r="A8" s="52" t="s">
        <v>125</v>
      </c>
      <c r="B8" s="66" t="s">
        <v>126</v>
      </c>
      <c r="C8" s="52" t="s">
        <v>127</v>
      </c>
      <c r="D8" s="76">
        <f aca="true" t="shared" si="6" ref="D8:D27">SUM(E8,+L8)</f>
        <v>6452351</v>
      </c>
      <c r="E8" s="76">
        <f aca="true" t="shared" si="7" ref="E8:E27">SUM(F8:I8)+K8</f>
        <v>855185</v>
      </c>
      <c r="F8" s="76">
        <v>0</v>
      </c>
      <c r="G8" s="76">
        <v>0</v>
      </c>
      <c r="H8" s="76">
        <v>0</v>
      </c>
      <c r="I8" s="76">
        <v>549751</v>
      </c>
      <c r="J8" s="77" t="s">
        <v>128</v>
      </c>
      <c r="K8" s="76">
        <v>305434</v>
      </c>
      <c r="L8" s="76">
        <v>5597166</v>
      </c>
      <c r="M8" s="76">
        <f aca="true" t="shared" si="8" ref="M8:M27">SUM(N8,+U8)</f>
        <v>846860</v>
      </c>
      <c r="N8" s="76">
        <f aca="true" t="shared" si="9" ref="N8:N27">SUM(O8:R8)+T8</f>
        <v>60177</v>
      </c>
      <c r="O8" s="76">
        <v>49735</v>
      </c>
      <c r="P8" s="76">
        <v>9703</v>
      </c>
      <c r="Q8" s="76">
        <v>0</v>
      </c>
      <c r="R8" s="76">
        <v>685</v>
      </c>
      <c r="S8" s="77" t="s">
        <v>129</v>
      </c>
      <c r="T8" s="76">
        <v>54</v>
      </c>
      <c r="U8" s="76">
        <v>786683</v>
      </c>
      <c r="V8" s="76">
        <f aca="true" t="shared" si="10" ref="V8:V27">+SUM(D8,M8)</f>
        <v>7299211</v>
      </c>
      <c r="W8" s="76">
        <f aca="true" t="shared" si="11" ref="W8:W27">+SUM(E8,N8)</f>
        <v>915362</v>
      </c>
      <c r="X8" s="76">
        <f aca="true" t="shared" si="12" ref="X8:X27">+SUM(F8,O8)</f>
        <v>49735</v>
      </c>
      <c r="Y8" s="76">
        <f aca="true" t="shared" si="13" ref="Y8:Y27">+SUM(G8,P8)</f>
        <v>9703</v>
      </c>
      <c r="Z8" s="76">
        <f aca="true" t="shared" si="14" ref="Z8:Z27">+SUM(H8,Q8)</f>
        <v>0</v>
      </c>
      <c r="AA8" s="76">
        <f aca="true" t="shared" si="15" ref="AA8:AA27">+SUM(I8,R8)</f>
        <v>550436</v>
      </c>
      <c r="AB8" s="77" t="s">
        <v>129</v>
      </c>
      <c r="AC8" s="76">
        <f aca="true" t="shared" si="16" ref="AC8:AC27">+SUM(K8,T8)</f>
        <v>305488</v>
      </c>
      <c r="AD8" s="76">
        <f aca="true" t="shared" si="17" ref="AD8:AD27">+SUM(L8,U8)</f>
        <v>6383849</v>
      </c>
      <c r="AE8" s="76">
        <f aca="true" t="shared" si="18" ref="AE8:AE27">SUM(AF8,+AK8)</f>
        <v>2021756</v>
      </c>
      <c r="AF8" s="76">
        <f aca="true" t="shared" si="19" ref="AF8:AF27">SUM(AG8:AJ8)</f>
        <v>2021756</v>
      </c>
      <c r="AG8" s="76">
        <v>0</v>
      </c>
      <c r="AH8" s="76">
        <v>1435632</v>
      </c>
      <c r="AI8" s="76">
        <v>577857</v>
      </c>
      <c r="AJ8" s="76">
        <v>8267</v>
      </c>
      <c r="AK8" s="76">
        <v>0</v>
      </c>
      <c r="AL8" s="76">
        <v>0</v>
      </c>
      <c r="AM8" s="76">
        <f aca="true" t="shared" si="20" ref="AM8:AM27">SUM(AN8,AS8,AW8,AX8,BD8)</f>
        <v>4381139</v>
      </c>
      <c r="AN8" s="76">
        <f aca="true" t="shared" si="21" ref="AN8:AN27">SUM(AO8:AR8)</f>
        <v>1377454</v>
      </c>
      <c r="AO8" s="76">
        <v>333398</v>
      </c>
      <c r="AP8" s="76">
        <v>1001077</v>
      </c>
      <c r="AQ8" s="76">
        <v>0</v>
      </c>
      <c r="AR8" s="76">
        <v>42979</v>
      </c>
      <c r="AS8" s="76">
        <f aca="true" t="shared" si="22" ref="AS8:AS27">SUM(AT8:AV8)</f>
        <v>365263</v>
      </c>
      <c r="AT8" s="76">
        <v>80502</v>
      </c>
      <c r="AU8" s="76">
        <v>162793</v>
      </c>
      <c r="AV8" s="76">
        <v>121968</v>
      </c>
      <c r="AW8" s="76">
        <v>42754</v>
      </c>
      <c r="AX8" s="76">
        <f aca="true" t="shared" si="23" ref="AX8:AX27">SUM(AY8:BB8)</f>
        <v>2595668</v>
      </c>
      <c r="AY8" s="76">
        <v>954683</v>
      </c>
      <c r="AZ8" s="76">
        <v>1408044</v>
      </c>
      <c r="BA8" s="76">
        <v>213010</v>
      </c>
      <c r="BB8" s="76">
        <v>19931</v>
      </c>
      <c r="BC8" s="76">
        <v>0</v>
      </c>
      <c r="BD8" s="76">
        <v>0</v>
      </c>
      <c r="BE8" s="76">
        <v>49456</v>
      </c>
      <c r="BF8" s="76">
        <f aca="true" t="shared" si="24" ref="BF8:BF27">SUM(AE8,+AM8,+BE8)</f>
        <v>6452351</v>
      </c>
      <c r="BG8" s="76">
        <f aca="true" t="shared" si="25" ref="BG8:BG27">SUM(BH8,+BM8)</f>
        <v>924</v>
      </c>
      <c r="BH8" s="76">
        <f aca="true" t="shared" si="26" ref="BH8:BH27">SUM(BI8:BL8)</f>
        <v>924</v>
      </c>
      <c r="BI8" s="76">
        <v>0</v>
      </c>
      <c r="BJ8" s="76">
        <v>0</v>
      </c>
      <c r="BK8" s="76">
        <v>0</v>
      </c>
      <c r="BL8" s="76">
        <v>924</v>
      </c>
      <c r="BM8" s="76">
        <v>0</v>
      </c>
      <c r="BN8" s="76">
        <v>68904</v>
      </c>
      <c r="BO8" s="76">
        <f aca="true" t="shared" si="27" ref="BO8:BO27">SUM(BP8,BU8,BY8,BZ8,CF8)</f>
        <v>133490</v>
      </c>
      <c r="BP8" s="76">
        <f aca="true" t="shared" si="28" ref="BP8:BP27">SUM(BQ8:BT8)</f>
        <v>43342</v>
      </c>
      <c r="BQ8" s="76">
        <v>43342</v>
      </c>
      <c r="BR8" s="76">
        <v>0</v>
      </c>
      <c r="BS8" s="76">
        <v>0</v>
      </c>
      <c r="BT8" s="76">
        <v>0</v>
      </c>
      <c r="BU8" s="76">
        <f aca="true" t="shared" si="29" ref="BU8:BU27">SUM(BV8:BX8)</f>
        <v>52291</v>
      </c>
      <c r="BV8" s="76">
        <v>52291</v>
      </c>
      <c r="BW8" s="76">
        <v>0</v>
      </c>
      <c r="BX8" s="76">
        <v>0</v>
      </c>
      <c r="BY8" s="76">
        <v>0</v>
      </c>
      <c r="BZ8" s="76">
        <f aca="true" t="shared" si="30" ref="BZ8:BZ27">SUM(CA8:CD8)</f>
        <v>37857</v>
      </c>
      <c r="CA8" s="76">
        <v>37857</v>
      </c>
      <c r="CB8" s="76">
        <v>0</v>
      </c>
      <c r="CC8" s="76">
        <v>0</v>
      </c>
      <c r="CD8" s="76">
        <v>0</v>
      </c>
      <c r="CE8" s="76">
        <v>341286</v>
      </c>
      <c r="CF8" s="76">
        <v>0</v>
      </c>
      <c r="CG8" s="76">
        <v>302256</v>
      </c>
      <c r="CH8" s="76">
        <f aca="true" t="shared" si="31" ref="CH8:CH27">SUM(BG8,+BO8,+CG8)</f>
        <v>436670</v>
      </c>
      <c r="CI8" s="76">
        <f aca="true" t="shared" si="32" ref="CI8:CI27">SUM(AE8,+BG8)</f>
        <v>2022680</v>
      </c>
      <c r="CJ8" s="76">
        <f aca="true" t="shared" si="33" ref="CJ8:CJ27">SUM(AF8,+BH8)</f>
        <v>2022680</v>
      </c>
      <c r="CK8" s="76">
        <f aca="true" t="shared" si="34" ref="CK8:CK27">SUM(AG8,+BI8)</f>
        <v>0</v>
      </c>
      <c r="CL8" s="76">
        <f aca="true" t="shared" si="35" ref="CL8:CL27">SUM(AH8,+BJ8)</f>
        <v>1435632</v>
      </c>
      <c r="CM8" s="76">
        <f aca="true" t="shared" si="36" ref="CM8:CM27">SUM(AI8,+BK8)</f>
        <v>577857</v>
      </c>
      <c r="CN8" s="76">
        <f aca="true" t="shared" si="37" ref="CN8:CN27">SUM(AJ8,+BL8)</f>
        <v>9191</v>
      </c>
      <c r="CO8" s="76">
        <f aca="true" t="shared" si="38" ref="CO8:CO27">SUM(AK8,+BM8)</f>
        <v>0</v>
      </c>
      <c r="CP8" s="76">
        <f aca="true" t="shared" si="39" ref="CP8:CP27">SUM(AL8,+BN8)</f>
        <v>68904</v>
      </c>
      <c r="CQ8" s="76">
        <f aca="true" t="shared" si="40" ref="CQ8:CQ27">SUM(AM8,+BO8)</f>
        <v>4514629</v>
      </c>
      <c r="CR8" s="76">
        <f aca="true" t="shared" si="41" ref="CR8:CR27">SUM(AN8,+BP8)</f>
        <v>1420796</v>
      </c>
      <c r="CS8" s="76">
        <f aca="true" t="shared" si="42" ref="CS8:CS27">SUM(AO8,+BQ8)</f>
        <v>376740</v>
      </c>
      <c r="CT8" s="76">
        <f aca="true" t="shared" si="43" ref="CT8:CT27">SUM(AP8,+BR8)</f>
        <v>1001077</v>
      </c>
      <c r="CU8" s="76">
        <f aca="true" t="shared" si="44" ref="CU8:CU27">SUM(AQ8,+BS8)</f>
        <v>0</v>
      </c>
      <c r="CV8" s="76">
        <f aca="true" t="shared" si="45" ref="CV8:CV27">SUM(AR8,+BT8)</f>
        <v>42979</v>
      </c>
      <c r="CW8" s="76">
        <f aca="true" t="shared" si="46" ref="CW8:CW27">SUM(AS8,+BU8)</f>
        <v>417554</v>
      </c>
      <c r="CX8" s="76">
        <f aca="true" t="shared" si="47" ref="CX8:CX27">SUM(AT8,+BV8)</f>
        <v>132793</v>
      </c>
      <c r="CY8" s="76">
        <f aca="true" t="shared" si="48" ref="CY8:CY27">SUM(AU8,+BW8)</f>
        <v>162793</v>
      </c>
      <c r="CZ8" s="76">
        <f aca="true" t="shared" si="49" ref="CZ8:CZ27">SUM(AV8,+BX8)</f>
        <v>121968</v>
      </c>
      <c r="DA8" s="76">
        <f aca="true" t="shared" si="50" ref="DA8:DA27">SUM(AW8,+BY8)</f>
        <v>42754</v>
      </c>
      <c r="DB8" s="76">
        <f aca="true" t="shared" si="51" ref="DB8:DB27">SUM(AX8,+BZ8)</f>
        <v>2633525</v>
      </c>
      <c r="DC8" s="76">
        <f aca="true" t="shared" si="52" ref="DC8:DC27">SUM(AY8,+CA8)</f>
        <v>992540</v>
      </c>
      <c r="DD8" s="76">
        <f aca="true" t="shared" si="53" ref="DD8:DD27">SUM(AZ8,+CB8)</f>
        <v>1408044</v>
      </c>
      <c r="DE8" s="76">
        <f aca="true" t="shared" si="54" ref="DE8:DE27">SUM(BA8,+CC8)</f>
        <v>213010</v>
      </c>
      <c r="DF8" s="76">
        <f aca="true" t="shared" si="55" ref="DF8:DF27">SUM(BB8,+CD8)</f>
        <v>19931</v>
      </c>
      <c r="DG8" s="76">
        <f aca="true" t="shared" si="56" ref="DG8:DG27">SUM(BC8,+CE8)</f>
        <v>341286</v>
      </c>
      <c r="DH8" s="76">
        <f aca="true" t="shared" si="57" ref="DH8:DH27">SUM(BD8,+CF8)</f>
        <v>0</v>
      </c>
      <c r="DI8" s="76">
        <f aca="true" t="shared" si="58" ref="DI8:DI27">SUM(BE8,+CG8)</f>
        <v>351712</v>
      </c>
      <c r="DJ8" s="76">
        <f aca="true" t="shared" si="59" ref="DJ8:DJ27">SUM(BF8,+CH8)</f>
        <v>6889021</v>
      </c>
    </row>
    <row r="9" spans="1:114" s="51" customFormat="1" ht="12" customHeight="1">
      <c r="A9" s="52" t="s">
        <v>130</v>
      </c>
      <c r="B9" s="53" t="s">
        <v>131</v>
      </c>
      <c r="C9" s="52" t="s">
        <v>132</v>
      </c>
      <c r="D9" s="76">
        <f t="shared" si="6"/>
        <v>3878751</v>
      </c>
      <c r="E9" s="76">
        <f t="shared" si="7"/>
        <v>777920</v>
      </c>
      <c r="F9" s="76">
        <v>290198</v>
      </c>
      <c r="G9" s="76">
        <v>0</v>
      </c>
      <c r="H9" s="76">
        <v>0</v>
      </c>
      <c r="I9" s="76">
        <v>443398</v>
      </c>
      <c r="J9" s="77" t="s">
        <v>133</v>
      </c>
      <c r="K9" s="76">
        <v>44324</v>
      </c>
      <c r="L9" s="76">
        <v>3100831</v>
      </c>
      <c r="M9" s="76">
        <f t="shared" si="8"/>
        <v>971931</v>
      </c>
      <c r="N9" s="76">
        <f t="shared" si="9"/>
        <v>34973</v>
      </c>
      <c r="O9" s="76">
        <v>29160</v>
      </c>
      <c r="P9" s="76">
        <v>2311</v>
      </c>
      <c r="Q9" s="76">
        <v>0</v>
      </c>
      <c r="R9" s="76">
        <v>1671</v>
      </c>
      <c r="S9" s="77" t="s">
        <v>133</v>
      </c>
      <c r="T9" s="76">
        <v>1831</v>
      </c>
      <c r="U9" s="76">
        <v>936958</v>
      </c>
      <c r="V9" s="76">
        <f t="shared" si="10"/>
        <v>4850682</v>
      </c>
      <c r="W9" s="76">
        <f t="shared" si="11"/>
        <v>812893</v>
      </c>
      <c r="X9" s="76">
        <f t="shared" si="12"/>
        <v>319358</v>
      </c>
      <c r="Y9" s="76">
        <f t="shared" si="13"/>
        <v>2311</v>
      </c>
      <c r="Z9" s="76">
        <f t="shared" si="14"/>
        <v>0</v>
      </c>
      <c r="AA9" s="76">
        <f t="shared" si="15"/>
        <v>445069</v>
      </c>
      <c r="AB9" s="77" t="s">
        <v>133</v>
      </c>
      <c r="AC9" s="76">
        <f t="shared" si="16"/>
        <v>46155</v>
      </c>
      <c r="AD9" s="76">
        <f t="shared" si="17"/>
        <v>4037789</v>
      </c>
      <c r="AE9" s="76">
        <f t="shared" si="18"/>
        <v>1444885</v>
      </c>
      <c r="AF9" s="76">
        <f t="shared" si="19"/>
        <v>1259055</v>
      </c>
      <c r="AG9" s="76">
        <v>0</v>
      </c>
      <c r="AH9" s="76">
        <v>1259055</v>
      </c>
      <c r="AI9" s="76">
        <v>0</v>
      </c>
      <c r="AJ9" s="76">
        <v>0</v>
      </c>
      <c r="AK9" s="76">
        <v>185830</v>
      </c>
      <c r="AL9" s="76">
        <v>0</v>
      </c>
      <c r="AM9" s="76">
        <f t="shared" si="20"/>
        <v>2433866</v>
      </c>
      <c r="AN9" s="76">
        <f t="shared" si="21"/>
        <v>577197</v>
      </c>
      <c r="AO9" s="76">
        <v>457994</v>
      </c>
      <c r="AP9" s="76">
        <v>36209</v>
      </c>
      <c r="AQ9" s="76">
        <v>79213</v>
      </c>
      <c r="AR9" s="76">
        <v>3781</v>
      </c>
      <c r="AS9" s="76">
        <f t="shared" si="22"/>
        <v>569847</v>
      </c>
      <c r="AT9" s="76">
        <v>77744</v>
      </c>
      <c r="AU9" s="76">
        <v>479547</v>
      </c>
      <c r="AV9" s="76">
        <v>12556</v>
      </c>
      <c r="AW9" s="76">
        <v>0</v>
      </c>
      <c r="AX9" s="76">
        <f t="shared" si="23"/>
        <v>1286822</v>
      </c>
      <c r="AY9" s="76">
        <v>456306</v>
      </c>
      <c r="AZ9" s="76">
        <v>748316</v>
      </c>
      <c r="BA9" s="76">
        <v>55177</v>
      </c>
      <c r="BB9" s="76">
        <v>27023</v>
      </c>
      <c r="BC9" s="76">
        <v>0</v>
      </c>
      <c r="BD9" s="76">
        <v>0</v>
      </c>
      <c r="BE9" s="76">
        <v>0</v>
      </c>
      <c r="BF9" s="76">
        <f t="shared" si="24"/>
        <v>3878751</v>
      </c>
      <c r="BG9" s="76">
        <f t="shared" si="25"/>
        <v>625179</v>
      </c>
      <c r="BH9" s="76">
        <f t="shared" si="26"/>
        <v>625179</v>
      </c>
      <c r="BI9" s="76">
        <v>0</v>
      </c>
      <c r="BJ9" s="76">
        <v>625179</v>
      </c>
      <c r="BK9" s="76">
        <v>0</v>
      </c>
      <c r="BL9" s="76">
        <v>0</v>
      </c>
      <c r="BM9" s="76">
        <v>0</v>
      </c>
      <c r="BN9" s="76">
        <v>0</v>
      </c>
      <c r="BO9" s="76">
        <f t="shared" si="27"/>
        <v>300364</v>
      </c>
      <c r="BP9" s="76">
        <f t="shared" si="28"/>
        <v>96561</v>
      </c>
      <c r="BQ9" s="76">
        <v>90043</v>
      </c>
      <c r="BR9" s="76">
        <v>0</v>
      </c>
      <c r="BS9" s="76">
        <v>6518</v>
      </c>
      <c r="BT9" s="76">
        <v>0</v>
      </c>
      <c r="BU9" s="76">
        <f t="shared" si="29"/>
        <v>67798</v>
      </c>
      <c r="BV9" s="76">
        <v>6785</v>
      </c>
      <c r="BW9" s="76">
        <v>61013</v>
      </c>
      <c r="BX9" s="76">
        <v>0</v>
      </c>
      <c r="BY9" s="76">
        <v>0</v>
      </c>
      <c r="BZ9" s="76">
        <f t="shared" si="30"/>
        <v>136005</v>
      </c>
      <c r="CA9" s="76">
        <v>0</v>
      </c>
      <c r="CB9" s="76">
        <v>136005</v>
      </c>
      <c r="CC9" s="76">
        <v>0</v>
      </c>
      <c r="CD9" s="76">
        <v>0</v>
      </c>
      <c r="CE9" s="76">
        <v>0</v>
      </c>
      <c r="CF9" s="76">
        <v>0</v>
      </c>
      <c r="CG9" s="76">
        <v>46388</v>
      </c>
      <c r="CH9" s="76">
        <f t="shared" si="31"/>
        <v>971931</v>
      </c>
      <c r="CI9" s="76">
        <f t="shared" si="32"/>
        <v>2070064</v>
      </c>
      <c r="CJ9" s="76">
        <f t="shared" si="33"/>
        <v>1884234</v>
      </c>
      <c r="CK9" s="76">
        <f t="shared" si="34"/>
        <v>0</v>
      </c>
      <c r="CL9" s="76">
        <f t="shared" si="35"/>
        <v>1884234</v>
      </c>
      <c r="CM9" s="76">
        <f t="shared" si="36"/>
        <v>0</v>
      </c>
      <c r="CN9" s="76">
        <f t="shared" si="37"/>
        <v>0</v>
      </c>
      <c r="CO9" s="76">
        <f t="shared" si="38"/>
        <v>185830</v>
      </c>
      <c r="CP9" s="76">
        <f t="shared" si="39"/>
        <v>0</v>
      </c>
      <c r="CQ9" s="76">
        <f t="shared" si="40"/>
        <v>2734230</v>
      </c>
      <c r="CR9" s="76">
        <f t="shared" si="41"/>
        <v>673758</v>
      </c>
      <c r="CS9" s="76">
        <f t="shared" si="42"/>
        <v>548037</v>
      </c>
      <c r="CT9" s="76">
        <f t="shared" si="43"/>
        <v>36209</v>
      </c>
      <c r="CU9" s="76">
        <f t="shared" si="44"/>
        <v>85731</v>
      </c>
      <c r="CV9" s="76">
        <f t="shared" si="45"/>
        <v>3781</v>
      </c>
      <c r="CW9" s="76">
        <f t="shared" si="46"/>
        <v>637645</v>
      </c>
      <c r="CX9" s="76">
        <f t="shared" si="47"/>
        <v>84529</v>
      </c>
      <c r="CY9" s="76">
        <f t="shared" si="48"/>
        <v>540560</v>
      </c>
      <c r="CZ9" s="76">
        <f t="shared" si="49"/>
        <v>12556</v>
      </c>
      <c r="DA9" s="76">
        <f t="shared" si="50"/>
        <v>0</v>
      </c>
      <c r="DB9" s="76">
        <f t="shared" si="51"/>
        <v>1422827</v>
      </c>
      <c r="DC9" s="76">
        <f t="shared" si="52"/>
        <v>456306</v>
      </c>
      <c r="DD9" s="76">
        <f t="shared" si="53"/>
        <v>884321</v>
      </c>
      <c r="DE9" s="76">
        <f t="shared" si="54"/>
        <v>55177</v>
      </c>
      <c r="DF9" s="76">
        <f t="shared" si="55"/>
        <v>27023</v>
      </c>
      <c r="DG9" s="76">
        <f t="shared" si="56"/>
        <v>0</v>
      </c>
      <c r="DH9" s="76">
        <f t="shared" si="57"/>
        <v>0</v>
      </c>
      <c r="DI9" s="76">
        <f t="shared" si="58"/>
        <v>46388</v>
      </c>
      <c r="DJ9" s="76">
        <f t="shared" si="59"/>
        <v>4850682</v>
      </c>
    </row>
    <row r="10" spans="1:114" s="51" customFormat="1" ht="12" customHeight="1">
      <c r="A10" s="52" t="s">
        <v>130</v>
      </c>
      <c r="B10" s="53" t="s">
        <v>134</v>
      </c>
      <c r="C10" s="52" t="s">
        <v>135</v>
      </c>
      <c r="D10" s="76">
        <f t="shared" si="6"/>
        <v>1110379</v>
      </c>
      <c r="E10" s="76">
        <f t="shared" si="7"/>
        <v>190619</v>
      </c>
      <c r="F10" s="76">
        <v>0</v>
      </c>
      <c r="G10" s="76">
        <v>0</v>
      </c>
      <c r="H10" s="76">
        <v>0</v>
      </c>
      <c r="I10" s="76">
        <v>64434</v>
      </c>
      <c r="J10" s="77" t="s">
        <v>133</v>
      </c>
      <c r="K10" s="76">
        <v>126185</v>
      </c>
      <c r="L10" s="76">
        <v>919760</v>
      </c>
      <c r="M10" s="76">
        <f t="shared" si="8"/>
        <v>192999</v>
      </c>
      <c r="N10" s="76">
        <f t="shared" si="9"/>
        <v>11926</v>
      </c>
      <c r="O10" s="76">
        <v>7857</v>
      </c>
      <c r="P10" s="76">
        <v>4069</v>
      </c>
      <c r="Q10" s="76">
        <v>0</v>
      </c>
      <c r="R10" s="76">
        <v>0</v>
      </c>
      <c r="S10" s="77" t="s">
        <v>133</v>
      </c>
      <c r="T10" s="76">
        <v>0</v>
      </c>
      <c r="U10" s="76">
        <v>181073</v>
      </c>
      <c r="V10" s="76">
        <f t="shared" si="10"/>
        <v>1303378</v>
      </c>
      <c r="W10" s="76">
        <f t="shared" si="11"/>
        <v>202545</v>
      </c>
      <c r="X10" s="76">
        <f t="shared" si="12"/>
        <v>7857</v>
      </c>
      <c r="Y10" s="76">
        <f t="shared" si="13"/>
        <v>4069</v>
      </c>
      <c r="Z10" s="76">
        <f t="shared" si="14"/>
        <v>0</v>
      </c>
      <c r="AA10" s="76">
        <f t="shared" si="15"/>
        <v>64434</v>
      </c>
      <c r="AB10" s="77" t="s">
        <v>133</v>
      </c>
      <c r="AC10" s="76">
        <f t="shared" si="16"/>
        <v>126185</v>
      </c>
      <c r="AD10" s="76">
        <f t="shared" si="17"/>
        <v>1100833</v>
      </c>
      <c r="AE10" s="76">
        <f t="shared" si="18"/>
        <v>0</v>
      </c>
      <c r="AF10" s="76">
        <f t="shared" si="19"/>
        <v>0</v>
      </c>
      <c r="AG10" s="76"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93492</v>
      </c>
      <c r="AM10" s="76">
        <f t="shared" si="20"/>
        <v>992228</v>
      </c>
      <c r="AN10" s="76">
        <f t="shared" si="21"/>
        <v>260496</v>
      </c>
      <c r="AO10" s="76">
        <v>145874</v>
      </c>
      <c r="AP10" s="76">
        <v>60628</v>
      </c>
      <c r="AQ10" s="76">
        <v>49266</v>
      </c>
      <c r="AR10" s="76">
        <v>4728</v>
      </c>
      <c r="AS10" s="76">
        <f t="shared" si="22"/>
        <v>287782</v>
      </c>
      <c r="AT10" s="76">
        <v>46343</v>
      </c>
      <c r="AU10" s="76">
        <v>224085</v>
      </c>
      <c r="AV10" s="76">
        <v>17354</v>
      </c>
      <c r="AW10" s="76">
        <v>5408</v>
      </c>
      <c r="AX10" s="76">
        <f t="shared" si="23"/>
        <v>427958</v>
      </c>
      <c r="AY10" s="76">
        <v>256045</v>
      </c>
      <c r="AZ10" s="76">
        <v>166683</v>
      </c>
      <c r="BA10" s="76">
        <v>5036</v>
      </c>
      <c r="BB10" s="76">
        <v>194</v>
      </c>
      <c r="BC10" s="76">
        <v>24492</v>
      </c>
      <c r="BD10" s="76">
        <v>10584</v>
      </c>
      <c r="BE10" s="76">
        <v>167</v>
      </c>
      <c r="BF10" s="76">
        <f t="shared" si="24"/>
        <v>992395</v>
      </c>
      <c r="BG10" s="76">
        <f t="shared" si="25"/>
        <v>0</v>
      </c>
      <c r="BH10" s="76">
        <f t="shared" si="26"/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6">
        <v>0</v>
      </c>
      <c r="BO10" s="76">
        <f t="shared" si="27"/>
        <v>18471</v>
      </c>
      <c r="BP10" s="76">
        <f t="shared" si="28"/>
        <v>6834</v>
      </c>
      <c r="BQ10" s="76">
        <v>6834</v>
      </c>
      <c r="BR10" s="76">
        <v>0</v>
      </c>
      <c r="BS10" s="76">
        <v>0</v>
      </c>
      <c r="BT10" s="76">
        <v>0</v>
      </c>
      <c r="BU10" s="76">
        <f t="shared" si="29"/>
        <v>3471</v>
      </c>
      <c r="BV10" s="76">
        <v>3471</v>
      </c>
      <c r="BW10" s="76">
        <v>0</v>
      </c>
      <c r="BX10" s="76">
        <v>0</v>
      </c>
      <c r="BY10" s="76">
        <v>0</v>
      </c>
      <c r="BZ10" s="76">
        <f t="shared" si="30"/>
        <v>8166</v>
      </c>
      <c r="CA10" s="76">
        <v>8166</v>
      </c>
      <c r="CB10" s="76">
        <v>0</v>
      </c>
      <c r="CC10" s="76">
        <v>0</v>
      </c>
      <c r="CD10" s="76">
        <v>0</v>
      </c>
      <c r="CE10" s="76">
        <v>141584</v>
      </c>
      <c r="CF10" s="76">
        <v>0</v>
      </c>
      <c r="CG10" s="76">
        <v>32944</v>
      </c>
      <c r="CH10" s="76">
        <f t="shared" si="31"/>
        <v>51415</v>
      </c>
      <c r="CI10" s="76">
        <f t="shared" si="32"/>
        <v>0</v>
      </c>
      <c r="CJ10" s="76">
        <f t="shared" si="33"/>
        <v>0</v>
      </c>
      <c r="CK10" s="76">
        <f t="shared" si="34"/>
        <v>0</v>
      </c>
      <c r="CL10" s="76">
        <f t="shared" si="35"/>
        <v>0</v>
      </c>
      <c r="CM10" s="76">
        <f t="shared" si="36"/>
        <v>0</v>
      </c>
      <c r="CN10" s="76">
        <f t="shared" si="37"/>
        <v>0</v>
      </c>
      <c r="CO10" s="76">
        <f t="shared" si="38"/>
        <v>0</v>
      </c>
      <c r="CP10" s="76">
        <f t="shared" si="39"/>
        <v>93492</v>
      </c>
      <c r="CQ10" s="76">
        <f t="shared" si="40"/>
        <v>1010699</v>
      </c>
      <c r="CR10" s="76">
        <f t="shared" si="41"/>
        <v>267330</v>
      </c>
      <c r="CS10" s="76">
        <f t="shared" si="42"/>
        <v>152708</v>
      </c>
      <c r="CT10" s="76">
        <f t="shared" si="43"/>
        <v>60628</v>
      </c>
      <c r="CU10" s="76">
        <f t="shared" si="44"/>
        <v>49266</v>
      </c>
      <c r="CV10" s="76">
        <f t="shared" si="45"/>
        <v>4728</v>
      </c>
      <c r="CW10" s="76">
        <f t="shared" si="46"/>
        <v>291253</v>
      </c>
      <c r="CX10" s="76">
        <f t="shared" si="47"/>
        <v>49814</v>
      </c>
      <c r="CY10" s="76">
        <f t="shared" si="48"/>
        <v>224085</v>
      </c>
      <c r="CZ10" s="76">
        <f t="shared" si="49"/>
        <v>17354</v>
      </c>
      <c r="DA10" s="76">
        <f t="shared" si="50"/>
        <v>5408</v>
      </c>
      <c r="DB10" s="76">
        <f t="shared" si="51"/>
        <v>436124</v>
      </c>
      <c r="DC10" s="76">
        <f t="shared" si="52"/>
        <v>264211</v>
      </c>
      <c r="DD10" s="76">
        <f t="shared" si="53"/>
        <v>166683</v>
      </c>
      <c r="DE10" s="76">
        <f t="shared" si="54"/>
        <v>5036</v>
      </c>
      <c r="DF10" s="76">
        <f t="shared" si="55"/>
        <v>194</v>
      </c>
      <c r="DG10" s="76">
        <f t="shared" si="56"/>
        <v>166076</v>
      </c>
      <c r="DH10" s="76">
        <f t="shared" si="57"/>
        <v>10584</v>
      </c>
      <c r="DI10" s="76">
        <f t="shared" si="58"/>
        <v>33111</v>
      </c>
      <c r="DJ10" s="76">
        <f t="shared" si="59"/>
        <v>1043810</v>
      </c>
    </row>
    <row r="11" spans="1:114" s="51" customFormat="1" ht="12" customHeight="1">
      <c r="A11" s="52" t="s">
        <v>130</v>
      </c>
      <c r="B11" s="53" t="s">
        <v>136</v>
      </c>
      <c r="C11" s="52" t="s">
        <v>137</v>
      </c>
      <c r="D11" s="76">
        <f t="shared" si="6"/>
        <v>1319892</v>
      </c>
      <c r="E11" s="76">
        <f t="shared" si="7"/>
        <v>849313</v>
      </c>
      <c r="F11" s="76">
        <v>153800</v>
      </c>
      <c r="G11" s="76">
        <v>0</v>
      </c>
      <c r="H11" s="76">
        <v>197100</v>
      </c>
      <c r="I11" s="76">
        <v>484973</v>
      </c>
      <c r="J11" s="77" t="s">
        <v>133</v>
      </c>
      <c r="K11" s="76">
        <v>13440</v>
      </c>
      <c r="L11" s="76">
        <v>470579</v>
      </c>
      <c r="M11" s="76">
        <f t="shared" si="8"/>
        <v>121243</v>
      </c>
      <c r="N11" s="76">
        <f t="shared" si="9"/>
        <v>16059</v>
      </c>
      <c r="O11" s="76">
        <v>5387</v>
      </c>
      <c r="P11" s="76">
        <v>1441</v>
      </c>
      <c r="Q11" s="76">
        <v>7400</v>
      </c>
      <c r="R11" s="76">
        <v>0</v>
      </c>
      <c r="S11" s="77" t="s">
        <v>133</v>
      </c>
      <c r="T11" s="76">
        <v>1831</v>
      </c>
      <c r="U11" s="76">
        <v>105184</v>
      </c>
      <c r="V11" s="76">
        <f t="shared" si="10"/>
        <v>1441135</v>
      </c>
      <c r="W11" s="76">
        <f t="shared" si="11"/>
        <v>865372</v>
      </c>
      <c r="X11" s="76">
        <f t="shared" si="12"/>
        <v>159187</v>
      </c>
      <c r="Y11" s="76">
        <f t="shared" si="13"/>
        <v>1441</v>
      </c>
      <c r="Z11" s="76">
        <f t="shared" si="14"/>
        <v>204500</v>
      </c>
      <c r="AA11" s="76">
        <f t="shared" si="15"/>
        <v>484973</v>
      </c>
      <c r="AB11" s="77" t="s">
        <v>133</v>
      </c>
      <c r="AC11" s="76">
        <f t="shared" si="16"/>
        <v>15271</v>
      </c>
      <c r="AD11" s="76">
        <f t="shared" si="17"/>
        <v>575763</v>
      </c>
      <c r="AE11" s="76">
        <f t="shared" si="18"/>
        <v>535432</v>
      </c>
      <c r="AF11" s="76">
        <f t="shared" si="19"/>
        <v>535432</v>
      </c>
      <c r="AG11" s="76">
        <v>535432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6">
        <f t="shared" si="20"/>
        <v>740219</v>
      </c>
      <c r="AN11" s="76">
        <f t="shared" si="21"/>
        <v>61143</v>
      </c>
      <c r="AO11" s="76">
        <v>42016</v>
      </c>
      <c r="AP11" s="76">
        <v>6499</v>
      </c>
      <c r="AQ11" s="76">
        <v>4910</v>
      </c>
      <c r="AR11" s="76">
        <v>7718</v>
      </c>
      <c r="AS11" s="76">
        <f t="shared" si="22"/>
        <v>182376</v>
      </c>
      <c r="AT11" s="76">
        <v>6729</v>
      </c>
      <c r="AU11" s="76">
        <v>172064</v>
      </c>
      <c r="AV11" s="76">
        <v>3583</v>
      </c>
      <c r="AW11" s="76">
        <v>0</v>
      </c>
      <c r="AX11" s="76">
        <f t="shared" si="23"/>
        <v>494827</v>
      </c>
      <c r="AY11" s="76">
        <v>182616</v>
      </c>
      <c r="AZ11" s="76">
        <v>203024</v>
      </c>
      <c r="BA11" s="76">
        <v>109187</v>
      </c>
      <c r="BB11" s="76">
        <v>0</v>
      </c>
      <c r="BC11" s="76">
        <v>0</v>
      </c>
      <c r="BD11" s="76">
        <v>1873</v>
      </c>
      <c r="BE11" s="76">
        <v>44241</v>
      </c>
      <c r="BF11" s="76">
        <f t="shared" si="24"/>
        <v>1319892</v>
      </c>
      <c r="BG11" s="76">
        <f t="shared" si="25"/>
        <v>0</v>
      </c>
      <c r="BH11" s="76">
        <f t="shared" si="26"/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0</v>
      </c>
      <c r="BN11" s="76">
        <v>0</v>
      </c>
      <c r="BO11" s="76">
        <f t="shared" si="27"/>
        <v>4268</v>
      </c>
      <c r="BP11" s="76">
        <f t="shared" si="28"/>
        <v>0</v>
      </c>
      <c r="BQ11" s="76">
        <v>0</v>
      </c>
      <c r="BR11" s="76">
        <v>0</v>
      </c>
      <c r="BS11" s="76">
        <v>0</v>
      </c>
      <c r="BT11" s="76">
        <v>0</v>
      </c>
      <c r="BU11" s="76">
        <f t="shared" si="29"/>
        <v>533</v>
      </c>
      <c r="BV11" s="76">
        <v>533</v>
      </c>
      <c r="BW11" s="76">
        <v>0</v>
      </c>
      <c r="BX11" s="76">
        <v>0</v>
      </c>
      <c r="BY11" s="76">
        <v>0</v>
      </c>
      <c r="BZ11" s="76">
        <f t="shared" si="30"/>
        <v>3735</v>
      </c>
      <c r="CA11" s="76">
        <v>3735</v>
      </c>
      <c r="CB11" s="76">
        <v>0</v>
      </c>
      <c r="CC11" s="76">
        <v>0</v>
      </c>
      <c r="CD11" s="76">
        <v>0</v>
      </c>
      <c r="CE11" s="76">
        <v>99492</v>
      </c>
      <c r="CF11" s="76">
        <v>0</v>
      </c>
      <c r="CG11" s="76">
        <v>17483</v>
      </c>
      <c r="CH11" s="76">
        <f t="shared" si="31"/>
        <v>21751</v>
      </c>
      <c r="CI11" s="76">
        <f t="shared" si="32"/>
        <v>535432</v>
      </c>
      <c r="CJ11" s="76">
        <f t="shared" si="33"/>
        <v>535432</v>
      </c>
      <c r="CK11" s="76">
        <f t="shared" si="34"/>
        <v>535432</v>
      </c>
      <c r="CL11" s="76">
        <f t="shared" si="35"/>
        <v>0</v>
      </c>
      <c r="CM11" s="76">
        <f t="shared" si="36"/>
        <v>0</v>
      </c>
      <c r="CN11" s="76">
        <f t="shared" si="37"/>
        <v>0</v>
      </c>
      <c r="CO11" s="76">
        <f t="shared" si="38"/>
        <v>0</v>
      </c>
      <c r="CP11" s="76">
        <f t="shared" si="39"/>
        <v>0</v>
      </c>
      <c r="CQ11" s="76">
        <f t="shared" si="40"/>
        <v>744487</v>
      </c>
      <c r="CR11" s="76">
        <f t="shared" si="41"/>
        <v>61143</v>
      </c>
      <c r="CS11" s="76">
        <f t="shared" si="42"/>
        <v>42016</v>
      </c>
      <c r="CT11" s="76">
        <f t="shared" si="43"/>
        <v>6499</v>
      </c>
      <c r="CU11" s="76">
        <f t="shared" si="44"/>
        <v>4910</v>
      </c>
      <c r="CV11" s="76">
        <f t="shared" si="45"/>
        <v>7718</v>
      </c>
      <c r="CW11" s="76">
        <f t="shared" si="46"/>
        <v>182909</v>
      </c>
      <c r="CX11" s="76">
        <f t="shared" si="47"/>
        <v>7262</v>
      </c>
      <c r="CY11" s="76">
        <f t="shared" si="48"/>
        <v>172064</v>
      </c>
      <c r="CZ11" s="76">
        <f t="shared" si="49"/>
        <v>3583</v>
      </c>
      <c r="DA11" s="76">
        <f t="shared" si="50"/>
        <v>0</v>
      </c>
      <c r="DB11" s="76">
        <f t="shared" si="51"/>
        <v>498562</v>
      </c>
      <c r="DC11" s="76">
        <f t="shared" si="52"/>
        <v>186351</v>
      </c>
      <c r="DD11" s="76">
        <f t="shared" si="53"/>
        <v>203024</v>
      </c>
      <c r="DE11" s="76">
        <f t="shared" si="54"/>
        <v>109187</v>
      </c>
      <c r="DF11" s="76">
        <f t="shared" si="55"/>
        <v>0</v>
      </c>
      <c r="DG11" s="76">
        <f t="shared" si="56"/>
        <v>99492</v>
      </c>
      <c r="DH11" s="76">
        <f t="shared" si="57"/>
        <v>1873</v>
      </c>
      <c r="DI11" s="76">
        <f t="shared" si="58"/>
        <v>61724</v>
      </c>
      <c r="DJ11" s="76">
        <f t="shared" si="59"/>
        <v>1341643</v>
      </c>
    </row>
    <row r="12" spans="1:114" s="51" customFormat="1" ht="12" customHeight="1">
      <c r="A12" s="55" t="s">
        <v>130</v>
      </c>
      <c r="B12" s="56" t="s">
        <v>138</v>
      </c>
      <c r="C12" s="55" t="s">
        <v>139</v>
      </c>
      <c r="D12" s="78">
        <f t="shared" si="6"/>
        <v>1573642</v>
      </c>
      <c r="E12" s="78">
        <f t="shared" si="7"/>
        <v>203821</v>
      </c>
      <c r="F12" s="78">
        <v>2808</v>
      </c>
      <c r="G12" s="78">
        <v>0</v>
      </c>
      <c r="H12" s="78">
        <v>0</v>
      </c>
      <c r="I12" s="78">
        <v>118613</v>
      </c>
      <c r="J12" s="79" t="s">
        <v>133</v>
      </c>
      <c r="K12" s="78">
        <v>82400</v>
      </c>
      <c r="L12" s="78">
        <v>1369821</v>
      </c>
      <c r="M12" s="78">
        <f t="shared" si="8"/>
        <v>360451</v>
      </c>
      <c r="N12" s="78">
        <f t="shared" si="9"/>
        <v>20338</v>
      </c>
      <c r="O12" s="78">
        <v>4840</v>
      </c>
      <c r="P12" s="78">
        <v>1936</v>
      </c>
      <c r="Q12" s="78">
        <v>0</v>
      </c>
      <c r="R12" s="78">
        <v>13562</v>
      </c>
      <c r="S12" s="79" t="s">
        <v>133</v>
      </c>
      <c r="T12" s="78">
        <v>0</v>
      </c>
      <c r="U12" s="78">
        <v>340113</v>
      </c>
      <c r="V12" s="78">
        <f t="shared" si="10"/>
        <v>1934093</v>
      </c>
      <c r="W12" s="78">
        <f t="shared" si="11"/>
        <v>224159</v>
      </c>
      <c r="X12" s="78">
        <f t="shared" si="12"/>
        <v>7648</v>
      </c>
      <c r="Y12" s="78">
        <f t="shared" si="13"/>
        <v>1936</v>
      </c>
      <c r="Z12" s="78">
        <f t="shared" si="14"/>
        <v>0</v>
      </c>
      <c r="AA12" s="78">
        <f t="shared" si="15"/>
        <v>132175</v>
      </c>
      <c r="AB12" s="79" t="s">
        <v>133</v>
      </c>
      <c r="AC12" s="78">
        <f t="shared" si="16"/>
        <v>82400</v>
      </c>
      <c r="AD12" s="78">
        <f t="shared" si="17"/>
        <v>1709934</v>
      </c>
      <c r="AE12" s="78">
        <f t="shared" si="18"/>
        <v>0</v>
      </c>
      <c r="AF12" s="78">
        <f t="shared" si="19"/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8">
        <f t="shared" si="20"/>
        <v>1563073</v>
      </c>
      <c r="AN12" s="78">
        <f t="shared" si="21"/>
        <v>162069</v>
      </c>
      <c r="AO12" s="78">
        <v>151869</v>
      </c>
      <c r="AP12" s="78">
        <v>10200</v>
      </c>
      <c r="AQ12" s="78">
        <v>0</v>
      </c>
      <c r="AR12" s="78">
        <v>0</v>
      </c>
      <c r="AS12" s="78">
        <f t="shared" si="22"/>
        <v>371458</v>
      </c>
      <c r="AT12" s="78">
        <v>10523</v>
      </c>
      <c r="AU12" s="78">
        <v>330808</v>
      </c>
      <c r="AV12" s="78">
        <v>30127</v>
      </c>
      <c r="AW12" s="78">
        <v>950</v>
      </c>
      <c r="AX12" s="78">
        <f t="shared" si="23"/>
        <v>1028596</v>
      </c>
      <c r="AY12" s="78">
        <v>328491</v>
      </c>
      <c r="AZ12" s="78">
        <v>657260</v>
      </c>
      <c r="BA12" s="78">
        <v>37808</v>
      </c>
      <c r="BB12" s="78">
        <v>5037</v>
      </c>
      <c r="BC12" s="78">
        <v>0</v>
      </c>
      <c r="BD12" s="78">
        <v>0</v>
      </c>
      <c r="BE12" s="78">
        <v>10569</v>
      </c>
      <c r="BF12" s="78">
        <f t="shared" si="24"/>
        <v>1573642</v>
      </c>
      <c r="BG12" s="78">
        <f t="shared" si="25"/>
        <v>0</v>
      </c>
      <c r="BH12" s="78">
        <f t="shared" si="26"/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8">
        <v>0</v>
      </c>
      <c r="BO12" s="78">
        <f t="shared" si="27"/>
        <v>345929</v>
      </c>
      <c r="BP12" s="78">
        <f t="shared" si="28"/>
        <v>31302</v>
      </c>
      <c r="BQ12" s="78">
        <v>31302</v>
      </c>
      <c r="BR12" s="78">
        <v>0</v>
      </c>
      <c r="BS12" s="78">
        <v>0</v>
      </c>
      <c r="BT12" s="78">
        <v>0</v>
      </c>
      <c r="BU12" s="78">
        <f t="shared" si="29"/>
        <v>226684</v>
      </c>
      <c r="BV12" s="78">
        <v>405</v>
      </c>
      <c r="BW12" s="78">
        <v>226279</v>
      </c>
      <c r="BX12" s="78">
        <v>0</v>
      </c>
      <c r="BY12" s="78">
        <v>0</v>
      </c>
      <c r="BZ12" s="78">
        <f t="shared" si="30"/>
        <v>87943</v>
      </c>
      <c r="CA12" s="78">
        <v>26290</v>
      </c>
      <c r="CB12" s="78">
        <v>61653</v>
      </c>
      <c r="CC12" s="78">
        <v>0</v>
      </c>
      <c r="CD12" s="78">
        <v>0</v>
      </c>
      <c r="CE12" s="78">
        <v>0</v>
      </c>
      <c r="CF12" s="78">
        <v>0</v>
      </c>
      <c r="CG12" s="78">
        <v>14522</v>
      </c>
      <c r="CH12" s="78">
        <f t="shared" si="31"/>
        <v>360451</v>
      </c>
      <c r="CI12" s="78">
        <f t="shared" si="32"/>
        <v>0</v>
      </c>
      <c r="CJ12" s="78">
        <f t="shared" si="33"/>
        <v>0</v>
      </c>
      <c r="CK12" s="78">
        <f t="shared" si="34"/>
        <v>0</v>
      </c>
      <c r="CL12" s="78">
        <f t="shared" si="35"/>
        <v>0</v>
      </c>
      <c r="CM12" s="78">
        <f t="shared" si="36"/>
        <v>0</v>
      </c>
      <c r="CN12" s="78">
        <f t="shared" si="37"/>
        <v>0</v>
      </c>
      <c r="CO12" s="78">
        <f t="shared" si="38"/>
        <v>0</v>
      </c>
      <c r="CP12" s="78">
        <f t="shared" si="39"/>
        <v>0</v>
      </c>
      <c r="CQ12" s="78">
        <f t="shared" si="40"/>
        <v>1909002</v>
      </c>
      <c r="CR12" s="78">
        <f t="shared" si="41"/>
        <v>193371</v>
      </c>
      <c r="CS12" s="78">
        <f t="shared" si="42"/>
        <v>183171</v>
      </c>
      <c r="CT12" s="78">
        <f t="shared" si="43"/>
        <v>10200</v>
      </c>
      <c r="CU12" s="78">
        <f t="shared" si="44"/>
        <v>0</v>
      </c>
      <c r="CV12" s="78">
        <f t="shared" si="45"/>
        <v>0</v>
      </c>
      <c r="CW12" s="78">
        <f t="shared" si="46"/>
        <v>598142</v>
      </c>
      <c r="CX12" s="78">
        <f t="shared" si="47"/>
        <v>10928</v>
      </c>
      <c r="CY12" s="78">
        <f t="shared" si="48"/>
        <v>557087</v>
      </c>
      <c r="CZ12" s="78">
        <f t="shared" si="49"/>
        <v>30127</v>
      </c>
      <c r="DA12" s="78">
        <f t="shared" si="50"/>
        <v>950</v>
      </c>
      <c r="DB12" s="78">
        <f t="shared" si="51"/>
        <v>1116539</v>
      </c>
      <c r="DC12" s="78">
        <f t="shared" si="52"/>
        <v>354781</v>
      </c>
      <c r="DD12" s="78">
        <f t="shared" si="53"/>
        <v>718913</v>
      </c>
      <c r="DE12" s="78">
        <f t="shared" si="54"/>
        <v>37808</v>
      </c>
      <c r="DF12" s="78">
        <f t="shared" si="55"/>
        <v>5037</v>
      </c>
      <c r="DG12" s="78">
        <f t="shared" si="56"/>
        <v>0</v>
      </c>
      <c r="DH12" s="78">
        <f t="shared" si="57"/>
        <v>0</v>
      </c>
      <c r="DI12" s="78">
        <f t="shared" si="58"/>
        <v>25091</v>
      </c>
      <c r="DJ12" s="78">
        <f t="shared" si="59"/>
        <v>1934093</v>
      </c>
    </row>
    <row r="13" spans="1:114" s="51" customFormat="1" ht="12" customHeight="1">
      <c r="A13" s="55" t="s">
        <v>130</v>
      </c>
      <c r="B13" s="56" t="s">
        <v>140</v>
      </c>
      <c r="C13" s="55" t="s">
        <v>141</v>
      </c>
      <c r="D13" s="78">
        <f t="shared" si="6"/>
        <v>970541</v>
      </c>
      <c r="E13" s="78">
        <f t="shared" si="7"/>
        <v>86054</v>
      </c>
      <c r="F13" s="78">
        <v>0</v>
      </c>
      <c r="G13" s="78">
        <v>0</v>
      </c>
      <c r="H13" s="78">
        <v>0</v>
      </c>
      <c r="I13" s="78">
        <v>58791</v>
      </c>
      <c r="J13" s="79" t="s">
        <v>133</v>
      </c>
      <c r="K13" s="78">
        <v>27263</v>
      </c>
      <c r="L13" s="78">
        <v>884487</v>
      </c>
      <c r="M13" s="78">
        <f t="shared" si="8"/>
        <v>147041</v>
      </c>
      <c r="N13" s="78">
        <f t="shared" si="9"/>
        <v>13491</v>
      </c>
      <c r="O13" s="78">
        <v>12060</v>
      </c>
      <c r="P13" s="78">
        <v>0</v>
      </c>
      <c r="Q13" s="78">
        <v>0</v>
      </c>
      <c r="R13" s="78">
        <v>1431</v>
      </c>
      <c r="S13" s="79" t="s">
        <v>133</v>
      </c>
      <c r="T13" s="78">
        <v>0</v>
      </c>
      <c r="U13" s="78">
        <v>133550</v>
      </c>
      <c r="V13" s="78">
        <f t="shared" si="10"/>
        <v>1117582</v>
      </c>
      <c r="W13" s="78">
        <f t="shared" si="11"/>
        <v>99545</v>
      </c>
      <c r="X13" s="78">
        <f t="shared" si="12"/>
        <v>12060</v>
      </c>
      <c r="Y13" s="78">
        <f t="shared" si="13"/>
        <v>0</v>
      </c>
      <c r="Z13" s="78">
        <f t="shared" si="14"/>
        <v>0</v>
      </c>
      <c r="AA13" s="78">
        <f t="shared" si="15"/>
        <v>60222</v>
      </c>
      <c r="AB13" s="79" t="s">
        <v>133</v>
      </c>
      <c r="AC13" s="78">
        <f t="shared" si="16"/>
        <v>27263</v>
      </c>
      <c r="AD13" s="78">
        <f t="shared" si="17"/>
        <v>1018037</v>
      </c>
      <c r="AE13" s="78">
        <f t="shared" si="18"/>
        <v>0</v>
      </c>
      <c r="AF13" s="78">
        <f t="shared" si="19"/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8">
        <f t="shared" si="20"/>
        <v>962620</v>
      </c>
      <c r="AN13" s="78">
        <f t="shared" si="21"/>
        <v>44532</v>
      </c>
      <c r="AO13" s="78">
        <v>44532</v>
      </c>
      <c r="AP13" s="78">
        <v>0</v>
      </c>
      <c r="AQ13" s="78">
        <v>0</v>
      </c>
      <c r="AR13" s="78">
        <v>0</v>
      </c>
      <c r="AS13" s="78">
        <f t="shared" si="22"/>
        <v>455845</v>
      </c>
      <c r="AT13" s="78">
        <v>0</v>
      </c>
      <c r="AU13" s="78">
        <v>427161</v>
      </c>
      <c r="AV13" s="78">
        <v>28684</v>
      </c>
      <c r="AW13" s="78">
        <v>0</v>
      </c>
      <c r="AX13" s="78">
        <f t="shared" si="23"/>
        <v>462243</v>
      </c>
      <c r="AY13" s="78">
        <v>208408</v>
      </c>
      <c r="AZ13" s="78">
        <v>160617</v>
      </c>
      <c r="BA13" s="78">
        <v>90680</v>
      </c>
      <c r="BB13" s="78">
        <v>2538</v>
      </c>
      <c r="BC13" s="78">
        <v>0</v>
      </c>
      <c r="BD13" s="78">
        <v>0</v>
      </c>
      <c r="BE13" s="78">
        <v>7921</v>
      </c>
      <c r="BF13" s="78">
        <f t="shared" si="24"/>
        <v>970541</v>
      </c>
      <c r="BG13" s="78">
        <f t="shared" si="25"/>
        <v>12060</v>
      </c>
      <c r="BH13" s="78">
        <f t="shared" si="26"/>
        <v>0</v>
      </c>
      <c r="BI13" s="78">
        <v>0</v>
      </c>
      <c r="BJ13" s="78">
        <v>0</v>
      </c>
      <c r="BK13" s="78">
        <v>0</v>
      </c>
      <c r="BL13" s="78">
        <v>0</v>
      </c>
      <c r="BM13" s="78">
        <v>12060</v>
      </c>
      <c r="BN13" s="78">
        <v>0</v>
      </c>
      <c r="BO13" s="78">
        <f t="shared" si="27"/>
        <v>134981</v>
      </c>
      <c r="BP13" s="78">
        <f t="shared" si="28"/>
        <v>41711</v>
      </c>
      <c r="BQ13" s="78">
        <v>17524</v>
      </c>
      <c r="BR13" s="78">
        <v>0</v>
      </c>
      <c r="BS13" s="78">
        <v>24187</v>
      </c>
      <c r="BT13" s="78">
        <v>0</v>
      </c>
      <c r="BU13" s="78">
        <f t="shared" si="29"/>
        <v>85156</v>
      </c>
      <c r="BV13" s="78">
        <v>0</v>
      </c>
      <c r="BW13" s="78">
        <v>85156</v>
      </c>
      <c r="BX13" s="78">
        <v>0</v>
      </c>
      <c r="BY13" s="78">
        <v>0</v>
      </c>
      <c r="BZ13" s="78">
        <f t="shared" si="30"/>
        <v>8114</v>
      </c>
      <c r="CA13" s="78">
        <v>0</v>
      </c>
      <c r="CB13" s="78">
        <v>4369</v>
      </c>
      <c r="CC13" s="78">
        <v>3745</v>
      </c>
      <c r="CD13" s="78">
        <v>0</v>
      </c>
      <c r="CE13" s="78">
        <v>0</v>
      </c>
      <c r="CF13" s="78">
        <v>0</v>
      </c>
      <c r="CG13" s="78">
        <v>0</v>
      </c>
      <c r="CH13" s="78">
        <f t="shared" si="31"/>
        <v>147041</v>
      </c>
      <c r="CI13" s="78">
        <f t="shared" si="32"/>
        <v>12060</v>
      </c>
      <c r="CJ13" s="78">
        <f t="shared" si="33"/>
        <v>0</v>
      </c>
      <c r="CK13" s="78">
        <f t="shared" si="34"/>
        <v>0</v>
      </c>
      <c r="CL13" s="78">
        <f t="shared" si="35"/>
        <v>0</v>
      </c>
      <c r="CM13" s="78">
        <f t="shared" si="36"/>
        <v>0</v>
      </c>
      <c r="CN13" s="78">
        <f t="shared" si="37"/>
        <v>0</v>
      </c>
      <c r="CO13" s="78">
        <f t="shared" si="38"/>
        <v>12060</v>
      </c>
      <c r="CP13" s="78">
        <f t="shared" si="39"/>
        <v>0</v>
      </c>
      <c r="CQ13" s="78">
        <f t="shared" si="40"/>
        <v>1097601</v>
      </c>
      <c r="CR13" s="78">
        <f t="shared" si="41"/>
        <v>86243</v>
      </c>
      <c r="CS13" s="78">
        <f t="shared" si="42"/>
        <v>62056</v>
      </c>
      <c r="CT13" s="78">
        <f t="shared" si="43"/>
        <v>0</v>
      </c>
      <c r="CU13" s="78">
        <f t="shared" si="44"/>
        <v>24187</v>
      </c>
      <c r="CV13" s="78">
        <f t="shared" si="45"/>
        <v>0</v>
      </c>
      <c r="CW13" s="78">
        <f t="shared" si="46"/>
        <v>541001</v>
      </c>
      <c r="CX13" s="78">
        <f t="shared" si="47"/>
        <v>0</v>
      </c>
      <c r="CY13" s="78">
        <f t="shared" si="48"/>
        <v>512317</v>
      </c>
      <c r="CZ13" s="78">
        <f t="shared" si="49"/>
        <v>28684</v>
      </c>
      <c r="DA13" s="78">
        <f t="shared" si="50"/>
        <v>0</v>
      </c>
      <c r="DB13" s="78">
        <f t="shared" si="51"/>
        <v>470357</v>
      </c>
      <c r="DC13" s="78">
        <f t="shared" si="52"/>
        <v>208408</v>
      </c>
      <c r="DD13" s="78">
        <f t="shared" si="53"/>
        <v>164986</v>
      </c>
      <c r="DE13" s="78">
        <f t="shared" si="54"/>
        <v>94425</v>
      </c>
      <c r="DF13" s="78">
        <f t="shared" si="55"/>
        <v>2538</v>
      </c>
      <c r="DG13" s="78">
        <f t="shared" si="56"/>
        <v>0</v>
      </c>
      <c r="DH13" s="78">
        <f t="shared" si="57"/>
        <v>0</v>
      </c>
      <c r="DI13" s="78">
        <f t="shared" si="58"/>
        <v>7921</v>
      </c>
      <c r="DJ13" s="78">
        <f t="shared" si="59"/>
        <v>1117582</v>
      </c>
    </row>
    <row r="14" spans="1:114" s="51" customFormat="1" ht="12" customHeight="1">
      <c r="A14" s="55" t="s">
        <v>130</v>
      </c>
      <c r="B14" s="56" t="s">
        <v>142</v>
      </c>
      <c r="C14" s="55" t="s">
        <v>143</v>
      </c>
      <c r="D14" s="78">
        <f t="shared" si="6"/>
        <v>528365</v>
      </c>
      <c r="E14" s="78">
        <f t="shared" si="7"/>
        <v>117173</v>
      </c>
      <c r="F14" s="78">
        <v>0</v>
      </c>
      <c r="G14" s="78">
        <v>0</v>
      </c>
      <c r="H14" s="78">
        <v>0</v>
      </c>
      <c r="I14" s="78">
        <v>113612</v>
      </c>
      <c r="J14" s="79" t="s">
        <v>133</v>
      </c>
      <c r="K14" s="78">
        <v>3561</v>
      </c>
      <c r="L14" s="78">
        <v>411192</v>
      </c>
      <c r="M14" s="78">
        <f t="shared" si="8"/>
        <v>154143</v>
      </c>
      <c r="N14" s="78">
        <f t="shared" si="9"/>
        <v>11798</v>
      </c>
      <c r="O14" s="78">
        <v>9799</v>
      </c>
      <c r="P14" s="78">
        <v>1999</v>
      </c>
      <c r="Q14" s="78">
        <v>0</v>
      </c>
      <c r="R14" s="78">
        <v>0</v>
      </c>
      <c r="S14" s="79" t="s">
        <v>133</v>
      </c>
      <c r="T14" s="78">
        <v>0</v>
      </c>
      <c r="U14" s="78">
        <v>142345</v>
      </c>
      <c r="V14" s="78">
        <f t="shared" si="10"/>
        <v>682508</v>
      </c>
      <c r="W14" s="78">
        <f t="shared" si="11"/>
        <v>128971</v>
      </c>
      <c r="X14" s="78">
        <f t="shared" si="12"/>
        <v>9799</v>
      </c>
      <c r="Y14" s="78">
        <f t="shared" si="13"/>
        <v>1999</v>
      </c>
      <c r="Z14" s="78">
        <f t="shared" si="14"/>
        <v>0</v>
      </c>
      <c r="AA14" s="78">
        <f t="shared" si="15"/>
        <v>113612</v>
      </c>
      <c r="AB14" s="79" t="s">
        <v>133</v>
      </c>
      <c r="AC14" s="78">
        <f t="shared" si="16"/>
        <v>3561</v>
      </c>
      <c r="AD14" s="78">
        <f t="shared" si="17"/>
        <v>553537</v>
      </c>
      <c r="AE14" s="78">
        <f t="shared" si="18"/>
        <v>0</v>
      </c>
      <c r="AF14" s="78">
        <f t="shared" si="19"/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8">
        <f t="shared" si="20"/>
        <v>528365</v>
      </c>
      <c r="AN14" s="78">
        <f t="shared" si="21"/>
        <v>24817</v>
      </c>
      <c r="AO14" s="78">
        <v>24817</v>
      </c>
      <c r="AP14" s="78">
        <v>0</v>
      </c>
      <c r="AQ14" s="78">
        <v>0</v>
      </c>
      <c r="AR14" s="78">
        <v>0</v>
      </c>
      <c r="AS14" s="78">
        <f t="shared" si="22"/>
        <v>133201</v>
      </c>
      <c r="AT14" s="78">
        <v>0</v>
      </c>
      <c r="AU14" s="78">
        <v>133201</v>
      </c>
      <c r="AV14" s="78">
        <v>0</v>
      </c>
      <c r="AW14" s="78">
        <v>0</v>
      </c>
      <c r="AX14" s="78">
        <f t="shared" si="23"/>
        <v>370347</v>
      </c>
      <c r="AY14" s="78">
        <v>104136</v>
      </c>
      <c r="AZ14" s="78">
        <v>224855</v>
      </c>
      <c r="BA14" s="78">
        <v>41356</v>
      </c>
      <c r="BB14" s="78">
        <v>0</v>
      </c>
      <c r="BC14" s="78">
        <v>0</v>
      </c>
      <c r="BD14" s="78">
        <v>0</v>
      </c>
      <c r="BE14" s="78">
        <v>0</v>
      </c>
      <c r="BF14" s="78">
        <f t="shared" si="24"/>
        <v>528365</v>
      </c>
      <c r="BG14" s="78">
        <f t="shared" si="25"/>
        <v>0</v>
      </c>
      <c r="BH14" s="78">
        <f t="shared" si="26"/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8">
        <v>0</v>
      </c>
      <c r="BO14" s="78">
        <f t="shared" si="27"/>
        <v>0</v>
      </c>
      <c r="BP14" s="78">
        <f t="shared" si="28"/>
        <v>0</v>
      </c>
      <c r="BQ14" s="78">
        <v>0</v>
      </c>
      <c r="BR14" s="78">
        <v>0</v>
      </c>
      <c r="BS14" s="78">
        <v>0</v>
      </c>
      <c r="BT14" s="78">
        <v>0</v>
      </c>
      <c r="BU14" s="78">
        <f t="shared" si="29"/>
        <v>0</v>
      </c>
      <c r="BV14" s="78">
        <v>0</v>
      </c>
      <c r="BW14" s="78">
        <v>0</v>
      </c>
      <c r="BX14" s="78">
        <v>0</v>
      </c>
      <c r="BY14" s="78">
        <v>0</v>
      </c>
      <c r="BZ14" s="78">
        <f t="shared" si="30"/>
        <v>0</v>
      </c>
      <c r="CA14" s="78">
        <v>0</v>
      </c>
      <c r="CB14" s="78">
        <v>0</v>
      </c>
      <c r="CC14" s="78">
        <v>0</v>
      </c>
      <c r="CD14" s="78">
        <v>0</v>
      </c>
      <c r="CE14" s="78">
        <v>124745</v>
      </c>
      <c r="CF14" s="78">
        <v>0</v>
      </c>
      <c r="CG14" s="78">
        <v>29398</v>
      </c>
      <c r="CH14" s="78">
        <f t="shared" si="31"/>
        <v>29398</v>
      </c>
      <c r="CI14" s="78">
        <f t="shared" si="32"/>
        <v>0</v>
      </c>
      <c r="CJ14" s="78">
        <f t="shared" si="33"/>
        <v>0</v>
      </c>
      <c r="CK14" s="78">
        <f t="shared" si="34"/>
        <v>0</v>
      </c>
      <c r="CL14" s="78">
        <f t="shared" si="35"/>
        <v>0</v>
      </c>
      <c r="CM14" s="78">
        <f t="shared" si="36"/>
        <v>0</v>
      </c>
      <c r="CN14" s="78">
        <f t="shared" si="37"/>
        <v>0</v>
      </c>
      <c r="CO14" s="78">
        <f t="shared" si="38"/>
        <v>0</v>
      </c>
      <c r="CP14" s="78">
        <f t="shared" si="39"/>
        <v>0</v>
      </c>
      <c r="CQ14" s="78">
        <f t="shared" si="40"/>
        <v>528365</v>
      </c>
      <c r="CR14" s="78">
        <f t="shared" si="41"/>
        <v>24817</v>
      </c>
      <c r="CS14" s="78">
        <f t="shared" si="42"/>
        <v>24817</v>
      </c>
      <c r="CT14" s="78">
        <f t="shared" si="43"/>
        <v>0</v>
      </c>
      <c r="CU14" s="78">
        <f t="shared" si="44"/>
        <v>0</v>
      </c>
      <c r="CV14" s="78">
        <f t="shared" si="45"/>
        <v>0</v>
      </c>
      <c r="CW14" s="78">
        <f t="shared" si="46"/>
        <v>133201</v>
      </c>
      <c r="CX14" s="78">
        <f t="shared" si="47"/>
        <v>0</v>
      </c>
      <c r="CY14" s="78">
        <f t="shared" si="48"/>
        <v>133201</v>
      </c>
      <c r="CZ14" s="78">
        <f t="shared" si="49"/>
        <v>0</v>
      </c>
      <c r="DA14" s="78">
        <f t="shared" si="50"/>
        <v>0</v>
      </c>
      <c r="DB14" s="78">
        <f t="shared" si="51"/>
        <v>370347</v>
      </c>
      <c r="DC14" s="78">
        <f t="shared" si="52"/>
        <v>104136</v>
      </c>
      <c r="DD14" s="78">
        <f t="shared" si="53"/>
        <v>224855</v>
      </c>
      <c r="DE14" s="78">
        <f t="shared" si="54"/>
        <v>41356</v>
      </c>
      <c r="DF14" s="78">
        <f t="shared" si="55"/>
        <v>0</v>
      </c>
      <c r="DG14" s="78">
        <f t="shared" si="56"/>
        <v>124745</v>
      </c>
      <c r="DH14" s="78">
        <f t="shared" si="57"/>
        <v>0</v>
      </c>
      <c r="DI14" s="78">
        <f t="shared" si="58"/>
        <v>29398</v>
      </c>
      <c r="DJ14" s="78">
        <f t="shared" si="59"/>
        <v>557763</v>
      </c>
    </row>
    <row r="15" spans="1:114" s="51" customFormat="1" ht="12" customHeight="1">
      <c r="A15" s="55" t="s">
        <v>130</v>
      </c>
      <c r="B15" s="56" t="s">
        <v>144</v>
      </c>
      <c r="C15" s="55" t="s">
        <v>145</v>
      </c>
      <c r="D15" s="78">
        <f t="shared" si="6"/>
        <v>407496</v>
      </c>
      <c r="E15" s="78">
        <f t="shared" si="7"/>
        <v>41690</v>
      </c>
      <c r="F15" s="78">
        <v>0</v>
      </c>
      <c r="G15" s="78">
        <v>0</v>
      </c>
      <c r="H15" s="78">
        <v>0</v>
      </c>
      <c r="I15" s="78">
        <v>41690</v>
      </c>
      <c r="J15" s="79" t="s">
        <v>133</v>
      </c>
      <c r="K15" s="78">
        <v>0</v>
      </c>
      <c r="L15" s="78">
        <v>365806</v>
      </c>
      <c r="M15" s="78">
        <f t="shared" si="8"/>
        <v>127015</v>
      </c>
      <c r="N15" s="78">
        <f t="shared" si="9"/>
        <v>8069</v>
      </c>
      <c r="O15" s="78">
        <v>6642</v>
      </c>
      <c r="P15" s="78">
        <v>1427</v>
      </c>
      <c r="Q15" s="78">
        <v>0</v>
      </c>
      <c r="R15" s="78">
        <v>0</v>
      </c>
      <c r="S15" s="79" t="s">
        <v>133</v>
      </c>
      <c r="T15" s="78">
        <v>0</v>
      </c>
      <c r="U15" s="78">
        <v>118946</v>
      </c>
      <c r="V15" s="78">
        <f t="shared" si="10"/>
        <v>534511</v>
      </c>
      <c r="W15" s="78">
        <f t="shared" si="11"/>
        <v>49759</v>
      </c>
      <c r="X15" s="78">
        <f t="shared" si="12"/>
        <v>6642</v>
      </c>
      <c r="Y15" s="78">
        <f t="shared" si="13"/>
        <v>1427</v>
      </c>
      <c r="Z15" s="78">
        <f t="shared" si="14"/>
        <v>0</v>
      </c>
      <c r="AA15" s="78">
        <f t="shared" si="15"/>
        <v>41690</v>
      </c>
      <c r="AB15" s="79" t="s">
        <v>133</v>
      </c>
      <c r="AC15" s="78">
        <f t="shared" si="16"/>
        <v>0</v>
      </c>
      <c r="AD15" s="78">
        <f t="shared" si="17"/>
        <v>484752</v>
      </c>
      <c r="AE15" s="78">
        <f t="shared" si="18"/>
        <v>0</v>
      </c>
      <c r="AF15" s="78">
        <f t="shared" si="19"/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8">
        <f t="shared" si="20"/>
        <v>289502</v>
      </c>
      <c r="AN15" s="78">
        <f t="shared" si="21"/>
        <v>0</v>
      </c>
      <c r="AO15" s="78">
        <v>0</v>
      </c>
      <c r="AP15" s="78">
        <v>0</v>
      </c>
      <c r="AQ15" s="78">
        <v>0</v>
      </c>
      <c r="AR15" s="78">
        <v>0</v>
      </c>
      <c r="AS15" s="78">
        <f t="shared" si="22"/>
        <v>0</v>
      </c>
      <c r="AT15" s="78">
        <v>0</v>
      </c>
      <c r="AU15" s="78">
        <v>0</v>
      </c>
      <c r="AV15" s="78">
        <v>0</v>
      </c>
      <c r="AW15" s="78">
        <v>0</v>
      </c>
      <c r="AX15" s="78">
        <f t="shared" si="23"/>
        <v>289502</v>
      </c>
      <c r="AY15" s="78">
        <v>129364</v>
      </c>
      <c r="AZ15" s="78">
        <v>120487</v>
      </c>
      <c r="BA15" s="78">
        <v>39328</v>
      </c>
      <c r="BB15" s="78">
        <v>323</v>
      </c>
      <c r="BC15" s="78">
        <v>117994</v>
      </c>
      <c r="BD15" s="78">
        <v>0</v>
      </c>
      <c r="BE15" s="78">
        <v>0</v>
      </c>
      <c r="BF15" s="78">
        <f t="shared" si="24"/>
        <v>289502</v>
      </c>
      <c r="BG15" s="78">
        <f t="shared" si="25"/>
        <v>0</v>
      </c>
      <c r="BH15" s="78">
        <f t="shared" si="26"/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8">
        <v>0</v>
      </c>
      <c r="BO15" s="78">
        <f t="shared" si="27"/>
        <v>0</v>
      </c>
      <c r="BP15" s="78">
        <f t="shared" si="28"/>
        <v>0</v>
      </c>
      <c r="BQ15" s="78">
        <v>0</v>
      </c>
      <c r="BR15" s="78">
        <v>0</v>
      </c>
      <c r="BS15" s="78">
        <v>0</v>
      </c>
      <c r="BT15" s="78">
        <v>0</v>
      </c>
      <c r="BU15" s="78">
        <f t="shared" si="29"/>
        <v>0</v>
      </c>
      <c r="BV15" s="78">
        <v>0</v>
      </c>
      <c r="BW15" s="78">
        <v>0</v>
      </c>
      <c r="BX15" s="78">
        <v>0</v>
      </c>
      <c r="BY15" s="78">
        <v>0</v>
      </c>
      <c r="BZ15" s="78">
        <f t="shared" si="30"/>
        <v>0</v>
      </c>
      <c r="CA15" s="78">
        <v>0</v>
      </c>
      <c r="CB15" s="78">
        <v>0</v>
      </c>
      <c r="CC15" s="78">
        <v>0</v>
      </c>
      <c r="CD15" s="78">
        <v>0</v>
      </c>
      <c r="CE15" s="78">
        <v>107084</v>
      </c>
      <c r="CF15" s="78">
        <v>0</v>
      </c>
      <c r="CG15" s="78">
        <v>19931</v>
      </c>
      <c r="CH15" s="78">
        <f t="shared" si="31"/>
        <v>19931</v>
      </c>
      <c r="CI15" s="78">
        <f t="shared" si="32"/>
        <v>0</v>
      </c>
      <c r="CJ15" s="78">
        <f t="shared" si="33"/>
        <v>0</v>
      </c>
      <c r="CK15" s="78">
        <f t="shared" si="34"/>
        <v>0</v>
      </c>
      <c r="CL15" s="78">
        <f t="shared" si="35"/>
        <v>0</v>
      </c>
      <c r="CM15" s="78">
        <f t="shared" si="36"/>
        <v>0</v>
      </c>
      <c r="CN15" s="78">
        <f t="shared" si="37"/>
        <v>0</v>
      </c>
      <c r="CO15" s="78">
        <f t="shared" si="38"/>
        <v>0</v>
      </c>
      <c r="CP15" s="78">
        <f t="shared" si="39"/>
        <v>0</v>
      </c>
      <c r="CQ15" s="78">
        <f t="shared" si="40"/>
        <v>289502</v>
      </c>
      <c r="CR15" s="78">
        <f t="shared" si="41"/>
        <v>0</v>
      </c>
      <c r="CS15" s="78">
        <f t="shared" si="42"/>
        <v>0</v>
      </c>
      <c r="CT15" s="78">
        <f t="shared" si="43"/>
        <v>0</v>
      </c>
      <c r="CU15" s="78">
        <f t="shared" si="44"/>
        <v>0</v>
      </c>
      <c r="CV15" s="78">
        <f t="shared" si="45"/>
        <v>0</v>
      </c>
      <c r="CW15" s="78">
        <f t="shared" si="46"/>
        <v>0</v>
      </c>
      <c r="CX15" s="78">
        <f t="shared" si="47"/>
        <v>0</v>
      </c>
      <c r="CY15" s="78">
        <f t="shared" si="48"/>
        <v>0</v>
      </c>
      <c r="CZ15" s="78">
        <f t="shared" si="49"/>
        <v>0</v>
      </c>
      <c r="DA15" s="78">
        <f t="shared" si="50"/>
        <v>0</v>
      </c>
      <c r="DB15" s="78">
        <f t="shared" si="51"/>
        <v>289502</v>
      </c>
      <c r="DC15" s="78">
        <f t="shared" si="52"/>
        <v>129364</v>
      </c>
      <c r="DD15" s="78">
        <f t="shared" si="53"/>
        <v>120487</v>
      </c>
      <c r="DE15" s="78">
        <f t="shared" si="54"/>
        <v>39328</v>
      </c>
      <c r="DF15" s="78">
        <f t="shared" si="55"/>
        <v>323</v>
      </c>
      <c r="DG15" s="78">
        <f t="shared" si="56"/>
        <v>225078</v>
      </c>
      <c r="DH15" s="78">
        <f t="shared" si="57"/>
        <v>0</v>
      </c>
      <c r="DI15" s="78">
        <f t="shared" si="58"/>
        <v>19931</v>
      </c>
      <c r="DJ15" s="78">
        <f t="shared" si="59"/>
        <v>309433</v>
      </c>
    </row>
    <row r="16" spans="1:114" s="51" customFormat="1" ht="12" customHeight="1">
      <c r="A16" s="55" t="s">
        <v>130</v>
      </c>
      <c r="B16" s="56" t="s">
        <v>146</v>
      </c>
      <c r="C16" s="55" t="s">
        <v>147</v>
      </c>
      <c r="D16" s="78">
        <f t="shared" si="6"/>
        <v>1041990</v>
      </c>
      <c r="E16" s="78">
        <f t="shared" si="7"/>
        <v>242607</v>
      </c>
      <c r="F16" s="78">
        <v>0</v>
      </c>
      <c r="G16" s="78">
        <v>0</v>
      </c>
      <c r="H16" s="78">
        <v>146800</v>
      </c>
      <c r="I16" s="78">
        <v>81007</v>
      </c>
      <c r="J16" s="79" t="s">
        <v>133</v>
      </c>
      <c r="K16" s="78">
        <v>14800</v>
      </c>
      <c r="L16" s="78">
        <v>799383</v>
      </c>
      <c r="M16" s="78">
        <f t="shared" si="8"/>
        <v>361557</v>
      </c>
      <c r="N16" s="78">
        <f t="shared" si="9"/>
        <v>65503</v>
      </c>
      <c r="O16" s="78">
        <v>10642</v>
      </c>
      <c r="P16" s="78">
        <v>1594</v>
      </c>
      <c r="Q16" s="78">
        <v>53100</v>
      </c>
      <c r="R16" s="78">
        <v>167</v>
      </c>
      <c r="S16" s="79" t="s">
        <v>133</v>
      </c>
      <c r="T16" s="78">
        <v>0</v>
      </c>
      <c r="U16" s="78">
        <v>296054</v>
      </c>
      <c r="V16" s="78">
        <f t="shared" si="10"/>
        <v>1403547</v>
      </c>
      <c r="W16" s="78">
        <f t="shared" si="11"/>
        <v>308110</v>
      </c>
      <c r="X16" s="78">
        <f t="shared" si="12"/>
        <v>10642</v>
      </c>
      <c r="Y16" s="78">
        <f t="shared" si="13"/>
        <v>1594</v>
      </c>
      <c r="Z16" s="78">
        <f t="shared" si="14"/>
        <v>199900</v>
      </c>
      <c r="AA16" s="78">
        <f t="shared" si="15"/>
        <v>81174</v>
      </c>
      <c r="AB16" s="79" t="s">
        <v>133</v>
      </c>
      <c r="AC16" s="78">
        <f t="shared" si="16"/>
        <v>14800</v>
      </c>
      <c r="AD16" s="78">
        <f t="shared" si="17"/>
        <v>1095437</v>
      </c>
      <c r="AE16" s="78">
        <f t="shared" si="18"/>
        <v>0</v>
      </c>
      <c r="AF16" s="78">
        <f t="shared" si="19"/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8">
        <f t="shared" si="20"/>
        <v>1027775</v>
      </c>
      <c r="AN16" s="78">
        <f t="shared" si="21"/>
        <v>72848</v>
      </c>
      <c r="AO16" s="78">
        <v>72848</v>
      </c>
      <c r="AP16" s="78">
        <v>0</v>
      </c>
      <c r="AQ16" s="78">
        <v>0</v>
      </c>
      <c r="AR16" s="78">
        <v>0</v>
      </c>
      <c r="AS16" s="78">
        <f t="shared" si="22"/>
        <v>403753</v>
      </c>
      <c r="AT16" s="78">
        <v>4654</v>
      </c>
      <c r="AU16" s="78">
        <v>399099</v>
      </c>
      <c r="AV16" s="78">
        <v>0</v>
      </c>
      <c r="AW16" s="78">
        <v>668</v>
      </c>
      <c r="AX16" s="78">
        <f t="shared" si="23"/>
        <v>550506</v>
      </c>
      <c r="AY16" s="78">
        <v>216176</v>
      </c>
      <c r="AZ16" s="78">
        <v>205452</v>
      </c>
      <c r="BA16" s="78">
        <v>128878</v>
      </c>
      <c r="BB16" s="78">
        <v>0</v>
      </c>
      <c r="BC16" s="78">
        <v>0</v>
      </c>
      <c r="BD16" s="78">
        <v>0</v>
      </c>
      <c r="BE16" s="78">
        <v>14215</v>
      </c>
      <c r="BF16" s="78">
        <f t="shared" si="24"/>
        <v>1041990</v>
      </c>
      <c r="BG16" s="78">
        <f t="shared" si="25"/>
        <v>0</v>
      </c>
      <c r="BH16" s="78">
        <f t="shared" si="26"/>
        <v>0</v>
      </c>
      <c r="BI16" s="78">
        <v>0</v>
      </c>
      <c r="BJ16" s="78">
        <v>0</v>
      </c>
      <c r="BK16" s="78">
        <v>0</v>
      </c>
      <c r="BL16" s="78">
        <v>0</v>
      </c>
      <c r="BM16" s="78">
        <v>0</v>
      </c>
      <c r="BN16" s="78">
        <v>0</v>
      </c>
      <c r="BO16" s="78">
        <f t="shared" si="27"/>
        <v>320993</v>
      </c>
      <c r="BP16" s="78">
        <f t="shared" si="28"/>
        <v>13860</v>
      </c>
      <c r="BQ16" s="78">
        <v>13860</v>
      </c>
      <c r="BR16" s="78">
        <v>0</v>
      </c>
      <c r="BS16" s="78">
        <v>0</v>
      </c>
      <c r="BT16" s="78">
        <v>0</v>
      </c>
      <c r="BU16" s="78">
        <f t="shared" si="29"/>
        <v>198759</v>
      </c>
      <c r="BV16" s="78">
        <v>0</v>
      </c>
      <c r="BW16" s="78">
        <v>198759</v>
      </c>
      <c r="BX16" s="78">
        <v>0</v>
      </c>
      <c r="BY16" s="78">
        <v>0</v>
      </c>
      <c r="BZ16" s="78">
        <f t="shared" si="30"/>
        <v>108374</v>
      </c>
      <c r="CA16" s="78">
        <v>0</v>
      </c>
      <c r="CB16" s="78">
        <v>99978</v>
      </c>
      <c r="CC16" s="78">
        <v>8396</v>
      </c>
      <c r="CD16" s="78">
        <v>0</v>
      </c>
      <c r="CE16" s="78">
        <v>0</v>
      </c>
      <c r="CF16" s="78">
        <v>0</v>
      </c>
      <c r="CG16" s="78">
        <v>40564</v>
      </c>
      <c r="CH16" s="78">
        <f t="shared" si="31"/>
        <v>361557</v>
      </c>
      <c r="CI16" s="78">
        <f t="shared" si="32"/>
        <v>0</v>
      </c>
      <c r="CJ16" s="78">
        <f t="shared" si="33"/>
        <v>0</v>
      </c>
      <c r="CK16" s="78">
        <f t="shared" si="34"/>
        <v>0</v>
      </c>
      <c r="CL16" s="78">
        <f t="shared" si="35"/>
        <v>0</v>
      </c>
      <c r="CM16" s="78">
        <f t="shared" si="36"/>
        <v>0</v>
      </c>
      <c r="CN16" s="78">
        <f t="shared" si="37"/>
        <v>0</v>
      </c>
      <c r="CO16" s="78">
        <f t="shared" si="38"/>
        <v>0</v>
      </c>
      <c r="CP16" s="78">
        <f t="shared" si="39"/>
        <v>0</v>
      </c>
      <c r="CQ16" s="78">
        <f t="shared" si="40"/>
        <v>1348768</v>
      </c>
      <c r="CR16" s="78">
        <f t="shared" si="41"/>
        <v>86708</v>
      </c>
      <c r="CS16" s="78">
        <f t="shared" si="42"/>
        <v>86708</v>
      </c>
      <c r="CT16" s="78">
        <f t="shared" si="43"/>
        <v>0</v>
      </c>
      <c r="CU16" s="78">
        <f t="shared" si="44"/>
        <v>0</v>
      </c>
      <c r="CV16" s="78">
        <f t="shared" si="45"/>
        <v>0</v>
      </c>
      <c r="CW16" s="78">
        <f t="shared" si="46"/>
        <v>602512</v>
      </c>
      <c r="CX16" s="78">
        <f t="shared" si="47"/>
        <v>4654</v>
      </c>
      <c r="CY16" s="78">
        <f t="shared" si="48"/>
        <v>597858</v>
      </c>
      <c r="CZ16" s="78">
        <f t="shared" si="49"/>
        <v>0</v>
      </c>
      <c r="DA16" s="78">
        <f t="shared" si="50"/>
        <v>668</v>
      </c>
      <c r="DB16" s="78">
        <f t="shared" si="51"/>
        <v>658880</v>
      </c>
      <c r="DC16" s="78">
        <f t="shared" si="52"/>
        <v>216176</v>
      </c>
      <c r="DD16" s="78">
        <f t="shared" si="53"/>
        <v>305430</v>
      </c>
      <c r="DE16" s="78">
        <f t="shared" si="54"/>
        <v>137274</v>
      </c>
      <c r="DF16" s="78">
        <f t="shared" si="55"/>
        <v>0</v>
      </c>
      <c r="DG16" s="78">
        <f t="shared" si="56"/>
        <v>0</v>
      </c>
      <c r="DH16" s="78">
        <f t="shared" si="57"/>
        <v>0</v>
      </c>
      <c r="DI16" s="78">
        <f t="shared" si="58"/>
        <v>54779</v>
      </c>
      <c r="DJ16" s="78">
        <f t="shared" si="59"/>
        <v>1403547</v>
      </c>
    </row>
    <row r="17" spans="1:114" s="51" customFormat="1" ht="12" customHeight="1">
      <c r="A17" s="55" t="s">
        <v>130</v>
      </c>
      <c r="B17" s="56" t="s">
        <v>148</v>
      </c>
      <c r="C17" s="55" t="s">
        <v>149</v>
      </c>
      <c r="D17" s="78">
        <f t="shared" si="6"/>
        <v>661581</v>
      </c>
      <c r="E17" s="78">
        <f t="shared" si="7"/>
        <v>77293</v>
      </c>
      <c r="F17" s="78">
        <v>0</v>
      </c>
      <c r="G17" s="78">
        <v>0</v>
      </c>
      <c r="H17" s="78">
        <v>0</v>
      </c>
      <c r="I17" s="78">
        <v>59776</v>
      </c>
      <c r="J17" s="79" t="s">
        <v>133</v>
      </c>
      <c r="K17" s="78">
        <v>17517</v>
      </c>
      <c r="L17" s="78">
        <v>584288</v>
      </c>
      <c r="M17" s="78">
        <f t="shared" si="8"/>
        <v>107808</v>
      </c>
      <c r="N17" s="78">
        <f t="shared" si="9"/>
        <v>42281</v>
      </c>
      <c r="O17" s="78">
        <v>21970</v>
      </c>
      <c r="P17" s="78">
        <v>739</v>
      </c>
      <c r="Q17" s="78">
        <v>0</v>
      </c>
      <c r="R17" s="78">
        <v>19295</v>
      </c>
      <c r="S17" s="79" t="s">
        <v>133</v>
      </c>
      <c r="T17" s="78">
        <v>277</v>
      </c>
      <c r="U17" s="78">
        <v>65527</v>
      </c>
      <c r="V17" s="78">
        <f t="shared" si="10"/>
        <v>769389</v>
      </c>
      <c r="W17" s="78">
        <f t="shared" si="11"/>
        <v>119574</v>
      </c>
      <c r="X17" s="78">
        <f t="shared" si="12"/>
        <v>21970</v>
      </c>
      <c r="Y17" s="78">
        <f t="shared" si="13"/>
        <v>739</v>
      </c>
      <c r="Z17" s="78">
        <f t="shared" si="14"/>
        <v>0</v>
      </c>
      <c r="AA17" s="78">
        <f t="shared" si="15"/>
        <v>79071</v>
      </c>
      <c r="AB17" s="79" t="s">
        <v>133</v>
      </c>
      <c r="AC17" s="78">
        <f t="shared" si="16"/>
        <v>17794</v>
      </c>
      <c r="AD17" s="78">
        <f t="shared" si="17"/>
        <v>649815</v>
      </c>
      <c r="AE17" s="78">
        <f t="shared" si="18"/>
        <v>0</v>
      </c>
      <c r="AF17" s="78">
        <f t="shared" si="19"/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8">
        <f t="shared" si="20"/>
        <v>532668</v>
      </c>
      <c r="AN17" s="78">
        <f t="shared" si="21"/>
        <v>75103</v>
      </c>
      <c r="AO17" s="78">
        <v>75103</v>
      </c>
      <c r="AP17" s="78">
        <v>0</v>
      </c>
      <c r="AQ17" s="78">
        <v>0</v>
      </c>
      <c r="AR17" s="78">
        <v>0</v>
      </c>
      <c r="AS17" s="78">
        <f t="shared" si="22"/>
        <v>52638</v>
      </c>
      <c r="AT17" s="78">
        <v>0</v>
      </c>
      <c r="AU17" s="78">
        <v>52638</v>
      </c>
      <c r="AV17" s="78">
        <v>0</v>
      </c>
      <c r="AW17" s="78">
        <v>0</v>
      </c>
      <c r="AX17" s="78">
        <f t="shared" si="23"/>
        <v>404927</v>
      </c>
      <c r="AY17" s="78">
        <v>182597</v>
      </c>
      <c r="AZ17" s="78">
        <v>189467</v>
      </c>
      <c r="BA17" s="78">
        <v>24584</v>
      </c>
      <c r="BB17" s="78">
        <v>8279</v>
      </c>
      <c r="BC17" s="78">
        <v>0</v>
      </c>
      <c r="BD17" s="78">
        <v>0</v>
      </c>
      <c r="BE17" s="78">
        <v>128913</v>
      </c>
      <c r="BF17" s="78">
        <f t="shared" si="24"/>
        <v>661581</v>
      </c>
      <c r="BG17" s="78">
        <f t="shared" si="25"/>
        <v>12223</v>
      </c>
      <c r="BH17" s="78">
        <f t="shared" si="26"/>
        <v>12036</v>
      </c>
      <c r="BI17" s="78">
        <v>0</v>
      </c>
      <c r="BJ17" s="78">
        <v>12036</v>
      </c>
      <c r="BK17" s="78">
        <v>0</v>
      </c>
      <c r="BL17" s="78">
        <v>0</v>
      </c>
      <c r="BM17" s="78">
        <v>187</v>
      </c>
      <c r="BN17" s="78">
        <v>0</v>
      </c>
      <c r="BO17" s="78">
        <f t="shared" si="27"/>
        <v>95585</v>
      </c>
      <c r="BP17" s="78">
        <f t="shared" si="28"/>
        <v>26399</v>
      </c>
      <c r="BQ17" s="78">
        <v>26399</v>
      </c>
      <c r="BR17" s="78">
        <v>0</v>
      </c>
      <c r="BS17" s="78">
        <v>0</v>
      </c>
      <c r="BT17" s="78">
        <v>0</v>
      </c>
      <c r="BU17" s="78">
        <f t="shared" si="29"/>
        <v>57967</v>
      </c>
      <c r="BV17" s="78">
        <v>0</v>
      </c>
      <c r="BW17" s="78">
        <v>57967</v>
      </c>
      <c r="BX17" s="78">
        <v>0</v>
      </c>
      <c r="BY17" s="78">
        <v>0</v>
      </c>
      <c r="BZ17" s="78">
        <f t="shared" si="30"/>
        <v>11219</v>
      </c>
      <c r="CA17" s="78">
        <v>0</v>
      </c>
      <c r="CB17" s="78">
        <v>0</v>
      </c>
      <c r="CC17" s="78">
        <v>2515</v>
      </c>
      <c r="CD17" s="78">
        <v>8704</v>
      </c>
      <c r="CE17" s="78">
        <v>0</v>
      </c>
      <c r="CF17" s="78">
        <v>0</v>
      </c>
      <c r="CG17" s="78">
        <v>0</v>
      </c>
      <c r="CH17" s="78">
        <f t="shared" si="31"/>
        <v>107808</v>
      </c>
      <c r="CI17" s="78">
        <f t="shared" si="32"/>
        <v>12223</v>
      </c>
      <c r="CJ17" s="78">
        <f t="shared" si="33"/>
        <v>12036</v>
      </c>
      <c r="CK17" s="78">
        <f t="shared" si="34"/>
        <v>0</v>
      </c>
      <c r="CL17" s="78">
        <f t="shared" si="35"/>
        <v>12036</v>
      </c>
      <c r="CM17" s="78">
        <f t="shared" si="36"/>
        <v>0</v>
      </c>
      <c r="CN17" s="78">
        <f t="shared" si="37"/>
        <v>0</v>
      </c>
      <c r="CO17" s="78">
        <f t="shared" si="38"/>
        <v>187</v>
      </c>
      <c r="CP17" s="78">
        <f t="shared" si="39"/>
        <v>0</v>
      </c>
      <c r="CQ17" s="78">
        <f t="shared" si="40"/>
        <v>628253</v>
      </c>
      <c r="CR17" s="78">
        <f t="shared" si="41"/>
        <v>101502</v>
      </c>
      <c r="CS17" s="78">
        <f t="shared" si="42"/>
        <v>101502</v>
      </c>
      <c r="CT17" s="78">
        <f t="shared" si="43"/>
        <v>0</v>
      </c>
      <c r="CU17" s="78">
        <f t="shared" si="44"/>
        <v>0</v>
      </c>
      <c r="CV17" s="78">
        <f t="shared" si="45"/>
        <v>0</v>
      </c>
      <c r="CW17" s="78">
        <f t="shared" si="46"/>
        <v>110605</v>
      </c>
      <c r="CX17" s="78">
        <f t="shared" si="47"/>
        <v>0</v>
      </c>
      <c r="CY17" s="78">
        <f t="shared" si="48"/>
        <v>110605</v>
      </c>
      <c r="CZ17" s="78">
        <f t="shared" si="49"/>
        <v>0</v>
      </c>
      <c r="DA17" s="78">
        <f t="shared" si="50"/>
        <v>0</v>
      </c>
      <c r="DB17" s="78">
        <f t="shared" si="51"/>
        <v>416146</v>
      </c>
      <c r="DC17" s="78">
        <f t="shared" si="52"/>
        <v>182597</v>
      </c>
      <c r="DD17" s="78">
        <f t="shared" si="53"/>
        <v>189467</v>
      </c>
      <c r="DE17" s="78">
        <f t="shared" si="54"/>
        <v>27099</v>
      </c>
      <c r="DF17" s="78">
        <f t="shared" si="55"/>
        <v>16983</v>
      </c>
      <c r="DG17" s="78">
        <f t="shared" si="56"/>
        <v>0</v>
      </c>
      <c r="DH17" s="78">
        <f t="shared" si="57"/>
        <v>0</v>
      </c>
      <c r="DI17" s="78">
        <f t="shared" si="58"/>
        <v>128913</v>
      </c>
      <c r="DJ17" s="78">
        <f t="shared" si="59"/>
        <v>769389</v>
      </c>
    </row>
    <row r="18" spans="1:114" s="51" customFormat="1" ht="12" customHeight="1">
      <c r="A18" s="55" t="s">
        <v>130</v>
      </c>
      <c r="B18" s="56" t="s">
        <v>150</v>
      </c>
      <c r="C18" s="55" t="s">
        <v>151</v>
      </c>
      <c r="D18" s="78">
        <f t="shared" si="6"/>
        <v>360098</v>
      </c>
      <c r="E18" s="78">
        <f t="shared" si="7"/>
        <v>15329</v>
      </c>
      <c r="F18" s="78">
        <v>0</v>
      </c>
      <c r="G18" s="78">
        <v>0</v>
      </c>
      <c r="H18" s="78">
        <v>0</v>
      </c>
      <c r="I18" s="78">
        <v>1096</v>
      </c>
      <c r="J18" s="79" t="s">
        <v>133</v>
      </c>
      <c r="K18" s="78">
        <v>14233</v>
      </c>
      <c r="L18" s="78">
        <v>344769</v>
      </c>
      <c r="M18" s="78">
        <f t="shared" si="8"/>
        <v>56267</v>
      </c>
      <c r="N18" s="78">
        <f t="shared" si="9"/>
        <v>4695</v>
      </c>
      <c r="O18" s="78">
        <v>4308</v>
      </c>
      <c r="P18" s="78">
        <v>387</v>
      </c>
      <c r="Q18" s="78">
        <v>0</v>
      </c>
      <c r="R18" s="78">
        <v>0</v>
      </c>
      <c r="S18" s="79" t="s">
        <v>133</v>
      </c>
      <c r="T18" s="78">
        <v>0</v>
      </c>
      <c r="U18" s="78">
        <v>51572</v>
      </c>
      <c r="V18" s="78">
        <f t="shared" si="10"/>
        <v>416365</v>
      </c>
      <c r="W18" s="78">
        <f t="shared" si="11"/>
        <v>20024</v>
      </c>
      <c r="X18" s="78">
        <f t="shared" si="12"/>
        <v>4308</v>
      </c>
      <c r="Y18" s="78">
        <f t="shared" si="13"/>
        <v>387</v>
      </c>
      <c r="Z18" s="78">
        <f t="shared" si="14"/>
        <v>0</v>
      </c>
      <c r="AA18" s="78">
        <f t="shared" si="15"/>
        <v>1096</v>
      </c>
      <c r="AB18" s="79" t="s">
        <v>133</v>
      </c>
      <c r="AC18" s="78">
        <f t="shared" si="16"/>
        <v>14233</v>
      </c>
      <c r="AD18" s="78">
        <f t="shared" si="17"/>
        <v>396341</v>
      </c>
      <c r="AE18" s="78">
        <f t="shared" si="18"/>
        <v>38790</v>
      </c>
      <c r="AF18" s="78">
        <f t="shared" si="19"/>
        <v>38790</v>
      </c>
      <c r="AG18" s="78">
        <v>0</v>
      </c>
      <c r="AH18" s="78">
        <v>38790</v>
      </c>
      <c r="AI18" s="78">
        <v>0</v>
      </c>
      <c r="AJ18" s="78">
        <v>0</v>
      </c>
      <c r="AK18" s="78">
        <v>0</v>
      </c>
      <c r="AL18" s="78">
        <v>0</v>
      </c>
      <c r="AM18" s="78">
        <f t="shared" si="20"/>
        <v>321308</v>
      </c>
      <c r="AN18" s="78">
        <f t="shared" si="21"/>
        <v>23065</v>
      </c>
      <c r="AO18" s="78">
        <v>0</v>
      </c>
      <c r="AP18" s="78">
        <v>0</v>
      </c>
      <c r="AQ18" s="78">
        <v>23065</v>
      </c>
      <c r="AR18" s="78">
        <v>0</v>
      </c>
      <c r="AS18" s="78">
        <f t="shared" si="22"/>
        <v>70222</v>
      </c>
      <c r="AT18" s="78">
        <v>0</v>
      </c>
      <c r="AU18" s="78">
        <v>70222</v>
      </c>
      <c r="AV18" s="78">
        <v>0</v>
      </c>
      <c r="AW18" s="78">
        <v>0</v>
      </c>
      <c r="AX18" s="78">
        <f t="shared" si="23"/>
        <v>228021</v>
      </c>
      <c r="AY18" s="78">
        <v>135010</v>
      </c>
      <c r="AZ18" s="78">
        <v>59378</v>
      </c>
      <c r="BA18" s="78">
        <v>33633</v>
      </c>
      <c r="BB18" s="78">
        <v>0</v>
      </c>
      <c r="BC18" s="78">
        <v>0</v>
      </c>
      <c r="BD18" s="78">
        <v>0</v>
      </c>
      <c r="BE18" s="78">
        <v>0</v>
      </c>
      <c r="BF18" s="78">
        <f t="shared" si="24"/>
        <v>360098</v>
      </c>
      <c r="BG18" s="78">
        <f t="shared" si="25"/>
        <v>0</v>
      </c>
      <c r="BH18" s="78">
        <f t="shared" si="26"/>
        <v>0</v>
      </c>
      <c r="BI18" s="78">
        <v>0</v>
      </c>
      <c r="BJ18" s="78">
        <v>0</v>
      </c>
      <c r="BK18" s="78">
        <v>0</v>
      </c>
      <c r="BL18" s="78">
        <v>0</v>
      </c>
      <c r="BM18" s="78">
        <v>0</v>
      </c>
      <c r="BN18" s="78">
        <v>8168</v>
      </c>
      <c r="BO18" s="78">
        <f t="shared" si="27"/>
        <v>0</v>
      </c>
      <c r="BP18" s="78">
        <f t="shared" si="28"/>
        <v>0</v>
      </c>
      <c r="BQ18" s="78">
        <v>0</v>
      </c>
      <c r="BR18" s="78">
        <v>0</v>
      </c>
      <c r="BS18" s="78">
        <v>0</v>
      </c>
      <c r="BT18" s="78">
        <v>0</v>
      </c>
      <c r="BU18" s="78">
        <f t="shared" si="29"/>
        <v>0</v>
      </c>
      <c r="BV18" s="78">
        <v>0</v>
      </c>
      <c r="BW18" s="78">
        <v>0</v>
      </c>
      <c r="BX18" s="78">
        <v>0</v>
      </c>
      <c r="BY18" s="78">
        <v>0</v>
      </c>
      <c r="BZ18" s="78">
        <f t="shared" si="30"/>
        <v>0</v>
      </c>
      <c r="CA18" s="78">
        <v>0</v>
      </c>
      <c r="CB18" s="78">
        <v>0</v>
      </c>
      <c r="CC18" s="78">
        <v>0</v>
      </c>
      <c r="CD18" s="78">
        <v>0</v>
      </c>
      <c r="CE18" s="78">
        <v>40457</v>
      </c>
      <c r="CF18" s="78">
        <v>0</v>
      </c>
      <c r="CG18" s="78">
        <v>7642</v>
      </c>
      <c r="CH18" s="78">
        <f t="shared" si="31"/>
        <v>7642</v>
      </c>
      <c r="CI18" s="78">
        <f t="shared" si="32"/>
        <v>38790</v>
      </c>
      <c r="CJ18" s="78">
        <f t="shared" si="33"/>
        <v>38790</v>
      </c>
      <c r="CK18" s="78">
        <f t="shared" si="34"/>
        <v>0</v>
      </c>
      <c r="CL18" s="78">
        <f t="shared" si="35"/>
        <v>38790</v>
      </c>
      <c r="CM18" s="78">
        <f t="shared" si="36"/>
        <v>0</v>
      </c>
      <c r="CN18" s="78">
        <f t="shared" si="37"/>
        <v>0</v>
      </c>
      <c r="CO18" s="78">
        <f t="shared" si="38"/>
        <v>0</v>
      </c>
      <c r="CP18" s="78">
        <f t="shared" si="39"/>
        <v>8168</v>
      </c>
      <c r="CQ18" s="78">
        <f t="shared" si="40"/>
        <v>321308</v>
      </c>
      <c r="CR18" s="78">
        <f t="shared" si="41"/>
        <v>23065</v>
      </c>
      <c r="CS18" s="78">
        <f t="shared" si="42"/>
        <v>0</v>
      </c>
      <c r="CT18" s="78">
        <f t="shared" si="43"/>
        <v>0</v>
      </c>
      <c r="CU18" s="78">
        <f t="shared" si="44"/>
        <v>23065</v>
      </c>
      <c r="CV18" s="78">
        <f t="shared" si="45"/>
        <v>0</v>
      </c>
      <c r="CW18" s="78">
        <f t="shared" si="46"/>
        <v>70222</v>
      </c>
      <c r="CX18" s="78">
        <f t="shared" si="47"/>
        <v>0</v>
      </c>
      <c r="CY18" s="78">
        <f t="shared" si="48"/>
        <v>70222</v>
      </c>
      <c r="CZ18" s="78">
        <f t="shared" si="49"/>
        <v>0</v>
      </c>
      <c r="DA18" s="78">
        <f t="shared" si="50"/>
        <v>0</v>
      </c>
      <c r="DB18" s="78">
        <f t="shared" si="51"/>
        <v>228021</v>
      </c>
      <c r="DC18" s="78">
        <f t="shared" si="52"/>
        <v>135010</v>
      </c>
      <c r="DD18" s="78">
        <f t="shared" si="53"/>
        <v>59378</v>
      </c>
      <c r="DE18" s="78">
        <f t="shared" si="54"/>
        <v>33633</v>
      </c>
      <c r="DF18" s="78">
        <f t="shared" si="55"/>
        <v>0</v>
      </c>
      <c r="DG18" s="78">
        <f t="shared" si="56"/>
        <v>40457</v>
      </c>
      <c r="DH18" s="78">
        <f t="shared" si="57"/>
        <v>0</v>
      </c>
      <c r="DI18" s="78">
        <f t="shared" si="58"/>
        <v>7642</v>
      </c>
      <c r="DJ18" s="78">
        <f t="shared" si="59"/>
        <v>367740</v>
      </c>
    </row>
    <row r="19" spans="1:114" s="51" customFormat="1" ht="12" customHeight="1">
      <c r="A19" s="55" t="s">
        <v>130</v>
      </c>
      <c r="B19" s="56" t="s">
        <v>152</v>
      </c>
      <c r="C19" s="55" t="s">
        <v>153</v>
      </c>
      <c r="D19" s="78">
        <f t="shared" si="6"/>
        <v>161970</v>
      </c>
      <c r="E19" s="78">
        <f t="shared" si="7"/>
        <v>17073</v>
      </c>
      <c r="F19" s="78">
        <v>0</v>
      </c>
      <c r="G19" s="78">
        <v>0</v>
      </c>
      <c r="H19" s="78">
        <v>0</v>
      </c>
      <c r="I19" s="78">
        <v>12692</v>
      </c>
      <c r="J19" s="79" t="s">
        <v>133</v>
      </c>
      <c r="K19" s="78">
        <v>4381</v>
      </c>
      <c r="L19" s="78">
        <v>144897</v>
      </c>
      <c r="M19" s="78">
        <f t="shared" si="8"/>
        <v>2078</v>
      </c>
      <c r="N19" s="78">
        <f t="shared" si="9"/>
        <v>2078</v>
      </c>
      <c r="O19" s="78">
        <v>0</v>
      </c>
      <c r="P19" s="78">
        <v>0</v>
      </c>
      <c r="Q19" s="78">
        <v>0</v>
      </c>
      <c r="R19" s="78">
        <v>2078</v>
      </c>
      <c r="S19" s="79" t="s">
        <v>133</v>
      </c>
      <c r="T19" s="78"/>
      <c r="U19" s="78">
        <v>0</v>
      </c>
      <c r="V19" s="78">
        <f t="shared" si="10"/>
        <v>164048</v>
      </c>
      <c r="W19" s="78">
        <f t="shared" si="11"/>
        <v>19151</v>
      </c>
      <c r="X19" s="78">
        <f t="shared" si="12"/>
        <v>0</v>
      </c>
      <c r="Y19" s="78">
        <f t="shared" si="13"/>
        <v>0</v>
      </c>
      <c r="Z19" s="78">
        <f t="shared" si="14"/>
        <v>0</v>
      </c>
      <c r="AA19" s="78">
        <f t="shared" si="15"/>
        <v>14770</v>
      </c>
      <c r="AB19" s="79" t="s">
        <v>133</v>
      </c>
      <c r="AC19" s="78">
        <f t="shared" si="16"/>
        <v>4381</v>
      </c>
      <c r="AD19" s="78">
        <f t="shared" si="17"/>
        <v>144897</v>
      </c>
      <c r="AE19" s="78">
        <f t="shared" si="18"/>
        <v>0</v>
      </c>
      <c r="AF19" s="78">
        <f t="shared" si="19"/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8">
        <f t="shared" si="20"/>
        <v>161915</v>
      </c>
      <c r="AN19" s="78">
        <f t="shared" si="21"/>
        <v>19833</v>
      </c>
      <c r="AO19" s="78">
        <v>19833</v>
      </c>
      <c r="AP19" s="78">
        <v>0</v>
      </c>
      <c r="AQ19" s="78">
        <v>0</v>
      </c>
      <c r="AR19" s="78">
        <v>0</v>
      </c>
      <c r="AS19" s="78">
        <f t="shared" si="22"/>
        <v>46366</v>
      </c>
      <c r="AT19" s="78">
        <v>8907</v>
      </c>
      <c r="AU19" s="78">
        <v>37459</v>
      </c>
      <c r="AV19" s="78">
        <v>0</v>
      </c>
      <c r="AW19" s="78">
        <v>0</v>
      </c>
      <c r="AX19" s="78">
        <f t="shared" si="23"/>
        <v>95716</v>
      </c>
      <c r="AY19" s="78">
        <v>69575</v>
      </c>
      <c r="AZ19" s="78">
        <v>3019</v>
      </c>
      <c r="BA19" s="78">
        <v>11261</v>
      </c>
      <c r="BB19" s="78">
        <v>11861</v>
      </c>
      <c r="BC19" s="78">
        <v>0</v>
      </c>
      <c r="BD19" s="78">
        <v>0</v>
      </c>
      <c r="BE19" s="78">
        <v>55</v>
      </c>
      <c r="BF19" s="78">
        <f t="shared" si="24"/>
        <v>161970</v>
      </c>
      <c r="BG19" s="78">
        <f t="shared" si="25"/>
        <v>0</v>
      </c>
      <c r="BH19" s="78">
        <f t="shared" si="26"/>
        <v>0</v>
      </c>
      <c r="BI19" s="78">
        <v>0</v>
      </c>
      <c r="BJ19" s="78">
        <v>0</v>
      </c>
      <c r="BK19" s="78">
        <v>0</v>
      </c>
      <c r="BL19" s="78">
        <v>0</v>
      </c>
      <c r="BM19" s="78">
        <v>0</v>
      </c>
      <c r="BN19" s="78">
        <v>0</v>
      </c>
      <c r="BO19" s="78">
        <f t="shared" si="27"/>
        <v>0</v>
      </c>
      <c r="BP19" s="78">
        <f t="shared" si="28"/>
        <v>0</v>
      </c>
      <c r="BQ19" s="78">
        <v>0</v>
      </c>
      <c r="BR19" s="78">
        <v>0</v>
      </c>
      <c r="BS19" s="78">
        <v>0</v>
      </c>
      <c r="BT19" s="78">
        <v>0</v>
      </c>
      <c r="BU19" s="78">
        <f t="shared" si="29"/>
        <v>0</v>
      </c>
      <c r="BV19" s="78">
        <v>0</v>
      </c>
      <c r="BW19" s="78">
        <v>0</v>
      </c>
      <c r="BX19" s="78">
        <v>0</v>
      </c>
      <c r="BY19" s="78">
        <v>0</v>
      </c>
      <c r="BZ19" s="78">
        <f t="shared" si="30"/>
        <v>0</v>
      </c>
      <c r="CA19" s="78">
        <v>0</v>
      </c>
      <c r="CB19" s="78">
        <v>0</v>
      </c>
      <c r="CC19" s="78">
        <v>0</v>
      </c>
      <c r="CD19" s="78">
        <v>0</v>
      </c>
      <c r="CE19" s="78">
        <v>0</v>
      </c>
      <c r="CF19" s="78">
        <v>0</v>
      </c>
      <c r="CG19" s="78">
        <v>2078</v>
      </c>
      <c r="CH19" s="78">
        <f t="shared" si="31"/>
        <v>2078</v>
      </c>
      <c r="CI19" s="78">
        <f t="shared" si="32"/>
        <v>0</v>
      </c>
      <c r="CJ19" s="78">
        <f t="shared" si="33"/>
        <v>0</v>
      </c>
      <c r="CK19" s="78">
        <f t="shared" si="34"/>
        <v>0</v>
      </c>
      <c r="CL19" s="78">
        <f t="shared" si="35"/>
        <v>0</v>
      </c>
      <c r="CM19" s="78">
        <f t="shared" si="36"/>
        <v>0</v>
      </c>
      <c r="CN19" s="78">
        <f t="shared" si="37"/>
        <v>0</v>
      </c>
      <c r="CO19" s="78">
        <f t="shared" si="38"/>
        <v>0</v>
      </c>
      <c r="CP19" s="78">
        <f t="shared" si="39"/>
        <v>0</v>
      </c>
      <c r="CQ19" s="78">
        <f t="shared" si="40"/>
        <v>161915</v>
      </c>
      <c r="CR19" s="78">
        <f t="shared" si="41"/>
        <v>19833</v>
      </c>
      <c r="CS19" s="78">
        <f t="shared" si="42"/>
        <v>19833</v>
      </c>
      <c r="CT19" s="78">
        <f t="shared" si="43"/>
        <v>0</v>
      </c>
      <c r="CU19" s="78">
        <f t="shared" si="44"/>
        <v>0</v>
      </c>
      <c r="CV19" s="78">
        <f t="shared" si="45"/>
        <v>0</v>
      </c>
      <c r="CW19" s="78">
        <f t="shared" si="46"/>
        <v>46366</v>
      </c>
      <c r="CX19" s="78">
        <f t="shared" si="47"/>
        <v>8907</v>
      </c>
      <c r="CY19" s="78">
        <f t="shared" si="48"/>
        <v>37459</v>
      </c>
      <c r="CZ19" s="78">
        <f t="shared" si="49"/>
        <v>0</v>
      </c>
      <c r="DA19" s="78">
        <f t="shared" si="50"/>
        <v>0</v>
      </c>
      <c r="DB19" s="78">
        <f t="shared" si="51"/>
        <v>95716</v>
      </c>
      <c r="DC19" s="78">
        <f t="shared" si="52"/>
        <v>69575</v>
      </c>
      <c r="DD19" s="78">
        <f t="shared" si="53"/>
        <v>3019</v>
      </c>
      <c r="DE19" s="78">
        <f t="shared" si="54"/>
        <v>11261</v>
      </c>
      <c r="DF19" s="78">
        <f t="shared" si="55"/>
        <v>11861</v>
      </c>
      <c r="DG19" s="78">
        <f t="shared" si="56"/>
        <v>0</v>
      </c>
      <c r="DH19" s="78">
        <f t="shared" si="57"/>
        <v>0</v>
      </c>
      <c r="DI19" s="78">
        <f t="shared" si="58"/>
        <v>2133</v>
      </c>
      <c r="DJ19" s="78">
        <f t="shared" si="59"/>
        <v>164048</v>
      </c>
    </row>
    <row r="20" spans="1:114" s="51" customFormat="1" ht="12" customHeight="1">
      <c r="A20" s="55" t="s">
        <v>130</v>
      </c>
      <c r="B20" s="56" t="s">
        <v>154</v>
      </c>
      <c r="C20" s="55" t="s">
        <v>155</v>
      </c>
      <c r="D20" s="78">
        <f t="shared" si="6"/>
        <v>139330</v>
      </c>
      <c r="E20" s="78">
        <f t="shared" si="7"/>
        <v>26877</v>
      </c>
      <c r="F20" s="78">
        <v>0</v>
      </c>
      <c r="G20" s="78">
        <v>0</v>
      </c>
      <c r="H20" s="78">
        <v>0</v>
      </c>
      <c r="I20" s="78">
        <v>16898</v>
      </c>
      <c r="J20" s="79" t="s">
        <v>133</v>
      </c>
      <c r="K20" s="78">
        <v>9979</v>
      </c>
      <c r="L20" s="78">
        <v>112453</v>
      </c>
      <c r="M20" s="78">
        <f t="shared" si="8"/>
        <v>87313</v>
      </c>
      <c r="N20" s="78">
        <f t="shared" si="9"/>
        <v>23440</v>
      </c>
      <c r="O20" s="78">
        <v>0</v>
      </c>
      <c r="P20" s="78">
        <v>0</v>
      </c>
      <c r="Q20" s="78">
        <v>0</v>
      </c>
      <c r="R20" s="78">
        <v>20803</v>
      </c>
      <c r="S20" s="79" t="s">
        <v>133</v>
      </c>
      <c r="T20" s="78">
        <v>2637</v>
      </c>
      <c r="U20" s="78">
        <v>63873</v>
      </c>
      <c r="V20" s="78">
        <f t="shared" si="10"/>
        <v>226643</v>
      </c>
      <c r="W20" s="78">
        <f t="shared" si="11"/>
        <v>50317</v>
      </c>
      <c r="X20" s="78">
        <f t="shared" si="12"/>
        <v>0</v>
      </c>
      <c r="Y20" s="78">
        <f t="shared" si="13"/>
        <v>0</v>
      </c>
      <c r="Z20" s="78">
        <f t="shared" si="14"/>
        <v>0</v>
      </c>
      <c r="AA20" s="78">
        <f t="shared" si="15"/>
        <v>37701</v>
      </c>
      <c r="AB20" s="79" t="s">
        <v>133</v>
      </c>
      <c r="AC20" s="78">
        <f t="shared" si="16"/>
        <v>12616</v>
      </c>
      <c r="AD20" s="78">
        <f t="shared" si="17"/>
        <v>176326</v>
      </c>
      <c r="AE20" s="78">
        <f t="shared" si="18"/>
        <v>618</v>
      </c>
      <c r="AF20" s="78">
        <f t="shared" si="19"/>
        <v>618</v>
      </c>
      <c r="AG20" s="78">
        <v>0</v>
      </c>
      <c r="AH20" s="78">
        <v>618</v>
      </c>
      <c r="AI20" s="78">
        <v>0</v>
      </c>
      <c r="AJ20" s="78">
        <v>0</v>
      </c>
      <c r="AK20" s="78">
        <v>0</v>
      </c>
      <c r="AL20" s="78">
        <v>0</v>
      </c>
      <c r="AM20" s="78">
        <f t="shared" si="20"/>
        <v>138712</v>
      </c>
      <c r="AN20" s="78">
        <f t="shared" si="21"/>
        <v>51578</v>
      </c>
      <c r="AO20" s="78">
        <v>32092</v>
      </c>
      <c r="AP20" s="78">
        <v>15462</v>
      </c>
      <c r="AQ20" s="78">
        <v>4024</v>
      </c>
      <c r="AR20" s="78">
        <v>0</v>
      </c>
      <c r="AS20" s="78">
        <f t="shared" si="22"/>
        <v>17993</v>
      </c>
      <c r="AT20" s="78">
        <v>8211</v>
      </c>
      <c r="AU20" s="78">
        <v>9782</v>
      </c>
      <c r="AV20" s="78">
        <v>0</v>
      </c>
      <c r="AW20" s="78">
        <v>0</v>
      </c>
      <c r="AX20" s="78">
        <f t="shared" si="23"/>
        <v>69141</v>
      </c>
      <c r="AY20" s="78">
        <v>12197</v>
      </c>
      <c r="AZ20" s="78">
        <v>51379</v>
      </c>
      <c r="BA20" s="78">
        <v>4348</v>
      </c>
      <c r="BB20" s="78">
        <v>1217</v>
      </c>
      <c r="BC20" s="78">
        <v>0</v>
      </c>
      <c r="BD20" s="78">
        <v>0</v>
      </c>
      <c r="BE20" s="78">
        <v>0</v>
      </c>
      <c r="BF20" s="78">
        <f t="shared" si="24"/>
        <v>139330</v>
      </c>
      <c r="BG20" s="78">
        <f t="shared" si="25"/>
        <v>0</v>
      </c>
      <c r="BH20" s="78">
        <f t="shared" si="26"/>
        <v>0</v>
      </c>
      <c r="BI20" s="78">
        <v>0</v>
      </c>
      <c r="BJ20" s="78">
        <v>0</v>
      </c>
      <c r="BK20" s="78">
        <v>0</v>
      </c>
      <c r="BL20" s="78">
        <v>0</v>
      </c>
      <c r="BM20" s="78">
        <v>0</v>
      </c>
      <c r="BN20" s="78">
        <v>0</v>
      </c>
      <c r="BO20" s="78">
        <f t="shared" si="27"/>
        <v>87313</v>
      </c>
      <c r="BP20" s="78">
        <f t="shared" si="28"/>
        <v>21994</v>
      </c>
      <c r="BQ20" s="78">
        <v>21994</v>
      </c>
      <c r="BR20" s="78">
        <v>0</v>
      </c>
      <c r="BS20" s="78">
        <v>0</v>
      </c>
      <c r="BT20" s="78">
        <v>0</v>
      </c>
      <c r="BU20" s="78">
        <f t="shared" si="29"/>
        <v>40593</v>
      </c>
      <c r="BV20" s="78">
        <v>0</v>
      </c>
      <c r="BW20" s="78">
        <v>40593</v>
      </c>
      <c r="BX20" s="78">
        <v>0</v>
      </c>
      <c r="BY20" s="78">
        <v>0</v>
      </c>
      <c r="BZ20" s="78">
        <f t="shared" si="30"/>
        <v>24726</v>
      </c>
      <c r="CA20" s="78">
        <v>20322</v>
      </c>
      <c r="CB20" s="78">
        <v>4113</v>
      </c>
      <c r="CC20" s="78">
        <v>291</v>
      </c>
      <c r="CD20" s="78">
        <v>0</v>
      </c>
      <c r="CE20" s="78">
        <v>0</v>
      </c>
      <c r="CF20" s="78">
        <v>0</v>
      </c>
      <c r="CG20" s="78">
        <v>0</v>
      </c>
      <c r="CH20" s="78">
        <f t="shared" si="31"/>
        <v>87313</v>
      </c>
      <c r="CI20" s="78">
        <f t="shared" si="32"/>
        <v>618</v>
      </c>
      <c r="CJ20" s="78">
        <f t="shared" si="33"/>
        <v>618</v>
      </c>
      <c r="CK20" s="78">
        <f t="shared" si="34"/>
        <v>0</v>
      </c>
      <c r="CL20" s="78">
        <f t="shared" si="35"/>
        <v>618</v>
      </c>
      <c r="CM20" s="78">
        <f t="shared" si="36"/>
        <v>0</v>
      </c>
      <c r="CN20" s="78">
        <f t="shared" si="37"/>
        <v>0</v>
      </c>
      <c r="CO20" s="78">
        <f t="shared" si="38"/>
        <v>0</v>
      </c>
      <c r="CP20" s="78">
        <f t="shared" si="39"/>
        <v>0</v>
      </c>
      <c r="CQ20" s="78">
        <f t="shared" si="40"/>
        <v>226025</v>
      </c>
      <c r="CR20" s="78">
        <f t="shared" si="41"/>
        <v>73572</v>
      </c>
      <c r="CS20" s="78">
        <f t="shared" si="42"/>
        <v>54086</v>
      </c>
      <c r="CT20" s="78">
        <f t="shared" si="43"/>
        <v>15462</v>
      </c>
      <c r="CU20" s="78">
        <f t="shared" si="44"/>
        <v>4024</v>
      </c>
      <c r="CV20" s="78">
        <f t="shared" si="45"/>
        <v>0</v>
      </c>
      <c r="CW20" s="78">
        <f t="shared" si="46"/>
        <v>58586</v>
      </c>
      <c r="CX20" s="78">
        <f t="shared" si="47"/>
        <v>8211</v>
      </c>
      <c r="CY20" s="78">
        <f t="shared" si="48"/>
        <v>50375</v>
      </c>
      <c r="CZ20" s="78">
        <f t="shared" si="49"/>
        <v>0</v>
      </c>
      <c r="DA20" s="78">
        <f t="shared" si="50"/>
        <v>0</v>
      </c>
      <c r="DB20" s="78">
        <f t="shared" si="51"/>
        <v>93867</v>
      </c>
      <c r="DC20" s="78">
        <f t="shared" si="52"/>
        <v>32519</v>
      </c>
      <c r="DD20" s="78">
        <f t="shared" si="53"/>
        <v>55492</v>
      </c>
      <c r="DE20" s="78">
        <f t="shared" si="54"/>
        <v>4639</v>
      </c>
      <c r="DF20" s="78">
        <f t="shared" si="55"/>
        <v>1217</v>
      </c>
      <c r="DG20" s="78">
        <f t="shared" si="56"/>
        <v>0</v>
      </c>
      <c r="DH20" s="78">
        <f t="shared" si="57"/>
        <v>0</v>
      </c>
      <c r="DI20" s="78">
        <f t="shared" si="58"/>
        <v>0</v>
      </c>
      <c r="DJ20" s="78">
        <f t="shared" si="59"/>
        <v>226643</v>
      </c>
    </row>
    <row r="21" spans="1:114" s="51" customFormat="1" ht="12" customHeight="1">
      <c r="A21" s="55" t="s">
        <v>130</v>
      </c>
      <c r="B21" s="56" t="s">
        <v>156</v>
      </c>
      <c r="C21" s="55" t="s">
        <v>157</v>
      </c>
      <c r="D21" s="78">
        <f t="shared" si="6"/>
        <v>303730</v>
      </c>
      <c r="E21" s="78">
        <f t="shared" si="7"/>
        <v>0</v>
      </c>
      <c r="F21" s="78">
        <v>0</v>
      </c>
      <c r="G21" s="78">
        <v>0</v>
      </c>
      <c r="H21" s="78">
        <v>0</v>
      </c>
      <c r="I21" s="78">
        <v>0</v>
      </c>
      <c r="J21" s="79" t="s">
        <v>133</v>
      </c>
      <c r="K21" s="78">
        <v>0</v>
      </c>
      <c r="L21" s="78">
        <v>303730</v>
      </c>
      <c r="M21" s="78">
        <f t="shared" si="8"/>
        <v>132979</v>
      </c>
      <c r="N21" s="78">
        <f t="shared" si="9"/>
        <v>10169</v>
      </c>
      <c r="O21" s="78">
        <v>9440</v>
      </c>
      <c r="P21" s="78">
        <v>729</v>
      </c>
      <c r="Q21" s="78">
        <v>0</v>
      </c>
      <c r="R21" s="78">
        <v>0</v>
      </c>
      <c r="S21" s="79" t="s">
        <v>133</v>
      </c>
      <c r="T21" s="78">
        <v>0</v>
      </c>
      <c r="U21" s="78">
        <v>122810</v>
      </c>
      <c r="V21" s="78">
        <f t="shared" si="10"/>
        <v>436709</v>
      </c>
      <c r="W21" s="78">
        <f t="shared" si="11"/>
        <v>10169</v>
      </c>
      <c r="X21" s="78">
        <f t="shared" si="12"/>
        <v>9440</v>
      </c>
      <c r="Y21" s="78">
        <f t="shared" si="13"/>
        <v>729</v>
      </c>
      <c r="Z21" s="78">
        <f t="shared" si="14"/>
        <v>0</v>
      </c>
      <c r="AA21" s="78">
        <f t="shared" si="15"/>
        <v>0</v>
      </c>
      <c r="AB21" s="79" t="s">
        <v>133</v>
      </c>
      <c r="AC21" s="78">
        <f t="shared" si="16"/>
        <v>0</v>
      </c>
      <c r="AD21" s="78">
        <f t="shared" si="17"/>
        <v>426540</v>
      </c>
      <c r="AE21" s="78">
        <f t="shared" si="18"/>
        <v>0</v>
      </c>
      <c r="AF21" s="78">
        <f t="shared" si="19"/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8">
        <f t="shared" si="20"/>
        <v>201652</v>
      </c>
      <c r="AN21" s="78">
        <f t="shared" si="21"/>
        <v>0</v>
      </c>
      <c r="AO21" s="78">
        <v>0</v>
      </c>
      <c r="AP21" s="78">
        <v>0</v>
      </c>
      <c r="AQ21" s="78">
        <v>0</v>
      </c>
      <c r="AR21" s="78">
        <v>0</v>
      </c>
      <c r="AS21" s="78">
        <f t="shared" si="22"/>
        <v>0</v>
      </c>
      <c r="AT21" s="78">
        <v>0</v>
      </c>
      <c r="AU21" s="78">
        <v>0</v>
      </c>
      <c r="AV21" s="78">
        <v>0</v>
      </c>
      <c r="AW21" s="78">
        <v>0</v>
      </c>
      <c r="AX21" s="78">
        <f t="shared" si="23"/>
        <v>201652</v>
      </c>
      <c r="AY21" s="78">
        <v>83991</v>
      </c>
      <c r="AZ21" s="78">
        <v>75745</v>
      </c>
      <c r="BA21" s="78">
        <v>38583</v>
      </c>
      <c r="BB21" s="78">
        <v>3333</v>
      </c>
      <c r="BC21" s="78">
        <v>102078</v>
      </c>
      <c r="BD21" s="78">
        <v>0</v>
      </c>
      <c r="BE21" s="78">
        <v>0</v>
      </c>
      <c r="BF21" s="78">
        <f t="shared" si="24"/>
        <v>201652</v>
      </c>
      <c r="BG21" s="78">
        <f t="shared" si="25"/>
        <v>0</v>
      </c>
      <c r="BH21" s="78">
        <f t="shared" si="26"/>
        <v>0</v>
      </c>
      <c r="BI21" s="78">
        <v>0</v>
      </c>
      <c r="BJ21" s="78">
        <v>0</v>
      </c>
      <c r="BK21" s="78">
        <v>0</v>
      </c>
      <c r="BL21" s="78">
        <v>0</v>
      </c>
      <c r="BM21" s="78">
        <v>0</v>
      </c>
      <c r="BN21" s="78">
        <v>0</v>
      </c>
      <c r="BO21" s="78">
        <f t="shared" si="27"/>
        <v>0</v>
      </c>
      <c r="BP21" s="78">
        <f t="shared" si="28"/>
        <v>0</v>
      </c>
      <c r="BQ21" s="78">
        <v>0</v>
      </c>
      <c r="BR21" s="78">
        <v>0</v>
      </c>
      <c r="BS21" s="78">
        <v>0</v>
      </c>
      <c r="BT21" s="78">
        <v>0</v>
      </c>
      <c r="BU21" s="78">
        <f t="shared" si="29"/>
        <v>0</v>
      </c>
      <c r="BV21" s="78">
        <v>0</v>
      </c>
      <c r="BW21" s="78">
        <v>0</v>
      </c>
      <c r="BX21" s="78">
        <v>0</v>
      </c>
      <c r="BY21" s="78">
        <v>0</v>
      </c>
      <c r="BZ21" s="78">
        <f t="shared" si="30"/>
        <v>0</v>
      </c>
      <c r="CA21" s="78">
        <v>0</v>
      </c>
      <c r="CB21" s="78">
        <v>0</v>
      </c>
      <c r="CC21" s="78">
        <v>0</v>
      </c>
      <c r="CD21" s="78">
        <v>0</v>
      </c>
      <c r="CE21" s="78">
        <v>106068</v>
      </c>
      <c r="CF21" s="78">
        <v>0</v>
      </c>
      <c r="CG21" s="78">
        <v>26911</v>
      </c>
      <c r="CH21" s="78">
        <f t="shared" si="31"/>
        <v>26911</v>
      </c>
      <c r="CI21" s="78">
        <f t="shared" si="32"/>
        <v>0</v>
      </c>
      <c r="CJ21" s="78">
        <f t="shared" si="33"/>
        <v>0</v>
      </c>
      <c r="CK21" s="78">
        <f t="shared" si="34"/>
        <v>0</v>
      </c>
      <c r="CL21" s="78">
        <f t="shared" si="35"/>
        <v>0</v>
      </c>
      <c r="CM21" s="78">
        <f t="shared" si="36"/>
        <v>0</v>
      </c>
      <c r="CN21" s="78">
        <f t="shared" si="37"/>
        <v>0</v>
      </c>
      <c r="CO21" s="78">
        <f t="shared" si="38"/>
        <v>0</v>
      </c>
      <c r="CP21" s="78">
        <f t="shared" si="39"/>
        <v>0</v>
      </c>
      <c r="CQ21" s="78">
        <f t="shared" si="40"/>
        <v>201652</v>
      </c>
      <c r="CR21" s="78">
        <f t="shared" si="41"/>
        <v>0</v>
      </c>
      <c r="CS21" s="78">
        <f t="shared" si="42"/>
        <v>0</v>
      </c>
      <c r="CT21" s="78">
        <f t="shared" si="43"/>
        <v>0</v>
      </c>
      <c r="CU21" s="78">
        <f t="shared" si="44"/>
        <v>0</v>
      </c>
      <c r="CV21" s="78">
        <f t="shared" si="45"/>
        <v>0</v>
      </c>
      <c r="CW21" s="78">
        <f t="shared" si="46"/>
        <v>0</v>
      </c>
      <c r="CX21" s="78">
        <f t="shared" si="47"/>
        <v>0</v>
      </c>
      <c r="CY21" s="78">
        <f t="shared" si="48"/>
        <v>0</v>
      </c>
      <c r="CZ21" s="78">
        <f t="shared" si="49"/>
        <v>0</v>
      </c>
      <c r="DA21" s="78">
        <f t="shared" si="50"/>
        <v>0</v>
      </c>
      <c r="DB21" s="78">
        <f t="shared" si="51"/>
        <v>201652</v>
      </c>
      <c r="DC21" s="78">
        <f t="shared" si="52"/>
        <v>83991</v>
      </c>
      <c r="DD21" s="78">
        <f t="shared" si="53"/>
        <v>75745</v>
      </c>
      <c r="DE21" s="78">
        <f t="shared" si="54"/>
        <v>38583</v>
      </c>
      <c r="DF21" s="78">
        <f t="shared" si="55"/>
        <v>3333</v>
      </c>
      <c r="DG21" s="78">
        <f t="shared" si="56"/>
        <v>208146</v>
      </c>
      <c r="DH21" s="78">
        <f t="shared" si="57"/>
        <v>0</v>
      </c>
      <c r="DI21" s="78">
        <f t="shared" si="58"/>
        <v>26911</v>
      </c>
      <c r="DJ21" s="78">
        <f t="shared" si="59"/>
        <v>228563</v>
      </c>
    </row>
    <row r="22" spans="1:114" s="51" customFormat="1" ht="12" customHeight="1">
      <c r="A22" s="55" t="s">
        <v>130</v>
      </c>
      <c r="B22" s="56" t="s">
        <v>158</v>
      </c>
      <c r="C22" s="55" t="s">
        <v>159</v>
      </c>
      <c r="D22" s="78">
        <f t="shared" si="6"/>
        <v>341193</v>
      </c>
      <c r="E22" s="78">
        <f t="shared" si="7"/>
        <v>62073</v>
      </c>
      <c r="F22" s="78">
        <v>0</v>
      </c>
      <c r="G22" s="78">
        <v>0</v>
      </c>
      <c r="H22" s="78">
        <v>0</v>
      </c>
      <c r="I22" s="78">
        <v>49252</v>
      </c>
      <c r="J22" s="79" t="s">
        <v>133</v>
      </c>
      <c r="K22" s="78">
        <v>12821</v>
      </c>
      <c r="L22" s="78">
        <v>279120</v>
      </c>
      <c r="M22" s="78">
        <f t="shared" si="8"/>
        <v>36954</v>
      </c>
      <c r="N22" s="78">
        <f t="shared" si="9"/>
        <v>2730</v>
      </c>
      <c r="O22" s="78">
        <v>1997</v>
      </c>
      <c r="P22" s="78">
        <v>733</v>
      </c>
      <c r="Q22" s="78">
        <v>0</v>
      </c>
      <c r="R22" s="78">
        <v>0</v>
      </c>
      <c r="S22" s="79" t="s">
        <v>133</v>
      </c>
      <c r="T22" s="78">
        <v>0</v>
      </c>
      <c r="U22" s="78">
        <v>34224</v>
      </c>
      <c r="V22" s="78">
        <f t="shared" si="10"/>
        <v>378147</v>
      </c>
      <c r="W22" s="78">
        <f t="shared" si="11"/>
        <v>64803</v>
      </c>
      <c r="X22" s="78">
        <f t="shared" si="12"/>
        <v>1997</v>
      </c>
      <c r="Y22" s="78">
        <f t="shared" si="13"/>
        <v>733</v>
      </c>
      <c r="Z22" s="78">
        <f t="shared" si="14"/>
        <v>0</v>
      </c>
      <c r="AA22" s="78">
        <f t="shared" si="15"/>
        <v>49252</v>
      </c>
      <c r="AB22" s="79" t="s">
        <v>133</v>
      </c>
      <c r="AC22" s="78">
        <f t="shared" si="16"/>
        <v>12821</v>
      </c>
      <c r="AD22" s="78">
        <f t="shared" si="17"/>
        <v>313344</v>
      </c>
      <c r="AE22" s="78">
        <f t="shared" si="18"/>
        <v>0</v>
      </c>
      <c r="AF22" s="78">
        <f t="shared" si="19"/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8">
        <f t="shared" si="20"/>
        <v>325050</v>
      </c>
      <c r="AN22" s="78">
        <f t="shared" si="21"/>
        <v>44385</v>
      </c>
      <c r="AO22" s="78">
        <v>28579</v>
      </c>
      <c r="AP22" s="78">
        <v>0</v>
      </c>
      <c r="AQ22" s="78">
        <v>15806</v>
      </c>
      <c r="AR22" s="78">
        <v>0</v>
      </c>
      <c r="AS22" s="78">
        <f t="shared" si="22"/>
        <v>168641</v>
      </c>
      <c r="AT22" s="78">
        <v>0</v>
      </c>
      <c r="AU22" s="78">
        <v>148152</v>
      </c>
      <c r="AV22" s="78">
        <v>20489</v>
      </c>
      <c r="AW22" s="78">
        <v>0</v>
      </c>
      <c r="AX22" s="78">
        <f t="shared" si="23"/>
        <v>112024</v>
      </c>
      <c r="AY22" s="78">
        <v>66236</v>
      </c>
      <c r="AZ22" s="78">
        <v>35625</v>
      </c>
      <c r="BA22" s="78">
        <v>10163</v>
      </c>
      <c r="BB22" s="78">
        <v>0</v>
      </c>
      <c r="BC22" s="78">
        <v>0</v>
      </c>
      <c r="BD22" s="78">
        <v>0</v>
      </c>
      <c r="BE22" s="78">
        <v>16143</v>
      </c>
      <c r="BF22" s="78">
        <f t="shared" si="24"/>
        <v>341193</v>
      </c>
      <c r="BG22" s="78">
        <f t="shared" si="25"/>
        <v>0</v>
      </c>
      <c r="BH22" s="78">
        <f t="shared" si="26"/>
        <v>0</v>
      </c>
      <c r="BI22" s="78">
        <v>0</v>
      </c>
      <c r="BJ22" s="78">
        <v>0</v>
      </c>
      <c r="BK22" s="78">
        <v>0</v>
      </c>
      <c r="BL22" s="78">
        <v>0</v>
      </c>
      <c r="BM22" s="78">
        <v>0</v>
      </c>
      <c r="BN22" s="78">
        <v>4937</v>
      </c>
      <c r="BO22" s="78">
        <f t="shared" si="27"/>
        <v>0</v>
      </c>
      <c r="BP22" s="78">
        <f t="shared" si="28"/>
        <v>0</v>
      </c>
      <c r="BQ22" s="78">
        <v>0</v>
      </c>
      <c r="BR22" s="78">
        <v>0</v>
      </c>
      <c r="BS22" s="78">
        <v>0</v>
      </c>
      <c r="BT22" s="78">
        <v>0</v>
      </c>
      <c r="BU22" s="78">
        <f t="shared" si="29"/>
        <v>0</v>
      </c>
      <c r="BV22" s="78">
        <v>0</v>
      </c>
      <c r="BW22" s="78">
        <v>0</v>
      </c>
      <c r="BX22" s="78">
        <v>0</v>
      </c>
      <c r="BY22" s="78">
        <v>0</v>
      </c>
      <c r="BZ22" s="78">
        <f t="shared" si="30"/>
        <v>0</v>
      </c>
      <c r="CA22" s="78">
        <v>0</v>
      </c>
      <c r="CB22" s="78">
        <v>0</v>
      </c>
      <c r="CC22" s="78">
        <v>0</v>
      </c>
      <c r="CD22" s="78">
        <v>0</v>
      </c>
      <c r="CE22" s="78">
        <v>26751</v>
      </c>
      <c r="CF22" s="78">
        <v>0</v>
      </c>
      <c r="CG22" s="78">
        <v>5266</v>
      </c>
      <c r="CH22" s="78">
        <f t="shared" si="31"/>
        <v>5266</v>
      </c>
      <c r="CI22" s="78">
        <f t="shared" si="32"/>
        <v>0</v>
      </c>
      <c r="CJ22" s="78">
        <f t="shared" si="33"/>
        <v>0</v>
      </c>
      <c r="CK22" s="78">
        <f t="shared" si="34"/>
        <v>0</v>
      </c>
      <c r="CL22" s="78">
        <f t="shared" si="35"/>
        <v>0</v>
      </c>
      <c r="CM22" s="78">
        <f t="shared" si="36"/>
        <v>0</v>
      </c>
      <c r="CN22" s="78">
        <f t="shared" si="37"/>
        <v>0</v>
      </c>
      <c r="CO22" s="78">
        <f t="shared" si="38"/>
        <v>0</v>
      </c>
      <c r="CP22" s="78">
        <f t="shared" si="39"/>
        <v>4937</v>
      </c>
      <c r="CQ22" s="78">
        <f t="shared" si="40"/>
        <v>325050</v>
      </c>
      <c r="CR22" s="78">
        <f t="shared" si="41"/>
        <v>44385</v>
      </c>
      <c r="CS22" s="78">
        <f t="shared" si="42"/>
        <v>28579</v>
      </c>
      <c r="CT22" s="78">
        <f t="shared" si="43"/>
        <v>0</v>
      </c>
      <c r="CU22" s="78">
        <f t="shared" si="44"/>
        <v>15806</v>
      </c>
      <c r="CV22" s="78">
        <f t="shared" si="45"/>
        <v>0</v>
      </c>
      <c r="CW22" s="78">
        <f t="shared" si="46"/>
        <v>168641</v>
      </c>
      <c r="CX22" s="78">
        <f t="shared" si="47"/>
        <v>0</v>
      </c>
      <c r="CY22" s="78">
        <f t="shared" si="48"/>
        <v>148152</v>
      </c>
      <c r="CZ22" s="78">
        <f t="shared" si="49"/>
        <v>20489</v>
      </c>
      <c r="DA22" s="78">
        <f t="shared" si="50"/>
        <v>0</v>
      </c>
      <c r="DB22" s="78">
        <f t="shared" si="51"/>
        <v>112024</v>
      </c>
      <c r="DC22" s="78">
        <f t="shared" si="52"/>
        <v>66236</v>
      </c>
      <c r="DD22" s="78">
        <f t="shared" si="53"/>
        <v>35625</v>
      </c>
      <c r="DE22" s="78">
        <f t="shared" si="54"/>
        <v>10163</v>
      </c>
      <c r="DF22" s="78">
        <f t="shared" si="55"/>
        <v>0</v>
      </c>
      <c r="DG22" s="78">
        <f t="shared" si="56"/>
        <v>26751</v>
      </c>
      <c r="DH22" s="78">
        <f t="shared" si="57"/>
        <v>0</v>
      </c>
      <c r="DI22" s="78">
        <f t="shared" si="58"/>
        <v>21409</v>
      </c>
      <c r="DJ22" s="78">
        <f t="shared" si="59"/>
        <v>346459</v>
      </c>
    </row>
    <row r="23" spans="1:114" s="51" customFormat="1" ht="12" customHeight="1">
      <c r="A23" s="55" t="s">
        <v>130</v>
      </c>
      <c r="B23" s="56" t="s">
        <v>160</v>
      </c>
      <c r="C23" s="55" t="s">
        <v>161</v>
      </c>
      <c r="D23" s="78">
        <f t="shared" si="6"/>
        <v>228810</v>
      </c>
      <c r="E23" s="78">
        <f t="shared" si="7"/>
        <v>40984</v>
      </c>
      <c r="F23" s="78">
        <v>0</v>
      </c>
      <c r="G23" s="78">
        <v>0</v>
      </c>
      <c r="H23" s="78">
        <v>0</v>
      </c>
      <c r="I23" s="78">
        <v>1854</v>
      </c>
      <c r="J23" s="79" t="s">
        <v>133</v>
      </c>
      <c r="K23" s="78">
        <v>39130</v>
      </c>
      <c r="L23" s="78">
        <v>187826</v>
      </c>
      <c r="M23" s="78">
        <f t="shared" si="8"/>
        <v>50340</v>
      </c>
      <c r="N23" s="78">
        <f t="shared" si="9"/>
        <v>3185</v>
      </c>
      <c r="O23" s="78">
        <v>2157</v>
      </c>
      <c r="P23" s="78">
        <v>1028</v>
      </c>
      <c r="Q23" s="78">
        <v>0</v>
      </c>
      <c r="R23" s="78">
        <v>0</v>
      </c>
      <c r="S23" s="79" t="s">
        <v>133</v>
      </c>
      <c r="T23" s="78">
        <v>0</v>
      </c>
      <c r="U23" s="78">
        <v>47155</v>
      </c>
      <c r="V23" s="78">
        <f t="shared" si="10"/>
        <v>279150</v>
      </c>
      <c r="W23" s="78">
        <f t="shared" si="11"/>
        <v>44169</v>
      </c>
      <c r="X23" s="78">
        <f t="shared" si="12"/>
        <v>2157</v>
      </c>
      <c r="Y23" s="78">
        <f t="shared" si="13"/>
        <v>1028</v>
      </c>
      <c r="Z23" s="78">
        <f t="shared" si="14"/>
        <v>0</v>
      </c>
      <c r="AA23" s="78">
        <f t="shared" si="15"/>
        <v>1854</v>
      </c>
      <c r="AB23" s="79" t="s">
        <v>133</v>
      </c>
      <c r="AC23" s="78">
        <f t="shared" si="16"/>
        <v>39130</v>
      </c>
      <c r="AD23" s="78">
        <f t="shared" si="17"/>
        <v>234981</v>
      </c>
      <c r="AE23" s="78">
        <f t="shared" si="18"/>
        <v>0</v>
      </c>
      <c r="AF23" s="78">
        <f t="shared" si="19"/>
        <v>0</v>
      </c>
      <c r="AG23" s="78"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8">
        <f t="shared" si="20"/>
        <v>228810</v>
      </c>
      <c r="AN23" s="78">
        <f t="shared" si="21"/>
        <v>17160</v>
      </c>
      <c r="AO23" s="78">
        <v>7158</v>
      </c>
      <c r="AP23" s="78">
        <v>0</v>
      </c>
      <c r="AQ23" s="78">
        <v>10002</v>
      </c>
      <c r="AR23" s="78">
        <v>0</v>
      </c>
      <c r="AS23" s="78">
        <f t="shared" si="22"/>
        <v>81381</v>
      </c>
      <c r="AT23" s="78">
        <v>0</v>
      </c>
      <c r="AU23" s="78">
        <v>81381</v>
      </c>
      <c r="AV23" s="78">
        <v>0</v>
      </c>
      <c r="AW23" s="78">
        <v>0</v>
      </c>
      <c r="AX23" s="78">
        <f t="shared" si="23"/>
        <v>130269</v>
      </c>
      <c r="AY23" s="78">
        <v>65814</v>
      </c>
      <c r="AZ23" s="78">
        <v>40060</v>
      </c>
      <c r="BA23" s="78">
        <v>13194</v>
      </c>
      <c r="BB23" s="78">
        <v>11201</v>
      </c>
      <c r="BC23" s="78">
        <v>0</v>
      </c>
      <c r="BD23" s="78">
        <v>0</v>
      </c>
      <c r="BE23" s="78">
        <v>0</v>
      </c>
      <c r="BF23" s="78">
        <f t="shared" si="24"/>
        <v>228810</v>
      </c>
      <c r="BG23" s="78">
        <f t="shared" si="25"/>
        <v>0</v>
      </c>
      <c r="BH23" s="78">
        <f t="shared" si="26"/>
        <v>0</v>
      </c>
      <c r="BI23" s="78">
        <v>0</v>
      </c>
      <c r="BJ23" s="78">
        <v>0</v>
      </c>
      <c r="BK23" s="78">
        <v>0</v>
      </c>
      <c r="BL23" s="78">
        <v>0</v>
      </c>
      <c r="BM23" s="78">
        <v>0</v>
      </c>
      <c r="BN23" s="78">
        <v>0</v>
      </c>
      <c r="BO23" s="78">
        <f t="shared" si="27"/>
        <v>0</v>
      </c>
      <c r="BP23" s="78">
        <f t="shared" si="28"/>
        <v>0</v>
      </c>
      <c r="BQ23" s="78">
        <v>0</v>
      </c>
      <c r="BR23" s="78">
        <v>0</v>
      </c>
      <c r="BS23" s="78">
        <v>0</v>
      </c>
      <c r="BT23" s="78">
        <v>0</v>
      </c>
      <c r="BU23" s="78">
        <f t="shared" si="29"/>
        <v>0</v>
      </c>
      <c r="BV23" s="78">
        <v>0</v>
      </c>
      <c r="BW23" s="78">
        <v>0</v>
      </c>
      <c r="BX23" s="78">
        <v>0</v>
      </c>
      <c r="BY23" s="78">
        <v>0</v>
      </c>
      <c r="BZ23" s="78">
        <f t="shared" si="30"/>
        <v>0</v>
      </c>
      <c r="CA23" s="78">
        <v>0</v>
      </c>
      <c r="CB23" s="78">
        <v>0</v>
      </c>
      <c r="CC23" s="78">
        <v>0</v>
      </c>
      <c r="CD23" s="78">
        <v>0</v>
      </c>
      <c r="CE23" s="78">
        <v>36578</v>
      </c>
      <c r="CF23" s="78">
        <v>0</v>
      </c>
      <c r="CG23" s="78">
        <v>13762</v>
      </c>
      <c r="CH23" s="78">
        <f t="shared" si="31"/>
        <v>13762</v>
      </c>
      <c r="CI23" s="78">
        <f t="shared" si="32"/>
        <v>0</v>
      </c>
      <c r="CJ23" s="78">
        <f t="shared" si="33"/>
        <v>0</v>
      </c>
      <c r="CK23" s="78">
        <f t="shared" si="34"/>
        <v>0</v>
      </c>
      <c r="CL23" s="78">
        <f t="shared" si="35"/>
        <v>0</v>
      </c>
      <c r="CM23" s="78">
        <f t="shared" si="36"/>
        <v>0</v>
      </c>
      <c r="CN23" s="78">
        <f t="shared" si="37"/>
        <v>0</v>
      </c>
      <c r="CO23" s="78">
        <f t="shared" si="38"/>
        <v>0</v>
      </c>
      <c r="CP23" s="78">
        <f t="shared" si="39"/>
        <v>0</v>
      </c>
      <c r="CQ23" s="78">
        <f t="shared" si="40"/>
        <v>228810</v>
      </c>
      <c r="CR23" s="78">
        <f t="shared" si="41"/>
        <v>17160</v>
      </c>
      <c r="CS23" s="78">
        <f t="shared" si="42"/>
        <v>7158</v>
      </c>
      <c r="CT23" s="78">
        <f t="shared" si="43"/>
        <v>0</v>
      </c>
      <c r="CU23" s="78">
        <f t="shared" si="44"/>
        <v>10002</v>
      </c>
      <c r="CV23" s="78">
        <f t="shared" si="45"/>
        <v>0</v>
      </c>
      <c r="CW23" s="78">
        <f t="shared" si="46"/>
        <v>81381</v>
      </c>
      <c r="CX23" s="78">
        <f t="shared" si="47"/>
        <v>0</v>
      </c>
      <c r="CY23" s="78">
        <f t="shared" si="48"/>
        <v>81381</v>
      </c>
      <c r="CZ23" s="78">
        <f t="shared" si="49"/>
        <v>0</v>
      </c>
      <c r="DA23" s="78">
        <f t="shared" si="50"/>
        <v>0</v>
      </c>
      <c r="DB23" s="78">
        <f t="shared" si="51"/>
        <v>130269</v>
      </c>
      <c r="DC23" s="78">
        <f t="shared" si="52"/>
        <v>65814</v>
      </c>
      <c r="DD23" s="78">
        <f t="shared" si="53"/>
        <v>40060</v>
      </c>
      <c r="DE23" s="78">
        <f t="shared" si="54"/>
        <v>13194</v>
      </c>
      <c r="DF23" s="78">
        <f t="shared" si="55"/>
        <v>11201</v>
      </c>
      <c r="DG23" s="78">
        <f t="shared" si="56"/>
        <v>36578</v>
      </c>
      <c r="DH23" s="78">
        <f t="shared" si="57"/>
        <v>0</v>
      </c>
      <c r="DI23" s="78">
        <f t="shared" si="58"/>
        <v>13762</v>
      </c>
      <c r="DJ23" s="78">
        <f t="shared" si="59"/>
        <v>242572</v>
      </c>
    </row>
    <row r="24" spans="1:114" s="51" customFormat="1" ht="12" customHeight="1">
      <c r="A24" s="55" t="s">
        <v>130</v>
      </c>
      <c r="B24" s="56" t="s">
        <v>162</v>
      </c>
      <c r="C24" s="55" t="s">
        <v>163</v>
      </c>
      <c r="D24" s="78">
        <f t="shared" si="6"/>
        <v>234055</v>
      </c>
      <c r="E24" s="78">
        <f t="shared" si="7"/>
        <v>94791</v>
      </c>
      <c r="F24" s="78">
        <v>44000</v>
      </c>
      <c r="G24" s="78">
        <v>0</v>
      </c>
      <c r="H24" s="78">
        <v>39400</v>
      </c>
      <c r="I24" s="78">
        <v>9199</v>
      </c>
      <c r="J24" s="79" t="s">
        <v>133</v>
      </c>
      <c r="K24" s="78">
        <v>2192</v>
      </c>
      <c r="L24" s="78">
        <v>139264</v>
      </c>
      <c r="M24" s="78">
        <f t="shared" si="8"/>
        <v>94642</v>
      </c>
      <c r="N24" s="78">
        <f t="shared" si="9"/>
        <v>22056</v>
      </c>
      <c r="O24" s="78">
        <v>3857</v>
      </c>
      <c r="P24" s="78">
        <v>864</v>
      </c>
      <c r="Q24" s="78">
        <v>3900</v>
      </c>
      <c r="R24" s="78">
        <v>12219</v>
      </c>
      <c r="S24" s="79" t="s">
        <v>133</v>
      </c>
      <c r="T24" s="78">
        <v>1216</v>
      </c>
      <c r="U24" s="78">
        <v>72586</v>
      </c>
      <c r="V24" s="78">
        <f t="shared" si="10"/>
        <v>328697</v>
      </c>
      <c r="W24" s="78">
        <f t="shared" si="11"/>
        <v>116847</v>
      </c>
      <c r="X24" s="78">
        <f t="shared" si="12"/>
        <v>47857</v>
      </c>
      <c r="Y24" s="78">
        <f t="shared" si="13"/>
        <v>864</v>
      </c>
      <c r="Z24" s="78">
        <f t="shared" si="14"/>
        <v>43300</v>
      </c>
      <c r="AA24" s="78">
        <f t="shared" si="15"/>
        <v>21418</v>
      </c>
      <c r="AB24" s="79" t="s">
        <v>133</v>
      </c>
      <c r="AC24" s="78">
        <f t="shared" si="16"/>
        <v>3408</v>
      </c>
      <c r="AD24" s="78">
        <f t="shared" si="17"/>
        <v>211850</v>
      </c>
      <c r="AE24" s="78">
        <f t="shared" si="18"/>
        <v>0</v>
      </c>
      <c r="AF24" s="78">
        <f t="shared" si="19"/>
        <v>0</v>
      </c>
      <c r="AG24" s="78"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0</v>
      </c>
      <c r="AM24" s="78">
        <f t="shared" si="20"/>
        <v>166248</v>
      </c>
      <c r="AN24" s="78">
        <f t="shared" si="21"/>
        <v>6581</v>
      </c>
      <c r="AO24" s="78">
        <v>6581</v>
      </c>
      <c r="AP24" s="78">
        <v>0</v>
      </c>
      <c r="AQ24" s="78">
        <v>0</v>
      </c>
      <c r="AR24" s="78">
        <v>0</v>
      </c>
      <c r="AS24" s="78">
        <f t="shared" si="22"/>
        <v>31745</v>
      </c>
      <c r="AT24" s="78">
        <v>26979</v>
      </c>
      <c r="AU24" s="78">
        <v>1429</v>
      </c>
      <c r="AV24" s="78">
        <v>3337</v>
      </c>
      <c r="AW24" s="78">
        <v>6804</v>
      </c>
      <c r="AX24" s="78">
        <f t="shared" si="23"/>
        <v>121118</v>
      </c>
      <c r="AY24" s="78">
        <v>33862</v>
      </c>
      <c r="AZ24" s="78">
        <v>81119</v>
      </c>
      <c r="BA24" s="78">
        <v>5948</v>
      </c>
      <c r="BB24" s="78">
        <v>189</v>
      </c>
      <c r="BC24" s="78">
        <v>0</v>
      </c>
      <c r="BD24" s="78">
        <v>0</v>
      </c>
      <c r="BE24" s="78">
        <v>67807</v>
      </c>
      <c r="BF24" s="78">
        <f t="shared" si="24"/>
        <v>234055</v>
      </c>
      <c r="BG24" s="78">
        <f t="shared" si="25"/>
        <v>11923</v>
      </c>
      <c r="BH24" s="78">
        <f t="shared" si="26"/>
        <v>11923</v>
      </c>
      <c r="BI24" s="78">
        <v>0</v>
      </c>
      <c r="BJ24" s="78">
        <v>11923</v>
      </c>
      <c r="BK24" s="78">
        <v>0</v>
      </c>
      <c r="BL24" s="78">
        <v>0</v>
      </c>
      <c r="BM24" s="78">
        <v>0</v>
      </c>
      <c r="BN24" s="78">
        <v>0</v>
      </c>
      <c r="BO24" s="78">
        <f t="shared" si="27"/>
        <v>16391</v>
      </c>
      <c r="BP24" s="78">
        <f t="shared" si="28"/>
        <v>9039</v>
      </c>
      <c r="BQ24" s="78">
        <v>0</v>
      </c>
      <c r="BR24" s="78">
        <v>7161</v>
      </c>
      <c r="BS24" s="78">
        <v>1878</v>
      </c>
      <c r="BT24" s="78">
        <v>0</v>
      </c>
      <c r="BU24" s="78">
        <f t="shared" si="29"/>
        <v>7352</v>
      </c>
      <c r="BV24" s="78">
        <v>0</v>
      </c>
      <c r="BW24" s="78">
        <v>7352</v>
      </c>
      <c r="BX24" s="78"/>
      <c r="BY24" s="78">
        <v>0</v>
      </c>
      <c r="BZ24" s="78">
        <f t="shared" si="30"/>
        <v>0</v>
      </c>
      <c r="CA24" s="78">
        <v>0</v>
      </c>
      <c r="CB24" s="78">
        <v>0</v>
      </c>
      <c r="CC24" s="78">
        <v>0</v>
      </c>
      <c r="CD24" s="78">
        <v>0</v>
      </c>
      <c r="CE24" s="78">
        <v>66328</v>
      </c>
      <c r="CF24" s="78">
        <v>0</v>
      </c>
      <c r="CG24" s="78">
        <v>0</v>
      </c>
      <c r="CH24" s="78">
        <f t="shared" si="31"/>
        <v>28314</v>
      </c>
      <c r="CI24" s="78">
        <f t="shared" si="32"/>
        <v>11923</v>
      </c>
      <c r="CJ24" s="78">
        <f t="shared" si="33"/>
        <v>11923</v>
      </c>
      <c r="CK24" s="78">
        <f t="shared" si="34"/>
        <v>0</v>
      </c>
      <c r="CL24" s="78">
        <f t="shared" si="35"/>
        <v>11923</v>
      </c>
      <c r="CM24" s="78">
        <f t="shared" si="36"/>
        <v>0</v>
      </c>
      <c r="CN24" s="78">
        <f t="shared" si="37"/>
        <v>0</v>
      </c>
      <c r="CO24" s="78">
        <f t="shared" si="38"/>
        <v>0</v>
      </c>
      <c r="CP24" s="78">
        <f t="shared" si="39"/>
        <v>0</v>
      </c>
      <c r="CQ24" s="78">
        <f t="shared" si="40"/>
        <v>182639</v>
      </c>
      <c r="CR24" s="78">
        <f t="shared" si="41"/>
        <v>15620</v>
      </c>
      <c r="CS24" s="78">
        <f t="shared" si="42"/>
        <v>6581</v>
      </c>
      <c r="CT24" s="78">
        <f t="shared" si="43"/>
        <v>7161</v>
      </c>
      <c r="CU24" s="78">
        <f t="shared" si="44"/>
        <v>1878</v>
      </c>
      <c r="CV24" s="78">
        <f t="shared" si="45"/>
        <v>0</v>
      </c>
      <c r="CW24" s="78">
        <f t="shared" si="46"/>
        <v>39097</v>
      </c>
      <c r="CX24" s="78">
        <f t="shared" si="47"/>
        <v>26979</v>
      </c>
      <c r="CY24" s="78">
        <f t="shared" si="48"/>
        <v>8781</v>
      </c>
      <c r="CZ24" s="78">
        <f t="shared" si="49"/>
        <v>3337</v>
      </c>
      <c r="DA24" s="78">
        <f t="shared" si="50"/>
        <v>6804</v>
      </c>
      <c r="DB24" s="78">
        <f t="shared" si="51"/>
        <v>121118</v>
      </c>
      <c r="DC24" s="78">
        <f t="shared" si="52"/>
        <v>33862</v>
      </c>
      <c r="DD24" s="78">
        <f t="shared" si="53"/>
        <v>81119</v>
      </c>
      <c r="DE24" s="78">
        <f t="shared" si="54"/>
        <v>5948</v>
      </c>
      <c r="DF24" s="78">
        <f t="shared" si="55"/>
        <v>189</v>
      </c>
      <c r="DG24" s="78">
        <f t="shared" si="56"/>
        <v>66328</v>
      </c>
      <c r="DH24" s="78">
        <f t="shared" si="57"/>
        <v>0</v>
      </c>
      <c r="DI24" s="78">
        <f t="shared" si="58"/>
        <v>67807</v>
      </c>
      <c r="DJ24" s="78">
        <f t="shared" si="59"/>
        <v>262369</v>
      </c>
    </row>
    <row r="25" spans="1:114" s="51" customFormat="1" ht="12" customHeight="1">
      <c r="A25" s="55" t="s">
        <v>130</v>
      </c>
      <c r="B25" s="56" t="s">
        <v>164</v>
      </c>
      <c r="C25" s="55" t="s">
        <v>165</v>
      </c>
      <c r="D25" s="78">
        <f t="shared" si="6"/>
        <v>68182</v>
      </c>
      <c r="E25" s="78">
        <f t="shared" si="7"/>
        <v>3991</v>
      </c>
      <c r="F25" s="78">
        <v>0</v>
      </c>
      <c r="G25" s="78">
        <v>0</v>
      </c>
      <c r="H25" s="78">
        <v>0</v>
      </c>
      <c r="I25" s="78">
        <v>3077</v>
      </c>
      <c r="J25" s="79" t="s">
        <v>133</v>
      </c>
      <c r="K25" s="78">
        <v>914</v>
      </c>
      <c r="L25" s="78">
        <v>64191</v>
      </c>
      <c r="M25" s="78">
        <f t="shared" si="8"/>
        <v>24988</v>
      </c>
      <c r="N25" s="78">
        <f t="shared" si="9"/>
        <v>982</v>
      </c>
      <c r="O25" s="78">
        <v>545</v>
      </c>
      <c r="P25" s="78">
        <v>437</v>
      </c>
      <c r="Q25" s="78">
        <v>0</v>
      </c>
      <c r="R25" s="78">
        <v>0</v>
      </c>
      <c r="S25" s="79" t="s">
        <v>133</v>
      </c>
      <c r="T25" s="78">
        <v>0</v>
      </c>
      <c r="U25" s="78">
        <v>24006</v>
      </c>
      <c r="V25" s="78">
        <f t="shared" si="10"/>
        <v>93170</v>
      </c>
      <c r="W25" s="78">
        <f t="shared" si="11"/>
        <v>4973</v>
      </c>
      <c r="X25" s="78">
        <f t="shared" si="12"/>
        <v>545</v>
      </c>
      <c r="Y25" s="78">
        <f t="shared" si="13"/>
        <v>437</v>
      </c>
      <c r="Z25" s="78">
        <f t="shared" si="14"/>
        <v>0</v>
      </c>
      <c r="AA25" s="78">
        <f t="shared" si="15"/>
        <v>3077</v>
      </c>
      <c r="AB25" s="79" t="s">
        <v>133</v>
      </c>
      <c r="AC25" s="78">
        <f t="shared" si="16"/>
        <v>914</v>
      </c>
      <c r="AD25" s="78">
        <f t="shared" si="17"/>
        <v>88197</v>
      </c>
      <c r="AE25" s="78">
        <f t="shared" si="18"/>
        <v>0</v>
      </c>
      <c r="AF25" s="78">
        <f t="shared" si="19"/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19137</v>
      </c>
      <c r="AM25" s="78">
        <f t="shared" si="20"/>
        <v>27949</v>
      </c>
      <c r="AN25" s="78">
        <f t="shared" si="21"/>
        <v>13069</v>
      </c>
      <c r="AO25" s="78">
        <v>0</v>
      </c>
      <c r="AP25" s="78">
        <v>13069</v>
      </c>
      <c r="AQ25" s="78">
        <v>0</v>
      </c>
      <c r="AR25" s="78">
        <v>0</v>
      </c>
      <c r="AS25" s="78">
        <f t="shared" si="22"/>
        <v>5843</v>
      </c>
      <c r="AT25" s="78">
        <v>5747</v>
      </c>
      <c r="AU25" s="78">
        <v>0</v>
      </c>
      <c r="AV25" s="78">
        <v>96</v>
      </c>
      <c r="AW25" s="78">
        <v>0</v>
      </c>
      <c r="AX25" s="78">
        <f t="shared" si="23"/>
        <v>9037</v>
      </c>
      <c r="AY25" s="78">
        <v>146</v>
      </c>
      <c r="AZ25" s="78">
        <v>253</v>
      </c>
      <c r="BA25" s="78">
        <v>8063</v>
      </c>
      <c r="BB25" s="78">
        <v>575</v>
      </c>
      <c r="BC25" s="78">
        <v>21096</v>
      </c>
      <c r="BD25" s="78">
        <v>0</v>
      </c>
      <c r="BE25" s="78">
        <v>0</v>
      </c>
      <c r="BF25" s="78">
        <f t="shared" si="24"/>
        <v>27949</v>
      </c>
      <c r="BG25" s="78">
        <f t="shared" si="25"/>
        <v>0</v>
      </c>
      <c r="BH25" s="78">
        <f t="shared" si="26"/>
        <v>0</v>
      </c>
      <c r="BI25" s="78">
        <v>0</v>
      </c>
      <c r="BJ25" s="78">
        <v>0</v>
      </c>
      <c r="BK25" s="78">
        <v>0</v>
      </c>
      <c r="BL25" s="78">
        <v>0</v>
      </c>
      <c r="BM25" s="78">
        <v>0</v>
      </c>
      <c r="BN25" s="78">
        <v>9016</v>
      </c>
      <c r="BO25" s="78">
        <f t="shared" si="27"/>
        <v>0</v>
      </c>
      <c r="BP25" s="78">
        <f t="shared" si="28"/>
        <v>0</v>
      </c>
      <c r="BQ25" s="78">
        <v>0</v>
      </c>
      <c r="BR25" s="78">
        <v>0</v>
      </c>
      <c r="BS25" s="78">
        <v>0</v>
      </c>
      <c r="BT25" s="78">
        <v>0</v>
      </c>
      <c r="BU25" s="78">
        <f t="shared" si="29"/>
        <v>0</v>
      </c>
      <c r="BV25" s="78">
        <v>0</v>
      </c>
      <c r="BW25" s="78">
        <v>0</v>
      </c>
      <c r="BX25" s="78">
        <v>0</v>
      </c>
      <c r="BY25" s="78">
        <v>0</v>
      </c>
      <c r="BZ25" s="78">
        <f t="shared" si="30"/>
        <v>0</v>
      </c>
      <c r="CA25" s="78">
        <v>0</v>
      </c>
      <c r="CB25" s="78">
        <v>0</v>
      </c>
      <c r="CC25" s="78">
        <v>0</v>
      </c>
      <c r="CD25" s="78">
        <v>0</v>
      </c>
      <c r="CE25" s="78">
        <v>13184</v>
      </c>
      <c r="CF25" s="78">
        <v>0</v>
      </c>
      <c r="CG25" s="78">
        <v>2788</v>
      </c>
      <c r="CH25" s="78">
        <f t="shared" si="31"/>
        <v>2788</v>
      </c>
      <c r="CI25" s="78">
        <f t="shared" si="32"/>
        <v>0</v>
      </c>
      <c r="CJ25" s="78">
        <f t="shared" si="33"/>
        <v>0</v>
      </c>
      <c r="CK25" s="78">
        <f t="shared" si="34"/>
        <v>0</v>
      </c>
      <c r="CL25" s="78">
        <f t="shared" si="35"/>
        <v>0</v>
      </c>
      <c r="CM25" s="78">
        <f t="shared" si="36"/>
        <v>0</v>
      </c>
      <c r="CN25" s="78">
        <f t="shared" si="37"/>
        <v>0</v>
      </c>
      <c r="CO25" s="78">
        <f t="shared" si="38"/>
        <v>0</v>
      </c>
      <c r="CP25" s="78">
        <f t="shared" si="39"/>
        <v>28153</v>
      </c>
      <c r="CQ25" s="78">
        <f t="shared" si="40"/>
        <v>27949</v>
      </c>
      <c r="CR25" s="78">
        <f t="shared" si="41"/>
        <v>13069</v>
      </c>
      <c r="CS25" s="78">
        <f t="shared" si="42"/>
        <v>0</v>
      </c>
      <c r="CT25" s="78">
        <f t="shared" si="43"/>
        <v>13069</v>
      </c>
      <c r="CU25" s="78">
        <f t="shared" si="44"/>
        <v>0</v>
      </c>
      <c r="CV25" s="78">
        <f t="shared" si="45"/>
        <v>0</v>
      </c>
      <c r="CW25" s="78">
        <f t="shared" si="46"/>
        <v>5843</v>
      </c>
      <c r="CX25" s="78">
        <f t="shared" si="47"/>
        <v>5747</v>
      </c>
      <c r="CY25" s="78">
        <f t="shared" si="48"/>
        <v>0</v>
      </c>
      <c r="CZ25" s="78">
        <f t="shared" si="49"/>
        <v>96</v>
      </c>
      <c r="DA25" s="78">
        <f t="shared" si="50"/>
        <v>0</v>
      </c>
      <c r="DB25" s="78">
        <f t="shared" si="51"/>
        <v>9037</v>
      </c>
      <c r="DC25" s="78">
        <f t="shared" si="52"/>
        <v>146</v>
      </c>
      <c r="DD25" s="78">
        <f t="shared" si="53"/>
        <v>253</v>
      </c>
      <c r="DE25" s="78">
        <f t="shared" si="54"/>
        <v>8063</v>
      </c>
      <c r="DF25" s="78">
        <f t="shared" si="55"/>
        <v>575</v>
      </c>
      <c r="DG25" s="78">
        <f t="shared" si="56"/>
        <v>34280</v>
      </c>
      <c r="DH25" s="78">
        <f t="shared" si="57"/>
        <v>0</v>
      </c>
      <c r="DI25" s="78">
        <f t="shared" si="58"/>
        <v>2788</v>
      </c>
      <c r="DJ25" s="78">
        <f t="shared" si="59"/>
        <v>30737</v>
      </c>
    </row>
    <row r="26" spans="1:114" s="51" customFormat="1" ht="12" customHeight="1">
      <c r="A26" s="55" t="s">
        <v>130</v>
      </c>
      <c r="B26" s="56" t="s">
        <v>166</v>
      </c>
      <c r="C26" s="55" t="s">
        <v>167</v>
      </c>
      <c r="D26" s="78">
        <f t="shared" si="6"/>
        <v>163441</v>
      </c>
      <c r="E26" s="78">
        <f t="shared" si="7"/>
        <v>14612</v>
      </c>
      <c r="F26" s="78">
        <v>0</v>
      </c>
      <c r="G26" s="78">
        <v>0</v>
      </c>
      <c r="H26" s="78">
        <v>0</v>
      </c>
      <c r="I26" s="78">
        <v>338</v>
      </c>
      <c r="J26" s="79" t="s">
        <v>133</v>
      </c>
      <c r="K26" s="78">
        <v>14274</v>
      </c>
      <c r="L26" s="78">
        <v>148829</v>
      </c>
      <c r="M26" s="78">
        <f t="shared" si="8"/>
        <v>146915</v>
      </c>
      <c r="N26" s="78">
        <f t="shared" si="9"/>
        <v>107471</v>
      </c>
      <c r="O26" s="78">
        <v>3599</v>
      </c>
      <c r="P26" s="78">
        <v>1126</v>
      </c>
      <c r="Q26" s="78">
        <v>5600</v>
      </c>
      <c r="R26" s="78">
        <v>95982</v>
      </c>
      <c r="S26" s="79" t="s">
        <v>133</v>
      </c>
      <c r="T26" s="78">
        <v>1164</v>
      </c>
      <c r="U26" s="78">
        <v>39444</v>
      </c>
      <c r="V26" s="78">
        <f t="shared" si="10"/>
        <v>310356</v>
      </c>
      <c r="W26" s="78">
        <f t="shared" si="11"/>
        <v>122083</v>
      </c>
      <c r="X26" s="78">
        <f t="shared" si="12"/>
        <v>3599</v>
      </c>
      <c r="Y26" s="78">
        <f t="shared" si="13"/>
        <v>1126</v>
      </c>
      <c r="Z26" s="78">
        <f t="shared" si="14"/>
        <v>5600</v>
      </c>
      <c r="AA26" s="78">
        <f t="shared" si="15"/>
        <v>96320</v>
      </c>
      <c r="AB26" s="79" t="s">
        <v>133</v>
      </c>
      <c r="AC26" s="78">
        <f t="shared" si="16"/>
        <v>15438</v>
      </c>
      <c r="AD26" s="78">
        <f t="shared" si="17"/>
        <v>188273</v>
      </c>
      <c r="AE26" s="78">
        <f t="shared" si="18"/>
        <v>0</v>
      </c>
      <c r="AF26" s="78">
        <f t="shared" si="19"/>
        <v>0</v>
      </c>
      <c r="AG26" s="78"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41346</v>
      </c>
      <c r="AM26" s="78">
        <f t="shared" si="20"/>
        <v>60323</v>
      </c>
      <c r="AN26" s="78">
        <f t="shared" si="21"/>
        <v>13581</v>
      </c>
      <c r="AO26" s="78">
        <v>11104</v>
      </c>
      <c r="AP26" s="78">
        <v>2207</v>
      </c>
      <c r="AQ26" s="78">
        <v>0</v>
      </c>
      <c r="AR26" s="78">
        <v>270</v>
      </c>
      <c r="AS26" s="78">
        <f t="shared" si="22"/>
        <v>1177</v>
      </c>
      <c r="AT26" s="78">
        <v>756</v>
      </c>
      <c r="AU26" s="78">
        <v>0</v>
      </c>
      <c r="AV26" s="78">
        <v>421</v>
      </c>
      <c r="AW26" s="78">
        <v>0</v>
      </c>
      <c r="AX26" s="78">
        <f t="shared" si="23"/>
        <v>45155</v>
      </c>
      <c r="AY26" s="78">
        <v>44222</v>
      </c>
      <c r="AZ26" s="78">
        <v>523</v>
      </c>
      <c r="BA26" s="78">
        <v>410</v>
      </c>
      <c r="BB26" s="78">
        <v>0</v>
      </c>
      <c r="BC26" s="78">
        <v>55134</v>
      </c>
      <c r="BD26" s="78">
        <v>410</v>
      </c>
      <c r="BE26" s="78">
        <v>6638</v>
      </c>
      <c r="BF26" s="78">
        <f t="shared" si="24"/>
        <v>66961</v>
      </c>
      <c r="BG26" s="78">
        <f t="shared" si="25"/>
        <v>0</v>
      </c>
      <c r="BH26" s="78">
        <f t="shared" si="26"/>
        <v>0</v>
      </c>
      <c r="BI26" s="78">
        <v>0</v>
      </c>
      <c r="BJ26" s="78">
        <v>0</v>
      </c>
      <c r="BK26" s="78">
        <v>0</v>
      </c>
      <c r="BL26" s="78">
        <v>0</v>
      </c>
      <c r="BM26" s="78">
        <v>0</v>
      </c>
      <c r="BN26" s="78">
        <v>0</v>
      </c>
      <c r="BO26" s="78">
        <f t="shared" si="27"/>
        <v>84751</v>
      </c>
      <c r="BP26" s="78">
        <f t="shared" si="28"/>
        <v>7321</v>
      </c>
      <c r="BQ26" s="78">
        <v>7321</v>
      </c>
      <c r="BR26" s="78">
        <v>0</v>
      </c>
      <c r="BS26" s="78">
        <v>0</v>
      </c>
      <c r="BT26" s="78">
        <v>0</v>
      </c>
      <c r="BU26" s="78">
        <f t="shared" si="29"/>
        <v>0</v>
      </c>
      <c r="BV26" s="78">
        <v>0</v>
      </c>
      <c r="BW26" s="78">
        <v>0</v>
      </c>
      <c r="BX26" s="78">
        <v>0</v>
      </c>
      <c r="BY26" s="78">
        <v>0</v>
      </c>
      <c r="BZ26" s="78">
        <f t="shared" si="30"/>
        <v>77430</v>
      </c>
      <c r="CA26" s="78">
        <v>77430</v>
      </c>
      <c r="CB26" s="78">
        <v>0</v>
      </c>
      <c r="CC26" s="78">
        <v>0</v>
      </c>
      <c r="CD26" s="78">
        <v>0</v>
      </c>
      <c r="CE26" s="78">
        <v>31410</v>
      </c>
      <c r="CF26" s="78">
        <v>0</v>
      </c>
      <c r="CG26" s="78">
        <v>30754</v>
      </c>
      <c r="CH26" s="78">
        <f t="shared" si="31"/>
        <v>115505</v>
      </c>
      <c r="CI26" s="78">
        <f t="shared" si="32"/>
        <v>0</v>
      </c>
      <c r="CJ26" s="78">
        <f t="shared" si="33"/>
        <v>0</v>
      </c>
      <c r="CK26" s="78">
        <f t="shared" si="34"/>
        <v>0</v>
      </c>
      <c r="CL26" s="78">
        <f t="shared" si="35"/>
        <v>0</v>
      </c>
      <c r="CM26" s="78">
        <f t="shared" si="36"/>
        <v>0</v>
      </c>
      <c r="CN26" s="78">
        <f t="shared" si="37"/>
        <v>0</v>
      </c>
      <c r="CO26" s="78">
        <f t="shared" si="38"/>
        <v>0</v>
      </c>
      <c r="CP26" s="78">
        <f t="shared" si="39"/>
        <v>41346</v>
      </c>
      <c r="CQ26" s="78">
        <f t="shared" si="40"/>
        <v>145074</v>
      </c>
      <c r="CR26" s="78">
        <f t="shared" si="41"/>
        <v>20902</v>
      </c>
      <c r="CS26" s="78">
        <f t="shared" si="42"/>
        <v>18425</v>
      </c>
      <c r="CT26" s="78">
        <f t="shared" si="43"/>
        <v>2207</v>
      </c>
      <c r="CU26" s="78">
        <f t="shared" si="44"/>
        <v>0</v>
      </c>
      <c r="CV26" s="78">
        <f t="shared" si="45"/>
        <v>270</v>
      </c>
      <c r="CW26" s="78">
        <f t="shared" si="46"/>
        <v>1177</v>
      </c>
      <c r="CX26" s="78">
        <f t="shared" si="47"/>
        <v>756</v>
      </c>
      <c r="CY26" s="78">
        <f t="shared" si="48"/>
        <v>0</v>
      </c>
      <c r="CZ26" s="78">
        <f t="shared" si="49"/>
        <v>421</v>
      </c>
      <c r="DA26" s="78">
        <f t="shared" si="50"/>
        <v>0</v>
      </c>
      <c r="DB26" s="78">
        <f t="shared" si="51"/>
        <v>122585</v>
      </c>
      <c r="DC26" s="78">
        <f t="shared" si="52"/>
        <v>121652</v>
      </c>
      <c r="DD26" s="78">
        <f t="shared" si="53"/>
        <v>523</v>
      </c>
      <c r="DE26" s="78">
        <f t="shared" si="54"/>
        <v>410</v>
      </c>
      <c r="DF26" s="78">
        <f t="shared" si="55"/>
        <v>0</v>
      </c>
      <c r="DG26" s="78">
        <f t="shared" si="56"/>
        <v>86544</v>
      </c>
      <c r="DH26" s="78">
        <f t="shared" si="57"/>
        <v>410</v>
      </c>
      <c r="DI26" s="78">
        <f t="shared" si="58"/>
        <v>37392</v>
      </c>
      <c r="DJ26" s="78">
        <f t="shared" si="59"/>
        <v>182466</v>
      </c>
    </row>
    <row r="27" spans="1:114" s="51" customFormat="1" ht="12" customHeight="1">
      <c r="A27" s="55" t="s">
        <v>130</v>
      </c>
      <c r="B27" s="56" t="s">
        <v>168</v>
      </c>
      <c r="C27" s="55" t="s">
        <v>169</v>
      </c>
      <c r="D27" s="78">
        <f t="shared" si="6"/>
        <v>389744</v>
      </c>
      <c r="E27" s="78">
        <f t="shared" si="7"/>
        <v>57064</v>
      </c>
      <c r="F27" s="78">
        <v>0</v>
      </c>
      <c r="G27" s="78">
        <v>0</v>
      </c>
      <c r="H27" s="78">
        <v>0</v>
      </c>
      <c r="I27" s="78">
        <v>12773</v>
      </c>
      <c r="J27" s="79" t="s">
        <v>133</v>
      </c>
      <c r="K27" s="78">
        <v>44291</v>
      </c>
      <c r="L27" s="78">
        <v>332680</v>
      </c>
      <c r="M27" s="78">
        <f t="shared" si="8"/>
        <v>260079</v>
      </c>
      <c r="N27" s="78">
        <f t="shared" si="9"/>
        <v>114520</v>
      </c>
      <c r="O27" s="78">
        <v>45458</v>
      </c>
      <c r="P27" s="78">
        <v>7599</v>
      </c>
      <c r="Q27" s="78">
        <v>28200</v>
      </c>
      <c r="R27" s="78">
        <v>23803</v>
      </c>
      <c r="S27" s="79" t="s">
        <v>133</v>
      </c>
      <c r="T27" s="78">
        <v>9460</v>
      </c>
      <c r="U27" s="78">
        <v>145559</v>
      </c>
      <c r="V27" s="78">
        <f t="shared" si="10"/>
        <v>649823</v>
      </c>
      <c r="W27" s="78">
        <f t="shared" si="11"/>
        <v>171584</v>
      </c>
      <c r="X27" s="78">
        <f t="shared" si="12"/>
        <v>45458</v>
      </c>
      <c r="Y27" s="78">
        <f t="shared" si="13"/>
        <v>7599</v>
      </c>
      <c r="Z27" s="78">
        <f t="shared" si="14"/>
        <v>28200</v>
      </c>
      <c r="AA27" s="78">
        <f t="shared" si="15"/>
        <v>36576</v>
      </c>
      <c r="AB27" s="79" t="s">
        <v>133</v>
      </c>
      <c r="AC27" s="78">
        <f t="shared" si="16"/>
        <v>53751</v>
      </c>
      <c r="AD27" s="78">
        <f t="shared" si="17"/>
        <v>478239</v>
      </c>
      <c r="AE27" s="78">
        <f t="shared" si="18"/>
        <v>0</v>
      </c>
      <c r="AF27" s="78">
        <f t="shared" si="19"/>
        <v>0</v>
      </c>
      <c r="AG27" s="78"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41849</v>
      </c>
      <c r="AM27" s="78">
        <f t="shared" si="20"/>
        <v>342666</v>
      </c>
      <c r="AN27" s="78">
        <f t="shared" si="21"/>
        <v>109695</v>
      </c>
      <c r="AO27" s="78">
        <v>109695</v>
      </c>
      <c r="AP27" s="78">
        <v>0</v>
      </c>
      <c r="AQ27" s="78">
        <v>0</v>
      </c>
      <c r="AR27" s="78">
        <v>0</v>
      </c>
      <c r="AS27" s="78">
        <f t="shared" si="22"/>
        <v>131265</v>
      </c>
      <c r="AT27" s="78">
        <v>0</v>
      </c>
      <c r="AU27" s="78">
        <v>131046</v>
      </c>
      <c r="AV27" s="78">
        <v>219</v>
      </c>
      <c r="AW27" s="78">
        <v>0</v>
      </c>
      <c r="AX27" s="78">
        <f t="shared" si="23"/>
        <v>101706</v>
      </c>
      <c r="AY27" s="78">
        <v>72490</v>
      </c>
      <c r="AZ27" s="78">
        <v>18497</v>
      </c>
      <c r="BA27" s="78">
        <v>7517</v>
      </c>
      <c r="BB27" s="78">
        <v>3202</v>
      </c>
      <c r="BC27" s="78">
        <v>0</v>
      </c>
      <c r="BD27" s="78">
        <v>0</v>
      </c>
      <c r="BE27" s="78">
        <v>5229</v>
      </c>
      <c r="BF27" s="78">
        <f t="shared" si="24"/>
        <v>347895</v>
      </c>
      <c r="BG27" s="78">
        <f t="shared" si="25"/>
        <v>0</v>
      </c>
      <c r="BH27" s="78">
        <f t="shared" si="26"/>
        <v>0</v>
      </c>
      <c r="BI27" s="78">
        <v>0</v>
      </c>
      <c r="BJ27" s="78">
        <v>0</v>
      </c>
      <c r="BK27" s="78">
        <v>0</v>
      </c>
      <c r="BL27" s="78">
        <v>0</v>
      </c>
      <c r="BM27" s="78">
        <v>0</v>
      </c>
      <c r="BN27" s="78">
        <v>0</v>
      </c>
      <c r="BO27" s="78">
        <f t="shared" si="27"/>
        <v>113645</v>
      </c>
      <c r="BP27" s="78">
        <f t="shared" si="28"/>
        <v>35384</v>
      </c>
      <c r="BQ27" s="78">
        <v>35384</v>
      </c>
      <c r="BR27" s="78">
        <v>0</v>
      </c>
      <c r="BS27" s="78">
        <v>0</v>
      </c>
      <c r="BT27" s="78">
        <v>0</v>
      </c>
      <c r="BU27" s="78">
        <f t="shared" si="29"/>
        <v>74069</v>
      </c>
      <c r="BV27" s="78">
        <v>0</v>
      </c>
      <c r="BW27" s="78">
        <v>74069</v>
      </c>
      <c r="BX27" s="78">
        <v>0</v>
      </c>
      <c r="BY27" s="78">
        <v>0</v>
      </c>
      <c r="BZ27" s="78">
        <f t="shared" si="30"/>
        <v>4192</v>
      </c>
      <c r="CA27" s="78">
        <v>0</v>
      </c>
      <c r="CB27" s="78">
        <v>3573</v>
      </c>
      <c r="CC27" s="78">
        <v>0</v>
      </c>
      <c r="CD27" s="78">
        <v>619</v>
      </c>
      <c r="CE27" s="78">
        <v>0</v>
      </c>
      <c r="CF27" s="78">
        <v>0</v>
      </c>
      <c r="CG27" s="78">
        <v>146434</v>
      </c>
      <c r="CH27" s="78">
        <f t="shared" si="31"/>
        <v>260079</v>
      </c>
      <c r="CI27" s="78">
        <f t="shared" si="32"/>
        <v>0</v>
      </c>
      <c r="CJ27" s="78">
        <f t="shared" si="33"/>
        <v>0</v>
      </c>
      <c r="CK27" s="78">
        <f t="shared" si="34"/>
        <v>0</v>
      </c>
      <c r="CL27" s="78">
        <f t="shared" si="35"/>
        <v>0</v>
      </c>
      <c r="CM27" s="78">
        <f t="shared" si="36"/>
        <v>0</v>
      </c>
      <c r="CN27" s="78">
        <f t="shared" si="37"/>
        <v>0</v>
      </c>
      <c r="CO27" s="78">
        <f t="shared" si="38"/>
        <v>0</v>
      </c>
      <c r="CP27" s="78">
        <f t="shared" si="39"/>
        <v>41849</v>
      </c>
      <c r="CQ27" s="78">
        <f t="shared" si="40"/>
        <v>456311</v>
      </c>
      <c r="CR27" s="78">
        <f t="shared" si="41"/>
        <v>145079</v>
      </c>
      <c r="CS27" s="78">
        <f t="shared" si="42"/>
        <v>145079</v>
      </c>
      <c r="CT27" s="78">
        <f t="shared" si="43"/>
        <v>0</v>
      </c>
      <c r="CU27" s="78">
        <f t="shared" si="44"/>
        <v>0</v>
      </c>
      <c r="CV27" s="78">
        <f t="shared" si="45"/>
        <v>0</v>
      </c>
      <c r="CW27" s="78">
        <f t="shared" si="46"/>
        <v>205334</v>
      </c>
      <c r="CX27" s="78">
        <f t="shared" si="47"/>
        <v>0</v>
      </c>
      <c r="CY27" s="78">
        <f t="shared" si="48"/>
        <v>205115</v>
      </c>
      <c r="CZ27" s="78">
        <f t="shared" si="49"/>
        <v>219</v>
      </c>
      <c r="DA27" s="78">
        <f t="shared" si="50"/>
        <v>0</v>
      </c>
      <c r="DB27" s="78">
        <f t="shared" si="51"/>
        <v>105898</v>
      </c>
      <c r="DC27" s="78">
        <f t="shared" si="52"/>
        <v>72490</v>
      </c>
      <c r="DD27" s="78">
        <f t="shared" si="53"/>
        <v>22070</v>
      </c>
      <c r="DE27" s="78">
        <f t="shared" si="54"/>
        <v>7517</v>
      </c>
      <c r="DF27" s="78">
        <f t="shared" si="55"/>
        <v>3821</v>
      </c>
      <c r="DG27" s="78">
        <f t="shared" si="56"/>
        <v>0</v>
      </c>
      <c r="DH27" s="78">
        <f t="shared" si="57"/>
        <v>0</v>
      </c>
      <c r="DI27" s="78">
        <f t="shared" si="58"/>
        <v>151663</v>
      </c>
      <c r="DJ27" s="78">
        <f t="shared" si="59"/>
        <v>607974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300" verticalDpi="300" orientation="landscape" paperSize="9" scale="75" r:id="rId2"/>
  <headerFooter alignWithMargins="0">
    <oddHeader>&amp;L&amp;"MS ゴシック,標準"&amp;14廃棄物処理事業経費（市区町村の合計）（平成26年度実績）</oddHeader>
  </headerFooter>
  <colBreaks count="5" manualBreakCount="5">
    <brk id="21" min="1" max="998" man="1"/>
    <brk id="30" min="1" max="998" man="1"/>
    <brk id="38" min="1" max="998" man="1"/>
    <brk id="66" min="1" max="998" man="1"/>
    <brk id="94" min="1" max="99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5.3984375" style="48" customWidth="1"/>
    <col min="4" max="114" width="14.69921875" style="80" customWidth="1"/>
    <col min="115" max="16384" width="9" style="48" customWidth="1"/>
  </cols>
  <sheetData>
    <row r="1" spans="1:114" s="57" customFormat="1" ht="17.25">
      <c r="A1" s="147" t="s">
        <v>170</v>
      </c>
      <c r="B1" s="45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57" customFormat="1" ht="13.5">
      <c r="A2" s="155" t="s">
        <v>53</v>
      </c>
      <c r="B2" s="155" t="s">
        <v>54</v>
      </c>
      <c r="C2" s="158" t="s">
        <v>171</v>
      </c>
      <c r="D2" s="82" t="s">
        <v>57</v>
      </c>
      <c r="E2" s="83"/>
      <c r="F2" s="83"/>
      <c r="G2" s="83"/>
      <c r="H2" s="83"/>
      <c r="I2" s="83"/>
      <c r="J2" s="83"/>
      <c r="K2" s="83"/>
      <c r="L2" s="84"/>
      <c r="M2" s="82" t="s">
        <v>59</v>
      </c>
      <c r="N2" s="83"/>
      <c r="O2" s="83"/>
      <c r="P2" s="83"/>
      <c r="Q2" s="83"/>
      <c r="R2" s="83"/>
      <c r="S2" s="83"/>
      <c r="T2" s="83"/>
      <c r="U2" s="84"/>
      <c r="V2" s="82" t="s">
        <v>60</v>
      </c>
      <c r="W2" s="83"/>
      <c r="X2" s="83"/>
      <c r="Y2" s="83"/>
      <c r="Z2" s="83"/>
      <c r="AA2" s="83"/>
      <c r="AB2" s="83"/>
      <c r="AC2" s="83"/>
      <c r="AD2" s="84"/>
      <c r="AE2" s="85" t="s">
        <v>61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62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63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57" customFormat="1" ht="13.5">
      <c r="A3" s="156"/>
      <c r="B3" s="156"/>
      <c r="C3" s="159"/>
      <c r="D3" s="89" t="s">
        <v>64</v>
      </c>
      <c r="E3" s="90"/>
      <c r="F3" s="90"/>
      <c r="G3" s="90"/>
      <c r="H3" s="90"/>
      <c r="I3" s="90"/>
      <c r="J3" s="90"/>
      <c r="K3" s="90"/>
      <c r="L3" s="91"/>
      <c r="M3" s="89" t="s">
        <v>64</v>
      </c>
      <c r="N3" s="90"/>
      <c r="O3" s="90"/>
      <c r="P3" s="90"/>
      <c r="Q3" s="90"/>
      <c r="R3" s="90"/>
      <c r="S3" s="90"/>
      <c r="T3" s="90"/>
      <c r="U3" s="91"/>
      <c r="V3" s="89" t="s">
        <v>64</v>
      </c>
      <c r="W3" s="90"/>
      <c r="X3" s="90"/>
      <c r="Y3" s="90"/>
      <c r="Z3" s="90"/>
      <c r="AA3" s="90"/>
      <c r="AB3" s="90"/>
      <c r="AC3" s="90"/>
      <c r="AD3" s="91"/>
      <c r="AE3" s="92" t="s">
        <v>65</v>
      </c>
      <c r="AF3" s="86"/>
      <c r="AG3" s="86"/>
      <c r="AH3" s="86"/>
      <c r="AI3" s="86"/>
      <c r="AJ3" s="86"/>
      <c r="AK3" s="86"/>
      <c r="AL3" s="93"/>
      <c r="AM3" s="94" t="s">
        <v>66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67</v>
      </c>
      <c r="BF3" s="98" t="s">
        <v>60</v>
      </c>
      <c r="BG3" s="92" t="s">
        <v>65</v>
      </c>
      <c r="BH3" s="86"/>
      <c r="BI3" s="86"/>
      <c r="BJ3" s="86"/>
      <c r="BK3" s="86"/>
      <c r="BL3" s="86"/>
      <c r="BM3" s="86"/>
      <c r="BN3" s="93"/>
      <c r="BO3" s="94" t="s">
        <v>66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67</v>
      </c>
      <c r="CH3" s="98" t="s">
        <v>60</v>
      </c>
      <c r="CI3" s="92" t="s">
        <v>65</v>
      </c>
      <c r="CJ3" s="86"/>
      <c r="CK3" s="86"/>
      <c r="CL3" s="86"/>
      <c r="CM3" s="86"/>
      <c r="CN3" s="86"/>
      <c r="CO3" s="86"/>
      <c r="CP3" s="93"/>
      <c r="CQ3" s="94" t="s">
        <v>66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67</v>
      </c>
      <c r="DJ3" s="98" t="s">
        <v>60</v>
      </c>
    </row>
    <row r="4" spans="1:114" s="57" customFormat="1" ht="13.5" customHeight="1">
      <c r="A4" s="156"/>
      <c r="B4" s="156"/>
      <c r="C4" s="159"/>
      <c r="D4" s="70"/>
      <c r="E4" s="89" t="s">
        <v>68</v>
      </c>
      <c r="F4" s="99"/>
      <c r="G4" s="99"/>
      <c r="H4" s="99"/>
      <c r="I4" s="99"/>
      <c r="J4" s="99"/>
      <c r="K4" s="100"/>
      <c r="L4" s="101" t="s">
        <v>70</v>
      </c>
      <c r="M4" s="70"/>
      <c r="N4" s="89" t="s">
        <v>68</v>
      </c>
      <c r="O4" s="99"/>
      <c r="P4" s="99"/>
      <c r="Q4" s="99"/>
      <c r="R4" s="99"/>
      <c r="S4" s="99"/>
      <c r="T4" s="100"/>
      <c r="U4" s="101" t="s">
        <v>70</v>
      </c>
      <c r="V4" s="70"/>
      <c r="W4" s="89" t="s">
        <v>68</v>
      </c>
      <c r="X4" s="99"/>
      <c r="Y4" s="99"/>
      <c r="Z4" s="99"/>
      <c r="AA4" s="99"/>
      <c r="AB4" s="99"/>
      <c r="AC4" s="100"/>
      <c r="AD4" s="101" t="s">
        <v>70</v>
      </c>
      <c r="AE4" s="98" t="s">
        <v>60</v>
      </c>
      <c r="AF4" s="97" t="s">
        <v>71</v>
      </c>
      <c r="AG4" s="97"/>
      <c r="AH4" s="102"/>
      <c r="AI4" s="86"/>
      <c r="AJ4" s="103"/>
      <c r="AK4" s="104" t="s">
        <v>73</v>
      </c>
      <c r="AL4" s="154" t="s">
        <v>74</v>
      </c>
      <c r="AM4" s="98" t="s">
        <v>60</v>
      </c>
      <c r="AN4" s="92" t="s">
        <v>75</v>
      </c>
      <c r="AO4" s="95"/>
      <c r="AP4" s="95"/>
      <c r="AQ4" s="95"/>
      <c r="AR4" s="96"/>
      <c r="AS4" s="92" t="s">
        <v>76</v>
      </c>
      <c r="AT4" s="86"/>
      <c r="AU4" s="86"/>
      <c r="AV4" s="103"/>
      <c r="AW4" s="97" t="s">
        <v>78</v>
      </c>
      <c r="AX4" s="92" t="s">
        <v>79</v>
      </c>
      <c r="AY4" s="94"/>
      <c r="AZ4" s="95"/>
      <c r="BA4" s="95"/>
      <c r="BB4" s="96"/>
      <c r="BC4" s="105" t="s">
        <v>80</v>
      </c>
      <c r="BD4" s="105" t="s">
        <v>81</v>
      </c>
      <c r="BE4" s="98"/>
      <c r="BF4" s="98"/>
      <c r="BG4" s="98" t="s">
        <v>60</v>
      </c>
      <c r="BH4" s="97" t="s">
        <v>71</v>
      </c>
      <c r="BI4" s="97"/>
      <c r="BJ4" s="102"/>
      <c r="BK4" s="86"/>
      <c r="BL4" s="103"/>
      <c r="BM4" s="104" t="s">
        <v>73</v>
      </c>
      <c r="BN4" s="154" t="s">
        <v>74</v>
      </c>
      <c r="BO4" s="98" t="s">
        <v>60</v>
      </c>
      <c r="BP4" s="92" t="s">
        <v>75</v>
      </c>
      <c r="BQ4" s="95"/>
      <c r="BR4" s="95"/>
      <c r="BS4" s="95"/>
      <c r="BT4" s="96"/>
      <c r="BU4" s="92" t="s">
        <v>76</v>
      </c>
      <c r="BV4" s="86"/>
      <c r="BW4" s="86"/>
      <c r="BX4" s="103"/>
      <c r="BY4" s="97" t="s">
        <v>78</v>
      </c>
      <c r="BZ4" s="92" t="s">
        <v>79</v>
      </c>
      <c r="CA4" s="106"/>
      <c r="CB4" s="106"/>
      <c r="CC4" s="107"/>
      <c r="CD4" s="96"/>
      <c r="CE4" s="105" t="s">
        <v>80</v>
      </c>
      <c r="CF4" s="105" t="s">
        <v>81</v>
      </c>
      <c r="CG4" s="98"/>
      <c r="CH4" s="98"/>
      <c r="CI4" s="98" t="s">
        <v>60</v>
      </c>
      <c r="CJ4" s="97" t="s">
        <v>71</v>
      </c>
      <c r="CK4" s="97"/>
      <c r="CL4" s="102"/>
      <c r="CM4" s="86"/>
      <c r="CN4" s="103"/>
      <c r="CO4" s="104" t="s">
        <v>73</v>
      </c>
      <c r="CP4" s="154" t="s">
        <v>74</v>
      </c>
      <c r="CQ4" s="98" t="s">
        <v>60</v>
      </c>
      <c r="CR4" s="92" t="s">
        <v>75</v>
      </c>
      <c r="CS4" s="95"/>
      <c r="CT4" s="95"/>
      <c r="CU4" s="95"/>
      <c r="CV4" s="96"/>
      <c r="CW4" s="92" t="s">
        <v>76</v>
      </c>
      <c r="CX4" s="86"/>
      <c r="CY4" s="86"/>
      <c r="CZ4" s="103"/>
      <c r="DA4" s="97" t="s">
        <v>78</v>
      </c>
      <c r="DB4" s="92" t="s">
        <v>79</v>
      </c>
      <c r="DC4" s="95"/>
      <c r="DD4" s="95"/>
      <c r="DE4" s="95"/>
      <c r="DF4" s="96"/>
      <c r="DG4" s="105" t="s">
        <v>80</v>
      </c>
      <c r="DH4" s="105" t="s">
        <v>81</v>
      </c>
      <c r="DI4" s="98"/>
      <c r="DJ4" s="98"/>
    </row>
    <row r="5" spans="1:114" s="57" customFormat="1" ht="22.5">
      <c r="A5" s="156"/>
      <c r="B5" s="156"/>
      <c r="C5" s="159"/>
      <c r="D5" s="70"/>
      <c r="E5" s="70" t="s">
        <v>60</v>
      </c>
      <c r="F5" s="108" t="s">
        <v>99</v>
      </c>
      <c r="G5" s="108" t="s">
        <v>94</v>
      </c>
      <c r="H5" s="108" t="s">
        <v>96</v>
      </c>
      <c r="I5" s="108" t="s">
        <v>97</v>
      </c>
      <c r="J5" s="108" t="s">
        <v>98</v>
      </c>
      <c r="K5" s="108" t="s">
        <v>67</v>
      </c>
      <c r="L5" s="69"/>
      <c r="M5" s="70"/>
      <c r="N5" s="70" t="s">
        <v>60</v>
      </c>
      <c r="O5" s="108" t="s">
        <v>99</v>
      </c>
      <c r="P5" s="108" t="s">
        <v>94</v>
      </c>
      <c r="Q5" s="108" t="s">
        <v>96</v>
      </c>
      <c r="R5" s="108" t="s">
        <v>97</v>
      </c>
      <c r="S5" s="108" t="s">
        <v>98</v>
      </c>
      <c r="T5" s="108" t="s">
        <v>67</v>
      </c>
      <c r="U5" s="69"/>
      <c r="V5" s="70"/>
      <c r="W5" s="70" t="s">
        <v>60</v>
      </c>
      <c r="X5" s="108" t="s">
        <v>99</v>
      </c>
      <c r="Y5" s="108" t="s">
        <v>94</v>
      </c>
      <c r="Z5" s="108" t="s">
        <v>96</v>
      </c>
      <c r="AA5" s="108" t="s">
        <v>97</v>
      </c>
      <c r="AB5" s="108" t="s">
        <v>98</v>
      </c>
      <c r="AC5" s="108" t="s">
        <v>67</v>
      </c>
      <c r="AD5" s="69"/>
      <c r="AE5" s="98"/>
      <c r="AF5" s="98" t="s">
        <v>60</v>
      </c>
      <c r="AG5" s="104" t="s">
        <v>101</v>
      </c>
      <c r="AH5" s="104" t="s">
        <v>103</v>
      </c>
      <c r="AI5" s="104" t="s">
        <v>105</v>
      </c>
      <c r="AJ5" s="104" t="s">
        <v>67</v>
      </c>
      <c r="AK5" s="109"/>
      <c r="AL5" s="154"/>
      <c r="AM5" s="98"/>
      <c r="AN5" s="98" t="s">
        <v>60</v>
      </c>
      <c r="AO5" s="98" t="s">
        <v>107</v>
      </c>
      <c r="AP5" s="98" t="s">
        <v>109</v>
      </c>
      <c r="AQ5" s="98" t="s">
        <v>111</v>
      </c>
      <c r="AR5" s="98" t="s">
        <v>113</v>
      </c>
      <c r="AS5" s="98" t="s">
        <v>60</v>
      </c>
      <c r="AT5" s="97" t="s">
        <v>115</v>
      </c>
      <c r="AU5" s="97" t="s">
        <v>117</v>
      </c>
      <c r="AV5" s="97" t="s">
        <v>119</v>
      </c>
      <c r="AW5" s="98"/>
      <c r="AX5" s="98" t="s">
        <v>60</v>
      </c>
      <c r="AY5" s="97" t="s">
        <v>115</v>
      </c>
      <c r="AZ5" s="97" t="s">
        <v>117</v>
      </c>
      <c r="BA5" s="97" t="s">
        <v>119</v>
      </c>
      <c r="BB5" s="105" t="s">
        <v>67</v>
      </c>
      <c r="BC5" s="98"/>
      <c r="BD5" s="98"/>
      <c r="BE5" s="98"/>
      <c r="BF5" s="98"/>
      <c r="BG5" s="98"/>
      <c r="BH5" s="98" t="s">
        <v>60</v>
      </c>
      <c r="BI5" s="104" t="s">
        <v>101</v>
      </c>
      <c r="BJ5" s="104" t="s">
        <v>103</v>
      </c>
      <c r="BK5" s="104" t="s">
        <v>105</v>
      </c>
      <c r="BL5" s="104" t="s">
        <v>67</v>
      </c>
      <c r="BM5" s="109"/>
      <c r="BN5" s="154"/>
      <c r="BO5" s="98"/>
      <c r="BP5" s="98" t="s">
        <v>60</v>
      </c>
      <c r="BQ5" s="98" t="s">
        <v>107</v>
      </c>
      <c r="BR5" s="98" t="s">
        <v>109</v>
      </c>
      <c r="BS5" s="98" t="s">
        <v>111</v>
      </c>
      <c r="BT5" s="98" t="s">
        <v>113</v>
      </c>
      <c r="BU5" s="98" t="s">
        <v>60</v>
      </c>
      <c r="BV5" s="97" t="s">
        <v>115</v>
      </c>
      <c r="BW5" s="97" t="s">
        <v>117</v>
      </c>
      <c r="BX5" s="97" t="s">
        <v>119</v>
      </c>
      <c r="BY5" s="98"/>
      <c r="BZ5" s="98" t="s">
        <v>60</v>
      </c>
      <c r="CA5" s="97" t="s">
        <v>115</v>
      </c>
      <c r="CB5" s="97" t="s">
        <v>117</v>
      </c>
      <c r="CC5" s="97" t="s">
        <v>119</v>
      </c>
      <c r="CD5" s="105" t="s">
        <v>67</v>
      </c>
      <c r="CE5" s="98"/>
      <c r="CF5" s="98"/>
      <c r="CG5" s="98"/>
      <c r="CH5" s="98"/>
      <c r="CI5" s="98"/>
      <c r="CJ5" s="98" t="s">
        <v>60</v>
      </c>
      <c r="CK5" s="104" t="s">
        <v>101</v>
      </c>
      <c r="CL5" s="104" t="s">
        <v>103</v>
      </c>
      <c r="CM5" s="104" t="s">
        <v>105</v>
      </c>
      <c r="CN5" s="104" t="s">
        <v>67</v>
      </c>
      <c r="CO5" s="109"/>
      <c r="CP5" s="154"/>
      <c r="CQ5" s="98"/>
      <c r="CR5" s="98" t="s">
        <v>60</v>
      </c>
      <c r="CS5" s="98" t="s">
        <v>107</v>
      </c>
      <c r="CT5" s="98" t="s">
        <v>109</v>
      </c>
      <c r="CU5" s="98" t="s">
        <v>111</v>
      </c>
      <c r="CV5" s="98" t="s">
        <v>113</v>
      </c>
      <c r="CW5" s="98" t="s">
        <v>60</v>
      </c>
      <c r="CX5" s="97" t="s">
        <v>115</v>
      </c>
      <c r="CY5" s="97" t="s">
        <v>117</v>
      </c>
      <c r="CZ5" s="97" t="s">
        <v>119</v>
      </c>
      <c r="DA5" s="98"/>
      <c r="DB5" s="98" t="s">
        <v>60</v>
      </c>
      <c r="DC5" s="97" t="s">
        <v>115</v>
      </c>
      <c r="DD5" s="97" t="s">
        <v>117</v>
      </c>
      <c r="DE5" s="97" t="s">
        <v>119</v>
      </c>
      <c r="DF5" s="105" t="s">
        <v>67</v>
      </c>
      <c r="DG5" s="98"/>
      <c r="DH5" s="98"/>
      <c r="DI5" s="98"/>
      <c r="DJ5" s="98"/>
    </row>
    <row r="6" spans="1:114" s="58" customFormat="1" ht="13.5">
      <c r="A6" s="157"/>
      <c r="B6" s="157"/>
      <c r="C6" s="160"/>
      <c r="D6" s="110" t="s">
        <v>120</v>
      </c>
      <c r="E6" s="110" t="s">
        <v>120</v>
      </c>
      <c r="F6" s="111" t="s">
        <v>120</v>
      </c>
      <c r="G6" s="111" t="s">
        <v>120</v>
      </c>
      <c r="H6" s="111" t="s">
        <v>120</v>
      </c>
      <c r="I6" s="111" t="s">
        <v>120</v>
      </c>
      <c r="J6" s="111" t="s">
        <v>120</v>
      </c>
      <c r="K6" s="111" t="s">
        <v>120</v>
      </c>
      <c r="L6" s="112" t="s">
        <v>120</v>
      </c>
      <c r="M6" s="110" t="s">
        <v>120</v>
      </c>
      <c r="N6" s="110" t="s">
        <v>120</v>
      </c>
      <c r="O6" s="111" t="s">
        <v>120</v>
      </c>
      <c r="P6" s="111" t="s">
        <v>120</v>
      </c>
      <c r="Q6" s="111" t="s">
        <v>120</v>
      </c>
      <c r="R6" s="111" t="s">
        <v>120</v>
      </c>
      <c r="S6" s="111" t="s">
        <v>120</v>
      </c>
      <c r="T6" s="111" t="s">
        <v>120</v>
      </c>
      <c r="U6" s="112" t="s">
        <v>120</v>
      </c>
      <c r="V6" s="110" t="s">
        <v>120</v>
      </c>
      <c r="W6" s="110" t="s">
        <v>120</v>
      </c>
      <c r="X6" s="111" t="s">
        <v>120</v>
      </c>
      <c r="Y6" s="111" t="s">
        <v>120</v>
      </c>
      <c r="Z6" s="111" t="s">
        <v>120</v>
      </c>
      <c r="AA6" s="111" t="s">
        <v>120</v>
      </c>
      <c r="AB6" s="111" t="s">
        <v>120</v>
      </c>
      <c r="AC6" s="111" t="s">
        <v>120</v>
      </c>
      <c r="AD6" s="112" t="s">
        <v>120</v>
      </c>
      <c r="AE6" s="113" t="s">
        <v>120</v>
      </c>
      <c r="AF6" s="113" t="s">
        <v>120</v>
      </c>
      <c r="AG6" s="114" t="s">
        <v>120</v>
      </c>
      <c r="AH6" s="114" t="s">
        <v>120</v>
      </c>
      <c r="AI6" s="114" t="s">
        <v>120</v>
      </c>
      <c r="AJ6" s="114" t="s">
        <v>120</v>
      </c>
      <c r="AK6" s="115" t="s">
        <v>120</v>
      </c>
      <c r="AL6" s="115" t="s">
        <v>120</v>
      </c>
      <c r="AM6" s="113" t="s">
        <v>120</v>
      </c>
      <c r="AN6" s="113" t="s">
        <v>120</v>
      </c>
      <c r="AO6" s="113" t="s">
        <v>120</v>
      </c>
      <c r="AP6" s="113" t="s">
        <v>120</v>
      </c>
      <c r="AQ6" s="113" t="s">
        <v>120</v>
      </c>
      <c r="AR6" s="113" t="s">
        <v>120</v>
      </c>
      <c r="AS6" s="113" t="s">
        <v>120</v>
      </c>
      <c r="AT6" s="116" t="s">
        <v>120</v>
      </c>
      <c r="AU6" s="116" t="s">
        <v>120</v>
      </c>
      <c r="AV6" s="116" t="s">
        <v>120</v>
      </c>
      <c r="AW6" s="113" t="s">
        <v>120</v>
      </c>
      <c r="AX6" s="113" t="s">
        <v>120</v>
      </c>
      <c r="AY6" s="113" t="s">
        <v>120</v>
      </c>
      <c r="AZ6" s="113" t="s">
        <v>120</v>
      </c>
      <c r="BA6" s="113" t="s">
        <v>120</v>
      </c>
      <c r="BB6" s="113" t="s">
        <v>120</v>
      </c>
      <c r="BC6" s="113" t="s">
        <v>120</v>
      </c>
      <c r="BD6" s="113" t="s">
        <v>120</v>
      </c>
      <c r="BE6" s="113" t="s">
        <v>120</v>
      </c>
      <c r="BF6" s="113" t="s">
        <v>120</v>
      </c>
      <c r="BG6" s="113" t="s">
        <v>120</v>
      </c>
      <c r="BH6" s="113" t="s">
        <v>120</v>
      </c>
      <c r="BI6" s="114" t="s">
        <v>120</v>
      </c>
      <c r="BJ6" s="114" t="s">
        <v>120</v>
      </c>
      <c r="BK6" s="114" t="s">
        <v>120</v>
      </c>
      <c r="BL6" s="114" t="s">
        <v>120</v>
      </c>
      <c r="BM6" s="115" t="s">
        <v>120</v>
      </c>
      <c r="BN6" s="115" t="s">
        <v>120</v>
      </c>
      <c r="BO6" s="113" t="s">
        <v>120</v>
      </c>
      <c r="BP6" s="113" t="s">
        <v>120</v>
      </c>
      <c r="BQ6" s="113" t="s">
        <v>120</v>
      </c>
      <c r="BR6" s="113" t="s">
        <v>120</v>
      </c>
      <c r="BS6" s="113" t="s">
        <v>120</v>
      </c>
      <c r="BT6" s="113" t="s">
        <v>120</v>
      </c>
      <c r="BU6" s="113" t="s">
        <v>120</v>
      </c>
      <c r="BV6" s="116" t="s">
        <v>120</v>
      </c>
      <c r="BW6" s="116" t="s">
        <v>120</v>
      </c>
      <c r="BX6" s="116" t="s">
        <v>120</v>
      </c>
      <c r="BY6" s="113" t="s">
        <v>120</v>
      </c>
      <c r="BZ6" s="113" t="s">
        <v>120</v>
      </c>
      <c r="CA6" s="113" t="s">
        <v>120</v>
      </c>
      <c r="CB6" s="113" t="s">
        <v>120</v>
      </c>
      <c r="CC6" s="113" t="s">
        <v>120</v>
      </c>
      <c r="CD6" s="113" t="s">
        <v>120</v>
      </c>
      <c r="CE6" s="113" t="s">
        <v>120</v>
      </c>
      <c r="CF6" s="113" t="s">
        <v>120</v>
      </c>
      <c r="CG6" s="113" t="s">
        <v>120</v>
      </c>
      <c r="CH6" s="113" t="s">
        <v>120</v>
      </c>
      <c r="CI6" s="113" t="s">
        <v>120</v>
      </c>
      <c r="CJ6" s="113" t="s">
        <v>120</v>
      </c>
      <c r="CK6" s="114" t="s">
        <v>120</v>
      </c>
      <c r="CL6" s="114" t="s">
        <v>120</v>
      </c>
      <c r="CM6" s="114" t="s">
        <v>120</v>
      </c>
      <c r="CN6" s="114" t="s">
        <v>120</v>
      </c>
      <c r="CO6" s="115" t="s">
        <v>120</v>
      </c>
      <c r="CP6" s="115" t="s">
        <v>120</v>
      </c>
      <c r="CQ6" s="113" t="s">
        <v>120</v>
      </c>
      <c r="CR6" s="113" t="s">
        <v>120</v>
      </c>
      <c r="CS6" s="114" t="s">
        <v>120</v>
      </c>
      <c r="CT6" s="114" t="s">
        <v>120</v>
      </c>
      <c r="CU6" s="114" t="s">
        <v>120</v>
      </c>
      <c r="CV6" s="114" t="s">
        <v>120</v>
      </c>
      <c r="CW6" s="113" t="s">
        <v>120</v>
      </c>
      <c r="CX6" s="116" t="s">
        <v>120</v>
      </c>
      <c r="CY6" s="116" t="s">
        <v>120</v>
      </c>
      <c r="CZ6" s="116" t="s">
        <v>120</v>
      </c>
      <c r="DA6" s="113" t="s">
        <v>120</v>
      </c>
      <c r="DB6" s="113" t="s">
        <v>120</v>
      </c>
      <c r="DC6" s="113" t="s">
        <v>120</v>
      </c>
      <c r="DD6" s="113" t="s">
        <v>120</v>
      </c>
      <c r="DE6" s="113" t="s">
        <v>120</v>
      </c>
      <c r="DF6" s="113" t="s">
        <v>120</v>
      </c>
      <c r="DG6" s="113" t="s">
        <v>120</v>
      </c>
      <c r="DH6" s="113" t="s">
        <v>120</v>
      </c>
      <c r="DI6" s="113" t="s">
        <v>120</v>
      </c>
      <c r="DJ6" s="113" t="s">
        <v>120</v>
      </c>
    </row>
    <row r="7" spans="1:114" s="51" customFormat="1" ht="12" customHeight="1">
      <c r="A7" s="49" t="s">
        <v>172</v>
      </c>
      <c r="B7" s="65" t="s">
        <v>173</v>
      </c>
      <c r="C7" s="49" t="s">
        <v>60</v>
      </c>
      <c r="D7" s="74">
        <f aca="true" t="shared" si="0" ref="D7:AK7">SUM(D8:D13)</f>
        <v>224812</v>
      </c>
      <c r="E7" s="74">
        <f t="shared" si="0"/>
        <v>224812</v>
      </c>
      <c r="F7" s="74">
        <f t="shared" si="0"/>
        <v>27216</v>
      </c>
      <c r="G7" s="74">
        <f t="shared" si="0"/>
        <v>0</v>
      </c>
      <c r="H7" s="74">
        <f t="shared" si="0"/>
        <v>0</v>
      </c>
      <c r="I7" s="74">
        <f t="shared" si="0"/>
        <v>64396</v>
      </c>
      <c r="J7" s="74">
        <f t="shared" si="0"/>
        <v>516618</v>
      </c>
      <c r="K7" s="74">
        <f t="shared" si="0"/>
        <v>133200</v>
      </c>
      <c r="L7" s="74">
        <f t="shared" si="0"/>
        <v>0</v>
      </c>
      <c r="M7" s="74">
        <f t="shared" si="0"/>
        <v>715261</v>
      </c>
      <c r="N7" s="74">
        <f t="shared" si="0"/>
        <v>623536</v>
      </c>
      <c r="O7" s="74">
        <f t="shared" si="0"/>
        <v>187878</v>
      </c>
      <c r="P7" s="74">
        <f t="shared" si="0"/>
        <v>0</v>
      </c>
      <c r="Q7" s="74">
        <f t="shared" si="0"/>
        <v>131200</v>
      </c>
      <c r="R7" s="74">
        <f t="shared" si="0"/>
        <v>57657</v>
      </c>
      <c r="S7" s="74">
        <f t="shared" si="0"/>
        <v>1225992</v>
      </c>
      <c r="T7" s="74">
        <f t="shared" si="0"/>
        <v>246801</v>
      </c>
      <c r="U7" s="74">
        <f t="shared" si="0"/>
        <v>91725</v>
      </c>
      <c r="V7" s="74">
        <f t="shared" si="0"/>
        <v>940073</v>
      </c>
      <c r="W7" s="74">
        <f t="shared" si="0"/>
        <v>848348</v>
      </c>
      <c r="X7" s="74">
        <f t="shared" si="0"/>
        <v>215094</v>
      </c>
      <c r="Y7" s="74">
        <f t="shared" si="0"/>
        <v>0</v>
      </c>
      <c r="Z7" s="74">
        <f t="shared" si="0"/>
        <v>131200</v>
      </c>
      <c r="AA7" s="74">
        <f t="shared" si="0"/>
        <v>122053</v>
      </c>
      <c r="AB7" s="74">
        <f t="shared" si="0"/>
        <v>1742610</v>
      </c>
      <c r="AC7" s="74">
        <f t="shared" si="0"/>
        <v>380001</v>
      </c>
      <c r="AD7" s="74">
        <f t="shared" si="0"/>
        <v>91725</v>
      </c>
      <c r="AE7" s="74">
        <f t="shared" si="0"/>
        <v>302932</v>
      </c>
      <c r="AF7" s="74">
        <f t="shared" si="0"/>
        <v>278282</v>
      </c>
      <c r="AG7" s="74">
        <f t="shared" si="0"/>
        <v>0</v>
      </c>
      <c r="AH7" s="74">
        <f t="shared" si="0"/>
        <v>278282</v>
      </c>
      <c r="AI7" s="74">
        <f t="shared" si="0"/>
        <v>0</v>
      </c>
      <c r="AJ7" s="74">
        <f t="shared" si="0"/>
        <v>0</v>
      </c>
      <c r="AK7" s="74">
        <f t="shared" si="0"/>
        <v>24650</v>
      </c>
      <c r="AL7" s="75" t="s">
        <v>174</v>
      </c>
      <c r="AM7" s="74">
        <f aca="true" t="shared" si="1" ref="AM7:BB7">SUM(AM8:AM13)</f>
        <v>344014</v>
      </c>
      <c r="AN7" s="74">
        <f t="shared" si="1"/>
        <v>56335</v>
      </c>
      <c r="AO7" s="74">
        <f t="shared" si="1"/>
        <v>24723</v>
      </c>
      <c r="AP7" s="74">
        <f t="shared" si="1"/>
        <v>0</v>
      </c>
      <c r="AQ7" s="74">
        <f t="shared" si="1"/>
        <v>31612</v>
      </c>
      <c r="AR7" s="74">
        <f t="shared" si="1"/>
        <v>0</v>
      </c>
      <c r="AS7" s="74">
        <f t="shared" si="1"/>
        <v>177581</v>
      </c>
      <c r="AT7" s="74">
        <f t="shared" si="1"/>
        <v>0</v>
      </c>
      <c r="AU7" s="74">
        <f t="shared" si="1"/>
        <v>177581</v>
      </c>
      <c r="AV7" s="74">
        <f t="shared" si="1"/>
        <v>0</v>
      </c>
      <c r="AW7" s="74">
        <f t="shared" si="1"/>
        <v>0</v>
      </c>
      <c r="AX7" s="74">
        <f t="shared" si="1"/>
        <v>110098</v>
      </c>
      <c r="AY7" s="74">
        <f t="shared" si="1"/>
        <v>0</v>
      </c>
      <c r="AZ7" s="74">
        <f t="shared" si="1"/>
        <v>107112</v>
      </c>
      <c r="BA7" s="74">
        <f t="shared" si="1"/>
        <v>0</v>
      </c>
      <c r="BB7" s="74">
        <f t="shared" si="1"/>
        <v>2986</v>
      </c>
      <c r="BC7" s="75" t="s">
        <v>174</v>
      </c>
      <c r="BD7" s="74">
        <f aca="true" t="shared" si="2" ref="BD7:BM7">SUM(BD8:BD13)</f>
        <v>0</v>
      </c>
      <c r="BE7" s="74">
        <f t="shared" si="2"/>
        <v>94484</v>
      </c>
      <c r="BF7" s="74">
        <f t="shared" si="2"/>
        <v>741430</v>
      </c>
      <c r="BG7" s="74">
        <f t="shared" si="2"/>
        <v>730574</v>
      </c>
      <c r="BH7" s="74">
        <f t="shared" si="2"/>
        <v>730574</v>
      </c>
      <c r="BI7" s="74">
        <f t="shared" si="2"/>
        <v>0</v>
      </c>
      <c r="BJ7" s="74">
        <f t="shared" si="2"/>
        <v>730574</v>
      </c>
      <c r="BK7" s="74">
        <f t="shared" si="2"/>
        <v>0</v>
      </c>
      <c r="BL7" s="74">
        <f t="shared" si="2"/>
        <v>0</v>
      </c>
      <c r="BM7" s="74">
        <f t="shared" si="2"/>
        <v>0</v>
      </c>
      <c r="BN7" s="75" t="s">
        <v>174</v>
      </c>
      <c r="BO7" s="74">
        <f aca="true" t="shared" si="3" ref="BO7:CD7">SUM(BO8:BO13)</f>
        <v>1121888</v>
      </c>
      <c r="BP7" s="74">
        <f t="shared" si="3"/>
        <v>271367</v>
      </c>
      <c r="BQ7" s="74">
        <f t="shared" si="3"/>
        <v>209054</v>
      </c>
      <c r="BR7" s="74">
        <f t="shared" si="3"/>
        <v>0</v>
      </c>
      <c r="BS7" s="74">
        <f t="shared" si="3"/>
        <v>62313</v>
      </c>
      <c r="BT7" s="74">
        <f t="shared" si="3"/>
        <v>0</v>
      </c>
      <c r="BU7" s="74">
        <f t="shared" si="3"/>
        <v>611770</v>
      </c>
      <c r="BV7" s="74">
        <f t="shared" si="3"/>
        <v>0</v>
      </c>
      <c r="BW7" s="74">
        <f t="shared" si="3"/>
        <v>611770</v>
      </c>
      <c r="BX7" s="74">
        <f t="shared" si="3"/>
        <v>0</v>
      </c>
      <c r="BY7" s="74">
        <f t="shared" si="3"/>
        <v>0</v>
      </c>
      <c r="BZ7" s="74">
        <f t="shared" si="3"/>
        <v>205773</v>
      </c>
      <c r="CA7" s="74">
        <f t="shared" si="3"/>
        <v>60</v>
      </c>
      <c r="CB7" s="74">
        <f t="shared" si="3"/>
        <v>179152</v>
      </c>
      <c r="CC7" s="74">
        <f t="shared" si="3"/>
        <v>5630</v>
      </c>
      <c r="CD7" s="74">
        <f t="shared" si="3"/>
        <v>20931</v>
      </c>
      <c r="CE7" s="75" t="s">
        <v>174</v>
      </c>
      <c r="CF7" s="74">
        <f aca="true" t="shared" si="4" ref="CF7:CO7">SUM(CF8:CF13)</f>
        <v>32978</v>
      </c>
      <c r="CG7" s="74">
        <f t="shared" si="4"/>
        <v>88791</v>
      </c>
      <c r="CH7" s="74">
        <f t="shared" si="4"/>
        <v>1941253</v>
      </c>
      <c r="CI7" s="74">
        <f t="shared" si="4"/>
        <v>1033506</v>
      </c>
      <c r="CJ7" s="74">
        <f t="shared" si="4"/>
        <v>1008856</v>
      </c>
      <c r="CK7" s="74">
        <f t="shared" si="4"/>
        <v>0</v>
      </c>
      <c r="CL7" s="74">
        <f t="shared" si="4"/>
        <v>1008856</v>
      </c>
      <c r="CM7" s="74">
        <f t="shared" si="4"/>
        <v>0</v>
      </c>
      <c r="CN7" s="74">
        <f t="shared" si="4"/>
        <v>0</v>
      </c>
      <c r="CO7" s="74">
        <f t="shared" si="4"/>
        <v>24650</v>
      </c>
      <c r="CP7" s="75" t="s">
        <v>174</v>
      </c>
      <c r="CQ7" s="74">
        <f aca="true" t="shared" si="5" ref="CQ7:DF7">SUM(CQ8:CQ13)</f>
        <v>1465902</v>
      </c>
      <c r="CR7" s="74">
        <f t="shared" si="5"/>
        <v>327702</v>
      </c>
      <c r="CS7" s="74">
        <f t="shared" si="5"/>
        <v>233777</v>
      </c>
      <c r="CT7" s="74">
        <f t="shared" si="5"/>
        <v>0</v>
      </c>
      <c r="CU7" s="74">
        <f t="shared" si="5"/>
        <v>93925</v>
      </c>
      <c r="CV7" s="74">
        <f t="shared" si="5"/>
        <v>0</v>
      </c>
      <c r="CW7" s="74">
        <f t="shared" si="5"/>
        <v>789351</v>
      </c>
      <c r="CX7" s="74">
        <f t="shared" si="5"/>
        <v>0</v>
      </c>
      <c r="CY7" s="74">
        <f t="shared" si="5"/>
        <v>789351</v>
      </c>
      <c r="CZ7" s="74">
        <f t="shared" si="5"/>
        <v>0</v>
      </c>
      <c r="DA7" s="74">
        <f t="shared" si="5"/>
        <v>0</v>
      </c>
      <c r="DB7" s="74">
        <f t="shared" si="5"/>
        <v>315871</v>
      </c>
      <c r="DC7" s="74">
        <f t="shared" si="5"/>
        <v>60</v>
      </c>
      <c r="DD7" s="74">
        <f t="shared" si="5"/>
        <v>286264</v>
      </c>
      <c r="DE7" s="74">
        <f t="shared" si="5"/>
        <v>5630</v>
      </c>
      <c r="DF7" s="74">
        <f t="shared" si="5"/>
        <v>23917</v>
      </c>
      <c r="DG7" s="75" t="s">
        <v>174</v>
      </c>
      <c r="DH7" s="74">
        <f>SUM(DH8:DH13)</f>
        <v>32978</v>
      </c>
      <c r="DI7" s="74">
        <f>SUM(DI8:DI13)</f>
        <v>183275</v>
      </c>
      <c r="DJ7" s="74">
        <f>SUM(DJ8:DJ13)</f>
        <v>2682683</v>
      </c>
    </row>
    <row r="8" spans="1:114" s="51" customFormat="1" ht="12" customHeight="1">
      <c r="A8" s="52" t="s">
        <v>172</v>
      </c>
      <c r="B8" s="53" t="s">
        <v>175</v>
      </c>
      <c r="C8" s="52" t="s">
        <v>176</v>
      </c>
      <c r="D8" s="76">
        <f aca="true" t="shared" si="6" ref="D8:D13">SUM(E8,+L8)</f>
        <v>0</v>
      </c>
      <c r="E8" s="76">
        <f aca="true" t="shared" si="7" ref="E8:E13">SUM(F8:I8)+K8</f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f aca="true" t="shared" si="8" ref="M8:M13">SUM(N8,+U8)</f>
        <v>16161</v>
      </c>
      <c r="N8" s="76">
        <f aca="true" t="shared" si="9" ref="N8:N13">SUM(O8:R8)+T8</f>
        <v>16161</v>
      </c>
      <c r="O8" s="76">
        <v>0</v>
      </c>
      <c r="P8" s="76">
        <v>0</v>
      </c>
      <c r="Q8" s="76">
        <v>0</v>
      </c>
      <c r="R8" s="76">
        <v>16161</v>
      </c>
      <c r="S8" s="76">
        <v>488205</v>
      </c>
      <c r="T8" s="76">
        <v>0</v>
      </c>
      <c r="U8" s="76">
        <v>0</v>
      </c>
      <c r="V8" s="76">
        <f aca="true" t="shared" si="10" ref="V8:AD13">+SUM(D8,M8)</f>
        <v>16161</v>
      </c>
      <c r="W8" s="76">
        <f t="shared" si="10"/>
        <v>16161</v>
      </c>
      <c r="X8" s="76">
        <f t="shared" si="10"/>
        <v>0</v>
      </c>
      <c r="Y8" s="76">
        <f t="shared" si="10"/>
        <v>0</v>
      </c>
      <c r="Z8" s="76">
        <f t="shared" si="10"/>
        <v>0</v>
      </c>
      <c r="AA8" s="76">
        <f t="shared" si="10"/>
        <v>16161</v>
      </c>
      <c r="AB8" s="76">
        <f t="shared" si="10"/>
        <v>488205</v>
      </c>
      <c r="AC8" s="76">
        <f t="shared" si="10"/>
        <v>0</v>
      </c>
      <c r="AD8" s="76">
        <f t="shared" si="10"/>
        <v>0</v>
      </c>
      <c r="AE8" s="76">
        <f aca="true" t="shared" si="11" ref="AE8:AE13">SUM(AF8,+AK8)</f>
        <v>0</v>
      </c>
      <c r="AF8" s="76">
        <f aca="true" t="shared" si="12" ref="AF8:AF13">SUM(AG8:AJ8)</f>
        <v>0</v>
      </c>
      <c r="AG8" s="76">
        <v>0</v>
      </c>
      <c r="AH8" s="76">
        <v>0</v>
      </c>
      <c r="AI8" s="76">
        <v>0</v>
      </c>
      <c r="AJ8" s="76">
        <v>0</v>
      </c>
      <c r="AK8" s="76">
        <v>0</v>
      </c>
      <c r="AL8" s="77" t="s">
        <v>174</v>
      </c>
      <c r="AM8" s="76">
        <f aca="true" t="shared" si="13" ref="AM8:AM13">SUM(AN8,AS8,AW8,AX8,BD8)</f>
        <v>0</v>
      </c>
      <c r="AN8" s="76">
        <f aca="true" t="shared" si="14" ref="AN8:AN13">SUM(AO8:AR8)</f>
        <v>0</v>
      </c>
      <c r="AO8" s="76">
        <v>0</v>
      </c>
      <c r="AP8" s="76">
        <v>0</v>
      </c>
      <c r="AQ8" s="76">
        <v>0</v>
      </c>
      <c r="AR8" s="76">
        <v>0</v>
      </c>
      <c r="AS8" s="76">
        <f aca="true" t="shared" si="15" ref="AS8:AS13">SUM(AT8:AV8)</f>
        <v>0</v>
      </c>
      <c r="AT8" s="76">
        <v>0</v>
      </c>
      <c r="AU8" s="76">
        <v>0</v>
      </c>
      <c r="AV8" s="76">
        <v>0</v>
      </c>
      <c r="AW8" s="76">
        <v>0</v>
      </c>
      <c r="AX8" s="76">
        <f aca="true" t="shared" si="16" ref="AX8:AX13">SUM(AY8:BB8)</f>
        <v>0</v>
      </c>
      <c r="AY8" s="76">
        <v>0</v>
      </c>
      <c r="AZ8" s="76">
        <v>0</v>
      </c>
      <c r="BA8" s="76">
        <v>0</v>
      </c>
      <c r="BB8" s="76">
        <v>0</v>
      </c>
      <c r="BC8" s="77" t="s">
        <v>174</v>
      </c>
      <c r="BD8" s="76">
        <v>0</v>
      </c>
      <c r="BE8" s="76">
        <v>0</v>
      </c>
      <c r="BF8" s="76">
        <f aca="true" t="shared" si="17" ref="BF8:BF13">SUM(AE8,+AM8,+BE8)</f>
        <v>0</v>
      </c>
      <c r="BG8" s="76">
        <f aca="true" t="shared" si="18" ref="BG8:BG13">SUM(BH8,+BM8)</f>
        <v>82009</v>
      </c>
      <c r="BH8" s="76">
        <f aca="true" t="shared" si="19" ref="BH8:BH13">SUM(BI8:BL8)</f>
        <v>82009</v>
      </c>
      <c r="BI8" s="76">
        <v>0</v>
      </c>
      <c r="BJ8" s="76">
        <v>82009</v>
      </c>
      <c r="BK8" s="76">
        <v>0</v>
      </c>
      <c r="BL8" s="76">
        <v>0</v>
      </c>
      <c r="BM8" s="76">
        <v>0</v>
      </c>
      <c r="BN8" s="77" t="s">
        <v>174</v>
      </c>
      <c r="BO8" s="76">
        <f aca="true" t="shared" si="20" ref="BO8:BO13">SUM(BP8,BU8,BY8,BZ8,CF8)</f>
        <v>416731</v>
      </c>
      <c r="BP8" s="76">
        <f aca="true" t="shared" si="21" ref="BP8:BP13">SUM(BQ8:BT8)</f>
        <v>77983</v>
      </c>
      <c r="BQ8" s="76">
        <v>72413</v>
      </c>
      <c r="BR8" s="76">
        <v>0</v>
      </c>
      <c r="BS8" s="76">
        <v>5570</v>
      </c>
      <c r="BT8" s="76">
        <v>0</v>
      </c>
      <c r="BU8" s="76">
        <f aca="true" t="shared" si="22" ref="BU8:BU13">SUM(BV8:BX8)</f>
        <v>161385</v>
      </c>
      <c r="BV8" s="76">
        <v>0</v>
      </c>
      <c r="BW8" s="76">
        <v>161385</v>
      </c>
      <c r="BX8" s="76">
        <v>0</v>
      </c>
      <c r="BY8" s="76">
        <v>0</v>
      </c>
      <c r="BZ8" s="76">
        <f aca="true" t="shared" si="23" ref="BZ8:BZ13">SUM(CA8:CD8)</f>
        <v>144385</v>
      </c>
      <c r="CA8" s="76">
        <v>0</v>
      </c>
      <c r="CB8" s="76">
        <v>143008</v>
      </c>
      <c r="CC8" s="76">
        <v>1282</v>
      </c>
      <c r="CD8" s="76">
        <v>95</v>
      </c>
      <c r="CE8" s="77" t="s">
        <v>174</v>
      </c>
      <c r="CF8" s="76">
        <v>32978</v>
      </c>
      <c r="CG8" s="76">
        <v>5626</v>
      </c>
      <c r="CH8" s="76">
        <f aca="true" t="shared" si="24" ref="CH8:CH13">SUM(BG8,+BO8,+CG8)</f>
        <v>504366</v>
      </c>
      <c r="CI8" s="76">
        <f aca="true" t="shared" si="25" ref="CI8:CO13">SUM(AE8,+BG8)</f>
        <v>82009</v>
      </c>
      <c r="CJ8" s="76">
        <f t="shared" si="25"/>
        <v>82009</v>
      </c>
      <c r="CK8" s="76">
        <f t="shared" si="25"/>
        <v>0</v>
      </c>
      <c r="CL8" s="76">
        <f t="shared" si="25"/>
        <v>82009</v>
      </c>
      <c r="CM8" s="76">
        <f t="shared" si="25"/>
        <v>0</v>
      </c>
      <c r="CN8" s="76">
        <f t="shared" si="25"/>
        <v>0</v>
      </c>
      <c r="CO8" s="76">
        <f t="shared" si="25"/>
        <v>0</v>
      </c>
      <c r="CP8" s="77" t="s">
        <v>174</v>
      </c>
      <c r="CQ8" s="76">
        <f aca="true" t="shared" si="26" ref="CQ8:DF13">SUM(AM8,+BO8)</f>
        <v>416731</v>
      </c>
      <c r="CR8" s="76">
        <f t="shared" si="26"/>
        <v>77983</v>
      </c>
      <c r="CS8" s="76">
        <f t="shared" si="26"/>
        <v>72413</v>
      </c>
      <c r="CT8" s="76">
        <f t="shared" si="26"/>
        <v>0</v>
      </c>
      <c r="CU8" s="76">
        <f t="shared" si="26"/>
        <v>5570</v>
      </c>
      <c r="CV8" s="76">
        <f t="shared" si="26"/>
        <v>0</v>
      </c>
      <c r="CW8" s="76">
        <f t="shared" si="26"/>
        <v>161385</v>
      </c>
      <c r="CX8" s="76">
        <f t="shared" si="26"/>
        <v>0</v>
      </c>
      <c r="CY8" s="76">
        <f t="shared" si="26"/>
        <v>161385</v>
      </c>
      <c r="CZ8" s="76">
        <f t="shared" si="26"/>
        <v>0</v>
      </c>
      <c r="DA8" s="76">
        <f t="shared" si="26"/>
        <v>0</v>
      </c>
      <c r="DB8" s="76">
        <f t="shared" si="26"/>
        <v>144385</v>
      </c>
      <c r="DC8" s="76">
        <f t="shared" si="26"/>
        <v>0</v>
      </c>
      <c r="DD8" s="76">
        <f t="shared" si="26"/>
        <v>143008</v>
      </c>
      <c r="DE8" s="76">
        <f t="shared" si="26"/>
        <v>1282</v>
      </c>
      <c r="DF8" s="76">
        <f t="shared" si="26"/>
        <v>95</v>
      </c>
      <c r="DG8" s="77" t="s">
        <v>174</v>
      </c>
      <c r="DH8" s="76">
        <f aca="true" t="shared" si="27" ref="DH8:DJ13">SUM(BD8,+CF8)</f>
        <v>32978</v>
      </c>
      <c r="DI8" s="76">
        <f t="shared" si="27"/>
        <v>5626</v>
      </c>
      <c r="DJ8" s="76">
        <f t="shared" si="27"/>
        <v>504366</v>
      </c>
    </row>
    <row r="9" spans="1:114" s="51" customFormat="1" ht="12" customHeight="1">
      <c r="A9" s="52" t="s">
        <v>172</v>
      </c>
      <c r="B9" s="53" t="s">
        <v>177</v>
      </c>
      <c r="C9" s="52" t="s">
        <v>565</v>
      </c>
      <c r="D9" s="76">
        <f t="shared" si="6"/>
        <v>0</v>
      </c>
      <c r="E9" s="76">
        <f t="shared" si="7"/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f t="shared" si="8"/>
        <v>186071</v>
      </c>
      <c r="N9" s="76">
        <f t="shared" si="9"/>
        <v>76259</v>
      </c>
      <c r="O9" s="76">
        <v>67442</v>
      </c>
      <c r="P9" s="76">
        <v>0</v>
      </c>
      <c r="Q9" s="76">
        <v>0</v>
      </c>
      <c r="R9" s="76">
        <v>8817</v>
      </c>
      <c r="S9" s="76">
        <v>191472</v>
      </c>
      <c r="T9" s="76">
        <v>0</v>
      </c>
      <c r="U9" s="76">
        <v>109812</v>
      </c>
      <c r="V9" s="76">
        <f t="shared" si="10"/>
        <v>186071</v>
      </c>
      <c r="W9" s="76">
        <f t="shared" si="10"/>
        <v>76259</v>
      </c>
      <c r="X9" s="76">
        <f t="shared" si="10"/>
        <v>67442</v>
      </c>
      <c r="Y9" s="76">
        <f t="shared" si="10"/>
        <v>0</v>
      </c>
      <c r="Z9" s="76">
        <f t="shared" si="10"/>
        <v>0</v>
      </c>
      <c r="AA9" s="76">
        <f t="shared" si="10"/>
        <v>8817</v>
      </c>
      <c r="AB9" s="76">
        <f t="shared" si="10"/>
        <v>191472</v>
      </c>
      <c r="AC9" s="76">
        <f t="shared" si="10"/>
        <v>0</v>
      </c>
      <c r="AD9" s="76">
        <f t="shared" si="10"/>
        <v>109812</v>
      </c>
      <c r="AE9" s="76">
        <f t="shared" si="11"/>
        <v>0</v>
      </c>
      <c r="AF9" s="76">
        <f t="shared" si="12"/>
        <v>0</v>
      </c>
      <c r="AG9" s="76">
        <v>0</v>
      </c>
      <c r="AH9" s="76">
        <v>0</v>
      </c>
      <c r="AI9" s="76">
        <v>0</v>
      </c>
      <c r="AJ9" s="76">
        <v>0</v>
      </c>
      <c r="AK9" s="76">
        <v>0</v>
      </c>
      <c r="AL9" s="77" t="s">
        <v>174</v>
      </c>
      <c r="AM9" s="76">
        <f t="shared" si="13"/>
        <v>0</v>
      </c>
      <c r="AN9" s="76">
        <f t="shared" si="14"/>
        <v>0</v>
      </c>
      <c r="AO9" s="76">
        <v>0</v>
      </c>
      <c r="AP9" s="76">
        <v>0</v>
      </c>
      <c r="AQ9" s="76">
        <v>0</v>
      </c>
      <c r="AR9" s="76">
        <v>0</v>
      </c>
      <c r="AS9" s="76">
        <f t="shared" si="15"/>
        <v>0</v>
      </c>
      <c r="AT9" s="76">
        <v>0</v>
      </c>
      <c r="AU9" s="76">
        <v>0</v>
      </c>
      <c r="AV9" s="76">
        <v>0</v>
      </c>
      <c r="AW9" s="76">
        <v>0</v>
      </c>
      <c r="AX9" s="76">
        <f t="shared" si="16"/>
        <v>0</v>
      </c>
      <c r="AY9" s="76">
        <v>0</v>
      </c>
      <c r="AZ9" s="76">
        <v>0</v>
      </c>
      <c r="BA9" s="76">
        <v>0</v>
      </c>
      <c r="BB9" s="76">
        <v>0</v>
      </c>
      <c r="BC9" s="77" t="s">
        <v>174</v>
      </c>
      <c r="BD9" s="76">
        <v>0</v>
      </c>
      <c r="BE9" s="76">
        <v>0</v>
      </c>
      <c r="BF9" s="76">
        <f t="shared" si="17"/>
        <v>0</v>
      </c>
      <c r="BG9" s="76">
        <f t="shared" si="18"/>
        <v>184539</v>
      </c>
      <c r="BH9" s="76">
        <f t="shared" si="19"/>
        <v>184539</v>
      </c>
      <c r="BI9" s="76">
        <v>0</v>
      </c>
      <c r="BJ9" s="76">
        <v>184539</v>
      </c>
      <c r="BK9" s="76">
        <v>0</v>
      </c>
      <c r="BL9" s="76">
        <v>0</v>
      </c>
      <c r="BM9" s="76">
        <v>0</v>
      </c>
      <c r="BN9" s="77" t="s">
        <v>174</v>
      </c>
      <c r="BO9" s="76">
        <f t="shared" si="20"/>
        <v>193004</v>
      </c>
      <c r="BP9" s="76">
        <f t="shared" si="21"/>
        <v>67958</v>
      </c>
      <c r="BQ9" s="76">
        <v>67958</v>
      </c>
      <c r="BR9" s="76">
        <v>0</v>
      </c>
      <c r="BS9" s="76">
        <v>0</v>
      </c>
      <c r="BT9" s="76">
        <v>0</v>
      </c>
      <c r="BU9" s="76">
        <f t="shared" si="22"/>
        <v>119128</v>
      </c>
      <c r="BV9" s="76">
        <v>0</v>
      </c>
      <c r="BW9" s="76">
        <v>119128</v>
      </c>
      <c r="BX9" s="76">
        <v>0</v>
      </c>
      <c r="BY9" s="76">
        <v>0</v>
      </c>
      <c r="BZ9" s="76">
        <f t="shared" si="23"/>
        <v>5918</v>
      </c>
      <c r="CA9" s="76">
        <v>0</v>
      </c>
      <c r="CB9" s="76">
        <v>4022</v>
      </c>
      <c r="CC9" s="76">
        <v>1896</v>
      </c>
      <c r="CD9" s="76">
        <v>0</v>
      </c>
      <c r="CE9" s="77" t="s">
        <v>174</v>
      </c>
      <c r="CF9" s="76">
        <v>0</v>
      </c>
      <c r="CG9" s="76">
        <v>0</v>
      </c>
      <c r="CH9" s="76">
        <f t="shared" si="24"/>
        <v>377543</v>
      </c>
      <c r="CI9" s="76">
        <f t="shared" si="25"/>
        <v>184539</v>
      </c>
      <c r="CJ9" s="76">
        <f t="shared" si="25"/>
        <v>184539</v>
      </c>
      <c r="CK9" s="76">
        <f t="shared" si="25"/>
        <v>0</v>
      </c>
      <c r="CL9" s="76">
        <f t="shared" si="25"/>
        <v>184539</v>
      </c>
      <c r="CM9" s="76">
        <f t="shared" si="25"/>
        <v>0</v>
      </c>
      <c r="CN9" s="76">
        <f t="shared" si="25"/>
        <v>0</v>
      </c>
      <c r="CO9" s="76">
        <f t="shared" si="25"/>
        <v>0</v>
      </c>
      <c r="CP9" s="77" t="s">
        <v>174</v>
      </c>
      <c r="CQ9" s="76">
        <f t="shared" si="26"/>
        <v>193004</v>
      </c>
      <c r="CR9" s="76">
        <f t="shared" si="26"/>
        <v>67958</v>
      </c>
      <c r="CS9" s="76">
        <f t="shared" si="26"/>
        <v>67958</v>
      </c>
      <c r="CT9" s="76">
        <f t="shared" si="26"/>
        <v>0</v>
      </c>
      <c r="CU9" s="76">
        <f t="shared" si="26"/>
        <v>0</v>
      </c>
      <c r="CV9" s="76">
        <f t="shared" si="26"/>
        <v>0</v>
      </c>
      <c r="CW9" s="76">
        <f t="shared" si="26"/>
        <v>119128</v>
      </c>
      <c r="CX9" s="76">
        <f t="shared" si="26"/>
        <v>0</v>
      </c>
      <c r="CY9" s="76">
        <f t="shared" si="26"/>
        <v>119128</v>
      </c>
      <c r="CZ9" s="76">
        <f t="shared" si="26"/>
        <v>0</v>
      </c>
      <c r="DA9" s="76">
        <f t="shared" si="26"/>
        <v>0</v>
      </c>
      <c r="DB9" s="76">
        <f t="shared" si="26"/>
        <v>5918</v>
      </c>
      <c r="DC9" s="76">
        <f t="shared" si="26"/>
        <v>0</v>
      </c>
      <c r="DD9" s="76">
        <f t="shared" si="26"/>
        <v>4022</v>
      </c>
      <c r="DE9" s="76">
        <f t="shared" si="26"/>
        <v>1896</v>
      </c>
      <c r="DF9" s="76">
        <f t="shared" si="26"/>
        <v>0</v>
      </c>
      <c r="DG9" s="77" t="s">
        <v>174</v>
      </c>
      <c r="DH9" s="76">
        <f t="shared" si="27"/>
        <v>0</v>
      </c>
      <c r="DI9" s="76">
        <f t="shared" si="27"/>
        <v>0</v>
      </c>
      <c r="DJ9" s="76">
        <f t="shared" si="27"/>
        <v>377543</v>
      </c>
    </row>
    <row r="10" spans="1:114" s="51" customFormat="1" ht="12" customHeight="1">
      <c r="A10" s="52" t="s">
        <v>172</v>
      </c>
      <c r="B10" s="66" t="s">
        <v>178</v>
      </c>
      <c r="C10" s="52" t="s">
        <v>179</v>
      </c>
      <c r="D10" s="76">
        <f t="shared" si="6"/>
        <v>0</v>
      </c>
      <c r="E10" s="76">
        <f t="shared" si="7"/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f t="shared" si="8"/>
        <v>7941</v>
      </c>
      <c r="N10" s="76">
        <f t="shared" si="9"/>
        <v>15706</v>
      </c>
      <c r="O10" s="76">
        <v>0</v>
      </c>
      <c r="P10" s="76">
        <v>0</v>
      </c>
      <c r="Q10" s="76">
        <v>0</v>
      </c>
      <c r="R10" s="76">
        <v>15706</v>
      </c>
      <c r="S10" s="76">
        <v>185301</v>
      </c>
      <c r="T10" s="76">
        <v>0</v>
      </c>
      <c r="U10" s="76">
        <v>-7765</v>
      </c>
      <c r="V10" s="76">
        <f t="shared" si="10"/>
        <v>7941</v>
      </c>
      <c r="W10" s="76">
        <f t="shared" si="10"/>
        <v>15706</v>
      </c>
      <c r="X10" s="76">
        <f t="shared" si="10"/>
        <v>0</v>
      </c>
      <c r="Y10" s="76">
        <f t="shared" si="10"/>
        <v>0</v>
      </c>
      <c r="Z10" s="76">
        <f t="shared" si="10"/>
        <v>0</v>
      </c>
      <c r="AA10" s="76">
        <f t="shared" si="10"/>
        <v>15706</v>
      </c>
      <c r="AB10" s="76">
        <f t="shared" si="10"/>
        <v>185301</v>
      </c>
      <c r="AC10" s="76">
        <f t="shared" si="10"/>
        <v>0</v>
      </c>
      <c r="AD10" s="76">
        <f t="shared" si="10"/>
        <v>-7765</v>
      </c>
      <c r="AE10" s="76">
        <f t="shared" si="11"/>
        <v>0</v>
      </c>
      <c r="AF10" s="76">
        <f t="shared" si="12"/>
        <v>0</v>
      </c>
      <c r="AG10" s="76">
        <v>0</v>
      </c>
      <c r="AH10" s="76">
        <v>0</v>
      </c>
      <c r="AI10" s="76">
        <v>0</v>
      </c>
      <c r="AJ10" s="76">
        <v>0</v>
      </c>
      <c r="AK10" s="76">
        <v>0</v>
      </c>
      <c r="AL10" s="77" t="s">
        <v>174</v>
      </c>
      <c r="AM10" s="76">
        <f t="shared" si="13"/>
        <v>0</v>
      </c>
      <c r="AN10" s="76">
        <f t="shared" si="14"/>
        <v>0</v>
      </c>
      <c r="AO10" s="76">
        <v>0</v>
      </c>
      <c r="AP10" s="76">
        <v>0</v>
      </c>
      <c r="AQ10" s="76">
        <v>0</v>
      </c>
      <c r="AR10" s="76">
        <v>0</v>
      </c>
      <c r="AS10" s="76">
        <f t="shared" si="15"/>
        <v>0</v>
      </c>
      <c r="AT10" s="76">
        <v>0</v>
      </c>
      <c r="AU10" s="76">
        <v>0</v>
      </c>
      <c r="AV10" s="76">
        <v>0</v>
      </c>
      <c r="AW10" s="76">
        <v>0</v>
      </c>
      <c r="AX10" s="76">
        <f t="shared" si="16"/>
        <v>0</v>
      </c>
      <c r="AY10" s="76">
        <v>0</v>
      </c>
      <c r="AZ10" s="76">
        <v>0</v>
      </c>
      <c r="BA10" s="76">
        <v>0</v>
      </c>
      <c r="BB10" s="76">
        <v>0</v>
      </c>
      <c r="BC10" s="77" t="s">
        <v>174</v>
      </c>
      <c r="BD10" s="76">
        <v>0</v>
      </c>
      <c r="BE10" s="76">
        <v>0</v>
      </c>
      <c r="BF10" s="76">
        <f t="shared" si="17"/>
        <v>0</v>
      </c>
      <c r="BG10" s="76">
        <f t="shared" si="18"/>
        <v>0</v>
      </c>
      <c r="BH10" s="76">
        <f t="shared" si="19"/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7" t="s">
        <v>174</v>
      </c>
      <c r="BO10" s="76">
        <f t="shared" si="20"/>
        <v>168707</v>
      </c>
      <c r="BP10" s="76">
        <f t="shared" si="21"/>
        <v>54940</v>
      </c>
      <c r="BQ10" s="76">
        <v>22518</v>
      </c>
      <c r="BR10" s="76">
        <v>0</v>
      </c>
      <c r="BS10" s="76">
        <v>32422</v>
      </c>
      <c r="BT10" s="76">
        <v>0</v>
      </c>
      <c r="BU10" s="76">
        <f t="shared" si="22"/>
        <v>112084</v>
      </c>
      <c r="BV10" s="76">
        <v>0</v>
      </c>
      <c r="BW10" s="76">
        <v>112084</v>
      </c>
      <c r="BX10" s="76">
        <v>0</v>
      </c>
      <c r="BY10" s="76">
        <v>0</v>
      </c>
      <c r="BZ10" s="76">
        <f t="shared" si="23"/>
        <v>1683</v>
      </c>
      <c r="CA10" s="76">
        <v>60</v>
      </c>
      <c r="CB10" s="76">
        <v>0</v>
      </c>
      <c r="CC10" s="76">
        <v>1623</v>
      </c>
      <c r="CD10" s="76">
        <v>0</v>
      </c>
      <c r="CE10" s="77" t="s">
        <v>174</v>
      </c>
      <c r="CF10" s="76">
        <v>0</v>
      </c>
      <c r="CG10" s="76">
        <v>24535</v>
      </c>
      <c r="CH10" s="76">
        <f t="shared" si="24"/>
        <v>193242</v>
      </c>
      <c r="CI10" s="76">
        <f t="shared" si="25"/>
        <v>0</v>
      </c>
      <c r="CJ10" s="76">
        <f t="shared" si="25"/>
        <v>0</v>
      </c>
      <c r="CK10" s="76">
        <f t="shared" si="25"/>
        <v>0</v>
      </c>
      <c r="CL10" s="76">
        <f t="shared" si="25"/>
        <v>0</v>
      </c>
      <c r="CM10" s="76">
        <f t="shared" si="25"/>
        <v>0</v>
      </c>
      <c r="CN10" s="76">
        <f t="shared" si="25"/>
        <v>0</v>
      </c>
      <c r="CO10" s="76">
        <f t="shared" si="25"/>
        <v>0</v>
      </c>
      <c r="CP10" s="77" t="s">
        <v>174</v>
      </c>
      <c r="CQ10" s="76">
        <f t="shared" si="26"/>
        <v>168707</v>
      </c>
      <c r="CR10" s="76">
        <f t="shared" si="26"/>
        <v>54940</v>
      </c>
      <c r="CS10" s="76">
        <f t="shared" si="26"/>
        <v>22518</v>
      </c>
      <c r="CT10" s="76">
        <f t="shared" si="26"/>
        <v>0</v>
      </c>
      <c r="CU10" s="76">
        <f t="shared" si="26"/>
        <v>32422</v>
      </c>
      <c r="CV10" s="76">
        <f t="shared" si="26"/>
        <v>0</v>
      </c>
      <c r="CW10" s="76">
        <f t="shared" si="26"/>
        <v>112084</v>
      </c>
      <c r="CX10" s="76">
        <f t="shared" si="26"/>
        <v>0</v>
      </c>
      <c r="CY10" s="76">
        <f t="shared" si="26"/>
        <v>112084</v>
      </c>
      <c r="CZ10" s="76">
        <f t="shared" si="26"/>
        <v>0</v>
      </c>
      <c r="DA10" s="76">
        <f t="shared" si="26"/>
        <v>0</v>
      </c>
      <c r="DB10" s="76">
        <f t="shared" si="26"/>
        <v>1683</v>
      </c>
      <c r="DC10" s="76">
        <f t="shared" si="26"/>
        <v>60</v>
      </c>
      <c r="DD10" s="76">
        <f t="shared" si="26"/>
        <v>0</v>
      </c>
      <c r="DE10" s="76">
        <f t="shared" si="26"/>
        <v>1623</v>
      </c>
      <c r="DF10" s="76">
        <f t="shared" si="26"/>
        <v>0</v>
      </c>
      <c r="DG10" s="77" t="s">
        <v>174</v>
      </c>
      <c r="DH10" s="76">
        <f t="shared" si="27"/>
        <v>0</v>
      </c>
      <c r="DI10" s="76">
        <f t="shared" si="27"/>
        <v>24535</v>
      </c>
      <c r="DJ10" s="76">
        <f t="shared" si="27"/>
        <v>193242</v>
      </c>
    </row>
    <row r="11" spans="1:114" s="51" customFormat="1" ht="12" customHeight="1">
      <c r="A11" s="52" t="s">
        <v>172</v>
      </c>
      <c r="B11" s="53" t="s">
        <v>180</v>
      </c>
      <c r="C11" s="52" t="s">
        <v>181</v>
      </c>
      <c r="D11" s="76">
        <f t="shared" si="6"/>
        <v>0</v>
      </c>
      <c r="E11" s="76">
        <f t="shared" si="7"/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f t="shared" si="8"/>
        <v>4989</v>
      </c>
      <c r="N11" s="76">
        <f t="shared" si="9"/>
        <v>15311</v>
      </c>
      <c r="O11" s="76">
        <v>0</v>
      </c>
      <c r="P11" s="76">
        <v>0</v>
      </c>
      <c r="Q11" s="76">
        <v>0</v>
      </c>
      <c r="R11" s="76">
        <v>3963</v>
      </c>
      <c r="S11" s="76">
        <v>165820</v>
      </c>
      <c r="T11" s="76">
        <v>11348</v>
      </c>
      <c r="U11" s="76">
        <v>-10322</v>
      </c>
      <c r="V11" s="76">
        <f t="shared" si="10"/>
        <v>4989</v>
      </c>
      <c r="W11" s="76">
        <f t="shared" si="10"/>
        <v>15311</v>
      </c>
      <c r="X11" s="76">
        <f t="shared" si="10"/>
        <v>0</v>
      </c>
      <c r="Y11" s="76">
        <f t="shared" si="10"/>
        <v>0</v>
      </c>
      <c r="Z11" s="76">
        <f t="shared" si="10"/>
        <v>0</v>
      </c>
      <c r="AA11" s="76">
        <f t="shared" si="10"/>
        <v>3963</v>
      </c>
      <c r="AB11" s="76">
        <f t="shared" si="10"/>
        <v>165820</v>
      </c>
      <c r="AC11" s="76">
        <f t="shared" si="10"/>
        <v>11348</v>
      </c>
      <c r="AD11" s="76">
        <f t="shared" si="10"/>
        <v>-10322</v>
      </c>
      <c r="AE11" s="76">
        <f t="shared" si="11"/>
        <v>0</v>
      </c>
      <c r="AF11" s="76">
        <f t="shared" si="12"/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7" t="s">
        <v>174</v>
      </c>
      <c r="AM11" s="76">
        <f t="shared" si="13"/>
        <v>0</v>
      </c>
      <c r="AN11" s="76">
        <f t="shared" si="14"/>
        <v>0</v>
      </c>
      <c r="AO11" s="76">
        <v>0</v>
      </c>
      <c r="AP11" s="76">
        <v>0</v>
      </c>
      <c r="AQ11" s="76">
        <v>0</v>
      </c>
      <c r="AR11" s="76">
        <v>0</v>
      </c>
      <c r="AS11" s="76">
        <f t="shared" si="15"/>
        <v>0</v>
      </c>
      <c r="AT11" s="76">
        <v>0</v>
      </c>
      <c r="AU11" s="76">
        <v>0</v>
      </c>
      <c r="AV11" s="76">
        <v>0</v>
      </c>
      <c r="AW11" s="76">
        <v>0</v>
      </c>
      <c r="AX11" s="76">
        <f t="shared" si="16"/>
        <v>0</v>
      </c>
      <c r="AY11" s="76">
        <v>0</v>
      </c>
      <c r="AZ11" s="76">
        <v>0</v>
      </c>
      <c r="BA11" s="76">
        <v>0</v>
      </c>
      <c r="BB11" s="76">
        <v>0</v>
      </c>
      <c r="BC11" s="77" t="s">
        <v>174</v>
      </c>
      <c r="BD11" s="76">
        <v>0</v>
      </c>
      <c r="BE11" s="76">
        <v>0</v>
      </c>
      <c r="BF11" s="76">
        <f t="shared" si="17"/>
        <v>0</v>
      </c>
      <c r="BG11" s="76">
        <f t="shared" si="18"/>
        <v>0</v>
      </c>
      <c r="BH11" s="76">
        <f t="shared" si="19"/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0</v>
      </c>
      <c r="BN11" s="77" t="s">
        <v>174</v>
      </c>
      <c r="BO11" s="76">
        <f t="shared" si="20"/>
        <v>156245</v>
      </c>
      <c r="BP11" s="76">
        <f t="shared" si="21"/>
        <v>36261</v>
      </c>
      <c r="BQ11" s="76">
        <v>36261</v>
      </c>
      <c r="BR11" s="76">
        <v>0</v>
      </c>
      <c r="BS11" s="76">
        <v>0</v>
      </c>
      <c r="BT11" s="76">
        <v>0</v>
      </c>
      <c r="BU11" s="76">
        <f t="shared" si="22"/>
        <v>98319</v>
      </c>
      <c r="BV11" s="76">
        <v>0</v>
      </c>
      <c r="BW11" s="76">
        <v>98319</v>
      </c>
      <c r="BX11" s="76">
        <v>0</v>
      </c>
      <c r="BY11" s="76">
        <v>0</v>
      </c>
      <c r="BZ11" s="76">
        <f t="shared" si="23"/>
        <v>21665</v>
      </c>
      <c r="CA11" s="76">
        <v>0</v>
      </c>
      <c r="CB11" s="76">
        <v>0</v>
      </c>
      <c r="CC11" s="76">
        <v>829</v>
      </c>
      <c r="CD11" s="76">
        <v>20836</v>
      </c>
      <c r="CE11" s="77" t="s">
        <v>174</v>
      </c>
      <c r="CF11" s="76">
        <v>0</v>
      </c>
      <c r="CG11" s="76">
        <v>14564</v>
      </c>
      <c r="CH11" s="76">
        <f t="shared" si="24"/>
        <v>170809</v>
      </c>
      <c r="CI11" s="76">
        <f t="shared" si="25"/>
        <v>0</v>
      </c>
      <c r="CJ11" s="76">
        <f t="shared" si="25"/>
        <v>0</v>
      </c>
      <c r="CK11" s="76">
        <f t="shared" si="25"/>
        <v>0</v>
      </c>
      <c r="CL11" s="76">
        <f t="shared" si="25"/>
        <v>0</v>
      </c>
      <c r="CM11" s="76">
        <f t="shared" si="25"/>
        <v>0</v>
      </c>
      <c r="CN11" s="76">
        <f t="shared" si="25"/>
        <v>0</v>
      </c>
      <c r="CO11" s="76">
        <f t="shared" si="25"/>
        <v>0</v>
      </c>
      <c r="CP11" s="77" t="s">
        <v>174</v>
      </c>
      <c r="CQ11" s="76">
        <f t="shared" si="26"/>
        <v>156245</v>
      </c>
      <c r="CR11" s="76">
        <f t="shared" si="26"/>
        <v>36261</v>
      </c>
      <c r="CS11" s="76">
        <f t="shared" si="26"/>
        <v>36261</v>
      </c>
      <c r="CT11" s="76">
        <f t="shared" si="26"/>
        <v>0</v>
      </c>
      <c r="CU11" s="76">
        <f t="shared" si="26"/>
        <v>0</v>
      </c>
      <c r="CV11" s="76">
        <f t="shared" si="26"/>
        <v>0</v>
      </c>
      <c r="CW11" s="76">
        <f t="shared" si="26"/>
        <v>98319</v>
      </c>
      <c r="CX11" s="76">
        <f t="shared" si="26"/>
        <v>0</v>
      </c>
      <c r="CY11" s="76">
        <f t="shared" si="26"/>
        <v>98319</v>
      </c>
      <c r="CZ11" s="76">
        <f t="shared" si="26"/>
        <v>0</v>
      </c>
      <c r="DA11" s="76">
        <f t="shared" si="26"/>
        <v>0</v>
      </c>
      <c r="DB11" s="76">
        <f t="shared" si="26"/>
        <v>21665</v>
      </c>
      <c r="DC11" s="76">
        <f t="shared" si="26"/>
        <v>0</v>
      </c>
      <c r="DD11" s="76">
        <f t="shared" si="26"/>
        <v>0</v>
      </c>
      <c r="DE11" s="76">
        <f t="shared" si="26"/>
        <v>829</v>
      </c>
      <c r="DF11" s="76">
        <f t="shared" si="26"/>
        <v>20836</v>
      </c>
      <c r="DG11" s="77" t="s">
        <v>174</v>
      </c>
      <c r="DH11" s="76">
        <f t="shared" si="27"/>
        <v>0</v>
      </c>
      <c r="DI11" s="76">
        <f t="shared" si="27"/>
        <v>14564</v>
      </c>
      <c r="DJ11" s="76">
        <f t="shared" si="27"/>
        <v>170809</v>
      </c>
    </row>
    <row r="12" spans="1:114" s="51" customFormat="1" ht="12" customHeight="1">
      <c r="A12" s="55" t="s">
        <v>172</v>
      </c>
      <c r="B12" s="56" t="s">
        <v>182</v>
      </c>
      <c r="C12" s="55" t="s">
        <v>183</v>
      </c>
      <c r="D12" s="78">
        <f t="shared" si="6"/>
        <v>58645</v>
      </c>
      <c r="E12" s="78">
        <f t="shared" si="7"/>
        <v>58645</v>
      </c>
      <c r="F12" s="78">
        <v>0</v>
      </c>
      <c r="G12" s="78">
        <v>0</v>
      </c>
      <c r="H12" s="78">
        <v>0</v>
      </c>
      <c r="I12" s="78">
        <v>58645</v>
      </c>
      <c r="J12" s="78">
        <v>220072</v>
      </c>
      <c r="K12" s="78">
        <v>0</v>
      </c>
      <c r="L12" s="78">
        <v>0</v>
      </c>
      <c r="M12" s="78">
        <f t="shared" si="8"/>
        <v>0</v>
      </c>
      <c r="N12" s="78">
        <f t="shared" si="9"/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f t="shared" si="10"/>
        <v>58645</v>
      </c>
      <c r="W12" s="78">
        <f t="shared" si="10"/>
        <v>58645</v>
      </c>
      <c r="X12" s="78">
        <f t="shared" si="10"/>
        <v>0</v>
      </c>
      <c r="Y12" s="78">
        <f t="shared" si="10"/>
        <v>0</v>
      </c>
      <c r="Z12" s="78">
        <f t="shared" si="10"/>
        <v>0</v>
      </c>
      <c r="AA12" s="78">
        <f t="shared" si="10"/>
        <v>58645</v>
      </c>
      <c r="AB12" s="78">
        <f t="shared" si="10"/>
        <v>220072</v>
      </c>
      <c r="AC12" s="78">
        <f t="shared" si="10"/>
        <v>0</v>
      </c>
      <c r="AD12" s="78">
        <f t="shared" si="10"/>
        <v>0</v>
      </c>
      <c r="AE12" s="78">
        <f t="shared" si="11"/>
        <v>0</v>
      </c>
      <c r="AF12" s="78">
        <f t="shared" si="12"/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9" t="s">
        <v>174</v>
      </c>
      <c r="AM12" s="78">
        <f t="shared" si="13"/>
        <v>276168</v>
      </c>
      <c r="AN12" s="78">
        <f t="shared" si="14"/>
        <v>45971</v>
      </c>
      <c r="AO12" s="78">
        <v>14359</v>
      </c>
      <c r="AP12" s="78">
        <v>0</v>
      </c>
      <c r="AQ12" s="78">
        <v>31612</v>
      </c>
      <c r="AR12" s="78">
        <v>0</v>
      </c>
      <c r="AS12" s="78">
        <f t="shared" si="15"/>
        <v>123085</v>
      </c>
      <c r="AT12" s="78">
        <v>0</v>
      </c>
      <c r="AU12" s="78">
        <v>123085</v>
      </c>
      <c r="AV12" s="78">
        <v>0</v>
      </c>
      <c r="AW12" s="78">
        <v>0</v>
      </c>
      <c r="AX12" s="78">
        <f t="shared" si="16"/>
        <v>107112</v>
      </c>
      <c r="AY12" s="78">
        <v>0</v>
      </c>
      <c r="AZ12" s="78">
        <v>107112</v>
      </c>
      <c r="BA12" s="78">
        <v>0</v>
      </c>
      <c r="BB12" s="78">
        <v>0</v>
      </c>
      <c r="BC12" s="79" t="s">
        <v>174</v>
      </c>
      <c r="BD12" s="78">
        <v>0</v>
      </c>
      <c r="BE12" s="78">
        <v>2549</v>
      </c>
      <c r="BF12" s="78">
        <f t="shared" si="17"/>
        <v>278717</v>
      </c>
      <c r="BG12" s="78">
        <f t="shared" si="18"/>
        <v>0</v>
      </c>
      <c r="BH12" s="78">
        <f t="shared" si="19"/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9" t="s">
        <v>174</v>
      </c>
      <c r="BO12" s="78">
        <f t="shared" si="20"/>
        <v>0</v>
      </c>
      <c r="BP12" s="78">
        <f t="shared" si="21"/>
        <v>0</v>
      </c>
      <c r="BQ12" s="78">
        <v>0</v>
      </c>
      <c r="BR12" s="78">
        <v>0</v>
      </c>
      <c r="BS12" s="78">
        <v>0</v>
      </c>
      <c r="BT12" s="78">
        <v>0</v>
      </c>
      <c r="BU12" s="78">
        <f t="shared" si="22"/>
        <v>0</v>
      </c>
      <c r="BV12" s="78">
        <v>0</v>
      </c>
      <c r="BW12" s="78">
        <v>0</v>
      </c>
      <c r="BX12" s="78">
        <v>0</v>
      </c>
      <c r="BY12" s="78">
        <v>0</v>
      </c>
      <c r="BZ12" s="78">
        <f t="shared" si="23"/>
        <v>0</v>
      </c>
      <c r="CA12" s="78">
        <v>0</v>
      </c>
      <c r="CB12" s="78">
        <v>0</v>
      </c>
      <c r="CC12" s="78">
        <v>0</v>
      </c>
      <c r="CD12" s="78">
        <v>0</v>
      </c>
      <c r="CE12" s="79" t="s">
        <v>174</v>
      </c>
      <c r="CF12" s="78">
        <v>0</v>
      </c>
      <c r="CG12" s="78">
        <v>0</v>
      </c>
      <c r="CH12" s="78">
        <f t="shared" si="24"/>
        <v>0</v>
      </c>
      <c r="CI12" s="78">
        <f t="shared" si="25"/>
        <v>0</v>
      </c>
      <c r="CJ12" s="78">
        <f t="shared" si="25"/>
        <v>0</v>
      </c>
      <c r="CK12" s="78">
        <f t="shared" si="25"/>
        <v>0</v>
      </c>
      <c r="CL12" s="78">
        <f t="shared" si="25"/>
        <v>0</v>
      </c>
      <c r="CM12" s="78">
        <f t="shared" si="25"/>
        <v>0</v>
      </c>
      <c r="CN12" s="78">
        <f t="shared" si="25"/>
        <v>0</v>
      </c>
      <c r="CO12" s="78">
        <f t="shared" si="25"/>
        <v>0</v>
      </c>
      <c r="CP12" s="79" t="s">
        <v>174</v>
      </c>
      <c r="CQ12" s="78">
        <f t="shared" si="26"/>
        <v>276168</v>
      </c>
      <c r="CR12" s="78">
        <f t="shared" si="26"/>
        <v>45971</v>
      </c>
      <c r="CS12" s="78">
        <f t="shared" si="26"/>
        <v>14359</v>
      </c>
      <c r="CT12" s="78">
        <f t="shared" si="26"/>
        <v>0</v>
      </c>
      <c r="CU12" s="78">
        <f t="shared" si="26"/>
        <v>31612</v>
      </c>
      <c r="CV12" s="78">
        <f t="shared" si="26"/>
        <v>0</v>
      </c>
      <c r="CW12" s="78">
        <f t="shared" si="26"/>
        <v>123085</v>
      </c>
      <c r="CX12" s="78">
        <f t="shared" si="26"/>
        <v>0</v>
      </c>
      <c r="CY12" s="78">
        <f t="shared" si="26"/>
        <v>123085</v>
      </c>
      <c r="CZ12" s="78">
        <f t="shared" si="26"/>
        <v>0</v>
      </c>
      <c r="DA12" s="78">
        <f t="shared" si="26"/>
        <v>0</v>
      </c>
      <c r="DB12" s="78">
        <f t="shared" si="26"/>
        <v>107112</v>
      </c>
      <c r="DC12" s="78">
        <f t="shared" si="26"/>
        <v>0</v>
      </c>
      <c r="DD12" s="78">
        <f t="shared" si="26"/>
        <v>107112</v>
      </c>
      <c r="DE12" s="78">
        <f t="shared" si="26"/>
        <v>0</v>
      </c>
      <c r="DF12" s="78">
        <f t="shared" si="26"/>
        <v>0</v>
      </c>
      <c r="DG12" s="79" t="s">
        <v>174</v>
      </c>
      <c r="DH12" s="78">
        <f t="shared" si="27"/>
        <v>0</v>
      </c>
      <c r="DI12" s="78">
        <f t="shared" si="27"/>
        <v>2549</v>
      </c>
      <c r="DJ12" s="78">
        <f t="shared" si="27"/>
        <v>278717</v>
      </c>
    </row>
    <row r="13" spans="1:114" s="51" customFormat="1" ht="12" customHeight="1">
      <c r="A13" s="55" t="s">
        <v>172</v>
      </c>
      <c r="B13" s="56" t="s">
        <v>184</v>
      </c>
      <c r="C13" s="55" t="s">
        <v>185</v>
      </c>
      <c r="D13" s="78">
        <f t="shared" si="6"/>
        <v>166167</v>
      </c>
      <c r="E13" s="78">
        <f t="shared" si="7"/>
        <v>166167</v>
      </c>
      <c r="F13" s="78">
        <v>27216</v>
      </c>
      <c r="G13" s="78">
        <v>0</v>
      </c>
      <c r="H13" s="78">
        <v>0</v>
      </c>
      <c r="I13" s="78">
        <v>5751</v>
      </c>
      <c r="J13" s="78">
        <v>296546</v>
      </c>
      <c r="K13" s="78">
        <v>133200</v>
      </c>
      <c r="L13" s="78">
        <v>0</v>
      </c>
      <c r="M13" s="78">
        <f t="shared" si="8"/>
        <v>500099</v>
      </c>
      <c r="N13" s="78">
        <f t="shared" si="9"/>
        <v>500099</v>
      </c>
      <c r="O13" s="78">
        <v>120436</v>
      </c>
      <c r="P13" s="78">
        <v>0</v>
      </c>
      <c r="Q13" s="78">
        <v>131200</v>
      </c>
      <c r="R13" s="78">
        <v>13010</v>
      </c>
      <c r="S13" s="78">
        <v>195194</v>
      </c>
      <c r="T13" s="78">
        <v>235453</v>
      </c>
      <c r="U13" s="78">
        <v>0</v>
      </c>
      <c r="V13" s="78">
        <f t="shared" si="10"/>
        <v>666266</v>
      </c>
      <c r="W13" s="78">
        <f t="shared" si="10"/>
        <v>666266</v>
      </c>
      <c r="X13" s="78">
        <f t="shared" si="10"/>
        <v>147652</v>
      </c>
      <c r="Y13" s="78">
        <f t="shared" si="10"/>
        <v>0</v>
      </c>
      <c r="Z13" s="78">
        <f t="shared" si="10"/>
        <v>131200</v>
      </c>
      <c r="AA13" s="78">
        <f t="shared" si="10"/>
        <v>18761</v>
      </c>
      <c r="AB13" s="78">
        <f t="shared" si="10"/>
        <v>491740</v>
      </c>
      <c r="AC13" s="78">
        <f t="shared" si="10"/>
        <v>368653</v>
      </c>
      <c r="AD13" s="78">
        <f t="shared" si="10"/>
        <v>0</v>
      </c>
      <c r="AE13" s="78">
        <f t="shared" si="11"/>
        <v>302932</v>
      </c>
      <c r="AF13" s="78">
        <f t="shared" si="12"/>
        <v>278282</v>
      </c>
      <c r="AG13" s="78">
        <v>0</v>
      </c>
      <c r="AH13" s="78">
        <v>278282</v>
      </c>
      <c r="AI13" s="78">
        <v>0</v>
      </c>
      <c r="AJ13" s="78">
        <v>0</v>
      </c>
      <c r="AK13" s="78">
        <v>24650</v>
      </c>
      <c r="AL13" s="79" t="s">
        <v>174</v>
      </c>
      <c r="AM13" s="78">
        <f t="shared" si="13"/>
        <v>67846</v>
      </c>
      <c r="AN13" s="78">
        <f t="shared" si="14"/>
        <v>10364</v>
      </c>
      <c r="AO13" s="78">
        <v>10364</v>
      </c>
      <c r="AP13" s="78">
        <v>0</v>
      </c>
      <c r="AQ13" s="78">
        <v>0</v>
      </c>
      <c r="AR13" s="78">
        <v>0</v>
      </c>
      <c r="AS13" s="78">
        <f t="shared" si="15"/>
        <v>54496</v>
      </c>
      <c r="AT13" s="78">
        <v>0</v>
      </c>
      <c r="AU13" s="78">
        <v>54496</v>
      </c>
      <c r="AV13" s="78">
        <v>0</v>
      </c>
      <c r="AW13" s="78">
        <v>0</v>
      </c>
      <c r="AX13" s="78">
        <f t="shared" si="16"/>
        <v>2986</v>
      </c>
      <c r="AY13" s="78">
        <v>0</v>
      </c>
      <c r="AZ13" s="78">
        <v>0</v>
      </c>
      <c r="BA13" s="78">
        <v>0</v>
      </c>
      <c r="BB13" s="78">
        <v>2986</v>
      </c>
      <c r="BC13" s="79" t="s">
        <v>174</v>
      </c>
      <c r="BD13" s="78">
        <v>0</v>
      </c>
      <c r="BE13" s="78">
        <v>91935</v>
      </c>
      <c r="BF13" s="78">
        <f t="shared" si="17"/>
        <v>462713</v>
      </c>
      <c r="BG13" s="78">
        <f t="shared" si="18"/>
        <v>464026</v>
      </c>
      <c r="BH13" s="78">
        <f t="shared" si="19"/>
        <v>464026</v>
      </c>
      <c r="BI13" s="78">
        <v>0</v>
      </c>
      <c r="BJ13" s="78">
        <v>464026</v>
      </c>
      <c r="BK13" s="78">
        <v>0</v>
      </c>
      <c r="BL13" s="78">
        <v>0</v>
      </c>
      <c r="BM13" s="78">
        <v>0</v>
      </c>
      <c r="BN13" s="79" t="s">
        <v>174</v>
      </c>
      <c r="BO13" s="78">
        <f t="shared" si="20"/>
        <v>187201</v>
      </c>
      <c r="BP13" s="78">
        <f t="shared" si="21"/>
        <v>34225</v>
      </c>
      <c r="BQ13" s="78">
        <v>9904</v>
      </c>
      <c r="BR13" s="78">
        <v>0</v>
      </c>
      <c r="BS13" s="78">
        <v>24321</v>
      </c>
      <c r="BT13" s="78">
        <v>0</v>
      </c>
      <c r="BU13" s="78">
        <f t="shared" si="22"/>
        <v>120854</v>
      </c>
      <c r="BV13" s="78">
        <v>0</v>
      </c>
      <c r="BW13" s="78">
        <v>120854</v>
      </c>
      <c r="BX13" s="78">
        <v>0</v>
      </c>
      <c r="BY13" s="78">
        <v>0</v>
      </c>
      <c r="BZ13" s="78">
        <f t="shared" si="23"/>
        <v>32122</v>
      </c>
      <c r="CA13" s="78">
        <v>0</v>
      </c>
      <c r="CB13" s="78">
        <v>32122</v>
      </c>
      <c r="CC13" s="78">
        <v>0</v>
      </c>
      <c r="CD13" s="78">
        <v>0</v>
      </c>
      <c r="CE13" s="79" t="s">
        <v>174</v>
      </c>
      <c r="CF13" s="78">
        <v>0</v>
      </c>
      <c r="CG13" s="78">
        <v>44066</v>
      </c>
      <c r="CH13" s="78">
        <f t="shared" si="24"/>
        <v>695293</v>
      </c>
      <c r="CI13" s="78">
        <f t="shared" si="25"/>
        <v>766958</v>
      </c>
      <c r="CJ13" s="78">
        <f t="shared" si="25"/>
        <v>742308</v>
      </c>
      <c r="CK13" s="78">
        <f t="shared" si="25"/>
        <v>0</v>
      </c>
      <c r="CL13" s="78">
        <f t="shared" si="25"/>
        <v>742308</v>
      </c>
      <c r="CM13" s="78">
        <f t="shared" si="25"/>
        <v>0</v>
      </c>
      <c r="CN13" s="78">
        <f t="shared" si="25"/>
        <v>0</v>
      </c>
      <c r="CO13" s="78">
        <f t="shared" si="25"/>
        <v>24650</v>
      </c>
      <c r="CP13" s="79" t="s">
        <v>174</v>
      </c>
      <c r="CQ13" s="78">
        <f t="shared" si="26"/>
        <v>255047</v>
      </c>
      <c r="CR13" s="78">
        <f t="shared" si="26"/>
        <v>44589</v>
      </c>
      <c r="CS13" s="78">
        <f t="shared" si="26"/>
        <v>20268</v>
      </c>
      <c r="CT13" s="78">
        <f t="shared" si="26"/>
        <v>0</v>
      </c>
      <c r="CU13" s="78">
        <f t="shared" si="26"/>
        <v>24321</v>
      </c>
      <c r="CV13" s="78">
        <f t="shared" si="26"/>
        <v>0</v>
      </c>
      <c r="CW13" s="78">
        <f t="shared" si="26"/>
        <v>175350</v>
      </c>
      <c r="CX13" s="78">
        <f t="shared" si="26"/>
        <v>0</v>
      </c>
      <c r="CY13" s="78">
        <f t="shared" si="26"/>
        <v>175350</v>
      </c>
      <c r="CZ13" s="78">
        <f t="shared" si="26"/>
        <v>0</v>
      </c>
      <c r="DA13" s="78">
        <f t="shared" si="26"/>
        <v>0</v>
      </c>
      <c r="DB13" s="78">
        <f t="shared" si="26"/>
        <v>35108</v>
      </c>
      <c r="DC13" s="78">
        <f t="shared" si="26"/>
        <v>0</v>
      </c>
      <c r="DD13" s="78">
        <f t="shared" si="26"/>
        <v>32122</v>
      </c>
      <c r="DE13" s="78">
        <f t="shared" si="26"/>
        <v>0</v>
      </c>
      <c r="DF13" s="78">
        <f t="shared" si="26"/>
        <v>2986</v>
      </c>
      <c r="DG13" s="79" t="s">
        <v>174</v>
      </c>
      <c r="DH13" s="78">
        <f t="shared" si="27"/>
        <v>0</v>
      </c>
      <c r="DI13" s="78">
        <f t="shared" si="27"/>
        <v>136001</v>
      </c>
      <c r="DJ13" s="78">
        <f t="shared" si="27"/>
        <v>1158006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ゴシック,標準"&amp;14廃棄物処理事業経費（一部事務組合・広域連合の合計）（平成26年度実績）</oddHeader>
  </headerFooter>
  <colBreaks count="5" manualBreakCount="5">
    <brk id="21" min="1" max="998" man="1"/>
    <brk id="30" min="1" max="998" man="1"/>
    <brk id="38" min="1" max="998" man="1"/>
    <brk id="66" min="1" max="998" man="1"/>
    <brk id="94" min="1" max="99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3"/>
  <sheetViews>
    <sheetView zoomScalePageLayoutView="0" workbookViewId="0" topLeftCell="A1">
      <pane xSplit="3" ySplit="6" topLeftCell="D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0" sqref="C30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30" width="14.69921875" style="80" customWidth="1"/>
    <col min="31" max="16384" width="9" style="48" customWidth="1"/>
  </cols>
  <sheetData>
    <row r="1" spans="1:30" s="46" customFormat="1" ht="17.25">
      <c r="A1" s="147" t="s">
        <v>186</v>
      </c>
      <c r="B1" s="45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s="46" customFormat="1" ht="12.75" customHeight="1">
      <c r="A2" s="161" t="s">
        <v>53</v>
      </c>
      <c r="B2" s="155" t="s">
        <v>54</v>
      </c>
      <c r="C2" s="164" t="s">
        <v>187</v>
      </c>
      <c r="D2" s="117" t="s">
        <v>188</v>
      </c>
      <c r="E2" s="118"/>
      <c r="F2" s="118"/>
      <c r="G2" s="118"/>
      <c r="H2" s="118"/>
      <c r="I2" s="118"/>
      <c r="J2" s="118"/>
      <c r="K2" s="118"/>
      <c r="L2" s="119"/>
      <c r="M2" s="117" t="s">
        <v>189</v>
      </c>
      <c r="N2" s="118"/>
      <c r="O2" s="118"/>
      <c r="P2" s="118"/>
      <c r="Q2" s="118"/>
      <c r="R2" s="118"/>
      <c r="S2" s="118"/>
      <c r="T2" s="118"/>
      <c r="U2" s="119"/>
      <c r="V2" s="117" t="s">
        <v>190</v>
      </c>
      <c r="W2" s="118"/>
      <c r="X2" s="118"/>
      <c r="Y2" s="118"/>
      <c r="Z2" s="118"/>
      <c r="AA2" s="118"/>
      <c r="AB2" s="118"/>
      <c r="AC2" s="118"/>
      <c r="AD2" s="119"/>
    </row>
    <row r="3" spans="1:30" s="46" customFormat="1" ht="13.5">
      <c r="A3" s="162"/>
      <c r="B3" s="156"/>
      <c r="C3" s="162"/>
      <c r="D3" s="120" t="s">
        <v>191</v>
      </c>
      <c r="E3" s="121"/>
      <c r="F3" s="121"/>
      <c r="G3" s="121"/>
      <c r="H3" s="121"/>
      <c r="I3" s="121"/>
      <c r="J3" s="121"/>
      <c r="K3" s="121"/>
      <c r="L3" s="122"/>
      <c r="M3" s="120" t="s">
        <v>191</v>
      </c>
      <c r="N3" s="121"/>
      <c r="O3" s="121"/>
      <c r="P3" s="121"/>
      <c r="Q3" s="121"/>
      <c r="R3" s="121"/>
      <c r="S3" s="121"/>
      <c r="T3" s="121"/>
      <c r="U3" s="122"/>
      <c r="V3" s="120" t="s">
        <v>191</v>
      </c>
      <c r="W3" s="121"/>
      <c r="X3" s="121"/>
      <c r="Y3" s="121"/>
      <c r="Z3" s="121"/>
      <c r="AA3" s="121"/>
      <c r="AB3" s="121"/>
      <c r="AC3" s="121"/>
      <c r="AD3" s="122"/>
    </row>
    <row r="4" spans="1:30" s="46" customFormat="1" ht="13.5">
      <c r="A4" s="162"/>
      <c r="B4" s="156"/>
      <c r="C4" s="162"/>
      <c r="D4" s="123"/>
      <c r="E4" s="120" t="s">
        <v>192</v>
      </c>
      <c r="F4" s="124"/>
      <c r="G4" s="124"/>
      <c r="H4" s="124"/>
      <c r="I4" s="124"/>
      <c r="J4" s="124"/>
      <c r="K4" s="125"/>
      <c r="L4" s="126" t="s">
        <v>193</v>
      </c>
      <c r="M4" s="123"/>
      <c r="N4" s="120" t="s">
        <v>192</v>
      </c>
      <c r="O4" s="124"/>
      <c r="P4" s="124"/>
      <c r="Q4" s="124"/>
      <c r="R4" s="124"/>
      <c r="S4" s="124"/>
      <c r="T4" s="125"/>
      <c r="U4" s="126" t="s">
        <v>193</v>
      </c>
      <c r="V4" s="123"/>
      <c r="W4" s="120" t="s">
        <v>192</v>
      </c>
      <c r="X4" s="124"/>
      <c r="Y4" s="124"/>
      <c r="Z4" s="124"/>
      <c r="AA4" s="124"/>
      <c r="AB4" s="124"/>
      <c r="AC4" s="125"/>
      <c r="AD4" s="126" t="s">
        <v>193</v>
      </c>
    </row>
    <row r="5" spans="1:30" s="46" customFormat="1" ht="23.25" customHeight="1">
      <c r="A5" s="162"/>
      <c r="B5" s="156"/>
      <c r="C5" s="162"/>
      <c r="D5" s="123"/>
      <c r="E5" s="123" t="s">
        <v>190</v>
      </c>
      <c r="F5" s="72" t="s">
        <v>194</v>
      </c>
      <c r="G5" s="72" t="s">
        <v>195</v>
      </c>
      <c r="H5" s="72" t="s">
        <v>196</v>
      </c>
      <c r="I5" s="72" t="s">
        <v>197</v>
      </c>
      <c r="J5" s="72" t="s">
        <v>198</v>
      </c>
      <c r="K5" s="72" t="s">
        <v>199</v>
      </c>
      <c r="L5" s="71"/>
      <c r="M5" s="123"/>
      <c r="N5" s="123" t="s">
        <v>190</v>
      </c>
      <c r="O5" s="72" t="s">
        <v>194</v>
      </c>
      <c r="P5" s="72" t="s">
        <v>195</v>
      </c>
      <c r="Q5" s="72" t="s">
        <v>196</v>
      </c>
      <c r="R5" s="72" t="s">
        <v>197</v>
      </c>
      <c r="S5" s="72" t="s">
        <v>198</v>
      </c>
      <c r="T5" s="72" t="s">
        <v>199</v>
      </c>
      <c r="U5" s="71"/>
      <c r="V5" s="123"/>
      <c r="W5" s="123" t="s">
        <v>190</v>
      </c>
      <c r="X5" s="72" t="s">
        <v>194</v>
      </c>
      <c r="Y5" s="72" t="s">
        <v>195</v>
      </c>
      <c r="Z5" s="72" t="s">
        <v>196</v>
      </c>
      <c r="AA5" s="72" t="s">
        <v>197</v>
      </c>
      <c r="AB5" s="72" t="s">
        <v>198</v>
      </c>
      <c r="AC5" s="72" t="s">
        <v>199</v>
      </c>
      <c r="AD5" s="71"/>
    </row>
    <row r="6" spans="1:30" s="47" customFormat="1" ht="13.5">
      <c r="A6" s="163"/>
      <c r="B6" s="157"/>
      <c r="C6" s="163"/>
      <c r="D6" s="127" t="s">
        <v>200</v>
      </c>
      <c r="E6" s="127" t="s">
        <v>200</v>
      </c>
      <c r="F6" s="128" t="s">
        <v>200</v>
      </c>
      <c r="G6" s="128" t="s">
        <v>200</v>
      </c>
      <c r="H6" s="128" t="s">
        <v>200</v>
      </c>
      <c r="I6" s="128" t="s">
        <v>200</v>
      </c>
      <c r="J6" s="128" t="s">
        <v>200</v>
      </c>
      <c r="K6" s="128" t="s">
        <v>200</v>
      </c>
      <c r="L6" s="129" t="s">
        <v>200</v>
      </c>
      <c r="M6" s="127" t="s">
        <v>200</v>
      </c>
      <c r="N6" s="127" t="s">
        <v>200</v>
      </c>
      <c r="O6" s="128" t="s">
        <v>200</v>
      </c>
      <c r="P6" s="128" t="s">
        <v>200</v>
      </c>
      <c r="Q6" s="128" t="s">
        <v>200</v>
      </c>
      <c r="R6" s="128" t="s">
        <v>200</v>
      </c>
      <c r="S6" s="128" t="s">
        <v>200</v>
      </c>
      <c r="T6" s="128" t="s">
        <v>200</v>
      </c>
      <c r="U6" s="129" t="s">
        <v>200</v>
      </c>
      <c r="V6" s="127" t="s">
        <v>200</v>
      </c>
      <c r="W6" s="127" t="s">
        <v>200</v>
      </c>
      <c r="X6" s="128" t="s">
        <v>200</v>
      </c>
      <c r="Y6" s="128" t="s">
        <v>200</v>
      </c>
      <c r="Z6" s="128" t="s">
        <v>200</v>
      </c>
      <c r="AA6" s="128" t="s">
        <v>200</v>
      </c>
      <c r="AB6" s="128" t="s">
        <v>200</v>
      </c>
      <c r="AC6" s="128" t="s">
        <v>200</v>
      </c>
      <c r="AD6" s="129" t="s">
        <v>200</v>
      </c>
    </row>
    <row r="7" spans="1:30" s="51" customFormat="1" ht="12" customHeight="1">
      <c r="A7" s="49" t="s">
        <v>201</v>
      </c>
      <c r="B7" s="65" t="s">
        <v>202</v>
      </c>
      <c r="C7" s="49" t="s">
        <v>190</v>
      </c>
      <c r="D7" s="74">
        <f aca="true" t="shared" si="0" ref="D7:AD7">SUM(D8:D33)</f>
        <v>20560353</v>
      </c>
      <c r="E7" s="74">
        <f t="shared" si="0"/>
        <v>3999281</v>
      </c>
      <c r="F7" s="74">
        <f t="shared" si="0"/>
        <v>518022</v>
      </c>
      <c r="G7" s="74">
        <f t="shared" si="0"/>
        <v>0</v>
      </c>
      <c r="H7" s="74">
        <f t="shared" si="0"/>
        <v>383300</v>
      </c>
      <c r="I7" s="74">
        <f t="shared" si="0"/>
        <v>2187620</v>
      </c>
      <c r="J7" s="74">
        <f t="shared" si="0"/>
        <v>516618</v>
      </c>
      <c r="K7" s="74">
        <f t="shared" si="0"/>
        <v>910339</v>
      </c>
      <c r="L7" s="74">
        <f t="shared" si="0"/>
        <v>16561072</v>
      </c>
      <c r="M7" s="74">
        <f t="shared" si="0"/>
        <v>4998864</v>
      </c>
      <c r="N7" s="74">
        <f t="shared" si="0"/>
        <v>1199477</v>
      </c>
      <c r="O7" s="74">
        <f t="shared" si="0"/>
        <v>417331</v>
      </c>
      <c r="P7" s="74">
        <f t="shared" si="0"/>
        <v>38122</v>
      </c>
      <c r="Q7" s="74">
        <f t="shared" si="0"/>
        <v>229400</v>
      </c>
      <c r="R7" s="74">
        <f t="shared" si="0"/>
        <v>249353</v>
      </c>
      <c r="S7" s="74">
        <f t="shared" si="0"/>
        <v>1225992</v>
      </c>
      <c r="T7" s="74">
        <f t="shared" si="0"/>
        <v>265271</v>
      </c>
      <c r="U7" s="74">
        <f t="shared" si="0"/>
        <v>3799387</v>
      </c>
      <c r="V7" s="74">
        <f t="shared" si="0"/>
        <v>25559217</v>
      </c>
      <c r="W7" s="74">
        <f t="shared" si="0"/>
        <v>5198758</v>
      </c>
      <c r="X7" s="74">
        <f t="shared" si="0"/>
        <v>935353</v>
      </c>
      <c r="Y7" s="74">
        <f t="shared" si="0"/>
        <v>38122</v>
      </c>
      <c r="Z7" s="74">
        <f t="shared" si="0"/>
        <v>612700</v>
      </c>
      <c r="AA7" s="74">
        <f t="shared" si="0"/>
        <v>2436973</v>
      </c>
      <c r="AB7" s="74">
        <f t="shared" si="0"/>
        <v>1742610</v>
      </c>
      <c r="AC7" s="74">
        <f t="shared" si="0"/>
        <v>1175610</v>
      </c>
      <c r="AD7" s="74">
        <f t="shared" si="0"/>
        <v>20360459</v>
      </c>
    </row>
    <row r="8" spans="1:30" s="51" customFormat="1" ht="12" customHeight="1">
      <c r="A8" s="52" t="s">
        <v>201</v>
      </c>
      <c r="B8" s="66" t="s">
        <v>203</v>
      </c>
      <c r="C8" s="52" t="s">
        <v>204</v>
      </c>
      <c r="D8" s="76">
        <f aca="true" t="shared" si="1" ref="D8:D33">SUM(E8,+L8)</f>
        <v>6452351</v>
      </c>
      <c r="E8" s="76">
        <f aca="true" t="shared" si="2" ref="E8:E33">+SUM(F8:I8,K8)</f>
        <v>855185</v>
      </c>
      <c r="F8" s="76">
        <v>0</v>
      </c>
      <c r="G8" s="76">
        <v>0</v>
      </c>
      <c r="H8" s="76">
        <v>0</v>
      </c>
      <c r="I8" s="76">
        <v>549751</v>
      </c>
      <c r="J8" s="77">
        <v>0</v>
      </c>
      <c r="K8" s="76">
        <v>305434</v>
      </c>
      <c r="L8" s="76">
        <v>5597166</v>
      </c>
      <c r="M8" s="76">
        <f aca="true" t="shared" si="3" ref="M8:M33">SUM(N8,+U8)</f>
        <v>846860</v>
      </c>
      <c r="N8" s="76">
        <f aca="true" t="shared" si="4" ref="N8:N33">+SUM(O8:R8,T8)</f>
        <v>60177</v>
      </c>
      <c r="O8" s="76">
        <v>49735</v>
      </c>
      <c r="P8" s="76">
        <v>9703</v>
      </c>
      <c r="Q8" s="76">
        <v>0</v>
      </c>
      <c r="R8" s="76">
        <v>685</v>
      </c>
      <c r="S8" s="77">
        <v>0</v>
      </c>
      <c r="T8" s="76">
        <v>54</v>
      </c>
      <c r="U8" s="76">
        <v>786683</v>
      </c>
      <c r="V8" s="76">
        <f aca="true" t="shared" si="5" ref="V8:V33">+SUM(D8,M8)</f>
        <v>7299211</v>
      </c>
      <c r="W8" s="76">
        <f aca="true" t="shared" si="6" ref="W8:W33">+SUM(E8,N8)</f>
        <v>915362</v>
      </c>
      <c r="X8" s="76">
        <f aca="true" t="shared" si="7" ref="X8:X33">+SUM(F8,O8)</f>
        <v>49735</v>
      </c>
      <c r="Y8" s="76">
        <f aca="true" t="shared" si="8" ref="Y8:Y33">+SUM(G8,P8)</f>
        <v>9703</v>
      </c>
      <c r="Z8" s="76">
        <f aca="true" t="shared" si="9" ref="Z8:Z33">+SUM(H8,Q8)</f>
        <v>0</v>
      </c>
      <c r="AA8" s="76">
        <f aca="true" t="shared" si="10" ref="AA8:AA33">+SUM(I8,R8)</f>
        <v>550436</v>
      </c>
      <c r="AB8" s="77">
        <v>0</v>
      </c>
      <c r="AC8" s="76">
        <f aca="true" t="shared" si="11" ref="AC8:AC33">+SUM(K8,T8)</f>
        <v>305488</v>
      </c>
      <c r="AD8" s="76">
        <f aca="true" t="shared" si="12" ref="AD8:AD33">+SUM(L8,U8)</f>
        <v>6383849</v>
      </c>
    </row>
    <row r="9" spans="1:30" s="51" customFormat="1" ht="12" customHeight="1">
      <c r="A9" s="52" t="s">
        <v>205</v>
      </c>
      <c r="B9" s="53" t="s">
        <v>206</v>
      </c>
      <c r="C9" s="52" t="s">
        <v>207</v>
      </c>
      <c r="D9" s="76">
        <f t="shared" si="1"/>
        <v>3878751</v>
      </c>
      <c r="E9" s="76">
        <f t="shared" si="2"/>
        <v>777920</v>
      </c>
      <c r="F9" s="76">
        <v>290198</v>
      </c>
      <c r="G9" s="76">
        <v>0</v>
      </c>
      <c r="H9" s="76">
        <v>0</v>
      </c>
      <c r="I9" s="76">
        <v>443398</v>
      </c>
      <c r="J9" s="77">
        <v>0</v>
      </c>
      <c r="K9" s="76">
        <v>44324</v>
      </c>
      <c r="L9" s="76">
        <v>3100831</v>
      </c>
      <c r="M9" s="76">
        <f t="shared" si="3"/>
        <v>971931</v>
      </c>
      <c r="N9" s="76">
        <f t="shared" si="4"/>
        <v>34973</v>
      </c>
      <c r="O9" s="76">
        <v>29160</v>
      </c>
      <c r="P9" s="76">
        <v>2311</v>
      </c>
      <c r="Q9" s="76">
        <v>0</v>
      </c>
      <c r="R9" s="76">
        <v>1671</v>
      </c>
      <c r="S9" s="77">
        <v>0</v>
      </c>
      <c r="T9" s="76">
        <v>1831</v>
      </c>
      <c r="U9" s="76">
        <v>936958</v>
      </c>
      <c r="V9" s="76">
        <f t="shared" si="5"/>
        <v>4850682</v>
      </c>
      <c r="W9" s="76">
        <f t="shared" si="6"/>
        <v>812893</v>
      </c>
      <c r="X9" s="76">
        <f t="shared" si="7"/>
        <v>319358</v>
      </c>
      <c r="Y9" s="76">
        <f t="shared" si="8"/>
        <v>2311</v>
      </c>
      <c r="Z9" s="76">
        <f t="shared" si="9"/>
        <v>0</v>
      </c>
      <c r="AA9" s="76">
        <f t="shared" si="10"/>
        <v>445069</v>
      </c>
      <c r="AB9" s="77">
        <v>0</v>
      </c>
      <c r="AC9" s="76">
        <f t="shared" si="11"/>
        <v>46155</v>
      </c>
      <c r="AD9" s="76">
        <f t="shared" si="12"/>
        <v>4037789</v>
      </c>
    </row>
    <row r="10" spans="1:30" s="51" customFormat="1" ht="12" customHeight="1">
      <c r="A10" s="52" t="s">
        <v>205</v>
      </c>
      <c r="B10" s="66" t="s">
        <v>208</v>
      </c>
      <c r="C10" s="52" t="s">
        <v>209</v>
      </c>
      <c r="D10" s="76">
        <f t="shared" si="1"/>
        <v>1110379</v>
      </c>
      <c r="E10" s="76">
        <f t="shared" si="2"/>
        <v>190619</v>
      </c>
      <c r="F10" s="76">
        <v>0</v>
      </c>
      <c r="G10" s="76">
        <v>0</v>
      </c>
      <c r="H10" s="76">
        <v>0</v>
      </c>
      <c r="I10" s="76">
        <v>64434</v>
      </c>
      <c r="J10" s="77">
        <v>0</v>
      </c>
      <c r="K10" s="76">
        <v>126185</v>
      </c>
      <c r="L10" s="76">
        <v>919760</v>
      </c>
      <c r="M10" s="76">
        <f t="shared" si="3"/>
        <v>192999</v>
      </c>
      <c r="N10" s="76">
        <f t="shared" si="4"/>
        <v>11926</v>
      </c>
      <c r="O10" s="76">
        <v>7857</v>
      </c>
      <c r="P10" s="76">
        <v>4069</v>
      </c>
      <c r="Q10" s="76">
        <v>0</v>
      </c>
      <c r="R10" s="76">
        <v>0</v>
      </c>
      <c r="S10" s="77">
        <v>0</v>
      </c>
      <c r="T10" s="76">
        <v>0</v>
      </c>
      <c r="U10" s="76">
        <v>181073</v>
      </c>
      <c r="V10" s="76">
        <f t="shared" si="5"/>
        <v>1303378</v>
      </c>
      <c r="W10" s="76">
        <f t="shared" si="6"/>
        <v>202545</v>
      </c>
      <c r="X10" s="76">
        <f t="shared" si="7"/>
        <v>7857</v>
      </c>
      <c r="Y10" s="76">
        <f t="shared" si="8"/>
        <v>4069</v>
      </c>
      <c r="Z10" s="76">
        <f t="shared" si="9"/>
        <v>0</v>
      </c>
      <c r="AA10" s="76">
        <f t="shared" si="10"/>
        <v>64434</v>
      </c>
      <c r="AB10" s="77">
        <v>0</v>
      </c>
      <c r="AC10" s="76">
        <f t="shared" si="11"/>
        <v>126185</v>
      </c>
      <c r="AD10" s="76">
        <f t="shared" si="12"/>
        <v>1100833</v>
      </c>
    </row>
    <row r="11" spans="1:30" s="51" customFormat="1" ht="12" customHeight="1">
      <c r="A11" s="52" t="s">
        <v>205</v>
      </c>
      <c r="B11" s="53" t="s">
        <v>210</v>
      </c>
      <c r="C11" s="52" t="s">
        <v>211</v>
      </c>
      <c r="D11" s="76">
        <f t="shared" si="1"/>
        <v>1319892</v>
      </c>
      <c r="E11" s="76">
        <f t="shared" si="2"/>
        <v>849313</v>
      </c>
      <c r="F11" s="76">
        <v>153800</v>
      </c>
      <c r="G11" s="76">
        <v>0</v>
      </c>
      <c r="H11" s="76">
        <v>197100</v>
      </c>
      <c r="I11" s="76">
        <v>484973</v>
      </c>
      <c r="J11" s="77">
        <v>0</v>
      </c>
      <c r="K11" s="76">
        <v>13440</v>
      </c>
      <c r="L11" s="76">
        <v>470579</v>
      </c>
      <c r="M11" s="76">
        <f t="shared" si="3"/>
        <v>121243</v>
      </c>
      <c r="N11" s="76">
        <f t="shared" si="4"/>
        <v>16059</v>
      </c>
      <c r="O11" s="76">
        <v>5387</v>
      </c>
      <c r="P11" s="76">
        <v>1441</v>
      </c>
      <c r="Q11" s="76">
        <v>7400</v>
      </c>
      <c r="R11" s="76">
        <v>0</v>
      </c>
      <c r="S11" s="77">
        <v>0</v>
      </c>
      <c r="T11" s="76">
        <v>1831</v>
      </c>
      <c r="U11" s="76">
        <v>105184</v>
      </c>
      <c r="V11" s="76">
        <f t="shared" si="5"/>
        <v>1441135</v>
      </c>
      <c r="W11" s="76">
        <f t="shared" si="6"/>
        <v>865372</v>
      </c>
      <c r="X11" s="76">
        <f t="shared" si="7"/>
        <v>159187</v>
      </c>
      <c r="Y11" s="76">
        <f t="shared" si="8"/>
        <v>1441</v>
      </c>
      <c r="Z11" s="76">
        <f t="shared" si="9"/>
        <v>204500</v>
      </c>
      <c r="AA11" s="76">
        <f t="shared" si="10"/>
        <v>484973</v>
      </c>
      <c r="AB11" s="77">
        <v>0</v>
      </c>
      <c r="AC11" s="76">
        <f t="shared" si="11"/>
        <v>15271</v>
      </c>
      <c r="AD11" s="76">
        <f t="shared" si="12"/>
        <v>575763</v>
      </c>
    </row>
    <row r="12" spans="1:30" s="51" customFormat="1" ht="12" customHeight="1">
      <c r="A12" s="55" t="s">
        <v>205</v>
      </c>
      <c r="B12" s="56" t="s">
        <v>212</v>
      </c>
      <c r="C12" s="55" t="s">
        <v>213</v>
      </c>
      <c r="D12" s="78">
        <f t="shared" si="1"/>
        <v>1573642</v>
      </c>
      <c r="E12" s="78">
        <f t="shared" si="2"/>
        <v>203821</v>
      </c>
      <c r="F12" s="78">
        <v>2808</v>
      </c>
      <c r="G12" s="78">
        <v>0</v>
      </c>
      <c r="H12" s="78">
        <v>0</v>
      </c>
      <c r="I12" s="78">
        <v>118613</v>
      </c>
      <c r="J12" s="79">
        <v>0</v>
      </c>
      <c r="K12" s="78">
        <v>82400</v>
      </c>
      <c r="L12" s="78">
        <v>1369821</v>
      </c>
      <c r="M12" s="78">
        <f t="shared" si="3"/>
        <v>360451</v>
      </c>
      <c r="N12" s="78">
        <f t="shared" si="4"/>
        <v>20338</v>
      </c>
      <c r="O12" s="78">
        <v>4840</v>
      </c>
      <c r="P12" s="78">
        <v>1936</v>
      </c>
      <c r="Q12" s="78">
        <v>0</v>
      </c>
      <c r="R12" s="78">
        <v>13562</v>
      </c>
      <c r="S12" s="79">
        <v>0</v>
      </c>
      <c r="T12" s="78">
        <v>0</v>
      </c>
      <c r="U12" s="78">
        <v>340113</v>
      </c>
      <c r="V12" s="78">
        <f t="shared" si="5"/>
        <v>1934093</v>
      </c>
      <c r="W12" s="78">
        <f t="shared" si="6"/>
        <v>224159</v>
      </c>
      <c r="X12" s="78">
        <f t="shared" si="7"/>
        <v>7648</v>
      </c>
      <c r="Y12" s="78">
        <f t="shared" si="8"/>
        <v>1936</v>
      </c>
      <c r="Z12" s="78">
        <f t="shared" si="9"/>
        <v>0</v>
      </c>
      <c r="AA12" s="78">
        <f t="shared" si="10"/>
        <v>132175</v>
      </c>
      <c r="AB12" s="79">
        <v>0</v>
      </c>
      <c r="AC12" s="78">
        <f t="shared" si="11"/>
        <v>82400</v>
      </c>
      <c r="AD12" s="78">
        <f t="shared" si="12"/>
        <v>1709934</v>
      </c>
    </row>
    <row r="13" spans="1:30" s="51" customFormat="1" ht="12" customHeight="1">
      <c r="A13" s="55" t="s">
        <v>205</v>
      </c>
      <c r="B13" s="56" t="s">
        <v>214</v>
      </c>
      <c r="C13" s="55" t="s">
        <v>215</v>
      </c>
      <c r="D13" s="78">
        <f t="shared" si="1"/>
        <v>970541</v>
      </c>
      <c r="E13" s="78">
        <f t="shared" si="2"/>
        <v>86054</v>
      </c>
      <c r="F13" s="78">
        <v>0</v>
      </c>
      <c r="G13" s="78">
        <v>0</v>
      </c>
      <c r="H13" s="78">
        <v>0</v>
      </c>
      <c r="I13" s="78">
        <v>58791</v>
      </c>
      <c r="J13" s="79">
        <v>0</v>
      </c>
      <c r="K13" s="78">
        <v>27263</v>
      </c>
      <c r="L13" s="78">
        <v>884487</v>
      </c>
      <c r="M13" s="78">
        <f t="shared" si="3"/>
        <v>147041</v>
      </c>
      <c r="N13" s="78">
        <f t="shared" si="4"/>
        <v>13491</v>
      </c>
      <c r="O13" s="78">
        <v>12060</v>
      </c>
      <c r="P13" s="78">
        <v>0</v>
      </c>
      <c r="Q13" s="78">
        <v>0</v>
      </c>
      <c r="R13" s="78">
        <v>1431</v>
      </c>
      <c r="S13" s="79">
        <v>0</v>
      </c>
      <c r="T13" s="78">
        <v>0</v>
      </c>
      <c r="U13" s="78">
        <v>133550</v>
      </c>
      <c r="V13" s="78">
        <f t="shared" si="5"/>
        <v>1117582</v>
      </c>
      <c r="W13" s="78">
        <f t="shared" si="6"/>
        <v>99545</v>
      </c>
      <c r="X13" s="78">
        <f t="shared" si="7"/>
        <v>12060</v>
      </c>
      <c r="Y13" s="78">
        <f t="shared" si="8"/>
        <v>0</v>
      </c>
      <c r="Z13" s="78">
        <f t="shared" si="9"/>
        <v>0</v>
      </c>
      <c r="AA13" s="78">
        <f t="shared" si="10"/>
        <v>60222</v>
      </c>
      <c r="AB13" s="79">
        <v>0</v>
      </c>
      <c r="AC13" s="78">
        <f t="shared" si="11"/>
        <v>27263</v>
      </c>
      <c r="AD13" s="78">
        <f t="shared" si="12"/>
        <v>1018037</v>
      </c>
    </row>
    <row r="14" spans="1:30" s="51" customFormat="1" ht="12" customHeight="1">
      <c r="A14" s="55" t="s">
        <v>205</v>
      </c>
      <c r="B14" s="56" t="s">
        <v>216</v>
      </c>
      <c r="C14" s="55" t="s">
        <v>217</v>
      </c>
      <c r="D14" s="78">
        <f t="shared" si="1"/>
        <v>528365</v>
      </c>
      <c r="E14" s="78">
        <f t="shared" si="2"/>
        <v>117173</v>
      </c>
      <c r="F14" s="78">
        <v>0</v>
      </c>
      <c r="G14" s="78">
        <v>0</v>
      </c>
      <c r="H14" s="78">
        <v>0</v>
      </c>
      <c r="I14" s="78">
        <v>113612</v>
      </c>
      <c r="J14" s="79">
        <v>0</v>
      </c>
      <c r="K14" s="78">
        <v>3561</v>
      </c>
      <c r="L14" s="78">
        <v>411192</v>
      </c>
      <c r="M14" s="78">
        <f t="shared" si="3"/>
        <v>154143</v>
      </c>
      <c r="N14" s="78">
        <f t="shared" si="4"/>
        <v>11798</v>
      </c>
      <c r="O14" s="78">
        <v>9799</v>
      </c>
      <c r="P14" s="78">
        <v>1999</v>
      </c>
      <c r="Q14" s="78">
        <v>0</v>
      </c>
      <c r="R14" s="78">
        <v>0</v>
      </c>
      <c r="S14" s="79">
        <v>0</v>
      </c>
      <c r="T14" s="78">
        <v>0</v>
      </c>
      <c r="U14" s="78">
        <v>142345</v>
      </c>
      <c r="V14" s="78">
        <f t="shared" si="5"/>
        <v>682508</v>
      </c>
      <c r="W14" s="78">
        <f t="shared" si="6"/>
        <v>128971</v>
      </c>
      <c r="X14" s="78">
        <f t="shared" si="7"/>
        <v>9799</v>
      </c>
      <c r="Y14" s="78">
        <f t="shared" si="8"/>
        <v>1999</v>
      </c>
      <c r="Z14" s="78">
        <f t="shared" si="9"/>
        <v>0</v>
      </c>
      <c r="AA14" s="78">
        <f t="shared" si="10"/>
        <v>113612</v>
      </c>
      <c r="AB14" s="79">
        <v>0</v>
      </c>
      <c r="AC14" s="78">
        <f t="shared" si="11"/>
        <v>3561</v>
      </c>
      <c r="AD14" s="78">
        <f t="shared" si="12"/>
        <v>553537</v>
      </c>
    </row>
    <row r="15" spans="1:30" s="51" customFormat="1" ht="12" customHeight="1">
      <c r="A15" s="55" t="s">
        <v>205</v>
      </c>
      <c r="B15" s="56" t="s">
        <v>218</v>
      </c>
      <c r="C15" s="55" t="s">
        <v>219</v>
      </c>
      <c r="D15" s="78">
        <f t="shared" si="1"/>
        <v>407496</v>
      </c>
      <c r="E15" s="78">
        <f t="shared" si="2"/>
        <v>41690</v>
      </c>
      <c r="F15" s="78">
        <v>0</v>
      </c>
      <c r="G15" s="78">
        <v>0</v>
      </c>
      <c r="H15" s="78">
        <v>0</v>
      </c>
      <c r="I15" s="78">
        <v>41690</v>
      </c>
      <c r="J15" s="79">
        <v>0</v>
      </c>
      <c r="K15" s="78">
        <v>0</v>
      </c>
      <c r="L15" s="78">
        <v>365806</v>
      </c>
      <c r="M15" s="78">
        <f t="shared" si="3"/>
        <v>127015</v>
      </c>
      <c r="N15" s="78">
        <f t="shared" si="4"/>
        <v>8069</v>
      </c>
      <c r="O15" s="78">
        <v>6642</v>
      </c>
      <c r="P15" s="78">
        <v>1427</v>
      </c>
      <c r="Q15" s="78">
        <v>0</v>
      </c>
      <c r="R15" s="78">
        <v>0</v>
      </c>
      <c r="S15" s="79">
        <v>0</v>
      </c>
      <c r="T15" s="78">
        <v>0</v>
      </c>
      <c r="U15" s="78">
        <v>118946</v>
      </c>
      <c r="V15" s="78">
        <f t="shared" si="5"/>
        <v>534511</v>
      </c>
      <c r="W15" s="78">
        <f t="shared" si="6"/>
        <v>49759</v>
      </c>
      <c r="X15" s="78">
        <f t="shared" si="7"/>
        <v>6642</v>
      </c>
      <c r="Y15" s="78">
        <f t="shared" si="8"/>
        <v>1427</v>
      </c>
      <c r="Z15" s="78">
        <f t="shared" si="9"/>
        <v>0</v>
      </c>
      <c r="AA15" s="78">
        <f t="shared" si="10"/>
        <v>41690</v>
      </c>
      <c r="AB15" s="79">
        <v>0</v>
      </c>
      <c r="AC15" s="78">
        <f t="shared" si="11"/>
        <v>0</v>
      </c>
      <c r="AD15" s="78">
        <f t="shared" si="12"/>
        <v>484752</v>
      </c>
    </row>
    <row r="16" spans="1:30" s="51" customFormat="1" ht="12" customHeight="1">
      <c r="A16" s="55" t="s">
        <v>205</v>
      </c>
      <c r="B16" s="56" t="s">
        <v>220</v>
      </c>
      <c r="C16" s="55" t="s">
        <v>221</v>
      </c>
      <c r="D16" s="78">
        <f t="shared" si="1"/>
        <v>1041990</v>
      </c>
      <c r="E16" s="78">
        <f t="shared" si="2"/>
        <v>242607</v>
      </c>
      <c r="F16" s="78">
        <v>0</v>
      </c>
      <c r="G16" s="78">
        <v>0</v>
      </c>
      <c r="H16" s="78">
        <v>146800</v>
      </c>
      <c r="I16" s="78">
        <v>81007</v>
      </c>
      <c r="J16" s="79">
        <v>0</v>
      </c>
      <c r="K16" s="78">
        <v>14800</v>
      </c>
      <c r="L16" s="78">
        <v>799383</v>
      </c>
      <c r="M16" s="78">
        <f t="shared" si="3"/>
        <v>361557</v>
      </c>
      <c r="N16" s="78">
        <f t="shared" si="4"/>
        <v>65503</v>
      </c>
      <c r="O16" s="78">
        <v>10642</v>
      </c>
      <c r="P16" s="78">
        <v>1594</v>
      </c>
      <c r="Q16" s="78">
        <v>53100</v>
      </c>
      <c r="R16" s="78">
        <v>167</v>
      </c>
      <c r="S16" s="79">
        <v>0</v>
      </c>
      <c r="T16" s="78">
        <v>0</v>
      </c>
      <c r="U16" s="78">
        <v>296054</v>
      </c>
      <c r="V16" s="78">
        <f t="shared" si="5"/>
        <v>1403547</v>
      </c>
      <c r="W16" s="78">
        <f t="shared" si="6"/>
        <v>308110</v>
      </c>
      <c r="X16" s="78">
        <f t="shared" si="7"/>
        <v>10642</v>
      </c>
      <c r="Y16" s="78">
        <f t="shared" si="8"/>
        <v>1594</v>
      </c>
      <c r="Z16" s="78">
        <f t="shared" si="9"/>
        <v>199900</v>
      </c>
      <c r="AA16" s="78">
        <f t="shared" si="10"/>
        <v>81174</v>
      </c>
      <c r="AB16" s="79">
        <v>0</v>
      </c>
      <c r="AC16" s="78">
        <f t="shared" si="11"/>
        <v>14800</v>
      </c>
      <c r="AD16" s="78">
        <f t="shared" si="12"/>
        <v>1095437</v>
      </c>
    </row>
    <row r="17" spans="1:30" s="51" customFormat="1" ht="12" customHeight="1">
      <c r="A17" s="55" t="s">
        <v>205</v>
      </c>
      <c r="B17" s="56" t="s">
        <v>222</v>
      </c>
      <c r="C17" s="55" t="s">
        <v>223</v>
      </c>
      <c r="D17" s="78">
        <f t="shared" si="1"/>
        <v>661581</v>
      </c>
      <c r="E17" s="78">
        <f t="shared" si="2"/>
        <v>77293</v>
      </c>
      <c r="F17" s="78">
        <v>0</v>
      </c>
      <c r="G17" s="78">
        <v>0</v>
      </c>
      <c r="H17" s="78">
        <v>0</v>
      </c>
      <c r="I17" s="78">
        <v>59776</v>
      </c>
      <c r="J17" s="79">
        <v>0</v>
      </c>
      <c r="K17" s="78">
        <v>17517</v>
      </c>
      <c r="L17" s="78">
        <v>584288</v>
      </c>
      <c r="M17" s="78">
        <f t="shared" si="3"/>
        <v>107808</v>
      </c>
      <c r="N17" s="78">
        <f t="shared" si="4"/>
        <v>42281</v>
      </c>
      <c r="O17" s="78">
        <v>21970</v>
      </c>
      <c r="P17" s="78">
        <v>739</v>
      </c>
      <c r="Q17" s="78">
        <v>0</v>
      </c>
      <c r="R17" s="78">
        <v>19295</v>
      </c>
      <c r="S17" s="79">
        <v>0</v>
      </c>
      <c r="T17" s="78">
        <v>277</v>
      </c>
      <c r="U17" s="78">
        <v>65527</v>
      </c>
      <c r="V17" s="78">
        <f t="shared" si="5"/>
        <v>769389</v>
      </c>
      <c r="W17" s="78">
        <f t="shared" si="6"/>
        <v>119574</v>
      </c>
      <c r="X17" s="78">
        <f t="shared" si="7"/>
        <v>21970</v>
      </c>
      <c r="Y17" s="78">
        <f t="shared" si="8"/>
        <v>739</v>
      </c>
      <c r="Z17" s="78">
        <f t="shared" si="9"/>
        <v>0</v>
      </c>
      <c r="AA17" s="78">
        <f t="shared" si="10"/>
        <v>79071</v>
      </c>
      <c r="AB17" s="79">
        <v>0</v>
      </c>
      <c r="AC17" s="78">
        <f t="shared" si="11"/>
        <v>17794</v>
      </c>
      <c r="AD17" s="78">
        <f t="shared" si="12"/>
        <v>649815</v>
      </c>
    </row>
    <row r="18" spans="1:30" s="51" customFormat="1" ht="12" customHeight="1">
      <c r="A18" s="55" t="s">
        <v>205</v>
      </c>
      <c r="B18" s="56" t="s">
        <v>224</v>
      </c>
      <c r="C18" s="55" t="s">
        <v>225</v>
      </c>
      <c r="D18" s="78">
        <f t="shared" si="1"/>
        <v>360098</v>
      </c>
      <c r="E18" s="78">
        <f t="shared" si="2"/>
        <v>15329</v>
      </c>
      <c r="F18" s="78">
        <v>0</v>
      </c>
      <c r="G18" s="78">
        <v>0</v>
      </c>
      <c r="H18" s="78">
        <v>0</v>
      </c>
      <c r="I18" s="78">
        <v>1096</v>
      </c>
      <c r="J18" s="79">
        <v>0</v>
      </c>
      <c r="K18" s="78">
        <v>14233</v>
      </c>
      <c r="L18" s="78">
        <v>344769</v>
      </c>
      <c r="M18" s="78">
        <f t="shared" si="3"/>
        <v>56267</v>
      </c>
      <c r="N18" s="78">
        <f t="shared" si="4"/>
        <v>4695</v>
      </c>
      <c r="O18" s="78">
        <v>4308</v>
      </c>
      <c r="P18" s="78">
        <v>387</v>
      </c>
      <c r="Q18" s="78">
        <v>0</v>
      </c>
      <c r="R18" s="78">
        <v>0</v>
      </c>
      <c r="S18" s="79">
        <v>0</v>
      </c>
      <c r="T18" s="78">
        <v>0</v>
      </c>
      <c r="U18" s="78">
        <v>51572</v>
      </c>
      <c r="V18" s="78">
        <f t="shared" si="5"/>
        <v>416365</v>
      </c>
      <c r="W18" s="78">
        <f t="shared" si="6"/>
        <v>20024</v>
      </c>
      <c r="X18" s="78">
        <f t="shared" si="7"/>
        <v>4308</v>
      </c>
      <c r="Y18" s="78">
        <f t="shared" si="8"/>
        <v>387</v>
      </c>
      <c r="Z18" s="78">
        <f t="shared" si="9"/>
        <v>0</v>
      </c>
      <c r="AA18" s="78">
        <f t="shared" si="10"/>
        <v>1096</v>
      </c>
      <c r="AB18" s="79">
        <v>0</v>
      </c>
      <c r="AC18" s="78">
        <f t="shared" si="11"/>
        <v>14233</v>
      </c>
      <c r="AD18" s="78">
        <f t="shared" si="12"/>
        <v>396341</v>
      </c>
    </row>
    <row r="19" spans="1:30" s="51" customFormat="1" ht="12" customHeight="1">
      <c r="A19" s="55" t="s">
        <v>205</v>
      </c>
      <c r="B19" s="56" t="s">
        <v>226</v>
      </c>
      <c r="C19" s="55" t="s">
        <v>227</v>
      </c>
      <c r="D19" s="78">
        <f t="shared" si="1"/>
        <v>161970</v>
      </c>
      <c r="E19" s="78">
        <f t="shared" si="2"/>
        <v>17073</v>
      </c>
      <c r="F19" s="78">
        <v>0</v>
      </c>
      <c r="G19" s="78">
        <v>0</v>
      </c>
      <c r="H19" s="78">
        <v>0</v>
      </c>
      <c r="I19" s="78">
        <v>12692</v>
      </c>
      <c r="J19" s="79">
        <v>0</v>
      </c>
      <c r="K19" s="78">
        <v>4381</v>
      </c>
      <c r="L19" s="78">
        <v>144897</v>
      </c>
      <c r="M19" s="78">
        <f t="shared" si="3"/>
        <v>2078</v>
      </c>
      <c r="N19" s="78">
        <f t="shared" si="4"/>
        <v>2078</v>
      </c>
      <c r="O19" s="78">
        <v>0</v>
      </c>
      <c r="P19" s="78">
        <v>0</v>
      </c>
      <c r="Q19" s="78">
        <v>0</v>
      </c>
      <c r="R19" s="78">
        <v>2078</v>
      </c>
      <c r="S19" s="79">
        <v>0</v>
      </c>
      <c r="T19" s="78"/>
      <c r="U19" s="78">
        <v>0</v>
      </c>
      <c r="V19" s="78">
        <f t="shared" si="5"/>
        <v>164048</v>
      </c>
      <c r="W19" s="78">
        <f t="shared" si="6"/>
        <v>19151</v>
      </c>
      <c r="X19" s="78">
        <f t="shared" si="7"/>
        <v>0</v>
      </c>
      <c r="Y19" s="78">
        <f t="shared" si="8"/>
        <v>0</v>
      </c>
      <c r="Z19" s="78">
        <f t="shared" si="9"/>
        <v>0</v>
      </c>
      <c r="AA19" s="78">
        <f t="shared" si="10"/>
        <v>14770</v>
      </c>
      <c r="AB19" s="79">
        <v>0</v>
      </c>
      <c r="AC19" s="78">
        <f t="shared" si="11"/>
        <v>4381</v>
      </c>
      <c r="AD19" s="78">
        <f t="shared" si="12"/>
        <v>144897</v>
      </c>
    </row>
    <row r="20" spans="1:30" s="51" customFormat="1" ht="12" customHeight="1">
      <c r="A20" s="55" t="s">
        <v>205</v>
      </c>
      <c r="B20" s="56" t="s">
        <v>228</v>
      </c>
      <c r="C20" s="55" t="s">
        <v>229</v>
      </c>
      <c r="D20" s="78">
        <f t="shared" si="1"/>
        <v>139330</v>
      </c>
      <c r="E20" s="78">
        <f t="shared" si="2"/>
        <v>26877</v>
      </c>
      <c r="F20" s="78">
        <v>0</v>
      </c>
      <c r="G20" s="78">
        <v>0</v>
      </c>
      <c r="H20" s="78">
        <v>0</v>
      </c>
      <c r="I20" s="78">
        <v>16898</v>
      </c>
      <c r="J20" s="79">
        <v>0</v>
      </c>
      <c r="K20" s="78">
        <v>9979</v>
      </c>
      <c r="L20" s="78">
        <v>112453</v>
      </c>
      <c r="M20" s="78">
        <f t="shared" si="3"/>
        <v>87313</v>
      </c>
      <c r="N20" s="78">
        <f t="shared" si="4"/>
        <v>23440</v>
      </c>
      <c r="O20" s="78">
        <v>0</v>
      </c>
      <c r="P20" s="78">
        <v>0</v>
      </c>
      <c r="Q20" s="78">
        <v>0</v>
      </c>
      <c r="R20" s="78">
        <v>20803</v>
      </c>
      <c r="S20" s="79">
        <v>0</v>
      </c>
      <c r="T20" s="78">
        <v>2637</v>
      </c>
      <c r="U20" s="78">
        <v>63873</v>
      </c>
      <c r="V20" s="78">
        <f t="shared" si="5"/>
        <v>226643</v>
      </c>
      <c r="W20" s="78">
        <f t="shared" si="6"/>
        <v>50317</v>
      </c>
      <c r="X20" s="78">
        <f t="shared" si="7"/>
        <v>0</v>
      </c>
      <c r="Y20" s="78">
        <f t="shared" si="8"/>
        <v>0</v>
      </c>
      <c r="Z20" s="78">
        <f t="shared" si="9"/>
        <v>0</v>
      </c>
      <c r="AA20" s="78">
        <f t="shared" si="10"/>
        <v>37701</v>
      </c>
      <c r="AB20" s="79">
        <v>0</v>
      </c>
      <c r="AC20" s="78">
        <f t="shared" si="11"/>
        <v>12616</v>
      </c>
      <c r="AD20" s="78">
        <f t="shared" si="12"/>
        <v>176326</v>
      </c>
    </row>
    <row r="21" spans="1:30" s="51" customFormat="1" ht="12" customHeight="1">
      <c r="A21" s="55" t="s">
        <v>205</v>
      </c>
      <c r="B21" s="56" t="s">
        <v>230</v>
      </c>
      <c r="C21" s="55" t="s">
        <v>231</v>
      </c>
      <c r="D21" s="78">
        <f t="shared" si="1"/>
        <v>303730</v>
      </c>
      <c r="E21" s="78">
        <f t="shared" si="2"/>
        <v>0</v>
      </c>
      <c r="F21" s="78">
        <v>0</v>
      </c>
      <c r="G21" s="78">
        <v>0</v>
      </c>
      <c r="H21" s="78">
        <v>0</v>
      </c>
      <c r="I21" s="78">
        <v>0</v>
      </c>
      <c r="J21" s="79">
        <v>0</v>
      </c>
      <c r="K21" s="78">
        <v>0</v>
      </c>
      <c r="L21" s="78">
        <v>303730</v>
      </c>
      <c r="M21" s="78">
        <f t="shared" si="3"/>
        <v>132979</v>
      </c>
      <c r="N21" s="78">
        <f t="shared" si="4"/>
        <v>10169</v>
      </c>
      <c r="O21" s="78">
        <v>9440</v>
      </c>
      <c r="P21" s="78">
        <v>729</v>
      </c>
      <c r="Q21" s="78">
        <v>0</v>
      </c>
      <c r="R21" s="78">
        <v>0</v>
      </c>
      <c r="S21" s="79">
        <v>0</v>
      </c>
      <c r="T21" s="78">
        <v>0</v>
      </c>
      <c r="U21" s="78">
        <v>122810</v>
      </c>
      <c r="V21" s="78">
        <f t="shared" si="5"/>
        <v>436709</v>
      </c>
      <c r="W21" s="78">
        <f t="shared" si="6"/>
        <v>10169</v>
      </c>
      <c r="X21" s="78">
        <f t="shared" si="7"/>
        <v>9440</v>
      </c>
      <c r="Y21" s="78">
        <f t="shared" si="8"/>
        <v>729</v>
      </c>
      <c r="Z21" s="78">
        <f t="shared" si="9"/>
        <v>0</v>
      </c>
      <c r="AA21" s="78">
        <f t="shared" si="10"/>
        <v>0</v>
      </c>
      <c r="AB21" s="79">
        <v>0</v>
      </c>
      <c r="AC21" s="78">
        <f t="shared" si="11"/>
        <v>0</v>
      </c>
      <c r="AD21" s="78">
        <f t="shared" si="12"/>
        <v>426540</v>
      </c>
    </row>
    <row r="22" spans="1:30" s="51" customFormat="1" ht="12" customHeight="1">
      <c r="A22" s="55" t="s">
        <v>205</v>
      </c>
      <c r="B22" s="56" t="s">
        <v>232</v>
      </c>
      <c r="C22" s="55" t="s">
        <v>233</v>
      </c>
      <c r="D22" s="78">
        <f t="shared" si="1"/>
        <v>341193</v>
      </c>
      <c r="E22" s="78">
        <f t="shared" si="2"/>
        <v>62073</v>
      </c>
      <c r="F22" s="78">
        <v>0</v>
      </c>
      <c r="G22" s="78">
        <v>0</v>
      </c>
      <c r="H22" s="78">
        <v>0</v>
      </c>
      <c r="I22" s="78">
        <v>49252</v>
      </c>
      <c r="J22" s="79">
        <v>0</v>
      </c>
      <c r="K22" s="78">
        <v>12821</v>
      </c>
      <c r="L22" s="78">
        <v>279120</v>
      </c>
      <c r="M22" s="78">
        <f t="shared" si="3"/>
        <v>36954</v>
      </c>
      <c r="N22" s="78">
        <f t="shared" si="4"/>
        <v>2730</v>
      </c>
      <c r="O22" s="78">
        <v>1997</v>
      </c>
      <c r="P22" s="78">
        <v>733</v>
      </c>
      <c r="Q22" s="78">
        <v>0</v>
      </c>
      <c r="R22" s="78">
        <v>0</v>
      </c>
      <c r="S22" s="79">
        <v>0</v>
      </c>
      <c r="T22" s="78">
        <v>0</v>
      </c>
      <c r="U22" s="78">
        <v>34224</v>
      </c>
      <c r="V22" s="78">
        <f t="shared" si="5"/>
        <v>378147</v>
      </c>
      <c r="W22" s="78">
        <f t="shared" si="6"/>
        <v>64803</v>
      </c>
      <c r="X22" s="78">
        <f t="shared" si="7"/>
        <v>1997</v>
      </c>
      <c r="Y22" s="78">
        <f t="shared" si="8"/>
        <v>733</v>
      </c>
      <c r="Z22" s="78">
        <f t="shared" si="9"/>
        <v>0</v>
      </c>
      <c r="AA22" s="78">
        <f t="shared" si="10"/>
        <v>49252</v>
      </c>
      <c r="AB22" s="79">
        <v>0</v>
      </c>
      <c r="AC22" s="78">
        <f t="shared" si="11"/>
        <v>12821</v>
      </c>
      <c r="AD22" s="78">
        <f t="shared" si="12"/>
        <v>313344</v>
      </c>
    </row>
    <row r="23" spans="1:30" s="51" customFormat="1" ht="12" customHeight="1">
      <c r="A23" s="55" t="s">
        <v>205</v>
      </c>
      <c r="B23" s="56" t="s">
        <v>234</v>
      </c>
      <c r="C23" s="55" t="s">
        <v>235</v>
      </c>
      <c r="D23" s="78">
        <f t="shared" si="1"/>
        <v>228810</v>
      </c>
      <c r="E23" s="78">
        <f t="shared" si="2"/>
        <v>40984</v>
      </c>
      <c r="F23" s="78">
        <v>0</v>
      </c>
      <c r="G23" s="78">
        <v>0</v>
      </c>
      <c r="H23" s="78">
        <v>0</v>
      </c>
      <c r="I23" s="78">
        <v>1854</v>
      </c>
      <c r="J23" s="79">
        <v>0</v>
      </c>
      <c r="K23" s="78">
        <v>39130</v>
      </c>
      <c r="L23" s="78">
        <v>187826</v>
      </c>
      <c r="M23" s="78">
        <f t="shared" si="3"/>
        <v>50340</v>
      </c>
      <c r="N23" s="78">
        <f t="shared" si="4"/>
        <v>3185</v>
      </c>
      <c r="O23" s="78">
        <v>2157</v>
      </c>
      <c r="P23" s="78">
        <v>1028</v>
      </c>
      <c r="Q23" s="78">
        <v>0</v>
      </c>
      <c r="R23" s="78">
        <v>0</v>
      </c>
      <c r="S23" s="79">
        <v>0</v>
      </c>
      <c r="T23" s="78">
        <v>0</v>
      </c>
      <c r="U23" s="78">
        <v>47155</v>
      </c>
      <c r="V23" s="78">
        <f t="shared" si="5"/>
        <v>279150</v>
      </c>
      <c r="W23" s="78">
        <f t="shared" si="6"/>
        <v>44169</v>
      </c>
      <c r="X23" s="78">
        <f t="shared" si="7"/>
        <v>2157</v>
      </c>
      <c r="Y23" s="78">
        <f t="shared" si="8"/>
        <v>1028</v>
      </c>
      <c r="Z23" s="78">
        <f t="shared" si="9"/>
        <v>0</v>
      </c>
      <c r="AA23" s="78">
        <f t="shared" si="10"/>
        <v>1854</v>
      </c>
      <c r="AB23" s="79">
        <v>0</v>
      </c>
      <c r="AC23" s="78">
        <f t="shared" si="11"/>
        <v>39130</v>
      </c>
      <c r="AD23" s="78">
        <f t="shared" si="12"/>
        <v>234981</v>
      </c>
    </row>
    <row r="24" spans="1:30" s="51" customFormat="1" ht="12" customHeight="1">
      <c r="A24" s="55" t="s">
        <v>205</v>
      </c>
      <c r="B24" s="56" t="s">
        <v>236</v>
      </c>
      <c r="C24" s="55" t="s">
        <v>237</v>
      </c>
      <c r="D24" s="78">
        <f t="shared" si="1"/>
        <v>234055</v>
      </c>
      <c r="E24" s="78">
        <f t="shared" si="2"/>
        <v>94791</v>
      </c>
      <c r="F24" s="78">
        <v>44000</v>
      </c>
      <c r="G24" s="78">
        <v>0</v>
      </c>
      <c r="H24" s="78">
        <v>39400</v>
      </c>
      <c r="I24" s="78">
        <v>9199</v>
      </c>
      <c r="J24" s="79">
        <v>0</v>
      </c>
      <c r="K24" s="78">
        <v>2192</v>
      </c>
      <c r="L24" s="78">
        <v>139264</v>
      </c>
      <c r="M24" s="78">
        <f t="shared" si="3"/>
        <v>94642</v>
      </c>
      <c r="N24" s="78">
        <f t="shared" si="4"/>
        <v>22056</v>
      </c>
      <c r="O24" s="78">
        <v>3857</v>
      </c>
      <c r="P24" s="78">
        <v>864</v>
      </c>
      <c r="Q24" s="78">
        <v>3900</v>
      </c>
      <c r="R24" s="78">
        <v>12219</v>
      </c>
      <c r="S24" s="79">
        <v>0</v>
      </c>
      <c r="T24" s="78">
        <v>1216</v>
      </c>
      <c r="U24" s="78">
        <v>72586</v>
      </c>
      <c r="V24" s="78">
        <f t="shared" si="5"/>
        <v>328697</v>
      </c>
      <c r="W24" s="78">
        <f t="shared" si="6"/>
        <v>116847</v>
      </c>
      <c r="X24" s="78">
        <f t="shared" si="7"/>
        <v>47857</v>
      </c>
      <c r="Y24" s="78">
        <f t="shared" si="8"/>
        <v>864</v>
      </c>
      <c r="Z24" s="78">
        <f t="shared" si="9"/>
        <v>43300</v>
      </c>
      <c r="AA24" s="78">
        <f t="shared" si="10"/>
        <v>21418</v>
      </c>
      <c r="AB24" s="79">
        <v>0</v>
      </c>
      <c r="AC24" s="78">
        <f t="shared" si="11"/>
        <v>3408</v>
      </c>
      <c r="AD24" s="78">
        <f t="shared" si="12"/>
        <v>211850</v>
      </c>
    </row>
    <row r="25" spans="1:30" s="51" customFormat="1" ht="12" customHeight="1">
      <c r="A25" s="55" t="s">
        <v>205</v>
      </c>
      <c r="B25" s="56" t="s">
        <v>238</v>
      </c>
      <c r="C25" s="55" t="s">
        <v>239</v>
      </c>
      <c r="D25" s="78">
        <f t="shared" si="1"/>
        <v>68182</v>
      </c>
      <c r="E25" s="78">
        <f t="shared" si="2"/>
        <v>3991</v>
      </c>
      <c r="F25" s="78">
        <v>0</v>
      </c>
      <c r="G25" s="78">
        <v>0</v>
      </c>
      <c r="H25" s="78">
        <v>0</v>
      </c>
      <c r="I25" s="78">
        <v>3077</v>
      </c>
      <c r="J25" s="79">
        <v>0</v>
      </c>
      <c r="K25" s="78">
        <v>914</v>
      </c>
      <c r="L25" s="78">
        <v>64191</v>
      </c>
      <c r="M25" s="78">
        <f t="shared" si="3"/>
        <v>24988</v>
      </c>
      <c r="N25" s="78">
        <f t="shared" si="4"/>
        <v>982</v>
      </c>
      <c r="O25" s="78">
        <v>545</v>
      </c>
      <c r="P25" s="78">
        <v>437</v>
      </c>
      <c r="Q25" s="78">
        <v>0</v>
      </c>
      <c r="R25" s="78">
        <v>0</v>
      </c>
      <c r="S25" s="79">
        <v>0</v>
      </c>
      <c r="T25" s="78">
        <v>0</v>
      </c>
      <c r="U25" s="78">
        <v>24006</v>
      </c>
      <c r="V25" s="78">
        <f t="shared" si="5"/>
        <v>93170</v>
      </c>
      <c r="W25" s="78">
        <f t="shared" si="6"/>
        <v>4973</v>
      </c>
      <c r="X25" s="78">
        <f t="shared" si="7"/>
        <v>545</v>
      </c>
      <c r="Y25" s="78">
        <f t="shared" si="8"/>
        <v>437</v>
      </c>
      <c r="Z25" s="78">
        <f t="shared" si="9"/>
        <v>0</v>
      </c>
      <c r="AA25" s="78">
        <f t="shared" si="10"/>
        <v>3077</v>
      </c>
      <c r="AB25" s="79">
        <v>0</v>
      </c>
      <c r="AC25" s="78">
        <f t="shared" si="11"/>
        <v>914</v>
      </c>
      <c r="AD25" s="78">
        <f t="shared" si="12"/>
        <v>88197</v>
      </c>
    </row>
    <row r="26" spans="1:30" s="51" customFormat="1" ht="12" customHeight="1">
      <c r="A26" s="55" t="s">
        <v>205</v>
      </c>
      <c r="B26" s="56" t="s">
        <v>240</v>
      </c>
      <c r="C26" s="55" t="s">
        <v>241</v>
      </c>
      <c r="D26" s="78">
        <f t="shared" si="1"/>
        <v>163441</v>
      </c>
      <c r="E26" s="78">
        <f t="shared" si="2"/>
        <v>14612</v>
      </c>
      <c r="F26" s="78">
        <v>0</v>
      </c>
      <c r="G26" s="78">
        <v>0</v>
      </c>
      <c r="H26" s="78">
        <v>0</v>
      </c>
      <c r="I26" s="78">
        <v>338</v>
      </c>
      <c r="J26" s="79">
        <v>0</v>
      </c>
      <c r="K26" s="78">
        <v>14274</v>
      </c>
      <c r="L26" s="78">
        <v>148829</v>
      </c>
      <c r="M26" s="78">
        <f t="shared" si="3"/>
        <v>146915</v>
      </c>
      <c r="N26" s="78">
        <f t="shared" si="4"/>
        <v>107471</v>
      </c>
      <c r="O26" s="78">
        <v>3599</v>
      </c>
      <c r="P26" s="78">
        <v>1126</v>
      </c>
      <c r="Q26" s="78">
        <v>5600</v>
      </c>
      <c r="R26" s="78">
        <v>95982</v>
      </c>
      <c r="S26" s="79">
        <v>0</v>
      </c>
      <c r="T26" s="78">
        <v>1164</v>
      </c>
      <c r="U26" s="78">
        <v>39444</v>
      </c>
      <c r="V26" s="78">
        <f t="shared" si="5"/>
        <v>310356</v>
      </c>
      <c r="W26" s="78">
        <f t="shared" si="6"/>
        <v>122083</v>
      </c>
      <c r="X26" s="78">
        <f t="shared" si="7"/>
        <v>3599</v>
      </c>
      <c r="Y26" s="78">
        <f t="shared" si="8"/>
        <v>1126</v>
      </c>
      <c r="Z26" s="78">
        <f t="shared" si="9"/>
        <v>5600</v>
      </c>
      <c r="AA26" s="78">
        <f t="shared" si="10"/>
        <v>96320</v>
      </c>
      <c r="AB26" s="79">
        <v>0</v>
      </c>
      <c r="AC26" s="78">
        <f t="shared" si="11"/>
        <v>15438</v>
      </c>
      <c r="AD26" s="78">
        <f t="shared" si="12"/>
        <v>188273</v>
      </c>
    </row>
    <row r="27" spans="1:30" s="51" customFormat="1" ht="12" customHeight="1">
      <c r="A27" s="55" t="s">
        <v>205</v>
      </c>
      <c r="B27" s="56" t="s">
        <v>242</v>
      </c>
      <c r="C27" s="55" t="s">
        <v>243</v>
      </c>
      <c r="D27" s="78">
        <f t="shared" si="1"/>
        <v>389744</v>
      </c>
      <c r="E27" s="78">
        <f t="shared" si="2"/>
        <v>57064</v>
      </c>
      <c r="F27" s="78">
        <v>0</v>
      </c>
      <c r="G27" s="78">
        <v>0</v>
      </c>
      <c r="H27" s="78">
        <v>0</v>
      </c>
      <c r="I27" s="78">
        <v>12773</v>
      </c>
      <c r="J27" s="79">
        <v>0</v>
      </c>
      <c r="K27" s="78">
        <v>44291</v>
      </c>
      <c r="L27" s="78">
        <v>332680</v>
      </c>
      <c r="M27" s="78">
        <f t="shared" si="3"/>
        <v>260079</v>
      </c>
      <c r="N27" s="78">
        <f t="shared" si="4"/>
        <v>114520</v>
      </c>
      <c r="O27" s="78">
        <v>45458</v>
      </c>
      <c r="P27" s="78">
        <v>7599</v>
      </c>
      <c r="Q27" s="78">
        <v>28200</v>
      </c>
      <c r="R27" s="78">
        <v>23803</v>
      </c>
      <c r="S27" s="79">
        <v>0</v>
      </c>
      <c r="T27" s="78">
        <v>9460</v>
      </c>
      <c r="U27" s="78">
        <v>145559</v>
      </c>
      <c r="V27" s="78">
        <f t="shared" si="5"/>
        <v>649823</v>
      </c>
      <c r="W27" s="78">
        <f t="shared" si="6"/>
        <v>171584</v>
      </c>
      <c r="X27" s="78">
        <f t="shared" si="7"/>
        <v>45458</v>
      </c>
      <c r="Y27" s="78">
        <f t="shared" si="8"/>
        <v>7599</v>
      </c>
      <c r="Z27" s="78">
        <f t="shared" si="9"/>
        <v>28200</v>
      </c>
      <c r="AA27" s="78">
        <f t="shared" si="10"/>
        <v>36576</v>
      </c>
      <c r="AB27" s="79">
        <v>0</v>
      </c>
      <c r="AC27" s="78">
        <f t="shared" si="11"/>
        <v>53751</v>
      </c>
      <c r="AD27" s="78">
        <f t="shared" si="12"/>
        <v>478239</v>
      </c>
    </row>
    <row r="28" spans="1:30" s="51" customFormat="1" ht="12" customHeight="1">
      <c r="A28" s="55" t="s">
        <v>205</v>
      </c>
      <c r="B28" s="56" t="s">
        <v>244</v>
      </c>
      <c r="C28" s="55" t="s">
        <v>245</v>
      </c>
      <c r="D28" s="78">
        <f t="shared" si="1"/>
        <v>0</v>
      </c>
      <c r="E28" s="78">
        <f t="shared" si="2"/>
        <v>0</v>
      </c>
      <c r="F28" s="78">
        <v>0</v>
      </c>
      <c r="G28" s="78">
        <v>0</v>
      </c>
      <c r="H28" s="78">
        <v>0</v>
      </c>
      <c r="I28" s="78">
        <v>0</v>
      </c>
      <c r="J28" s="79">
        <v>0</v>
      </c>
      <c r="K28" s="78">
        <v>0</v>
      </c>
      <c r="L28" s="78">
        <v>0</v>
      </c>
      <c r="M28" s="78">
        <f t="shared" si="3"/>
        <v>16161</v>
      </c>
      <c r="N28" s="78">
        <f t="shared" si="4"/>
        <v>16161</v>
      </c>
      <c r="O28" s="78">
        <v>0</v>
      </c>
      <c r="P28" s="78">
        <v>0</v>
      </c>
      <c r="Q28" s="78">
        <v>0</v>
      </c>
      <c r="R28" s="78">
        <v>16161</v>
      </c>
      <c r="S28" s="79">
        <v>488205</v>
      </c>
      <c r="T28" s="78">
        <v>0</v>
      </c>
      <c r="U28" s="78">
        <v>0</v>
      </c>
      <c r="V28" s="78">
        <f t="shared" si="5"/>
        <v>16161</v>
      </c>
      <c r="W28" s="78">
        <f t="shared" si="6"/>
        <v>16161</v>
      </c>
      <c r="X28" s="78">
        <f t="shared" si="7"/>
        <v>0</v>
      </c>
      <c r="Y28" s="78">
        <f t="shared" si="8"/>
        <v>0</v>
      </c>
      <c r="Z28" s="78">
        <f t="shared" si="9"/>
        <v>0</v>
      </c>
      <c r="AA28" s="78">
        <f t="shared" si="10"/>
        <v>16161</v>
      </c>
      <c r="AB28" s="79">
        <f aca="true" t="shared" si="13" ref="AB28:AB33">+SUM(J28,S28)</f>
        <v>488205</v>
      </c>
      <c r="AC28" s="78">
        <f t="shared" si="11"/>
        <v>0</v>
      </c>
      <c r="AD28" s="78">
        <f t="shared" si="12"/>
        <v>0</v>
      </c>
    </row>
    <row r="29" spans="1:30" s="51" customFormat="1" ht="12" customHeight="1">
      <c r="A29" s="55" t="s">
        <v>205</v>
      </c>
      <c r="B29" s="56" t="s">
        <v>246</v>
      </c>
      <c r="C29" s="55" t="s">
        <v>566</v>
      </c>
      <c r="D29" s="78">
        <f t="shared" si="1"/>
        <v>0</v>
      </c>
      <c r="E29" s="78">
        <f t="shared" si="2"/>
        <v>0</v>
      </c>
      <c r="F29" s="78">
        <v>0</v>
      </c>
      <c r="G29" s="78">
        <v>0</v>
      </c>
      <c r="H29" s="78">
        <v>0</v>
      </c>
      <c r="I29" s="78">
        <v>0</v>
      </c>
      <c r="J29" s="79">
        <v>0</v>
      </c>
      <c r="K29" s="78">
        <v>0</v>
      </c>
      <c r="L29" s="78">
        <v>0</v>
      </c>
      <c r="M29" s="78">
        <f t="shared" si="3"/>
        <v>186071</v>
      </c>
      <c r="N29" s="78">
        <f t="shared" si="4"/>
        <v>76259</v>
      </c>
      <c r="O29" s="78">
        <v>67442</v>
      </c>
      <c r="P29" s="78">
        <v>0</v>
      </c>
      <c r="Q29" s="78">
        <v>0</v>
      </c>
      <c r="R29" s="78">
        <v>8817</v>
      </c>
      <c r="S29" s="79">
        <v>191472</v>
      </c>
      <c r="T29" s="78">
        <v>0</v>
      </c>
      <c r="U29" s="78">
        <v>109812</v>
      </c>
      <c r="V29" s="78">
        <f t="shared" si="5"/>
        <v>186071</v>
      </c>
      <c r="W29" s="78">
        <f t="shared" si="6"/>
        <v>76259</v>
      </c>
      <c r="X29" s="78">
        <f t="shared" si="7"/>
        <v>67442</v>
      </c>
      <c r="Y29" s="78">
        <f t="shared" si="8"/>
        <v>0</v>
      </c>
      <c r="Z29" s="78">
        <f t="shared" si="9"/>
        <v>0</v>
      </c>
      <c r="AA29" s="78">
        <f t="shared" si="10"/>
        <v>8817</v>
      </c>
      <c r="AB29" s="79">
        <f t="shared" si="13"/>
        <v>191472</v>
      </c>
      <c r="AC29" s="78">
        <f t="shared" si="11"/>
        <v>0</v>
      </c>
      <c r="AD29" s="78">
        <f t="shared" si="12"/>
        <v>109812</v>
      </c>
    </row>
    <row r="30" spans="1:30" s="51" customFormat="1" ht="12" customHeight="1">
      <c r="A30" s="55" t="s">
        <v>205</v>
      </c>
      <c r="B30" s="56" t="s">
        <v>247</v>
      </c>
      <c r="C30" s="55" t="s">
        <v>248</v>
      </c>
      <c r="D30" s="78">
        <f t="shared" si="1"/>
        <v>0</v>
      </c>
      <c r="E30" s="78">
        <f t="shared" si="2"/>
        <v>0</v>
      </c>
      <c r="F30" s="78">
        <v>0</v>
      </c>
      <c r="G30" s="78">
        <v>0</v>
      </c>
      <c r="H30" s="78">
        <v>0</v>
      </c>
      <c r="I30" s="78">
        <v>0</v>
      </c>
      <c r="J30" s="79">
        <v>0</v>
      </c>
      <c r="K30" s="78">
        <v>0</v>
      </c>
      <c r="L30" s="78">
        <v>0</v>
      </c>
      <c r="M30" s="78">
        <f t="shared" si="3"/>
        <v>7941</v>
      </c>
      <c r="N30" s="78">
        <f t="shared" si="4"/>
        <v>15706</v>
      </c>
      <c r="O30" s="78">
        <v>0</v>
      </c>
      <c r="P30" s="78">
        <v>0</v>
      </c>
      <c r="Q30" s="78">
        <v>0</v>
      </c>
      <c r="R30" s="78">
        <v>15706</v>
      </c>
      <c r="S30" s="79">
        <v>185301</v>
      </c>
      <c r="T30" s="78">
        <v>0</v>
      </c>
      <c r="U30" s="78">
        <v>-7765</v>
      </c>
      <c r="V30" s="78">
        <f t="shared" si="5"/>
        <v>7941</v>
      </c>
      <c r="W30" s="78">
        <f t="shared" si="6"/>
        <v>15706</v>
      </c>
      <c r="X30" s="78">
        <f t="shared" si="7"/>
        <v>0</v>
      </c>
      <c r="Y30" s="78">
        <f t="shared" si="8"/>
        <v>0</v>
      </c>
      <c r="Z30" s="78">
        <f t="shared" si="9"/>
        <v>0</v>
      </c>
      <c r="AA30" s="78">
        <f t="shared" si="10"/>
        <v>15706</v>
      </c>
      <c r="AB30" s="79">
        <f t="shared" si="13"/>
        <v>185301</v>
      </c>
      <c r="AC30" s="78">
        <f t="shared" si="11"/>
        <v>0</v>
      </c>
      <c r="AD30" s="78">
        <f t="shared" si="12"/>
        <v>-7765</v>
      </c>
    </row>
    <row r="31" spans="1:30" s="51" customFormat="1" ht="12" customHeight="1">
      <c r="A31" s="55" t="s">
        <v>205</v>
      </c>
      <c r="B31" s="56" t="s">
        <v>249</v>
      </c>
      <c r="C31" s="55" t="s">
        <v>250</v>
      </c>
      <c r="D31" s="78">
        <f t="shared" si="1"/>
        <v>0</v>
      </c>
      <c r="E31" s="78">
        <f t="shared" si="2"/>
        <v>0</v>
      </c>
      <c r="F31" s="78">
        <v>0</v>
      </c>
      <c r="G31" s="78">
        <v>0</v>
      </c>
      <c r="H31" s="78">
        <v>0</v>
      </c>
      <c r="I31" s="78">
        <v>0</v>
      </c>
      <c r="J31" s="79">
        <v>0</v>
      </c>
      <c r="K31" s="78">
        <v>0</v>
      </c>
      <c r="L31" s="78">
        <v>0</v>
      </c>
      <c r="M31" s="78">
        <f t="shared" si="3"/>
        <v>4989</v>
      </c>
      <c r="N31" s="78">
        <f t="shared" si="4"/>
        <v>15311</v>
      </c>
      <c r="O31" s="78">
        <v>0</v>
      </c>
      <c r="P31" s="78">
        <v>0</v>
      </c>
      <c r="Q31" s="78">
        <v>0</v>
      </c>
      <c r="R31" s="78">
        <v>3963</v>
      </c>
      <c r="S31" s="79">
        <v>165820</v>
      </c>
      <c r="T31" s="78">
        <v>11348</v>
      </c>
      <c r="U31" s="78">
        <v>-10322</v>
      </c>
      <c r="V31" s="78">
        <f t="shared" si="5"/>
        <v>4989</v>
      </c>
      <c r="W31" s="78">
        <f t="shared" si="6"/>
        <v>15311</v>
      </c>
      <c r="X31" s="78">
        <f t="shared" si="7"/>
        <v>0</v>
      </c>
      <c r="Y31" s="78">
        <f t="shared" si="8"/>
        <v>0</v>
      </c>
      <c r="Z31" s="78">
        <f t="shared" si="9"/>
        <v>0</v>
      </c>
      <c r="AA31" s="78">
        <f t="shared" si="10"/>
        <v>3963</v>
      </c>
      <c r="AB31" s="79">
        <f t="shared" si="13"/>
        <v>165820</v>
      </c>
      <c r="AC31" s="78">
        <f t="shared" si="11"/>
        <v>11348</v>
      </c>
      <c r="AD31" s="78">
        <f t="shared" si="12"/>
        <v>-10322</v>
      </c>
    </row>
    <row r="32" spans="1:30" s="51" customFormat="1" ht="12" customHeight="1">
      <c r="A32" s="55" t="s">
        <v>205</v>
      </c>
      <c r="B32" s="56" t="s">
        <v>251</v>
      </c>
      <c r="C32" s="55" t="s">
        <v>252</v>
      </c>
      <c r="D32" s="78">
        <f t="shared" si="1"/>
        <v>58645</v>
      </c>
      <c r="E32" s="78">
        <f t="shared" si="2"/>
        <v>58645</v>
      </c>
      <c r="F32" s="78">
        <v>0</v>
      </c>
      <c r="G32" s="78">
        <v>0</v>
      </c>
      <c r="H32" s="78">
        <v>0</v>
      </c>
      <c r="I32" s="78">
        <v>58645</v>
      </c>
      <c r="J32" s="79">
        <v>220072</v>
      </c>
      <c r="K32" s="78">
        <v>0</v>
      </c>
      <c r="L32" s="78">
        <v>0</v>
      </c>
      <c r="M32" s="78">
        <f t="shared" si="3"/>
        <v>0</v>
      </c>
      <c r="N32" s="78">
        <f t="shared" si="4"/>
        <v>0</v>
      </c>
      <c r="O32" s="78">
        <v>0</v>
      </c>
      <c r="P32" s="78">
        <v>0</v>
      </c>
      <c r="Q32" s="78">
        <v>0</v>
      </c>
      <c r="R32" s="78">
        <v>0</v>
      </c>
      <c r="S32" s="79">
        <v>0</v>
      </c>
      <c r="T32" s="78">
        <v>0</v>
      </c>
      <c r="U32" s="78">
        <v>0</v>
      </c>
      <c r="V32" s="78">
        <f t="shared" si="5"/>
        <v>58645</v>
      </c>
      <c r="W32" s="78">
        <f t="shared" si="6"/>
        <v>58645</v>
      </c>
      <c r="X32" s="78">
        <f t="shared" si="7"/>
        <v>0</v>
      </c>
      <c r="Y32" s="78">
        <f t="shared" si="8"/>
        <v>0</v>
      </c>
      <c r="Z32" s="78">
        <f t="shared" si="9"/>
        <v>0</v>
      </c>
      <c r="AA32" s="78">
        <f t="shared" si="10"/>
        <v>58645</v>
      </c>
      <c r="AB32" s="79">
        <f t="shared" si="13"/>
        <v>220072</v>
      </c>
      <c r="AC32" s="78">
        <f t="shared" si="11"/>
        <v>0</v>
      </c>
      <c r="AD32" s="78">
        <f t="shared" si="12"/>
        <v>0</v>
      </c>
    </row>
    <row r="33" spans="1:30" s="51" customFormat="1" ht="12" customHeight="1">
      <c r="A33" s="55" t="s">
        <v>205</v>
      </c>
      <c r="B33" s="56" t="s">
        <v>253</v>
      </c>
      <c r="C33" s="55" t="s">
        <v>254</v>
      </c>
      <c r="D33" s="78">
        <f t="shared" si="1"/>
        <v>166167</v>
      </c>
      <c r="E33" s="78">
        <f t="shared" si="2"/>
        <v>166167</v>
      </c>
      <c r="F33" s="78">
        <v>27216</v>
      </c>
      <c r="G33" s="78">
        <v>0</v>
      </c>
      <c r="H33" s="78">
        <v>0</v>
      </c>
      <c r="I33" s="78">
        <v>5751</v>
      </c>
      <c r="J33" s="79">
        <v>296546</v>
      </c>
      <c r="K33" s="78">
        <v>133200</v>
      </c>
      <c r="L33" s="78">
        <v>0</v>
      </c>
      <c r="M33" s="78">
        <f t="shared" si="3"/>
        <v>500099</v>
      </c>
      <c r="N33" s="78">
        <f t="shared" si="4"/>
        <v>500099</v>
      </c>
      <c r="O33" s="78">
        <v>120436</v>
      </c>
      <c r="P33" s="78">
        <v>0</v>
      </c>
      <c r="Q33" s="78">
        <v>131200</v>
      </c>
      <c r="R33" s="78">
        <v>13010</v>
      </c>
      <c r="S33" s="79">
        <v>195194</v>
      </c>
      <c r="T33" s="78">
        <v>235453</v>
      </c>
      <c r="U33" s="78">
        <v>0</v>
      </c>
      <c r="V33" s="78">
        <f t="shared" si="5"/>
        <v>666266</v>
      </c>
      <c r="W33" s="78">
        <f t="shared" si="6"/>
        <v>666266</v>
      </c>
      <c r="X33" s="78">
        <f t="shared" si="7"/>
        <v>147652</v>
      </c>
      <c r="Y33" s="78">
        <f t="shared" si="8"/>
        <v>0</v>
      </c>
      <c r="Z33" s="78">
        <f t="shared" si="9"/>
        <v>131200</v>
      </c>
      <c r="AA33" s="78">
        <f t="shared" si="10"/>
        <v>18761</v>
      </c>
      <c r="AB33" s="79">
        <f t="shared" si="13"/>
        <v>491740</v>
      </c>
      <c r="AC33" s="78">
        <f t="shared" si="11"/>
        <v>368653</v>
      </c>
      <c r="AD33" s="78">
        <f t="shared" si="12"/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ゴシック,標準"&amp;14廃棄物処理事業経費（市区町村及び一部事務組合・広域連合の合計）【歳入】（平成26年度実績）</oddHeader>
  </headerFooter>
  <colBreaks count="2" manualBreakCount="2">
    <brk id="12" min="1" max="998" man="1"/>
    <brk id="21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33"/>
  <sheetViews>
    <sheetView zoomScalePageLayoutView="0" workbookViewId="0" topLeftCell="A1">
      <pane xSplit="3" ySplit="6" topLeftCell="D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0" sqref="C30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87" width="14.69921875" style="80" customWidth="1"/>
    <col min="88" max="16384" width="9" style="48" customWidth="1"/>
  </cols>
  <sheetData>
    <row r="1" spans="1:87" s="46" customFormat="1" ht="17.25">
      <c r="A1" s="147" t="s">
        <v>255</v>
      </c>
      <c r="B1" s="45"/>
      <c r="C1" s="45"/>
      <c r="D1" s="45"/>
      <c r="E1" s="45"/>
      <c r="F1" s="45"/>
      <c r="G1" s="45"/>
      <c r="H1" s="81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46" customFormat="1" ht="13.5">
      <c r="A2" s="155" t="s">
        <v>53</v>
      </c>
      <c r="B2" s="155" t="s">
        <v>54</v>
      </c>
      <c r="C2" s="164" t="s">
        <v>187</v>
      </c>
      <c r="D2" s="85" t="s">
        <v>256</v>
      </c>
      <c r="E2" s="86"/>
      <c r="F2" s="86"/>
      <c r="G2" s="86"/>
      <c r="H2" s="86"/>
      <c r="I2" s="86"/>
      <c r="J2" s="86"/>
      <c r="K2" s="87"/>
      <c r="L2" s="86"/>
      <c r="M2" s="86"/>
      <c r="N2" s="86"/>
      <c r="O2" s="86"/>
      <c r="P2" s="86"/>
      <c r="Q2" s="86"/>
      <c r="R2" s="86"/>
      <c r="S2" s="86"/>
      <c r="T2" s="86"/>
      <c r="U2" s="87"/>
      <c r="V2" s="87"/>
      <c r="W2" s="87"/>
      <c r="X2" s="86"/>
      <c r="Y2" s="86"/>
      <c r="Z2" s="86"/>
      <c r="AA2" s="86"/>
      <c r="AB2" s="86"/>
      <c r="AC2" s="86"/>
      <c r="AD2" s="86"/>
      <c r="AE2" s="88"/>
      <c r="AF2" s="85" t="s">
        <v>257</v>
      </c>
      <c r="AG2" s="86"/>
      <c r="AH2" s="86"/>
      <c r="AI2" s="86"/>
      <c r="AJ2" s="86"/>
      <c r="AK2" s="86"/>
      <c r="AL2" s="86"/>
      <c r="AM2" s="87"/>
      <c r="AN2" s="86"/>
      <c r="AO2" s="86"/>
      <c r="AP2" s="86"/>
      <c r="AQ2" s="86"/>
      <c r="AR2" s="86"/>
      <c r="AS2" s="86"/>
      <c r="AT2" s="86"/>
      <c r="AU2" s="86"/>
      <c r="AV2" s="86"/>
      <c r="AW2" s="87"/>
      <c r="AX2" s="87"/>
      <c r="AY2" s="87"/>
      <c r="AZ2" s="87"/>
      <c r="BA2" s="87"/>
      <c r="BB2" s="87"/>
      <c r="BC2" s="86"/>
      <c r="BD2" s="86"/>
      <c r="BE2" s="86"/>
      <c r="BF2" s="86"/>
      <c r="BG2" s="88"/>
      <c r="BH2" s="85" t="s">
        <v>258</v>
      </c>
      <c r="BI2" s="86"/>
      <c r="BJ2" s="86"/>
      <c r="BK2" s="86"/>
      <c r="BL2" s="86"/>
      <c r="BM2" s="86"/>
      <c r="BN2" s="86"/>
      <c r="BO2" s="87"/>
      <c r="BP2" s="86"/>
      <c r="BQ2" s="86"/>
      <c r="BR2" s="86"/>
      <c r="BS2" s="86"/>
      <c r="BT2" s="86"/>
      <c r="BU2" s="86"/>
      <c r="BV2" s="86"/>
      <c r="BW2" s="86"/>
      <c r="BX2" s="86"/>
      <c r="BY2" s="87"/>
      <c r="BZ2" s="87"/>
      <c r="CA2" s="87"/>
      <c r="CB2" s="87"/>
      <c r="CC2" s="87"/>
      <c r="CD2" s="87"/>
      <c r="CE2" s="86"/>
      <c r="CF2" s="86"/>
      <c r="CG2" s="86"/>
      <c r="CH2" s="86"/>
      <c r="CI2" s="88"/>
    </row>
    <row r="3" spans="1:87" s="46" customFormat="1" ht="13.5">
      <c r="A3" s="156"/>
      <c r="B3" s="156"/>
      <c r="C3" s="162"/>
      <c r="D3" s="92" t="s">
        <v>259</v>
      </c>
      <c r="E3" s="86"/>
      <c r="F3" s="86"/>
      <c r="G3" s="86"/>
      <c r="H3" s="86"/>
      <c r="I3" s="86"/>
      <c r="J3" s="86"/>
      <c r="K3" s="93"/>
      <c r="L3" s="94" t="s">
        <v>260</v>
      </c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95"/>
      <c r="AC3" s="96"/>
      <c r="AD3" s="97" t="s">
        <v>199</v>
      </c>
      <c r="AE3" s="98" t="s">
        <v>190</v>
      </c>
      <c r="AF3" s="92" t="s">
        <v>259</v>
      </c>
      <c r="AG3" s="86"/>
      <c r="AH3" s="86"/>
      <c r="AI3" s="86"/>
      <c r="AJ3" s="86"/>
      <c r="AK3" s="86"/>
      <c r="AL3" s="86"/>
      <c r="AM3" s="93"/>
      <c r="AN3" s="94" t="s">
        <v>260</v>
      </c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95"/>
      <c r="BE3" s="96"/>
      <c r="BF3" s="97" t="s">
        <v>199</v>
      </c>
      <c r="BG3" s="98" t="s">
        <v>190</v>
      </c>
      <c r="BH3" s="92" t="s">
        <v>259</v>
      </c>
      <c r="BI3" s="86"/>
      <c r="BJ3" s="86"/>
      <c r="BK3" s="86"/>
      <c r="BL3" s="86"/>
      <c r="BM3" s="86"/>
      <c r="BN3" s="86"/>
      <c r="BO3" s="93"/>
      <c r="BP3" s="94" t="s">
        <v>260</v>
      </c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95"/>
      <c r="CG3" s="96"/>
      <c r="CH3" s="97" t="s">
        <v>199</v>
      </c>
      <c r="CI3" s="98" t="s">
        <v>190</v>
      </c>
    </row>
    <row r="4" spans="1:87" s="46" customFormat="1" ht="13.5" customHeight="1">
      <c r="A4" s="156"/>
      <c r="B4" s="156"/>
      <c r="C4" s="162"/>
      <c r="D4" s="98" t="s">
        <v>190</v>
      </c>
      <c r="E4" s="97" t="s">
        <v>261</v>
      </c>
      <c r="F4" s="97"/>
      <c r="G4" s="102"/>
      <c r="H4" s="86"/>
      <c r="I4" s="103"/>
      <c r="J4" s="104" t="s">
        <v>262</v>
      </c>
      <c r="K4" s="154" t="s">
        <v>263</v>
      </c>
      <c r="L4" s="98" t="s">
        <v>190</v>
      </c>
      <c r="M4" s="92" t="s">
        <v>264</v>
      </c>
      <c r="N4" s="95"/>
      <c r="O4" s="95"/>
      <c r="P4" s="95"/>
      <c r="Q4" s="96"/>
      <c r="R4" s="92" t="s">
        <v>265</v>
      </c>
      <c r="S4" s="86"/>
      <c r="T4" s="86"/>
      <c r="U4" s="103"/>
      <c r="V4" s="97" t="s">
        <v>266</v>
      </c>
      <c r="W4" s="92" t="s">
        <v>267</v>
      </c>
      <c r="X4" s="94"/>
      <c r="Y4" s="95"/>
      <c r="Z4" s="95"/>
      <c r="AA4" s="96"/>
      <c r="AB4" s="105" t="s">
        <v>268</v>
      </c>
      <c r="AC4" s="105" t="s">
        <v>269</v>
      </c>
      <c r="AD4" s="98"/>
      <c r="AE4" s="98"/>
      <c r="AF4" s="98" t="s">
        <v>190</v>
      </c>
      <c r="AG4" s="97" t="s">
        <v>261</v>
      </c>
      <c r="AH4" s="97"/>
      <c r="AI4" s="102"/>
      <c r="AJ4" s="86"/>
      <c r="AK4" s="103"/>
      <c r="AL4" s="104" t="s">
        <v>262</v>
      </c>
      <c r="AM4" s="154" t="s">
        <v>263</v>
      </c>
      <c r="AN4" s="98" t="s">
        <v>190</v>
      </c>
      <c r="AO4" s="92" t="s">
        <v>264</v>
      </c>
      <c r="AP4" s="95"/>
      <c r="AQ4" s="95"/>
      <c r="AR4" s="95"/>
      <c r="AS4" s="96"/>
      <c r="AT4" s="92" t="s">
        <v>265</v>
      </c>
      <c r="AU4" s="86"/>
      <c r="AV4" s="86"/>
      <c r="AW4" s="103"/>
      <c r="AX4" s="97" t="s">
        <v>266</v>
      </c>
      <c r="AY4" s="92" t="s">
        <v>267</v>
      </c>
      <c r="AZ4" s="106"/>
      <c r="BA4" s="106"/>
      <c r="BB4" s="107"/>
      <c r="BC4" s="96"/>
      <c r="BD4" s="105" t="s">
        <v>268</v>
      </c>
      <c r="BE4" s="105" t="s">
        <v>269</v>
      </c>
      <c r="BF4" s="98"/>
      <c r="BG4" s="98"/>
      <c r="BH4" s="98" t="s">
        <v>190</v>
      </c>
      <c r="BI4" s="97" t="s">
        <v>261</v>
      </c>
      <c r="BJ4" s="97"/>
      <c r="BK4" s="102"/>
      <c r="BL4" s="86"/>
      <c r="BM4" s="103"/>
      <c r="BN4" s="104" t="s">
        <v>262</v>
      </c>
      <c r="BO4" s="154" t="s">
        <v>263</v>
      </c>
      <c r="BP4" s="98" t="s">
        <v>190</v>
      </c>
      <c r="BQ4" s="92" t="s">
        <v>264</v>
      </c>
      <c r="BR4" s="95"/>
      <c r="BS4" s="95"/>
      <c r="BT4" s="95"/>
      <c r="BU4" s="96"/>
      <c r="BV4" s="92" t="s">
        <v>265</v>
      </c>
      <c r="BW4" s="86"/>
      <c r="BX4" s="86"/>
      <c r="BY4" s="103"/>
      <c r="BZ4" s="97" t="s">
        <v>266</v>
      </c>
      <c r="CA4" s="92" t="s">
        <v>267</v>
      </c>
      <c r="CB4" s="95"/>
      <c r="CC4" s="95"/>
      <c r="CD4" s="95"/>
      <c r="CE4" s="96"/>
      <c r="CF4" s="105" t="s">
        <v>268</v>
      </c>
      <c r="CG4" s="105" t="s">
        <v>269</v>
      </c>
      <c r="CH4" s="98"/>
      <c r="CI4" s="98"/>
    </row>
    <row r="5" spans="1:87" s="46" customFormat="1" ht="23.25" customHeight="1">
      <c r="A5" s="156"/>
      <c r="B5" s="156"/>
      <c r="C5" s="162"/>
      <c r="D5" s="98"/>
      <c r="E5" s="98" t="s">
        <v>190</v>
      </c>
      <c r="F5" s="104" t="s">
        <v>270</v>
      </c>
      <c r="G5" s="104" t="s">
        <v>271</v>
      </c>
      <c r="H5" s="104" t="s">
        <v>272</v>
      </c>
      <c r="I5" s="104" t="s">
        <v>199</v>
      </c>
      <c r="J5" s="109"/>
      <c r="K5" s="154"/>
      <c r="L5" s="98"/>
      <c r="M5" s="98" t="s">
        <v>190</v>
      </c>
      <c r="N5" s="98" t="s">
        <v>273</v>
      </c>
      <c r="O5" s="98" t="s">
        <v>274</v>
      </c>
      <c r="P5" s="98" t="s">
        <v>275</v>
      </c>
      <c r="Q5" s="98" t="s">
        <v>276</v>
      </c>
      <c r="R5" s="98" t="s">
        <v>190</v>
      </c>
      <c r="S5" s="97" t="s">
        <v>277</v>
      </c>
      <c r="T5" s="97" t="s">
        <v>278</v>
      </c>
      <c r="U5" s="97" t="s">
        <v>279</v>
      </c>
      <c r="V5" s="98"/>
      <c r="W5" s="98" t="s">
        <v>190</v>
      </c>
      <c r="X5" s="97" t="s">
        <v>277</v>
      </c>
      <c r="Y5" s="97" t="s">
        <v>278</v>
      </c>
      <c r="Z5" s="97" t="s">
        <v>279</v>
      </c>
      <c r="AA5" s="105" t="s">
        <v>199</v>
      </c>
      <c r="AB5" s="98"/>
      <c r="AC5" s="98"/>
      <c r="AD5" s="98"/>
      <c r="AE5" s="98"/>
      <c r="AF5" s="98"/>
      <c r="AG5" s="98" t="s">
        <v>190</v>
      </c>
      <c r="AH5" s="104" t="s">
        <v>270</v>
      </c>
      <c r="AI5" s="104" t="s">
        <v>271</v>
      </c>
      <c r="AJ5" s="104" t="s">
        <v>272</v>
      </c>
      <c r="AK5" s="104" t="s">
        <v>199</v>
      </c>
      <c r="AL5" s="109"/>
      <c r="AM5" s="154"/>
      <c r="AN5" s="98"/>
      <c r="AO5" s="98" t="s">
        <v>190</v>
      </c>
      <c r="AP5" s="98" t="s">
        <v>273</v>
      </c>
      <c r="AQ5" s="98" t="s">
        <v>274</v>
      </c>
      <c r="AR5" s="98" t="s">
        <v>275</v>
      </c>
      <c r="AS5" s="98" t="s">
        <v>276</v>
      </c>
      <c r="AT5" s="98" t="s">
        <v>190</v>
      </c>
      <c r="AU5" s="97" t="s">
        <v>277</v>
      </c>
      <c r="AV5" s="97" t="s">
        <v>278</v>
      </c>
      <c r="AW5" s="97" t="s">
        <v>279</v>
      </c>
      <c r="AX5" s="98"/>
      <c r="AY5" s="98" t="s">
        <v>190</v>
      </c>
      <c r="AZ5" s="97" t="s">
        <v>277</v>
      </c>
      <c r="BA5" s="97" t="s">
        <v>278</v>
      </c>
      <c r="BB5" s="97" t="s">
        <v>279</v>
      </c>
      <c r="BC5" s="105" t="s">
        <v>199</v>
      </c>
      <c r="BD5" s="98"/>
      <c r="BE5" s="98"/>
      <c r="BF5" s="98"/>
      <c r="BG5" s="98"/>
      <c r="BH5" s="98"/>
      <c r="BI5" s="98" t="s">
        <v>190</v>
      </c>
      <c r="BJ5" s="104" t="s">
        <v>270</v>
      </c>
      <c r="BK5" s="104" t="s">
        <v>271</v>
      </c>
      <c r="BL5" s="104" t="s">
        <v>272</v>
      </c>
      <c r="BM5" s="104" t="s">
        <v>199</v>
      </c>
      <c r="BN5" s="109"/>
      <c r="BO5" s="154"/>
      <c r="BP5" s="98"/>
      <c r="BQ5" s="98" t="s">
        <v>190</v>
      </c>
      <c r="BR5" s="98" t="s">
        <v>273</v>
      </c>
      <c r="BS5" s="98" t="s">
        <v>274</v>
      </c>
      <c r="BT5" s="98" t="s">
        <v>275</v>
      </c>
      <c r="BU5" s="98" t="s">
        <v>276</v>
      </c>
      <c r="BV5" s="98" t="s">
        <v>190</v>
      </c>
      <c r="BW5" s="97" t="s">
        <v>277</v>
      </c>
      <c r="BX5" s="97" t="s">
        <v>278</v>
      </c>
      <c r="BY5" s="97" t="s">
        <v>279</v>
      </c>
      <c r="BZ5" s="98"/>
      <c r="CA5" s="98" t="s">
        <v>190</v>
      </c>
      <c r="CB5" s="97" t="s">
        <v>277</v>
      </c>
      <c r="CC5" s="97" t="s">
        <v>278</v>
      </c>
      <c r="CD5" s="97" t="s">
        <v>279</v>
      </c>
      <c r="CE5" s="105" t="s">
        <v>199</v>
      </c>
      <c r="CF5" s="98"/>
      <c r="CG5" s="98"/>
      <c r="CH5" s="98"/>
      <c r="CI5" s="98"/>
    </row>
    <row r="6" spans="1:87" s="47" customFormat="1" ht="13.5">
      <c r="A6" s="157"/>
      <c r="B6" s="157"/>
      <c r="C6" s="163"/>
      <c r="D6" s="113" t="s">
        <v>200</v>
      </c>
      <c r="E6" s="113" t="s">
        <v>200</v>
      </c>
      <c r="F6" s="114" t="s">
        <v>200</v>
      </c>
      <c r="G6" s="114" t="s">
        <v>200</v>
      </c>
      <c r="H6" s="114" t="s">
        <v>200</v>
      </c>
      <c r="I6" s="114" t="s">
        <v>200</v>
      </c>
      <c r="J6" s="115" t="s">
        <v>200</v>
      </c>
      <c r="K6" s="115" t="s">
        <v>200</v>
      </c>
      <c r="L6" s="113" t="s">
        <v>200</v>
      </c>
      <c r="M6" s="113" t="s">
        <v>200</v>
      </c>
      <c r="N6" s="113" t="s">
        <v>200</v>
      </c>
      <c r="O6" s="113" t="s">
        <v>200</v>
      </c>
      <c r="P6" s="113" t="s">
        <v>200</v>
      </c>
      <c r="Q6" s="113" t="s">
        <v>200</v>
      </c>
      <c r="R6" s="113" t="s">
        <v>200</v>
      </c>
      <c r="S6" s="116" t="s">
        <v>200</v>
      </c>
      <c r="T6" s="116" t="s">
        <v>200</v>
      </c>
      <c r="U6" s="116" t="s">
        <v>200</v>
      </c>
      <c r="V6" s="113" t="s">
        <v>200</v>
      </c>
      <c r="W6" s="113" t="s">
        <v>200</v>
      </c>
      <c r="X6" s="113" t="s">
        <v>200</v>
      </c>
      <c r="Y6" s="113" t="s">
        <v>200</v>
      </c>
      <c r="Z6" s="113" t="s">
        <v>200</v>
      </c>
      <c r="AA6" s="113" t="s">
        <v>200</v>
      </c>
      <c r="AB6" s="113" t="s">
        <v>200</v>
      </c>
      <c r="AC6" s="113" t="s">
        <v>200</v>
      </c>
      <c r="AD6" s="113" t="s">
        <v>200</v>
      </c>
      <c r="AE6" s="113" t="s">
        <v>200</v>
      </c>
      <c r="AF6" s="113" t="s">
        <v>200</v>
      </c>
      <c r="AG6" s="113" t="s">
        <v>200</v>
      </c>
      <c r="AH6" s="114" t="s">
        <v>200</v>
      </c>
      <c r="AI6" s="114" t="s">
        <v>200</v>
      </c>
      <c r="AJ6" s="114" t="s">
        <v>200</v>
      </c>
      <c r="AK6" s="114" t="s">
        <v>200</v>
      </c>
      <c r="AL6" s="115" t="s">
        <v>200</v>
      </c>
      <c r="AM6" s="115" t="s">
        <v>200</v>
      </c>
      <c r="AN6" s="113" t="s">
        <v>200</v>
      </c>
      <c r="AO6" s="113" t="s">
        <v>200</v>
      </c>
      <c r="AP6" s="113" t="s">
        <v>200</v>
      </c>
      <c r="AQ6" s="113" t="s">
        <v>200</v>
      </c>
      <c r="AR6" s="113" t="s">
        <v>200</v>
      </c>
      <c r="AS6" s="113" t="s">
        <v>200</v>
      </c>
      <c r="AT6" s="113" t="s">
        <v>200</v>
      </c>
      <c r="AU6" s="116" t="s">
        <v>200</v>
      </c>
      <c r="AV6" s="116" t="s">
        <v>200</v>
      </c>
      <c r="AW6" s="116" t="s">
        <v>200</v>
      </c>
      <c r="AX6" s="113" t="s">
        <v>200</v>
      </c>
      <c r="AY6" s="113" t="s">
        <v>200</v>
      </c>
      <c r="AZ6" s="113" t="s">
        <v>200</v>
      </c>
      <c r="BA6" s="113" t="s">
        <v>200</v>
      </c>
      <c r="BB6" s="113" t="s">
        <v>200</v>
      </c>
      <c r="BC6" s="113" t="s">
        <v>200</v>
      </c>
      <c r="BD6" s="113" t="s">
        <v>200</v>
      </c>
      <c r="BE6" s="113" t="s">
        <v>200</v>
      </c>
      <c r="BF6" s="113" t="s">
        <v>200</v>
      </c>
      <c r="BG6" s="113" t="s">
        <v>200</v>
      </c>
      <c r="BH6" s="113" t="s">
        <v>200</v>
      </c>
      <c r="BI6" s="113" t="s">
        <v>200</v>
      </c>
      <c r="BJ6" s="114" t="s">
        <v>200</v>
      </c>
      <c r="BK6" s="114" t="s">
        <v>200</v>
      </c>
      <c r="BL6" s="114" t="s">
        <v>200</v>
      </c>
      <c r="BM6" s="114" t="s">
        <v>200</v>
      </c>
      <c r="BN6" s="115" t="s">
        <v>200</v>
      </c>
      <c r="BO6" s="115" t="s">
        <v>200</v>
      </c>
      <c r="BP6" s="113" t="s">
        <v>200</v>
      </c>
      <c r="BQ6" s="113" t="s">
        <v>200</v>
      </c>
      <c r="BR6" s="114" t="s">
        <v>200</v>
      </c>
      <c r="BS6" s="114" t="s">
        <v>200</v>
      </c>
      <c r="BT6" s="114" t="s">
        <v>200</v>
      </c>
      <c r="BU6" s="114" t="s">
        <v>200</v>
      </c>
      <c r="BV6" s="113" t="s">
        <v>200</v>
      </c>
      <c r="BW6" s="116" t="s">
        <v>200</v>
      </c>
      <c r="BX6" s="116" t="s">
        <v>200</v>
      </c>
      <c r="BY6" s="116" t="s">
        <v>200</v>
      </c>
      <c r="BZ6" s="113" t="s">
        <v>200</v>
      </c>
      <c r="CA6" s="113" t="s">
        <v>200</v>
      </c>
      <c r="CB6" s="113" t="s">
        <v>200</v>
      </c>
      <c r="CC6" s="113" t="s">
        <v>200</v>
      </c>
      <c r="CD6" s="113" t="s">
        <v>200</v>
      </c>
      <c r="CE6" s="113" t="s">
        <v>200</v>
      </c>
      <c r="CF6" s="113" t="s">
        <v>200</v>
      </c>
      <c r="CG6" s="113" t="s">
        <v>200</v>
      </c>
      <c r="CH6" s="113" t="s">
        <v>200</v>
      </c>
      <c r="CI6" s="113" t="s">
        <v>200</v>
      </c>
    </row>
    <row r="7" spans="1:87" s="51" customFormat="1" ht="12" customHeight="1">
      <c r="A7" s="49" t="s">
        <v>201</v>
      </c>
      <c r="B7" s="65" t="s">
        <v>202</v>
      </c>
      <c r="C7" s="49" t="s">
        <v>190</v>
      </c>
      <c r="D7" s="74">
        <f aca="true" t="shared" si="0" ref="D7:AI7">SUM(D8:D33)</f>
        <v>4344413</v>
      </c>
      <c r="E7" s="74">
        <f t="shared" si="0"/>
        <v>4133933</v>
      </c>
      <c r="F7" s="74">
        <f t="shared" si="0"/>
        <v>535432</v>
      </c>
      <c r="G7" s="74">
        <f t="shared" si="0"/>
        <v>3012377</v>
      </c>
      <c r="H7" s="74">
        <f t="shared" si="0"/>
        <v>577857</v>
      </c>
      <c r="I7" s="74">
        <f t="shared" si="0"/>
        <v>8267</v>
      </c>
      <c r="J7" s="74">
        <f t="shared" si="0"/>
        <v>210480</v>
      </c>
      <c r="K7" s="74">
        <f t="shared" si="0"/>
        <v>195824</v>
      </c>
      <c r="L7" s="74">
        <f t="shared" si="0"/>
        <v>15770102</v>
      </c>
      <c r="M7" s="74">
        <f t="shared" si="0"/>
        <v>3010941</v>
      </c>
      <c r="N7" s="74">
        <f t="shared" si="0"/>
        <v>1588216</v>
      </c>
      <c r="O7" s="74">
        <f t="shared" si="0"/>
        <v>1145351</v>
      </c>
      <c r="P7" s="74">
        <f t="shared" si="0"/>
        <v>217898</v>
      </c>
      <c r="Q7" s="74">
        <f t="shared" si="0"/>
        <v>59476</v>
      </c>
      <c r="R7" s="74">
        <f t="shared" si="0"/>
        <v>3554377</v>
      </c>
      <c r="S7" s="74">
        <f t="shared" si="0"/>
        <v>277095</v>
      </c>
      <c r="T7" s="74">
        <f t="shared" si="0"/>
        <v>3038448</v>
      </c>
      <c r="U7" s="74">
        <f t="shared" si="0"/>
        <v>238834</v>
      </c>
      <c r="V7" s="74">
        <f t="shared" si="0"/>
        <v>56584</v>
      </c>
      <c r="W7" s="74">
        <f t="shared" si="0"/>
        <v>9135333</v>
      </c>
      <c r="X7" s="74">
        <f t="shared" si="0"/>
        <v>3602365</v>
      </c>
      <c r="Y7" s="74">
        <f t="shared" si="0"/>
        <v>4556915</v>
      </c>
      <c r="Z7" s="74">
        <f t="shared" si="0"/>
        <v>878164</v>
      </c>
      <c r="AA7" s="74">
        <f t="shared" si="0"/>
        <v>97889</v>
      </c>
      <c r="AB7" s="74">
        <f t="shared" si="0"/>
        <v>320794</v>
      </c>
      <c r="AC7" s="74">
        <f t="shared" si="0"/>
        <v>12867</v>
      </c>
      <c r="AD7" s="74">
        <f t="shared" si="0"/>
        <v>445838</v>
      </c>
      <c r="AE7" s="74">
        <f t="shared" si="0"/>
        <v>20560353</v>
      </c>
      <c r="AF7" s="74">
        <f t="shared" si="0"/>
        <v>1392883</v>
      </c>
      <c r="AG7" s="74">
        <f t="shared" si="0"/>
        <v>1380636</v>
      </c>
      <c r="AH7" s="74">
        <f t="shared" si="0"/>
        <v>0</v>
      </c>
      <c r="AI7" s="74">
        <f t="shared" si="0"/>
        <v>1379712</v>
      </c>
      <c r="AJ7" s="74">
        <f aca="true" t="shared" si="1" ref="AJ7:BO7">SUM(AJ8:AJ33)</f>
        <v>0</v>
      </c>
      <c r="AK7" s="74">
        <f t="shared" si="1"/>
        <v>924</v>
      </c>
      <c r="AL7" s="74">
        <f t="shared" si="1"/>
        <v>12247</v>
      </c>
      <c r="AM7" s="74">
        <f t="shared" si="1"/>
        <v>91025</v>
      </c>
      <c r="AN7" s="74">
        <f t="shared" si="1"/>
        <v>2778069</v>
      </c>
      <c r="AO7" s="74">
        <f t="shared" si="1"/>
        <v>605114</v>
      </c>
      <c r="AP7" s="74">
        <f t="shared" si="1"/>
        <v>503057</v>
      </c>
      <c r="AQ7" s="74">
        <f t="shared" si="1"/>
        <v>7161</v>
      </c>
      <c r="AR7" s="74">
        <f t="shared" si="1"/>
        <v>94896</v>
      </c>
      <c r="AS7" s="74">
        <f t="shared" si="1"/>
        <v>0</v>
      </c>
      <c r="AT7" s="74">
        <f t="shared" si="1"/>
        <v>1426443</v>
      </c>
      <c r="AU7" s="74">
        <f t="shared" si="1"/>
        <v>63485</v>
      </c>
      <c r="AV7" s="74">
        <f t="shared" si="1"/>
        <v>1362958</v>
      </c>
      <c r="AW7" s="74">
        <f t="shared" si="1"/>
        <v>0</v>
      </c>
      <c r="AX7" s="74">
        <f t="shared" si="1"/>
        <v>0</v>
      </c>
      <c r="AY7" s="74">
        <f t="shared" si="1"/>
        <v>713534</v>
      </c>
      <c r="AZ7" s="74">
        <f t="shared" si="1"/>
        <v>173860</v>
      </c>
      <c r="BA7" s="74">
        <f t="shared" si="1"/>
        <v>488843</v>
      </c>
      <c r="BB7" s="74">
        <f t="shared" si="1"/>
        <v>20577</v>
      </c>
      <c r="BC7" s="74">
        <f t="shared" si="1"/>
        <v>30254</v>
      </c>
      <c r="BD7" s="74">
        <f t="shared" si="1"/>
        <v>1134967</v>
      </c>
      <c r="BE7" s="74">
        <f t="shared" si="1"/>
        <v>32978</v>
      </c>
      <c r="BF7" s="74">
        <f t="shared" si="1"/>
        <v>827912</v>
      </c>
      <c r="BG7" s="74">
        <f t="shared" si="1"/>
        <v>4998864</v>
      </c>
      <c r="BH7" s="74">
        <f t="shared" si="1"/>
        <v>5737296</v>
      </c>
      <c r="BI7" s="74">
        <f t="shared" si="1"/>
        <v>5514569</v>
      </c>
      <c r="BJ7" s="74">
        <f t="shared" si="1"/>
        <v>535432</v>
      </c>
      <c r="BK7" s="74">
        <f t="shared" si="1"/>
        <v>4392089</v>
      </c>
      <c r="BL7" s="74">
        <f t="shared" si="1"/>
        <v>577857</v>
      </c>
      <c r="BM7" s="74">
        <f t="shared" si="1"/>
        <v>9191</v>
      </c>
      <c r="BN7" s="74">
        <f t="shared" si="1"/>
        <v>222727</v>
      </c>
      <c r="BO7" s="74">
        <f t="shared" si="1"/>
        <v>286849</v>
      </c>
      <c r="BP7" s="74">
        <f aca="true" t="shared" si="2" ref="BP7:CI7">SUM(BP8:BP33)</f>
        <v>18548171</v>
      </c>
      <c r="BQ7" s="74">
        <f t="shared" si="2"/>
        <v>3616055</v>
      </c>
      <c r="BR7" s="74">
        <f t="shared" si="2"/>
        <v>2091273</v>
      </c>
      <c r="BS7" s="74">
        <f t="shared" si="2"/>
        <v>1152512</v>
      </c>
      <c r="BT7" s="74">
        <f t="shared" si="2"/>
        <v>312794</v>
      </c>
      <c r="BU7" s="74">
        <f t="shared" si="2"/>
        <v>59476</v>
      </c>
      <c r="BV7" s="74">
        <f t="shared" si="2"/>
        <v>4980820</v>
      </c>
      <c r="BW7" s="74">
        <f t="shared" si="2"/>
        <v>340580</v>
      </c>
      <c r="BX7" s="74">
        <f t="shared" si="2"/>
        <v>4401406</v>
      </c>
      <c r="BY7" s="74">
        <f t="shared" si="2"/>
        <v>238834</v>
      </c>
      <c r="BZ7" s="74">
        <f t="shared" si="2"/>
        <v>56584</v>
      </c>
      <c r="CA7" s="74">
        <f t="shared" si="2"/>
        <v>9848867</v>
      </c>
      <c r="CB7" s="74">
        <f t="shared" si="2"/>
        <v>3776225</v>
      </c>
      <c r="CC7" s="74">
        <f t="shared" si="2"/>
        <v>5045758</v>
      </c>
      <c r="CD7" s="74">
        <f t="shared" si="2"/>
        <v>898741</v>
      </c>
      <c r="CE7" s="74">
        <f t="shared" si="2"/>
        <v>128143</v>
      </c>
      <c r="CF7" s="74">
        <f t="shared" si="2"/>
        <v>1455761</v>
      </c>
      <c r="CG7" s="74">
        <f t="shared" si="2"/>
        <v>45845</v>
      </c>
      <c r="CH7" s="74">
        <f t="shared" si="2"/>
        <v>1273750</v>
      </c>
      <c r="CI7" s="74">
        <f t="shared" si="2"/>
        <v>25559217</v>
      </c>
    </row>
    <row r="8" spans="1:87" s="51" customFormat="1" ht="12" customHeight="1">
      <c r="A8" s="52" t="s">
        <v>280</v>
      </c>
      <c r="B8" s="66" t="s">
        <v>281</v>
      </c>
      <c r="C8" s="52" t="s">
        <v>282</v>
      </c>
      <c r="D8" s="76">
        <f aca="true" t="shared" si="3" ref="D8:D33">+SUM(E8,J8)</f>
        <v>2021756</v>
      </c>
      <c r="E8" s="76">
        <f aca="true" t="shared" si="4" ref="E8:E33">+SUM(F8:I8)</f>
        <v>2021756</v>
      </c>
      <c r="F8" s="76">
        <v>0</v>
      </c>
      <c r="G8" s="76">
        <v>1435632</v>
      </c>
      <c r="H8" s="76">
        <v>577857</v>
      </c>
      <c r="I8" s="76">
        <v>8267</v>
      </c>
      <c r="J8" s="76">
        <v>0</v>
      </c>
      <c r="K8" s="77">
        <v>0</v>
      </c>
      <c r="L8" s="76">
        <f aca="true" t="shared" si="5" ref="L8:L33">+SUM(M8,R8,V8,W8,AC8)</f>
        <v>4381139</v>
      </c>
      <c r="M8" s="76">
        <f aca="true" t="shared" si="6" ref="M8:M33">+SUM(N8:Q8)</f>
        <v>1377454</v>
      </c>
      <c r="N8" s="76">
        <v>333398</v>
      </c>
      <c r="O8" s="76">
        <v>1001077</v>
      </c>
      <c r="P8" s="76">
        <v>0</v>
      </c>
      <c r="Q8" s="76">
        <v>42979</v>
      </c>
      <c r="R8" s="76">
        <f aca="true" t="shared" si="7" ref="R8:R33">+SUM(S8:U8)</f>
        <v>365263</v>
      </c>
      <c r="S8" s="76">
        <v>80502</v>
      </c>
      <c r="T8" s="76">
        <v>162793</v>
      </c>
      <c r="U8" s="76">
        <v>121968</v>
      </c>
      <c r="V8" s="76">
        <v>42754</v>
      </c>
      <c r="W8" s="76">
        <f aca="true" t="shared" si="8" ref="W8:W33">+SUM(X8:AA8)</f>
        <v>2595668</v>
      </c>
      <c r="X8" s="76">
        <v>954683</v>
      </c>
      <c r="Y8" s="76">
        <v>1408044</v>
      </c>
      <c r="Z8" s="76">
        <v>213010</v>
      </c>
      <c r="AA8" s="76">
        <v>19931</v>
      </c>
      <c r="AB8" s="77">
        <v>0</v>
      </c>
      <c r="AC8" s="76">
        <v>0</v>
      </c>
      <c r="AD8" s="76">
        <v>49456</v>
      </c>
      <c r="AE8" s="76">
        <f aca="true" t="shared" si="9" ref="AE8:AE33">+SUM(D8,L8,AD8)</f>
        <v>6452351</v>
      </c>
      <c r="AF8" s="76">
        <f aca="true" t="shared" si="10" ref="AF8:AF33">+SUM(AG8,AL8)</f>
        <v>924</v>
      </c>
      <c r="AG8" s="76">
        <f aca="true" t="shared" si="11" ref="AG8:AG33">+SUM(AH8:AK8)</f>
        <v>924</v>
      </c>
      <c r="AH8" s="76">
        <v>0</v>
      </c>
      <c r="AI8" s="76">
        <v>0</v>
      </c>
      <c r="AJ8" s="76">
        <v>0</v>
      </c>
      <c r="AK8" s="76">
        <v>924</v>
      </c>
      <c r="AL8" s="76">
        <v>0</v>
      </c>
      <c r="AM8" s="77">
        <v>68904</v>
      </c>
      <c r="AN8" s="76">
        <f aca="true" t="shared" si="12" ref="AN8:AN33">+SUM(AO8,AT8,AX8,AY8,BE8)</f>
        <v>133490</v>
      </c>
      <c r="AO8" s="76">
        <f aca="true" t="shared" si="13" ref="AO8:AO33">+SUM(AP8:AS8)</f>
        <v>43342</v>
      </c>
      <c r="AP8" s="76">
        <v>43342</v>
      </c>
      <c r="AQ8" s="76">
        <v>0</v>
      </c>
      <c r="AR8" s="76">
        <v>0</v>
      </c>
      <c r="AS8" s="76">
        <v>0</v>
      </c>
      <c r="AT8" s="76">
        <f aca="true" t="shared" si="14" ref="AT8:AT33">+SUM(AU8:AW8)</f>
        <v>52291</v>
      </c>
      <c r="AU8" s="76">
        <v>52291</v>
      </c>
      <c r="AV8" s="76">
        <v>0</v>
      </c>
      <c r="AW8" s="76">
        <v>0</v>
      </c>
      <c r="AX8" s="76">
        <v>0</v>
      </c>
      <c r="AY8" s="76">
        <f aca="true" t="shared" si="15" ref="AY8:AY33">+SUM(AZ8:BC8)</f>
        <v>37857</v>
      </c>
      <c r="AZ8" s="76">
        <v>37857</v>
      </c>
      <c r="BA8" s="76">
        <v>0</v>
      </c>
      <c r="BB8" s="76">
        <v>0</v>
      </c>
      <c r="BC8" s="76">
        <v>0</v>
      </c>
      <c r="BD8" s="77">
        <v>341286</v>
      </c>
      <c r="BE8" s="76">
        <v>0</v>
      </c>
      <c r="BF8" s="76">
        <v>302256</v>
      </c>
      <c r="BG8" s="76">
        <f aca="true" t="shared" si="16" ref="BG8:BG33">+SUM(BF8,AN8,AF8)</f>
        <v>436670</v>
      </c>
      <c r="BH8" s="76">
        <f aca="true" t="shared" si="17" ref="BH8:BH27">SUM(D8,AF8)</f>
        <v>2022680</v>
      </c>
      <c r="BI8" s="76">
        <f aca="true" t="shared" si="18" ref="BI8:BI27">SUM(E8,AG8)</f>
        <v>2022680</v>
      </c>
      <c r="BJ8" s="76">
        <f aca="true" t="shared" si="19" ref="BJ8:BJ27">SUM(F8,AH8)</f>
        <v>0</v>
      </c>
      <c r="BK8" s="76">
        <f aca="true" t="shared" si="20" ref="BK8:BK27">SUM(G8,AI8)</f>
        <v>1435632</v>
      </c>
      <c r="BL8" s="76">
        <f aca="true" t="shared" si="21" ref="BL8:BL27">SUM(H8,AJ8)</f>
        <v>577857</v>
      </c>
      <c r="BM8" s="76">
        <f aca="true" t="shared" si="22" ref="BM8:BM27">SUM(I8,AK8)</f>
        <v>9191</v>
      </c>
      <c r="BN8" s="76">
        <f aca="true" t="shared" si="23" ref="BN8:BN27">SUM(J8,AL8)</f>
        <v>0</v>
      </c>
      <c r="BO8" s="77">
        <f aca="true" t="shared" si="24" ref="BO8:BO27">SUM(K8,AM8)</f>
        <v>68904</v>
      </c>
      <c r="BP8" s="76">
        <f aca="true" t="shared" si="25" ref="BP8:BP27">SUM(L8,AN8)</f>
        <v>4514629</v>
      </c>
      <c r="BQ8" s="76">
        <f aca="true" t="shared" si="26" ref="BQ8:BQ27">SUM(M8,AO8)</f>
        <v>1420796</v>
      </c>
      <c r="BR8" s="76">
        <f aca="true" t="shared" si="27" ref="BR8:BR27">SUM(N8,AP8)</f>
        <v>376740</v>
      </c>
      <c r="BS8" s="76">
        <f aca="true" t="shared" si="28" ref="BS8:BS27">SUM(O8,AQ8)</f>
        <v>1001077</v>
      </c>
      <c r="BT8" s="76">
        <f aca="true" t="shared" si="29" ref="BT8:BT27">SUM(P8,AR8)</f>
        <v>0</v>
      </c>
      <c r="BU8" s="76">
        <f aca="true" t="shared" si="30" ref="BU8:BU27">SUM(Q8,AS8)</f>
        <v>42979</v>
      </c>
      <c r="BV8" s="76">
        <f aca="true" t="shared" si="31" ref="BV8:BV27">SUM(R8,AT8)</f>
        <v>417554</v>
      </c>
      <c r="BW8" s="76">
        <f aca="true" t="shared" si="32" ref="BW8:BW27">SUM(S8,AU8)</f>
        <v>132793</v>
      </c>
      <c r="BX8" s="76">
        <f aca="true" t="shared" si="33" ref="BX8:BX27">SUM(T8,AV8)</f>
        <v>162793</v>
      </c>
      <c r="BY8" s="76">
        <f aca="true" t="shared" si="34" ref="BY8:BY27">SUM(U8,AW8)</f>
        <v>121968</v>
      </c>
      <c r="BZ8" s="76">
        <f aca="true" t="shared" si="35" ref="BZ8:BZ27">SUM(V8,AX8)</f>
        <v>42754</v>
      </c>
      <c r="CA8" s="76">
        <f aca="true" t="shared" si="36" ref="CA8:CA27">SUM(W8,AY8)</f>
        <v>2633525</v>
      </c>
      <c r="CB8" s="76">
        <f aca="true" t="shared" si="37" ref="CB8:CB27">SUM(X8,AZ8)</f>
        <v>992540</v>
      </c>
      <c r="CC8" s="76">
        <f aca="true" t="shared" si="38" ref="CC8:CC27">SUM(Y8,BA8)</f>
        <v>1408044</v>
      </c>
      <c r="CD8" s="76">
        <f aca="true" t="shared" si="39" ref="CD8:CD27">SUM(Z8,BB8)</f>
        <v>213010</v>
      </c>
      <c r="CE8" s="76">
        <f aca="true" t="shared" si="40" ref="CE8:CE27">SUM(AA8,BC8)</f>
        <v>19931</v>
      </c>
      <c r="CF8" s="77">
        <f aca="true" t="shared" si="41" ref="CF8:CF27">SUM(AB8,BD8)</f>
        <v>341286</v>
      </c>
      <c r="CG8" s="76">
        <f aca="true" t="shared" si="42" ref="CG8:CG27">SUM(AC8,BE8)</f>
        <v>0</v>
      </c>
      <c r="CH8" s="76">
        <f aca="true" t="shared" si="43" ref="CH8:CH27">SUM(AD8,BF8)</f>
        <v>351712</v>
      </c>
      <c r="CI8" s="76">
        <f aca="true" t="shared" si="44" ref="CI8:CI27">SUM(AE8,BG8)</f>
        <v>6889021</v>
      </c>
    </row>
    <row r="9" spans="1:87" s="51" customFormat="1" ht="12" customHeight="1">
      <c r="A9" s="52" t="s">
        <v>130</v>
      </c>
      <c r="B9" s="53" t="s">
        <v>131</v>
      </c>
      <c r="C9" s="52" t="s">
        <v>132</v>
      </c>
      <c r="D9" s="76">
        <f t="shared" si="3"/>
        <v>1444885</v>
      </c>
      <c r="E9" s="76">
        <f t="shared" si="4"/>
        <v>1259055</v>
      </c>
      <c r="F9" s="76">
        <v>0</v>
      </c>
      <c r="G9" s="76">
        <v>1259055</v>
      </c>
      <c r="H9" s="76">
        <v>0</v>
      </c>
      <c r="I9" s="76">
        <v>0</v>
      </c>
      <c r="J9" s="76">
        <v>185830</v>
      </c>
      <c r="K9" s="77">
        <v>0</v>
      </c>
      <c r="L9" s="76">
        <f t="shared" si="5"/>
        <v>2433866</v>
      </c>
      <c r="M9" s="76">
        <f t="shared" si="6"/>
        <v>577197</v>
      </c>
      <c r="N9" s="76">
        <v>457994</v>
      </c>
      <c r="O9" s="76">
        <v>36209</v>
      </c>
      <c r="P9" s="76">
        <v>79213</v>
      </c>
      <c r="Q9" s="76">
        <v>3781</v>
      </c>
      <c r="R9" s="76">
        <f t="shared" si="7"/>
        <v>569847</v>
      </c>
      <c r="S9" s="76">
        <v>77744</v>
      </c>
      <c r="T9" s="76">
        <v>479547</v>
      </c>
      <c r="U9" s="76">
        <v>12556</v>
      </c>
      <c r="V9" s="76">
        <v>0</v>
      </c>
      <c r="W9" s="76">
        <f t="shared" si="8"/>
        <v>1286822</v>
      </c>
      <c r="X9" s="76">
        <v>456306</v>
      </c>
      <c r="Y9" s="76">
        <v>748316</v>
      </c>
      <c r="Z9" s="76">
        <v>55177</v>
      </c>
      <c r="AA9" s="76">
        <v>27023</v>
      </c>
      <c r="AB9" s="77">
        <v>0</v>
      </c>
      <c r="AC9" s="76">
        <v>0</v>
      </c>
      <c r="AD9" s="76">
        <v>0</v>
      </c>
      <c r="AE9" s="76">
        <f t="shared" si="9"/>
        <v>3878751</v>
      </c>
      <c r="AF9" s="76">
        <f t="shared" si="10"/>
        <v>625179</v>
      </c>
      <c r="AG9" s="76">
        <f t="shared" si="11"/>
        <v>625179</v>
      </c>
      <c r="AH9" s="76">
        <v>0</v>
      </c>
      <c r="AI9" s="76">
        <v>625179</v>
      </c>
      <c r="AJ9" s="76">
        <v>0</v>
      </c>
      <c r="AK9" s="76">
        <v>0</v>
      </c>
      <c r="AL9" s="76">
        <v>0</v>
      </c>
      <c r="AM9" s="77">
        <v>0</v>
      </c>
      <c r="AN9" s="76">
        <f t="shared" si="12"/>
        <v>300364</v>
      </c>
      <c r="AO9" s="76">
        <f t="shared" si="13"/>
        <v>96561</v>
      </c>
      <c r="AP9" s="76">
        <v>90043</v>
      </c>
      <c r="AQ9" s="76">
        <v>0</v>
      </c>
      <c r="AR9" s="76">
        <v>6518</v>
      </c>
      <c r="AS9" s="76">
        <v>0</v>
      </c>
      <c r="AT9" s="76">
        <f t="shared" si="14"/>
        <v>67798</v>
      </c>
      <c r="AU9" s="76">
        <v>6785</v>
      </c>
      <c r="AV9" s="76">
        <v>61013</v>
      </c>
      <c r="AW9" s="76">
        <v>0</v>
      </c>
      <c r="AX9" s="76">
        <v>0</v>
      </c>
      <c r="AY9" s="76">
        <f t="shared" si="15"/>
        <v>136005</v>
      </c>
      <c r="AZ9" s="76">
        <v>0</v>
      </c>
      <c r="BA9" s="76">
        <v>136005</v>
      </c>
      <c r="BB9" s="76">
        <v>0</v>
      </c>
      <c r="BC9" s="76">
        <v>0</v>
      </c>
      <c r="BD9" s="77">
        <v>0</v>
      </c>
      <c r="BE9" s="76">
        <v>0</v>
      </c>
      <c r="BF9" s="76">
        <v>46388</v>
      </c>
      <c r="BG9" s="76">
        <f t="shared" si="16"/>
        <v>971931</v>
      </c>
      <c r="BH9" s="76">
        <f t="shared" si="17"/>
        <v>2070064</v>
      </c>
      <c r="BI9" s="76">
        <f t="shared" si="18"/>
        <v>1884234</v>
      </c>
      <c r="BJ9" s="76">
        <f t="shared" si="19"/>
        <v>0</v>
      </c>
      <c r="BK9" s="76">
        <f t="shared" si="20"/>
        <v>1884234</v>
      </c>
      <c r="BL9" s="76">
        <f t="shared" si="21"/>
        <v>0</v>
      </c>
      <c r="BM9" s="76">
        <f t="shared" si="22"/>
        <v>0</v>
      </c>
      <c r="BN9" s="76">
        <f t="shared" si="23"/>
        <v>185830</v>
      </c>
      <c r="BO9" s="77">
        <f t="shared" si="24"/>
        <v>0</v>
      </c>
      <c r="BP9" s="76">
        <f t="shared" si="25"/>
        <v>2734230</v>
      </c>
      <c r="BQ9" s="76">
        <f t="shared" si="26"/>
        <v>673758</v>
      </c>
      <c r="BR9" s="76">
        <f t="shared" si="27"/>
        <v>548037</v>
      </c>
      <c r="BS9" s="76">
        <f t="shared" si="28"/>
        <v>36209</v>
      </c>
      <c r="BT9" s="76">
        <f t="shared" si="29"/>
        <v>85731</v>
      </c>
      <c r="BU9" s="76">
        <f t="shared" si="30"/>
        <v>3781</v>
      </c>
      <c r="BV9" s="76">
        <f t="shared" si="31"/>
        <v>637645</v>
      </c>
      <c r="BW9" s="76">
        <f t="shared" si="32"/>
        <v>84529</v>
      </c>
      <c r="BX9" s="76">
        <f t="shared" si="33"/>
        <v>540560</v>
      </c>
      <c r="BY9" s="76">
        <f t="shared" si="34"/>
        <v>12556</v>
      </c>
      <c r="BZ9" s="76">
        <f t="shared" si="35"/>
        <v>0</v>
      </c>
      <c r="CA9" s="76">
        <f t="shared" si="36"/>
        <v>1422827</v>
      </c>
      <c r="CB9" s="76">
        <f t="shared" si="37"/>
        <v>456306</v>
      </c>
      <c r="CC9" s="76">
        <f t="shared" si="38"/>
        <v>884321</v>
      </c>
      <c r="CD9" s="76">
        <f t="shared" si="39"/>
        <v>55177</v>
      </c>
      <c r="CE9" s="76">
        <f t="shared" si="40"/>
        <v>27023</v>
      </c>
      <c r="CF9" s="77">
        <f t="shared" si="41"/>
        <v>0</v>
      </c>
      <c r="CG9" s="76">
        <f t="shared" si="42"/>
        <v>0</v>
      </c>
      <c r="CH9" s="76">
        <f t="shared" si="43"/>
        <v>46388</v>
      </c>
      <c r="CI9" s="76">
        <f t="shared" si="44"/>
        <v>4850682</v>
      </c>
    </row>
    <row r="10" spans="1:87" s="51" customFormat="1" ht="12" customHeight="1">
      <c r="A10" s="52" t="s">
        <v>130</v>
      </c>
      <c r="B10" s="66" t="s">
        <v>134</v>
      </c>
      <c r="C10" s="52" t="s">
        <v>135</v>
      </c>
      <c r="D10" s="76">
        <f t="shared" si="3"/>
        <v>0</v>
      </c>
      <c r="E10" s="76">
        <f t="shared" si="4"/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7">
        <v>93492</v>
      </c>
      <c r="L10" s="76">
        <f t="shared" si="5"/>
        <v>992228</v>
      </c>
      <c r="M10" s="76">
        <f t="shared" si="6"/>
        <v>260496</v>
      </c>
      <c r="N10" s="76">
        <v>145874</v>
      </c>
      <c r="O10" s="76">
        <v>60628</v>
      </c>
      <c r="P10" s="76">
        <v>49266</v>
      </c>
      <c r="Q10" s="76">
        <v>4728</v>
      </c>
      <c r="R10" s="76">
        <f t="shared" si="7"/>
        <v>287782</v>
      </c>
      <c r="S10" s="76">
        <v>46343</v>
      </c>
      <c r="T10" s="76">
        <v>224085</v>
      </c>
      <c r="U10" s="76">
        <v>17354</v>
      </c>
      <c r="V10" s="76">
        <v>5408</v>
      </c>
      <c r="W10" s="76">
        <f t="shared" si="8"/>
        <v>427958</v>
      </c>
      <c r="X10" s="76">
        <v>256045</v>
      </c>
      <c r="Y10" s="76">
        <v>166683</v>
      </c>
      <c r="Z10" s="76">
        <v>5036</v>
      </c>
      <c r="AA10" s="76">
        <v>194</v>
      </c>
      <c r="AB10" s="77">
        <v>24492</v>
      </c>
      <c r="AC10" s="76">
        <v>10584</v>
      </c>
      <c r="AD10" s="76">
        <v>167</v>
      </c>
      <c r="AE10" s="76">
        <f t="shared" si="9"/>
        <v>992395</v>
      </c>
      <c r="AF10" s="76">
        <f t="shared" si="10"/>
        <v>0</v>
      </c>
      <c r="AG10" s="76">
        <f t="shared" si="11"/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7">
        <v>0</v>
      </c>
      <c r="AN10" s="76">
        <f t="shared" si="12"/>
        <v>18471</v>
      </c>
      <c r="AO10" s="76">
        <f t="shared" si="13"/>
        <v>6834</v>
      </c>
      <c r="AP10" s="76">
        <v>6834</v>
      </c>
      <c r="AQ10" s="76">
        <v>0</v>
      </c>
      <c r="AR10" s="76">
        <v>0</v>
      </c>
      <c r="AS10" s="76">
        <v>0</v>
      </c>
      <c r="AT10" s="76">
        <f t="shared" si="14"/>
        <v>3471</v>
      </c>
      <c r="AU10" s="76">
        <v>3471</v>
      </c>
      <c r="AV10" s="76">
        <v>0</v>
      </c>
      <c r="AW10" s="76">
        <v>0</v>
      </c>
      <c r="AX10" s="76">
        <v>0</v>
      </c>
      <c r="AY10" s="76">
        <f t="shared" si="15"/>
        <v>8166</v>
      </c>
      <c r="AZ10" s="76">
        <v>8166</v>
      </c>
      <c r="BA10" s="76">
        <v>0</v>
      </c>
      <c r="BB10" s="76">
        <v>0</v>
      </c>
      <c r="BC10" s="76">
        <v>0</v>
      </c>
      <c r="BD10" s="77">
        <v>141584</v>
      </c>
      <c r="BE10" s="76">
        <v>0</v>
      </c>
      <c r="BF10" s="76">
        <v>32944</v>
      </c>
      <c r="BG10" s="76">
        <f t="shared" si="16"/>
        <v>51415</v>
      </c>
      <c r="BH10" s="76">
        <f t="shared" si="17"/>
        <v>0</v>
      </c>
      <c r="BI10" s="76">
        <f t="shared" si="18"/>
        <v>0</v>
      </c>
      <c r="BJ10" s="76">
        <f t="shared" si="19"/>
        <v>0</v>
      </c>
      <c r="BK10" s="76">
        <f t="shared" si="20"/>
        <v>0</v>
      </c>
      <c r="BL10" s="76">
        <f t="shared" si="21"/>
        <v>0</v>
      </c>
      <c r="BM10" s="76">
        <f t="shared" si="22"/>
        <v>0</v>
      </c>
      <c r="BN10" s="76">
        <f t="shared" si="23"/>
        <v>0</v>
      </c>
      <c r="BO10" s="77">
        <f t="shared" si="24"/>
        <v>93492</v>
      </c>
      <c r="BP10" s="76">
        <f t="shared" si="25"/>
        <v>1010699</v>
      </c>
      <c r="BQ10" s="76">
        <f t="shared" si="26"/>
        <v>267330</v>
      </c>
      <c r="BR10" s="76">
        <f t="shared" si="27"/>
        <v>152708</v>
      </c>
      <c r="BS10" s="76">
        <f t="shared" si="28"/>
        <v>60628</v>
      </c>
      <c r="BT10" s="76">
        <f t="shared" si="29"/>
        <v>49266</v>
      </c>
      <c r="BU10" s="76">
        <f t="shared" si="30"/>
        <v>4728</v>
      </c>
      <c r="BV10" s="76">
        <f t="shared" si="31"/>
        <v>291253</v>
      </c>
      <c r="BW10" s="76">
        <f t="shared" si="32"/>
        <v>49814</v>
      </c>
      <c r="BX10" s="76">
        <f t="shared" si="33"/>
        <v>224085</v>
      </c>
      <c r="BY10" s="76">
        <f t="shared" si="34"/>
        <v>17354</v>
      </c>
      <c r="BZ10" s="76">
        <f t="shared" si="35"/>
        <v>5408</v>
      </c>
      <c r="CA10" s="76">
        <f t="shared" si="36"/>
        <v>436124</v>
      </c>
      <c r="CB10" s="76">
        <f t="shared" si="37"/>
        <v>264211</v>
      </c>
      <c r="CC10" s="76">
        <f t="shared" si="38"/>
        <v>166683</v>
      </c>
      <c r="CD10" s="76">
        <f t="shared" si="39"/>
        <v>5036</v>
      </c>
      <c r="CE10" s="76">
        <f t="shared" si="40"/>
        <v>194</v>
      </c>
      <c r="CF10" s="77">
        <f t="shared" si="41"/>
        <v>166076</v>
      </c>
      <c r="CG10" s="76">
        <f t="shared" si="42"/>
        <v>10584</v>
      </c>
      <c r="CH10" s="76">
        <f t="shared" si="43"/>
        <v>33111</v>
      </c>
      <c r="CI10" s="76">
        <f t="shared" si="44"/>
        <v>1043810</v>
      </c>
    </row>
    <row r="11" spans="1:87" s="51" customFormat="1" ht="12" customHeight="1">
      <c r="A11" s="52" t="s">
        <v>130</v>
      </c>
      <c r="B11" s="53" t="s">
        <v>136</v>
      </c>
      <c r="C11" s="52" t="s">
        <v>137</v>
      </c>
      <c r="D11" s="76">
        <f t="shared" si="3"/>
        <v>535432</v>
      </c>
      <c r="E11" s="76">
        <f t="shared" si="4"/>
        <v>535432</v>
      </c>
      <c r="F11" s="76">
        <v>535432</v>
      </c>
      <c r="G11" s="76">
        <v>0</v>
      </c>
      <c r="H11" s="76">
        <v>0</v>
      </c>
      <c r="I11" s="76">
        <v>0</v>
      </c>
      <c r="J11" s="76">
        <v>0</v>
      </c>
      <c r="K11" s="77">
        <v>0</v>
      </c>
      <c r="L11" s="76">
        <f t="shared" si="5"/>
        <v>740219</v>
      </c>
      <c r="M11" s="76">
        <f t="shared" si="6"/>
        <v>61143</v>
      </c>
      <c r="N11" s="76">
        <v>42016</v>
      </c>
      <c r="O11" s="76">
        <v>6499</v>
      </c>
      <c r="P11" s="76">
        <v>4910</v>
      </c>
      <c r="Q11" s="76">
        <v>7718</v>
      </c>
      <c r="R11" s="76">
        <f t="shared" si="7"/>
        <v>182376</v>
      </c>
      <c r="S11" s="76">
        <v>6729</v>
      </c>
      <c r="T11" s="76">
        <v>172064</v>
      </c>
      <c r="U11" s="76">
        <v>3583</v>
      </c>
      <c r="V11" s="76">
        <v>0</v>
      </c>
      <c r="W11" s="76">
        <f t="shared" si="8"/>
        <v>494827</v>
      </c>
      <c r="X11" s="76">
        <v>182616</v>
      </c>
      <c r="Y11" s="76">
        <v>203024</v>
      </c>
      <c r="Z11" s="76">
        <v>109187</v>
      </c>
      <c r="AA11" s="76">
        <v>0</v>
      </c>
      <c r="AB11" s="77">
        <v>0</v>
      </c>
      <c r="AC11" s="76">
        <v>1873</v>
      </c>
      <c r="AD11" s="76">
        <v>44241</v>
      </c>
      <c r="AE11" s="76">
        <f t="shared" si="9"/>
        <v>1319892</v>
      </c>
      <c r="AF11" s="76">
        <f t="shared" si="10"/>
        <v>0</v>
      </c>
      <c r="AG11" s="76">
        <f t="shared" si="11"/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7">
        <v>0</v>
      </c>
      <c r="AN11" s="76">
        <f t="shared" si="12"/>
        <v>4268</v>
      </c>
      <c r="AO11" s="76">
        <f t="shared" si="13"/>
        <v>0</v>
      </c>
      <c r="AP11" s="76">
        <v>0</v>
      </c>
      <c r="AQ11" s="76">
        <v>0</v>
      </c>
      <c r="AR11" s="76">
        <v>0</v>
      </c>
      <c r="AS11" s="76">
        <v>0</v>
      </c>
      <c r="AT11" s="76">
        <f t="shared" si="14"/>
        <v>533</v>
      </c>
      <c r="AU11" s="76">
        <v>533</v>
      </c>
      <c r="AV11" s="76">
        <v>0</v>
      </c>
      <c r="AW11" s="76">
        <v>0</v>
      </c>
      <c r="AX11" s="76">
        <v>0</v>
      </c>
      <c r="AY11" s="76">
        <f t="shared" si="15"/>
        <v>3735</v>
      </c>
      <c r="AZ11" s="76">
        <v>3735</v>
      </c>
      <c r="BA11" s="76">
        <v>0</v>
      </c>
      <c r="BB11" s="76">
        <v>0</v>
      </c>
      <c r="BC11" s="76">
        <v>0</v>
      </c>
      <c r="BD11" s="77">
        <v>99492</v>
      </c>
      <c r="BE11" s="76">
        <v>0</v>
      </c>
      <c r="BF11" s="76">
        <v>17483</v>
      </c>
      <c r="BG11" s="76">
        <f t="shared" si="16"/>
        <v>21751</v>
      </c>
      <c r="BH11" s="76">
        <f t="shared" si="17"/>
        <v>535432</v>
      </c>
      <c r="BI11" s="76">
        <f t="shared" si="18"/>
        <v>535432</v>
      </c>
      <c r="BJ11" s="76">
        <f t="shared" si="19"/>
        <v>535432</v>
      </c>
      <c r="BK11" s="76">
        <f t="shared" si="20"/>
        <v>0</v>
      </c>
      <c r="BL11" s="76">
        <f t="shared" si="21"/>
        <v>0</v>
      </c>
      <c r="BM11" s="76">
        <f t="shared" si="22"/>
        <v>0</v>
      </c>
      <c r="BN11" s="76">
        <f t="shared" si="23"/>
        <v>0</v>
      </c>
      <c r="BO11" s="77">
        <f t="shared" si="24"/>
        <v>0</v>
      </c>
      <c r="BP11" s="76">
        <f t="shared" si="25"/>
        <v>744487</v>
      </c>
      <c r="BQ11" s="76">
        <f t="shared" si="26"/>
        <v>61143</v>
      </c>
      <c r="BR11" s="76">
        <f t="shared" si="27"/>
        <v>42016</v>
      </c>
      <c r="BS11" s="76">
        <f t="shared" si="28"/>
        <v>6499</v>
      </c>
      <c r="BT11" s="76">
        <f t="shared" si="29"/>
        <v>4910</v>
      </c>
      <c r="BU11" s="76">
        <f t="shared" si="30"/>
        <v>7718</v>
      </c>
      <c r="BV11" s="76">
        <f t="shared" si="31"/>
        <v>182909</v>
      </c>
      <c r="BW11" s="76">
        <f t="shared" si="32"/>
        <v>7262</v>
      </c>
      <c r="BX11" s="76">
        <f t="shared" si="33"/>
        <v>172064</v>
      </c>
      <c r="BY11" s="76">
        <f t="shared" si="34"/>
        <v>3583</v>
      </c>
      <c r="BZ11" s="76">
        <f t="shared" si="35"/>
        <v>0</v>
      </c>
      <c r="CA11" s="76">
        <f t="shared" si="36"/>
        <v>498562</v>
      </c>
      <c r="CB11" s="76">
        <f t="shared" si="37"/>
        <v>186351</v>
      </c>
      <c r="CC11" s="76">
        <f t="shared" si="38"/>
        <v>203024</v>
      </c>
      <c r="CD11" s="76">
        <f t="shared" si="39"/>
        <v>109187</v>
      </c>
      <c r="CE11" s="76">
        <f t="shared" si="40"/>
        <v>0</v>
      </c>
      <c r="CF11" s="77">
        <f t="shared" si="41"/>
        <v>99492</v>
      </c>
      <c r="CG11" s="76">
        <f t="shared" si="42"/>
        <v>1873</v>
      </c>
      <c r="CH11" s="76">
        <f t="shared" si="43"/>
        <v>61724</v>
      </c>
      <c r="CI11" s="76">
        <f t="shared" si="44"/>
        <v>1341643</v>
      </c>
    </row>
    <row r="12" spans="1:87" s="51" customFormat="1" ht="12" customHeight="1">
      <c r="A12" s="55" t="s">
        <v>130</v>
      </c>
      <c r="B12" s="56" t="s">
        <v>138</v>
      </c>
      <c r="C12" s="55" t="s">
        <v>139</v>
      </c>
      <c r="D12" s="78">
        <f t="shared" si="3"/>
        <v>0</v>
      </c>
      <c r="E12" s="78">
        <f t="shared" si="4"/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9">
        <v>0</v>
      </c>
      <c r="L12" s="78">
        <f t="shared" si="5"/>
        <v>1563073</v>
      </c>
      <c r="M12" s="78">
        <f t="shared" si="6"/>
        <v>162069</v>
      </c>
      <c r="N12" s="78">
        <v>151869</v>
      </c>
      <c r="O12" s="78">
        <v>10200</v>
      </c>
      <c r="P12" s="78">
        <v>0</v>
      </c>
      <c r="Q12" s="78">
        <v>0</v>
      </c>
      <c r="R12" s="78">
        <f t="shared" si="7"/>
        <v>371458</v>
      </c>
      <c r="S12" s="78">
        <v>10523</v>
      </c>
      <c r="T12" s="78">
        <v>330808</v>
      </c>
      <c r="U12" s="78">
        <v>30127</v>
      </c>
      <c r="V12" s="78">
        <v>950</v>
      </c>
      <c r="W12" s="78">
        <f t="shared" si="8"/>
        <v>1028596</v>
      </c>
      <c r="X12" s="78">
        <v>328491</v>
      </c>
      <c r="Y12" s="78">
        <v>657260</v>
      </c>
      <c r="Z12" s="78">
        <v>37808</v>
      </c>
      <c r="AA12" s="78">
        <v>5037</v>
      </c>
      <c r="AB12" s="79">
        <v>0</v>
      </c>
      <c r="AC12" s="78">
        <v>0</v>
      </c>
      <c r="AD12" s="78">
        <v>10569</v>
      </c>
      <c r="AE12" s="78">
        <f t="shared" si="9"/>
        <v>1573642</v>
      </c>
      <c r="AF12" s="78">
        <f t="shared" si="10"/>
        <v>0</v>
      </c>
      <c r="AG12" s="78">
        <f t="shared" si="11"/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9">
        <v>0</v>
      </c>
      <c r="AN12" s="78">
        <f t="shared" si="12"/>
        <v>345929</v>
      </c>
      <c r="AO12" s="78">
        <f t="shared" si="13"/>
        <v>31302</v>
      </c>
      <c r="AP12" s="78">
        <v>31302</v>
      </c>
      <c r="AQ12" s="78">
        <v>0</v>
      </c>
      <c r="AR12" s="78">
        <v>0</v>
      </c>
      <c r="AS12" s="78">
        <v>0</v>
      </c>
      <c r="AT12" s="78">
        <f t="shared" si="14"/>
        <v>226684</v>
      </c>
      <c r="AU12" s="78">
        <v>405</v>
      </c>
      <c r="AV12" s="78">
        <v>226279</v>
      </c>
      <c r="AW12" s="78">
        <v>0</v>
      </c>
      <c r="AX12" s="78">
        <v>0</v>
      </c>
      <c r="AY12" s="78">
        <f t="shared" si="15"/>
        <v>87943</v>
      </c>
      <c r="AZ12" s="78">
        <v>26290</v>
      </c>
      <c r="BA12" s="78">
        <v>61653</v>
      </c>
      <c r="BB12" s="78">
        <v>0</v>
      </c>
      <c r="BC12" s="78">
        <v>0</v>
      </c>
      <c r="BD12" s="79">
        <v>0</v>
      </c>
      <c r="BE12" s="78">
        <v>0</v>
      </c>
      <c r="BF12" s="78">
        <v>14522</v>
      </c>
      <c r="BG12" s="78">
        <f t="shared" si="16"/>
        <v>360451</v>
      </c>
      <c r="BH12" s="78">
        <f t="shared" si="17"/>
        <v>0</v>
      </c>
      <c r="BI12" s="78">
        <f t="shared" si="18"/>
        <v>0</v>
      </c>
      <c r="BJ12" s="78">
        <f t="shared" si="19"/>
        <v>0</v>
      </c>
      <c r="BK12" s="78">
        <f t="shared" si="20"/>
        <v>0</v>
      </c>
      <c r="BL12" s="78">
        <f t="shared" si="21"/>
        <v>0</v>
      </c>
      <c r="BM12" s="78">
        <f t="shared" si="22"/>
        <v>0</v>
      </c>
      <c r="BN12" s="78">
        <f t="shared" si="23"/>
        <v>0</v>
      </c>
      <c r="BO12" s="79">
        <f t="shared" si="24"/>
        <v>0</v>
      </c>
      <c r="BP12" s="78">
        <f t="shared" si="25"/>
        <v>1909002</v>
      </c>
      <c r="BQ12" s="78">
        <f t="shared" si="26"/>
        <v>193371</v>
      </c>
      <c r="BR12" s="78">
        <f t="shared" si="27"/>
        <v>183171</v>
      </c>
      <c r="BS12" s="78">
        <f t="shared" si="28"/>
        <v>10200</v>
      </c>
      <c r="BT12" s="78">
        <f t="shared" si="29"/>
        <v>0</v>
      </c>
      <c r="BU12" s="78">
        <f t="shared" si="30"/>
        <v>0</v>
      </c>
      <c r="BV12" s="78">
        <f t="shared" si="31"/>
        <v>598142</v>
      </c>
      <c r="BW12" s="78">
        <f t="shared" si="32"/>
        <v>10928</v>
      </c>
      <c r="BX12" s="78">
        <f t="shared" si="33"/>
        <v>557087</v>
      </c>
      <c r="BY12" s="78">
        <f t="shared" si="34"/>
        <v>30127</v>
      </c>
      <c r="BZ12" s="78">
        <f t="shared" si="35"/>
        <v>950</v>
      </c>
      <c r="CA12" s="78">
        <f t="shared" si="36"/>
        <v>1116539</v>
      </c>
      <c r="CB12" s="78">
        <f t="shared" si="37"/>
        <v>354781</v>
      </c>
      <c r="CC12" s="78">
        <f t="shared" si="38"/>
        <v>718913</v>
      </c>
      <c r="CD12" s="78">
        <f t="shared" si="39"/>
        <v>37808</v>
      </c>
      <c r="CE12" s="78">
        <f t="shared" si="40"/>
        <v>5037</v>
      </c>
      <c r="CF12" s="79">
        <f t="shared" si="41"/>
        <v>0</v>
      </c>
      <c r="CG12" s="78">
        <f t="shared" si="42"/>
        <v>0</v>
      </c>
      <c r="CH12" s="78">
        <f t="shared" si="43"/>
        <v>25091</v>
      </c>
      <c r="CI12" s="78">
        <f t="shared" si="44"/>
        <v>1934093</v>
      </c>
    </row>
    <row r="13" spans="1:87" s="51" customFormat="1" ht="12" customHeight="1">
      <c r="A13" s="55" t="s">
        <v>130</v>
      </c>
      <c r="B13" s="56" t="s">
        <v>140</v>
      </c>
      <c r="C13" s="55" t="s">
        <v>141</v>
      </c>
      <c r="D13" s="78">
        <f t="shared" si="3"/>
        <v>0</v>
      </c>
      <c r="E13" s="78">
        <f t="shared" si="4"/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9">
        <v>0</v>
      </c>
      <c r="L13" s="78">
        <f t="shared" si="5"/>
        <v>962620</v>
      </c>
      <c r="M13" s="78">
        <f t="shared" si="6"/>
        <v>44532</v>
      </c>
      <c r="N13" s="78">
        <v>44532</v>
      </c>
      <c r="O13" s="78">
        <v>0</v>
      </c>
      <c r="P13" s="78">
        <v>0</v>
      </c>
      <c r="Q13" s="78">
        <v>0</v>
      </c>
      <c r="R13" s="78">
        <f t="shared" si="7"/>
        <v>455845</v>
      </c>
      <c r="S13" s="78">
        <v>0</v>
      </c>
      <c r="T13" s="78">
        <v>427161</v>
      </c>
      <c r="U13" s="78">
        <v>28684</v>
      </c>
      <c r="V13" s="78">
        <v>0</v>
      </c>
      <c r="W13" s="78">
        <f t="shared" si="8"/>
        <v>462243</v>
      </c>
      <c r="X13" s="78">
        <v>208408</v>
      </c>
      <c r="Y13" s="78">
        <v>160617</v>
      </c>
      <c r="Z13" s="78">
        <v>90680</v>
      </c>
      <c r="AA13" s="78">
        <v>2538</v>
      </c>
      <c r="AB13" s="79">
        <v>0</v>
      </c>
      <c r="AC13" s="78">
        <v>0</v>
      </c>
      <c r="AD13" s="78">
        <v>7921</v>
      </c>
      <c r="AE13" s="78">
        <f t="shared" si="9"/>
        <v>970541</v>
      </c>
      <c r="AF13" s="78">
        <f t="shared" si="10"/>
        <v>12060</v>
      </c>
      <c r="AG13" s="78">
        <f t="shared" si="11"/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12060</v>
      </c>
      <c r="AM13" s="79">
        <v>0</v>
      </c>
      <c r="AN13" s="78">
        <f t="shared" si="12"/>
        <v>134981</v>
      </c>
      <c r="AO13" s="78">
        <f t="shared" si="13"/>
        <v>41711</v>
      </c>
      <c r="AP13" s="78">
        <v>17524</v>
      </c>
      <c r="AQ13" s="78">
        <v>0</v>
      </c>
      <c r="AR13" s="78">
        <v>24187</v>
      </c>
      <c r="AS13" s="78">
        <v>0</v>
      </c>
      <c r="AT13" s="78">
        <f t="shared" si="14"/>
        <v>85156</v>
      </c>
      <c r="AU13" s="78">
        <v>0</v>
      </c>
      <c r="AV13" s="78">
        <v>85156</v>
      </c>
      <c r="AW13" s="78">
        <v>0</v>
      </c>
      <c r="AX13" s="78">
        <v>0</v>
      </c>
      <c r="AY13" s="78">
        <f t="shared" si="15"/>
        <v>8114</v>
      </c>
      <c r="AZ13" s="78">
        <v>0</v>
      </c>
      <c r="BA13" s="78">
        <v>4369</v>
      </c>
      <c r="BB13" s="78">
        <v>3745</v>
      </c>
      <c r="BC13" s="78">
        <v>0</v>
      </c>
      <c r="BD13" s="79">
        <v>0</v>
      </c>
      <c r="BE13" s="78">
        <v>0</v>
      </c>
      <c r="BF13" s="78">
        <v>0</v>
      </c>
      <c r="BG13" s="78">
        <f t="shared" si="16"/>
        <v>147041</v>
      </c>
      <c r="BH13" s="78">
        <f t="shared" si="17"/>
        <v>12060</v>
      </c>
      <c r="BI13" s="78">
        <f t="shared" si="18"/>
        <v>0</v>
      </c>
      <c r="BJ13" s="78">
        <f t="shared" si="19"/>
        <v>0</v>
      </c>
      <c r="BK13" s="78">
        <f t="shared" si="20"/>
        <v>0</v>
      </c>
      <c r="BL13" s="78">
        <f t="shared" si="21"/>
        <v>0</v>
      </c>
      <c r="BM13" s="78">
        <f t="shared" si="22"/>
        <v>0</v>
      </c>
      <c r="BN13" s="78">
        <f t="shared" si="23"/>
        <v>12060</v>
      </c>
      <c r="BO13" s="79">
        <f t="shared" si="24"/>
        <v>0</v>
      </c>
      <c r="BP13" s="78">
        <f t="shared" si="25"/>
        <v>1097601</v>
      </c>
      <c r="BQ13" s="78">
        <f t="shared" si="26"/>
        <v>86243</v>
      </c>
      <c r="BR13" s="78">
        <f t="shared" si="27"/>
        <v>62056</v>
      </c>
      <c r="BS13" s="78">
        <f t="shared" si="28"/>
        <v>0</v>
      </c>
      <c r="BT13" s="78">
        <f t="shared" si="29"/>
        <v>24187</v>
      </c>
      <c r="BU13" s="78">
        <f t="shared" si="30"/>
        <v>0</v>
      </c>
      <c r="BV13" s="78">
        <f t="shared" si="31"/>
        <v>541001</v>
      </c>
      <c r="BW13" s="78">
        <f t="shared" si="32"/>
        <v>0</v>
      </c>
      <c r="BX13" s="78">
        <f t="shared" si="33"/>
        <v>512317</v>
      </c>
      <c r="BY13" s="78">
        <f t="shared" si="34"/>
        <v>28684</v>
      </c>
      <c r="BZ13" s="78">
        <f t="shared" si="35"/>
        <v>0</v>
      </c>
      <c r="CA13" s="78">
        <f t="shared" si="36"/>
        <v>470357</v>
      </c>
      <c r="CB13" s="78">
        <f t="shared" si="37"/>
        <v>208408</v>
      </c>
      <c r="CC13" s="78">
        <f t="shared" si="38"/>
        <v>164986</v>
      </c>
      <c r="CD13" s="78">
        <f t="shared" si="39"/>
        <v>94425</v>
      </c>
      <c r="CE13" s="78">
        <f t="shared" si="40"/>
        <v>2538</v>
      </c>
      <c r="CF13" s="79">
        <f t="shared" si="41"/>
        <v>0</v>
      </c>
      <c r="CG13" s="78">
        <f t="shared" si="42"/>
        <v>0</v>
      </c>
      <c r="CH13" s="78">
        <f t="shared" si="43"/>
        <v>7921</v>
      </c>
      <c r="CI13" s="78">
        <f t="shared" si="44"/>
        <v>1117582</v>
      </c>
    </row>
    <row r="14" spans="1:87" s="51" customFormat="1" ht="12" customHeight="1">
      <c r="A14" s="55" t="s">
        <v>130</v>
      </c>
      <c r="B14" s="56" t="s">
        <v>142</v>
      </c>
      <c r="C14" s="55" t="s">
        <v>143</v>
      </c>
      <c r="D14" s="78">
        <f t="shared" si="3"/>
        <v>0</v>
      </c>
      <c r="E14" s="78">
        <f t="shared" si="4"/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9">
        <v>0</v>
      </c>
      <c r="L14" s="78">
        <f t="shared" si="5"/>
        <v>528365</v>
      </c>
      <c r="M14" s="78">
        <f t="shared" si="6"/>
        <v>24817</v>
      </c>
      <c r="N14" s="78">
        <v>24817</v>
      </c>
      <c r="O14" s="78">
        <v>0</v>
      </c>
      <c r="P14" s="78">
        <v>0</v>
      </c>
      <c r="Q14" s="78">
        <v>0</v>
      </c>
      <c r="R14" s="78">
        <f t="shared" si="7"/>
        <v>133201</v>
      </c>
      <c r="S14" s="78">
        <v>0</v>
      </c>
      <c r="T14" s="78">
        <v>133201</v>
      </c>
      <c r="U14" s="78">
        <v>0</v>
      </c>
      <c r="V14" s="78">
        <v>0</v>
      </c>
      <c r="W14" s="78">
        <f t="shared" si="8"/>
        <v>370347</v>
      </c>
      <c r="X14" s="78">
        <v>104136</v>
      </c>
      <c r="Y14" s="78">
        <v>224855</v>
      </c>
      <c r="Z14" s="78">
        <v>41356</v>
      </c>
      <c r="AA14" s="78">
        <v>0</v>
      </c>
      <c r="AB14" s="79">
        <v>0</v>
      </c>
      <c r="AC14" s="78">
        <v>0</v>
      </c>
      <c r="AD14" s="78">
        <v>0</v>
      </c>
      <c r="AE14" s="78">
        <f t="shared" si="9"/>
        <v>528365</v>
      </c>
      <c r="AF14" s="78">
        <f t="shared" si="10"/>
        <v>0</v>
      </c>
      <c r="AG14" s="78">
        <f t="shared" si="11"/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9">
        <v>0</v>
      </c>
      <c r="AN14" s="78">
        <f t="shared" si="12"/>
        <v>0</v>
      </c>
      <c r="AO14" s="78">
        <f t="shared" si="13"/>
        <v>0</v>
      </c>
      <c r="AP14" s="78">
        <v>0</v>
      </c>
      <c r="AQ14" s="78">
        <v>0</v>
      </c>
      <c r="AR14" s="78">
        <v>0</v>
      </c>
      <c r="AS14" s="78">
        <v>0</v>
      </c>
      <c r="AT14" s="78">
        <f t="shared" si="14"/>
        <v>0</v>
      </c>
      <c r="AU14" s="78">
        <v>0</v>
      </c>
      <c r="AV14" s="78">
        <v>0</v>
      </c>
      <c r="AW14" s="78">
        <v>0</v>
      </c>
      <c r="AX14" s="78">
        <v>0</v>
      </c>
      <c r="AY14" s="78">
        <f t="shared" si="15"/>
        <v>0</v>
      </c>
      <c r="AZ14" s="78">
        <v>0</v>
      </c>
      <c r="BA14" s="78">
        <v>0</v>
      </c>
      <c r="BB14" s="78">
        <v>0</v>
      </c>
      <c r="BC14" s="78">
        <v>0</v>
      </c>
      <c r="BD14" s="79">
        <v>124745</v>
      </c>
      <c r="BE14" s="78">
        <v>0</v>
      </c>
      <c r="BF14" s="78">
        <v>29398</v>
      </c>
      <c r="BG14" s="78">
        <f t="shared" si="16"/>
        <v>29398</v>
      </c>
      <c r="BH14" s="78">
        <f t="shared" si="17"/>
        <v>0</v>
      </c>
      <c r="BI14" s="78">
        <f t="shared" si="18"/>
        <v>0</v>
      </c>
      <c r="BJ14" s="78">
        <f t="shared" si="19"/>
        <v>0</v>
      </c>
      <c r="BK14" s="78">
        <f t="shared" si="20"/>
        <v>0</v>
      </c>
      <c r="BL14" s="78">
        <f t="shared" si="21"/>
        <v>0</v>
      </c>
      <c r="BM14" s="78">
        <f t="shared" si="22"/>
        <v>0</v>
      </c>
      <c r="BN14" s="78">
        <f t="shared" si="23"/>
        <v>0</v>
      </c>
      <c r="BO14" s="79">
        <f t="shared" si="24"/>
        <v>0</v>
      </c>
      <c r="BP14" s="78">
        <f t="shared" si="25"/>
        <v>528365</v>
      </c>
      <c r="BQ14" s="78">
        <f t="shared" si="26"/>
        <v>24817</v>
      </c>
      <c r="BR14" s="78">
        <f t="shared" si="27"/>
        <v>24817</v>
      </c>
      <c r="BS14" s="78">
        <f t="shared" si="28"/>
        <v>0</v>
      </c>
      <c r="BT14" s="78">
        <f t="shared" si="29"/>
        <v>0</v>
      </c>
      <c r="BU14" s="78">
        <f t="shared" si="30"/>
        <v>0</v>
      </c>
      <c r="BV14" s="78">
        <f t="shared" si="31"/>
        <v>133201</v>
      </c>
      <c r="BW14" s="78">
        <f t="shared" si="32"/>
        <v>0</v>
      </c>
      <c r="BX14" s="78">
        <f t="shared" si="33"/>
        <v>133201</v>
      </c>
      <c r="BY14" s="78">
        <f t="shared" si="34"/>
        <v>0</v>
      </c>
      <c r="BZ14" s="78">
        <f t="shared" si="35"/>
        <v>0</v>
      </c>
      <c r="CA14" s="78">
        <f t="shared" si="36"/>
        <v>370347</v>
      </c>
      <c r="CB14" s="78">
        <f t="shared" si="37"/>
        <v>104136</v>
      </c>
      <c r="CC14" s="78">
        <f t="shared" si="38"/>
        <v>224855</v>
      </c>
      <c r="CD14" s="78">
        <f t="shared" si="39"/>
        <v>41356</v>
      </c>
      <c r="CE14" s="78">
        <f t="shared" si="40"/>
        <v>0</v>
      </c>
      <c r="CF14" s="79">
        <f t="shared" si="41"/>
        <v>124745</v>
      </c>
      <c r="CG14" s="78">
        <f t="shared" si="42"/>
        <v>0</v>
      </c>
      <c r="CH14" s="78">
        <f t="shared" si="43"/>
        <v>29398</v>
      </c>
      <c r="CI14" s="78">
        <f t="shared" si="44"/>
        <v>557763</v>
      </c>
    </row>
    <row r="15" spans="1:87" s="51" customFormat="1" ht="12" customHeight="1">
      <c r="A15" s="55" t="s">
        <v>130</v>
      </c>
      <c r="B15" s="56" t="s">
        <v>144</v>
      </c>
      <c r="C15" s="55" t="s">
        <v>145</v>
      </c>
      <c r="D15" s="78">
        <f t="shared" si="3"/>
        <v>0</v>
      </c>
      <c r="E15" s="78">
        <f t="shared" si="4"/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9">
        <v>0</v>
      </c>
      <c r="L15" s="78">
        <f t="shared" si="5"/>
        <v>289502</v>
      </c>
      <c r="M15" s="78">
        <f t="shared" si="6"/>
        <v>0</v>
      </c>
      <c r="N15" s="78">
        <v>0</v>
      </c>
      <c r="O15" s="78">
        <v>0</v>
      </c>
      <c r="P15" s="78">
        <v>0</v>
      </c>
      <c r="Q15" s="78">
        <v>0</v>
      </c>
      <c r="R15" s="78">
        <f t="shared" si="7"/>
        <v>0</v>
      </c>
      <c r="S15" s="78">
        <v>0</v>
      </c>
      <c r="T15" s="78">
        <v>0</v>
      </c>
      <c r="U15" s="78">
        <v>0</v>
      </c>
      <c r="V15" s="78">
        <v>0</v>
      </c>
      <c r="W15" s="78">
        <f t="shared" si="8"/>
        <v>289502</v>
      </c>
      <c r="X15" s="78">
        <v>129364</v>
      </c>
      <c r="Y15" s="78">
        <v>120487</v>
      </c>
      <c r="Z15" s="78">
        <v>39328</v>
      </c>
      <c r="AA15" s="78">
        <v>323</v>
      </c>
      <c r="AB15" s="79">
        <v>117994</v>
      </c>
      <c r="AC15" s="78">
        <v>0</v>
      </c>
      <c r="AD15" s="78">
        <v>0</v>
      </c>
      <c r="AE15" s="78">
        <f t="shared" si="9"/>
        <v>289502</v>
      </c>
      <c r="AF15" s="78">
        <f t="shared" si="10"/>
        <v>0</v>
      </c>
      <c r="AG15" s="78">
        <f t="shared" si="11"/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9">
        <v>0</v>
      </c>
      <c r="AN15" s="78">
        <f t="shared" si="12"/>
        <v>0</v>
      </c>
      <c r="AO15" s="78">
        <f t="shared" si="13"/>
        <v>0</v>
      </c>
      <c r="AP15" s="78">
        <v>0</v>
      </c>
      <c r="AQ15" s="78">
        <v>0</v>
      </c>
      <c r="AR15" s="78">
        <v>0</v>
      </c>
      <c r="AS15" s="78">
        <v>0</v>
      </c>
      <c r="AT15" s="78">
        <f t="shared" si="14"/>
        <v>0</v>
      </c>
      <c r="AU15" s="78">
        <v>0</v>
      </c>
      <c r="AV15" s="78">
        <v>0</v>
      </c>
      <c r="AW15" s="78">
        <v>0</v>
      </c>
      <c r="AX15" s="78">
        <v>0</v>
      </c>
      <c r="AY15" s="78">
        <f t="shared" si="15"/>
        <v>0</v>
      </c>
      <c r="AZ15" s="78">
        <v>0</v>
      </c>
      <c r="BA15" s="78">
        <v>0</v>
      </c>
      <c r="BB15" s="78">
        <v>0</v>
      </c>
      <c r="BC15" s="78">
        <v>0</v>
      </c>
      <c r="BD15" s="79">
        <v>107084</v>
      </c>
      <c r="BE15" s="78">
        <v>0</v>
      </c>
      <c r="BF15" s="78">
        <v>19931</v>
      </c>
      <c r="BG15" s="78">
        <f t="shared" si="16"/>
        <v>19931</v>
      </c>
      <c r="BH15" s="78">
        <f t="shared" si="17"/>
        <v>0</v>
      </c>
      <c r="BI15" s="78">
        <f t="shared" si="18"/>
        <v>0</v>
      </c>
      <c r="BJ15" s="78">
        <f t="shared" si="19"/>
        <v>0</v>
      </c>
      <c r="BK15" s="78">
        <f t="shared" si="20"/>
        <v>0</v>
      </c>
      <c r="BL15" s="78">
        <f t="shared" si="21"/>
        <v>0</v>
      </c>
      <c r="BM15" s="78">
        <f t="shared" si="22"/>
        <v>0</v>
      </c>
      <c r="BN15" s="78">
        <f t="shared" si="23"/>
        <v>0</v>
      </c>
      <c r="BO15" s="79">
        <f t="shared" si="24"/>
        <v>0</v>
      </c>
      <c r="BP15" s="78">
        <f t="shared" si="25"/>
        <v>289502</v>
      </c>
      <c r="BQ15" s="78">
        <f t="shared" si="26"/>
        <v>0</v>
      </c>
      <c r="BR15" s="78">
        <f t="shared" si="27"/>
        <v>0</v>
      </c>
      <c r="BS15" s="78">
        <f t="shared" si="28"/>
        <v>0</v>
      </c>
      <c r="BT15" s="78">
        <f t="shared" si="29"/>
        <v>0</v>
      </c>
      <c r="BU15" s="78">
        <f t="shared" si="30"/>
        <v>0</v>
      </c>
      <c r="BV15" s="78">
        <f t="shared" si="31"/>
        <v>0</v>
      </c>
      <c r="BW15" s="78">
        <f t="shared" si="32"/>
        <v>0</v>
      </c>
      <c r="BX15" s="78">
        <f t="shared" si="33"/>
        <v>0</v>
      </c>
      <c r="BY15" s="78">
        <f t="shared" si="34"/>
        <v>0</v>
      </c>
      <c r="BZ15" s="78">
        <f t="shared" si="35"/>
        <v>0</v>
      </c>
      <c r="CA15" s="78">
        <f t="shared" si="36"/>
        <v>289502</v>
      </c>
      <c r="CB15" s="78">
        <f t="shared" si="37"/>
        <v>129364</v>
      </c>
      <c r="CC15" s="78">
        <f t="shared" si="38"/>
        <v>120487</v>
      </c>
      <c r="CD15" s="78">
        <f t="shared" si="39"/>
        <v>39328</v>
      </c>
      <c r="CE15" s="78">
        <f t="shared" si="40"/>
        <v>323</v>
      </c>
      <c r="CF15" s="79">
        <f t="shared" si="41"/>
        <v>225078</v>
      </c>
      <c r="CG15" s="78">
        <f t="shared" si="42"/>
        <v>0</v>
      </c>
      <c r="CH15" s="78">
        <f t="shared" si="43"/>
        <v>19931</v>
      </c>
      <c r="CI15" s="78">
        <f t="shared" si="44"/>
        <v>309433</v>
      </c>
    </row>
    <row r="16" spans="1:87" s="51" customFormat="1" ht="12" customHeight="1">
      <c r="A16" s="55" t="s">
        <v>130</v>
      </c>
      <c r="B16" s="56" t="s">
        <v>146</v>
      </c>
      <c r="C16" s="55" t="s">
        <v>147</v>
      </c>
      <c r="D16" s="78">
        <f t="shared" si="3"/>
        <v>0</v>
      </c>
      <c r="E16" s="78">
        <f t="shared" si="4"/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9">
        <v>0</v>
      </c>
      <c r="L16" s="78">
        <f t="shared" si="5"/>
        <v>1027775</v>
      </c>
      <c r="M16" s="78">
        <f t="shared" si="6"/>
        <v>72848</v>
      </c>
      <c r="N16" s="78">
        <v>72848</v>
      </c>
      <c r="O16" s="78">
        <v>0</v>
      </c>
      <c r="P16" s="78">
        <v>0</v>
      </c>
      <c r="Q16" s="78">
        <v>0</v>
      </c>
      <c r="R16" s="78">
        <f t="shared" si="7"/>
        <v>403753</v>
      </c>
      <c r="S16" s="78">
        <v>4654</v>
      </c>
      <c r="T16" s="78">
        <v>399099</v>
      </c>
      <c r="U16" s="78">
        <v>0</v>
      </c>
      <c r="V16" s="78">
        <v>668</v>
      </c>
      <c r="W16" s="78">
        <f t="shared" si="8"/>
        <v>550506</v>
      </c>
      <c r="X16" s="78">
        <v>216176</v>
      </c>
      <c r="Y16" s="78">
        <v>205452</v>
      </c>
      <c r="Z16" s="78">
        <v>128878</v>
      </c>
      <c r="AA16" s="78">
        <v>0</v>
      </c>
      <c r="AB16" s="79">
        <v>0</v>
      </c>
      <c r="AC16" s="78">
        <v>0</v>
      </c>
      <c r="AD16" s="78">
        <v>14215</v>
      </c>
      <c r="AE16" s="78">
        <f t="shared" si="9"/>
        <v>1041990</v>
      </c>
      <c r="AF16" s="78">
        <f t="shared" si="10"/>
        <v>0</v>
      </c>
      <c r="AG16" s="78">
        <f t="shared" si="11"/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9">
        <v>0</v>
      </c>
      <c r="AN16" s="78">
        <f t="shared" si="12"/>
        <v>320993</v>
      </c>
      <c r="AO16" s="78">
        <f t="shared" si="13"/>
        <v>13860</v>
      </c>
      <c r="AP16" s="78">
        <v>13860</v>
      </c>
      <c r="AQ16" s="78">
        <v>0</v>
      </c>
      <c r="AR16" s="78">
        <v>0</v>
      </c>
      <c r="AS16" s="78">
        <v>0</v>
      </c>
      <c r="AT16" s="78">
        <f t="shared" si="14"/>
        <v>198759</v>
      </c>
      <c r="AU16" s="78">
        <v>0</v>
      </c>
      <c r="AV16" s="78">
        <v>198759</v>
      </c>
      <c r="AW16" s="78">
        <v>0</v>
      </c>
      <c r="AX16" s="78">
        <v>0</v>
      </c>
      <c r="AY16" s="78">
        <f t="shared" si="15"/>
        <v>108374</v>
      </c>
      <c r="AZ16" s="78">
        <v>0</v>
      </c>
      <c r="BA16" s="78">
        <v>99978</v>
      </c>
      <c r="BB16" s="78">
        <v>8396</v>
      </c>
      <c r="BC16" s="78">
        <v>0</v>
      </c>
      <c r="BD16" s="79">
        <v>0</v>
      </c>
      <c r="BE16" s="78">
        <v>0</v>
      </c>
      <c r="BF16" s="78">
        <v>40564</v>
      </c>
      <c r="BG16" s="78">
        <f t="shared" si="16"/>
        <v>361557</v>
      </c>
      <c r="BH16" s="78">
        <f t="shared" si="17"/>
        <v>0</v>
      </c>
      <c r="BI16" s="78">
        <f t="shared" si="18"/>
        <v>0</v>
      </c>
      <c r="BJ16" s="78">
        <f t="shared" si="19"/>
        <v>0</v>
      </c>
      <c r="BK16" s="78">
        <f t="shared" si="20"/>
        <v>0</v>
      </c>
      <c r="BL16" s="78">
        <f t="shared" si="21"/>
        <v>0</v>
      </c>
      <c r="BM16" s="78">
        <f t="shared" si="22"/>
        <v>0</v>
      </c>
      <c r="BN16" s="78">
        <f t="shared" si="23"/>
        <v>0</v>
      </c>
      <c r="BO16" s="79">
        <f t="shared" si="24"/>
        <v>0</v>
      </c>
      <c r="BP16" s="78">
        <f t="shared" si="25"/>
        <v>1348768</v>
      </c>
      <c r="BQ16" s="78">
        <f t="shared" si="26"/>
        <v>86708</v>
      </c>
      <c r="BR16" s="78">
        <f t="shared" si="27"/>
        <v>86708</v>
      </c>
      <c r="BS16" s="78">
        <f t="shared" si="28"/>
        <v>0</v>
      </c>
      <c r="BT16" s="78">
        <f t="shared" si="29"/>
        <v>0</v>
      </c>
      <c r="BU16" s="78">
        <f t="shared" si="30"/>
        <v>0</v>
      </c>
      <c r="BV16" s="78">
        <f t="shared" si="31"/>
        <v>602512</v>
      </c>
      <c r="BW16" s="78">
        <f t="shared" si="32"/>
        <v>4654</v>
      </c>
      <c r="BX16" s="78">
        <f t="shared" si="33"/>
        <v>597858</v>
      </c>
      <c r="BY16" s="78">
        <f t="shared" si="34"/>
        <v>0</v>
      </c>
      <c r="BZ16" s="78">
        <f t="shared" si="35"/>
        <v>668</v>
      </c>
      <c r="CA16" s="78">
        <f t="shared" si="36"/>
        <v>658880</v>
      </c>
      <c r="CB16" s="78">
        <f t="shared" si="37"/>
        <v>216176</v>
      </c>
      <c r="CC16" s="78">
        <f t="shared" si="38"/>
        <v>305430</v>
      </c>
      <c r="CD16" s="78">
        <f t="shared" si="39"/>
        <v>137274</v>
      </c>
      <c r="CE16" s="78">
        <f t="shared" si="40"/>
        <v>0</v>
      </c>
      <c r="CF16" s="79">
        <f t="shared" si="41"/>
        <v>0</v>
      </c>
      <c r="CG16" s="78">
        <f t="shared" si="42"/>
        <v>0</v>
      </c>
      <c r="CH16" s="78">
        <f t="shared" si="43"/>
        <v>54779</v>
      </c>
      <c r="CI16" s="78">
        <f t="shared" si="44"/>
        <v>1403547</v>
      </c>
    </row>
    <row r="17" spans="1:87" s="51" customFormat="1" ht="12" customHeight="1">
      <c r="A17" s="55" t="s">
        <v>130</v>
      </c>
      <c r="B17" s="56" t="s">
        <v>148</v>
      </c>
      <c r="C17" s="55" t="s">
        <v>149</v>
      </c>
      <c r="D17" s="78">
        <f t="shared" si="3"/>
        <v>0</v>
      </c>
      <c r="E17" s="78">
        <f t="shared" si="4"/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9">
        <v>0</v>
      </c>
      <c r="L17" s="78">
        <f t="shared" si="5"/>
        <v>532668</v>
      </c>
      <c r="M17" s="78">
        <f t="shared" si="6"/>
        <v>75103</v>
      </c>
      <c r="N17" s="78">
        <v>75103</v>
      </c>
      <c r="O17" s="78">
        <v>0</v>
      </c>
      <c r="P17" s="78">
        <v>0</v>
      </c>
      <c r="Q17" s="78">
        <v>0</v>
      </c>
      <c r="R17" s="78">
        <f t="shared" si="7"/>
        <v>52638</v>
      </c>
      <c r="S17" s="78">
        <v>0</v>
      </c>
      <c r="T17" s="78">
        <v>52638</v>
      </c>
      <c r="U17" s="78">
        <v>0</v>
      </c>
      <c r="V17" s="78">
        <v>0</v>
      </c>
      <c r="W17" s="78">
        <f t="shared" si="8"/>
        <v>404927</v>
      </c>
      <c r="X17" s="78">
        <v>182597</v>
      </c>
      <c r="Y17" s="78">
        <v>189467</v>
      </c>
      <c r="Z17" s="78">
        <v>24584</v>
      </c>
      <c r="AA17" s="78">
        <v>8279</v>
      </c>
      <c r="AB17" s="79">
        <v>0</v>
      </c>
      <c r="AC17" s="78">
        <v>0</v>
      </c>
      <c r="AD17" s="78">
        <v>128913</v>
      </c>
      <c r="AE17" s="78">
        <f t="shared" si="9"/>
        <v>661581</v>
      </c>
      <c r="AF17" s="78">
        <f t="shared" si="10"/>
        <v>12223</v>
      </c>
      <c r="AG17" s="78">
        <f t="shared" si="11"/>
        <v>12036</v>
      </c>
      <c r="AH17" s="78">
        <v>0</v>
      </c>
      <c r="AI17" s="78">
        <v>12036</v>
      </c>
      <c r="AJ17" s="78">
        <v>0</v>
      </c>
      <c r="AK17" s="78">
        <v>0</v>
      </c>
      <c r="AL17" s="78">
        <v>187</v>
      </c>
      <c r="AM17" s="79">
        <v>0</v>
      </c>
      <c r="AN17" s="78">
        <f t="shared" si="12"/>
        <v>95585</v>
      </c>
      <c r="AO17" s="78">
        <f t="shared" si="13"/>
        <v>26399</v>
      </c>
      <c r="AP17" s="78">
        <v>26399</v>
      </c>
      <c r="AQ17" s="78">
        <v>0</v>
      </c>
      <c r="AR17" s="78">
        <v>0</v>
      </c>
      <c r="AS17" s="78">
        <v>0</v>
      </c>
      <c r="AT17" s="78">
        <f t="shared" si="14"/>
        <v>57967</v>
      </c>
      <c r="AU17" s="78">
        <v>0</v>
      </c>
      <c r="AV17" s="78">
        <v>57967</v>
      </c>
      <c r="AW17" s="78">
        <v>0</v>
      </c>
      <c r="AX17" s="78">
        <v>0</v>
      </c>
      <c r="AY17" s="78">
        <f t="shared" si="15"/>
        <v>11219</v>
      </c>
      <c r="AZ17" s="78">
        <v>0</v>
      </c>
      <c r="BA17" s="78">
        <v>0</v>
      </c>
      <c r="BB17" s="78">
        <v>2515</v>
      </c>
      <c r="BC17" s="78">
        <v>8704</v>
      </c>
      <c r="BD17" s="79">
        <v>0</v>
      </c>
      <c r="BE17" s="78">
        <v>0</v>
      </c>
      <c r="BF17" s="78">
        <v>0</v>
      </c>
      <c r="BG17" s="78">
        <f t="shared" si="16"/>
        <v>107808</v>
      </c>
      <c r="BH17" s="78">
        <f t="shared" si="17"/>
        <v>12223</v>
      </c>
      <c r="BI17" s="78">
        <f t="shared" si="18"/>
        <v>12036</v>
      </c>
      <c r="BJ17" s="78">
        <f t="shared" si="19"/>
        <v>0</v>
      </c>
      <c r="BK17" s="78">
        <f t="shared" si="20"/>
        <v>12036</v>
      </c>
      <c r="BL17" s="78">
        <f t="shared" si="21"/>
        <v>0</v>
      </c>
      <c r="BM17" s="78">
        <f t="shared" si="22"/>
        <v>0</v>
      </c>
      <c r="BN17" s="78">
        <f t="shared" si="23"/>
        <v>187</v>
      </c>
      <c r="BO17" s="79">
        <f t="shared" si="24"/>
        <v>0</v>
      </c>
      <c r="BP17" s="78">
        <f t="shared" si="25"/>
        <v>628253</v>
      </c>
      <c r="BQ17" s="78">
        <f t="shared" si="26"/>
        <v>101502</v>
      </c>
      <c r="BR17" s="78">
        <f t="shared" si="27"/>
        <v>101502</v>
      </c>
      <c r="BS17" s="78">
        <f t="shared" si="28"/>
        <v>0</v>
      </c>
      <c r="BT17" s="78">
        <f t="shared" si="29"/>
        <v>0</v>
      </c>
      <c r="BU17" s="78">
        <f t="shared" si="30"/>
        <v>0</v>
      </c>
      <c r="BV17" s="78">
        <f t="shared" si="31"/>
        <v>110605</v>
      </c>
      <c r="BW17" s="78">
        <f t="shared" si="32"/>
        <v>0</v>
      </c>
      <c r="BX17" s="78">
        <f t="shared" si="33"/>
        <v>110605</v>
      </c>
      <c r="BY17" s="78">
        <f t="shared" si="34"/>
        <v>0</v>
      </c>
      <c r="BZ17" s="78">
        <f t="shared" si="35"/>
        <v>0</v>
      </c>
      <c r="CA17" s="78">
        <f t="shared" si="36"/>
        <v>416146</v>
      </c>
      <c r="CB17" s="78">
        <f t="shared" si="37"/>
        <v>182597</v>
      </c>
      <c r="CC17" s="78">
        <f t="shared" si="38"/>
        <v>189467</v>
      </c>
      <c r="CD17" s="78">
        <f t="shared" si="39"/>
        <v>27099</v>
      </c>
      <c r="CE17" s="78">
        <f t="shared" si="40"/>
        <v>16983</v>
      </c>
      <c r="CF17" s="79">
        <f t="shared" si="41"/>
        <v>0</v>
      </c>
      <c r="CG17" s="78">
        <f t="shared" si="42"/>
        <v>0</v>
      </c>
      <c r="CH17" s="78">
        <f t="shared" si="43"/>
        <v>128913</v>
      </c>
      <c r="CI17" s="78">
        <f t="shared" si="44"/>
        <v>769389</v>
      </c>
    </row>
    <row r="18" spans="1:87" s="51" customFormat="1" ht="12" customHeight="1">
      <c r="A18" s="55" t="s">
        <v>130</v>
      </c>
      <c r="B18" s="56" t="s">
        <v>150</v>
      </c>
      <c r="C18" s="55" t="s">
        <v>151</v>
      </c>
      <c r="D18" s="78">
        <f t="shared" si="3"/>
        <v>38790</v>
      </c>
      <c r="E18" s="78">
        <f t="shared" si="4"/>
        <v>38790</v>
      </c>
      <c r="F18" s="78">
        <v>0</v>
      </c>
      <c r="G18" s="78">
        <v>38790</v>
      </c>
      <c r="H18" s="78">
        <v>0</v>
      </c>
      <c r="I18" s="78">
        <v>0</v>
      </c>
      <c r="J18" s="78">
        <v>0</v>
      </c>
      <c r="K18" s="79">
        <v>0</v>
      </c>
      <c r="L18" s="78">
        <f t="shared" si="5"/>
        <v>321308</v>
      </c>
      <c r="M18" s="78">
        <f t="shared" si="6"/>
        <v>23065</v>
      </c>
      <c r="N18" s="78">
        <v>0</v>
      </c>
      <c r="O18" s="78">
        <v>0</v>
      </c>
      <c r="P18" s="78">
        <v>23065</v>
      </c>
      <c r="Q18" s="78">
        <v>0</v>
      </c>
      <c r="R18" s="78">
        <f t="shared" si="7"/>
        <v>70222</v>
      </c>
      <c r="S18" s="78">
        <v>0</v>
      </c>
      <c r="T18" s="78">
        <v>70222</v>
      </c>
      <c r="U18" s="78">
        <v>0</v>
      </c>
      <c r="V18" s="78">
        <v>0</v>
      </c>
      <c r="W18" s="78">
        <f t="shared" si="8"/>
        <v>228021</v>
      </c>
      <c r="X18" s="78">
        <v>135010</v>
      </c>
      <c r="Y18" s="78">
        <v>59378</v>
      </c>
      <c r="Z18" s="78">
        <v>33633</v>
      </c>
      <c r="AA18" s="78">
        <v>0</v>
      </c>
      <c r="AB18" s="79">
        <v>0</v>
      </c>
      <c r="AC18" s="78">
        <v>0</v>
      </c>
      <c r="AD18" s="78">
        <v>0</v>
      </c>
      <c r="AE18" s="78">
        <f t="shared" si="9"/>
        <v>360098</v>
      </c>
      <c r="AF18" s="78">
        <f t="shared" si="10"/>
        <v>0</v>
      </c>
      <c r="AG18" s="78">
        <f t="shared" si="11"/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9">
        <v>8168</v>
      </c>
      <c r="AN18" s="78">
        <f t="shared" si="12"/>
        <v>0</v>
      </c>
      <c r="AO18" s="78">
        <f t="shared" si="13"/>
        <v>0</v>
      </c>
      <c r="AP18" s="78">
        <v>0</v>
      </c>
      <c r="AQ18" s="78">
        <v>0</v>
      </c>
      <c r="AR18" s="78">
        <v>0</v>
      </c>
      <c r="AS18" s="78">
        <v>0</v>
      </c>
      <c r="AT18" s="78">
        <f t="shared" si="14"/>
        <v>0</v>
      </c>
      <c r="AU18" s="78">
        <v>0</v>
      </c>
      <c r="AV18" s="78">
        <v>0</v>
      </c>
      <c r="AW18" s="78">
        <v>0</v>
      </c>
      <c r="AX18" s="78">
        <v>0</v>
      </c>
      <c r="AY18" s="78">
        <f t="shared" si="15"/>
        <v>0</v>
      </c>
      <c r="AZ18" s="78">
        <v>0</v>
      </c>
      <c r="BA18" s="78">
        <v>0</v>
      </c>
      <c r="BB18" s="78">
        <v>0</v>
      </c>
      <c r="BC18" s="78">
        <v>0</v>
      </c>
      <c r="BD18" s="79">
        <v>40457</v>
      </c>
      <c r="BE18" s="78">
        <v>0</v>
      </c>
      <c r="BF18" s="78">
        <v>7642</v>
      </c>
      <c r="BG18" s="78">
        <f t="shared" si="16"/>
        <v>7642</v>
      </c>
      <c r="BH18" s="78">
        <f t="shared" si="17"/>
        <v>38790</v>
      </c>
      <c r="BI18" s="78">
        <f t="shared" si="18"/>
        <v>38790</v>
      </c>
      <c r="BJ18" s="78">
        <f t="shared" si="19"/>
        <v>0</v>
      </c>
      <c r="BK18" s="78">
        <f t="shared" si="20"/>
        <v>38790</v>
      </c>
      <c r="BL18" s="78">
        <f t="shared" si="21"/>
        <v>0</v>
      </c>
      <c r="BM18" s="78">
        <f t="shared" si="22"/>
        <v>0</v>
      </c>
      <c r="BN18" s="78">
        <f t="shared" si="23"/>
        <v>0</v>
      </c>
      <c r="BO18" s="79">
        <f t="shared" si="24"/>
        <v>8168</v>
      </c>
      <c r="BP18" s="78">
        <f t="shared" si="25"/>
        <v>321308</v>
      </c>
      <c r="BQ18" s="78">
        <f t="shared" si="26"/>
        <v>23065</v>
      </c>
      <c r="BR18" s="78">
        <f t="shared" si="27"/>
        <v>0</v>
      </c>
      <c r="BS18" s="78">
        <f t="shared" si="28"/>
        <v>0</v>
      </c>
      <c r="BT18" s="78">
        <f t="shared" si="29"/>
        <v>23065</v>
      </c>
      <c r="BU18" s="78">
        <f t="shared" si="30"/>
        <v>0</v>
      </c>
      <c r="BV18" s="78">
        <f t="shared" si="31"/>
        <v>70222</v>
      </c>
      <c r="BW18" s="78">
        <f t="shared" si="32"/>
        <v>0</v>
      </c>
      <c r="BX18" s="78">
        <f t="shared" si="33"/>
        <v>70222</v>
      </c>
      <c r="BY18" s="78">
        <f t="shared" si="34"/>
        <v>0</v>
      </c>
      <c r="BZ18" s="78">
        <f t="shared" si="35"/>
        <v>0</v>
      </c>
      <c r="CA18" s="78">
        <f t="shared" si="36"/>
        <v>228021</v>
      </c>
      <c r="CB18" s="78">
        <f t="shared" si="37"/>
        <v>135010</v>
      </c>
      <c r="CC18" s="78">
        <f t="shared" si="38"/>
        <v>59378</v>
      </c>
      <c r="CD18" s="78">
        <f t="shared" si="39"/>
        <v>33633</v>
      </c>
      <c r="CE18" s="78">
        <f t="shared" si="40"/>
        <v>0</v>
      </c>
      <c r="CF18" s="79">
        <f t="shared" si="41"/>
        <v>40457</v>
      </c>
      <c r="CG18" s="78">
        <f t="shared" si="42"/>
        <v>0</v>
      </c>
      <c r="CH18" s="78">
        <f t="shared" si="43"/>
        <v>7642</v>
      </c>
      <c r="CI18" s="78">
        <f t="shared" si="44"/>
        <v>367740</v>
      </c>
    </row>
    <row r="19" spans="1:87" s="51" customFormat="1" ht="12" customHeight="1">
      <c r="A19" s="55" t="s">
        <v>130</v>
      </c>
      <c r="B19" s="56" t="s">
        <v>152</v>
      </c>
      <c r="C19" s="55" t="s">
        <v>153</v>
      </c>
      <c r="D19" s="78">
        <f t="shared" si="3"/>
        <v>0</v>
      </c>
      <c r="E19" s="78">
        <f t="shared" si="4"/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9">
        <v>0</v>
      </c>
      <c r="L19" s="78">
        <f t="shared" si="5"/>
        <v>161915</v>
      </c>
      <c r="M19" s="78">
        <f t="shared" si="6"/>
        <v>19833</v>
      </c>
      <c r="N19" s="78">
        <v>19833</v>
      </c>
      <c r="O19" s="78">
        <v>0</v>
      </c>
      <c r="P19" s="78">
        <v>0</v>
      </c>
      <c r="Q19" s="78">
        <v>0</v>
      </c>
      <c r="R19" s="78">
        <f t="shared" si="7"/>
        <v>46366</v>
      </c>
      <c r="S19" s="78">
        <v>8907</v>
      </c>
      <c r="T19" s="78">
        <v>37459</v>
      </c>
      <c r="U19" s="78">
        <v>0</v>
      </c>
      <c r="V19" s="78">
        <v>0</v>
      </c>
      <c r="W19" s="78">
        <f t="shared" si="8"/>
        <v>95716</v>
      </c>
      <c r="X19" s="78">
        <v>69575</v>
      </c>
      <c r="Y19" s="78">
        <v>3019</v>
      </c>
      <c r="Z19" s="78">
        <v>11261</v>
      </c>
      <c r="AA19" s="78">
        <v>11861</v>
      </c>
      <c r="AB19" s="79">
        <v>0</v>
      </c>
      <c r="AC19" s="78">
        <v>0</v>
      </c>
      <c r="AD19" s="78">
        <v>55</v>
      </c>
      <c r="AE19" s="78">
        <f t="shared" si="9"/>
        <v>161970</v>
      </c>
      <c r="AF19" s="78">
        <f t="shared" si="10"/>
        <v>0</v>
      </c>
      <c r="AG19" s="78">
        <f t="shared" si="11"/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9">
        <v>0</v>
      </c>
      <c r="AN19" s="78">
        <f t="shared" si="12"/>
        <v>0</v>
      </c>
      <c r="AO19" s="78">
        <f t="shared" si="13"/>
        <v>0</v>
      </c>
      <c r="AP19" s="78">
        <v>0</v>
      </c>
      <c r="AQ19" s="78">
        <v>0</v>
      </c>
      <c r="AR19" s="78">
        <v>0</v>
      </c>
      <c r="AS19" s="78">
        <v>0</v>
      </c>
      <c r="AT19" s="78">
        <f t="shared" si="14"/>
        <v>0</v>
      </c>
      <c r="AU19" s="78">
        <v>0</v>
      </c>
      <c r="AV19" s="78">
        <v>0</v>
      </c>
      <c r="AW19" s="78">
        <v>0</v>
      </c>
      <c r="AX19" s="78">
        <v>0</v>
      </c>
      <c r="AY19" s="78">
        <f t="shared" si="15"/>
        <v>0</v>
      </c>
      <c r="AZ19" s="78">
        <v>0</v>
      </c>
      <c r="BA19" s="78">
        <v>0</v>
      </c>
      <c r="BB19" s="78">
        <v>0</v>
      </c>
      <c r="BC19" s="78">
        <v>0</v>
      </c>
      <c r="BD19" s="79">
        <v>0</v>
      </c>
      <c r="BE19" s="78">
        <v>0</v>
      </c>
      <c r="BF19" s="78">
        <v>2078</v>
      </c>
      <c r="BG19" s="78">
        <f t="shared" si="16"/>
        <v>2078</v>
      </c>
      <c r="BH19" s="78">
        <f t="shared" si="17"/>
        <v>0</v>
      </c>
      <c r="BI19" s="78">
        <f t="shared" si="18"/>
        <v>0</v>
      </c>
      <c r="BJ19" s="78">
        <f t="shared" si="19"/>
        <v>0</v>
      </c>
      <c r="BK19" s="78">
        <f t="shared" si="20"/>
        <v>0</v>
      </c>
      <c r="BL19" s="78">
        <f t="shared" si="21"/>
        <v>0</v>
      </c>
      <c r="BM19" s="78">
        <f t="shared" si="22"/>
        <v>0</v>
      </c>
      <c r="BN19" s="78">
        <f t="shared" si="23"/>
        <v>0</v>
      </c>
      <c r="BO19" s="79">
        <f t="shared" si="24"/>
        <v>0</v>
      </c>
      <c r="BP19" s="78">
        <f t="shared" si="25"/>
        <v>161915</v>
      </c>
      <c r="BQ19" s="78">
        <f t="shared" si="26"/>
        <v>19833</v>
      </c>
      <c r="BR19" s="78">
        <f t="shared" si="27"/>
        <v>19833</v>
      </c>
      <c r="BS19" s="78">
        <f t="shared" si="28"/>
        <v>0</v>
      </c>
      <c r="BT19" s="78">
        <f t="shared" si="29"/>
        <v>0</v>
      </c>
      <c r="BU19" s="78">
        <f t="shared" si="30"/>
        <v>0</v>
      </c>
      <c r="BV19" s="78">
        <f t="shared" si="31"/>
        <v>46366</v>
      </c>
      <c r="BW19" s="78">
        <f t="shared" si="32"/>
        <v>8907</v>
      </c>
      <c r="BX19" s="78">
        <f t="shared" si="33"/>
        <v>37459</v>
      </c>
      <c r="BY19" s="78">
        <f t="shared" si="34"/>
        <v>0</v>
      </c>
      <c r="BZ19" s="78">
        <f t="shared" si="35"/>
        <v>0</v>
      </c>
      <c r="CA19" s="78">
        <f t="shared" si="36"/>
        <v>95716</v>
      </c>
      <c r="CB19" s="78">
        <f t="shared" si="37"/>
        <v>69575</v>
      </c>
      <c r="CC19" s="78">
        <f t="shared" si="38"/>
        <v>3019</v>
      </c>
      <c r="CD19" s="78">
        <f t="shared" si="39"/>
        <v>11261</v>
      </c>
      <c r="CE19" s="78">
        <f t="shared" si="40"/>
        <v>11861</v>
      </c>
      <c r="CF19" s="79">
        <f t="shared" si="41"/>
        <v>0</v>
      </c>
      <c r="CG19" s="78">
        <f t="shared" si="42"/>
        <v>0</v>
      </c>
      <c r="CH19" s="78">
        <f t="shared" si="43"/>
        <v>2133</v>
      </c>
      <c r="CI19" s="78">
        <f t="shared" si="44"/>
        <v>164048</v>
      </c>
    </row>
    <row r="20" spans="1:87" s="51" customFormat="1" ht="12" customHeight="1">
      <c r="A20" s="55" t="s">
        <v>130</v>
      </c>
      <c r="B20" s="56" t="s">
        <v>154</v>
      </c>
      <c r="C20" s="55" t="s">
        <v>155</v>
      </c>
      <c r="D20" s="78">
        <f t="shared" si="3"/>
        <v>618</v>
      </c>
      <c r="E20" s="78">
        <f t="shared" si="4"/>
        <v>618</v>
      </c>
      <c r="F20" s="78">
        <v>0</v>
      </c>
      <c r="G20" s="78">
        <v>618</v>
      </c>
      <c r="H20" s="78">
        <v>0</v>
      </c>
      <c r="I20" s="78">
        <v>0</v>
      </c>
      <c r="J20" s="78">
        <v>0</v>
      </c>
      <c r="K20" s="79">
        <v>0</v>
      </c>
      <c r="L20" s="78">
        <f t="shared" si="5"/>
        <v>138712</v>
      </c>
      <c r="M20" s="78">
        <f t="shared" si="6"/>
        <v>51578</v>
      </c>
      <c r="N20" s="78">
        <v>32092</v>
      </c>
      <c r="O20" s="78">
        <v>15462</v>
      </c>
      <c r="P20" s="78">
        <v>4024</v>
      </c>
      <c r="Q20" s="78">
        <v>0</v>
      </c>
      <c r="R20" s="78">
        <f t="shared" si="7"/>
        <v>17993</v>
      </c>
      <c r="S20" s="78">
        <v>8211</v>
      </c>
      <c r="T20" s="78">
        <v>9782</v>
      </c>
      <c r="U20" s="78">
        <v>0</v>
      </c>
      <c r="V20" s="78">
        <v>0</v>
      </c>
      <c r="W20" s="78">
        <f t="shared" si="8"/>
        <v>69141</v>
      </c>
      <c r="X20" s="78">
        <v>12197</v>
      </c>
      <c r="Y20" s="78">
        <v>51379</v>
      </c>
      <c r="Z20" s="78">
        <v>4348</v>
      </c>
      <c r="AA20" s="78">
        <v>1217</v>
      </c>
      <c r="AB20" s="79">
        <v>0</v>
      </c>
      <c r="AC20" s="78">
        <v>0</v>
      </c>
      <c r="AD20" s="78">
        <v>0</v>
      </c>
      <c r="AE20" s="78">
        <f t="shared" si="9"/>
        <v>139330</v>
      </c>
      <c r="AF20" s="78">
        <f t="shared" si="10"/>
        <v>0</v>
      </c>
      <c r="AG20" s="78">
        <f t="shared" si="11"/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9">
        <v>0</v>
      </c>
      <c r="AN20" s="78">
        <f t="shared" si="12"/>
        <v>87313</v>
      </c>
      <c r="AO20" s="78">
        <f t="shared" si="13"/>
        <v>21994</v>
      </c>
      <c r="AP20" s="78">
        <v>21994</v>
      </c>
      <c r="AQ20" s="78">
        <v>0</v>
      </c>
      <c r="AR20" s="78">
        <v>0</v>
      </c>
      <c r="AS20" s="78">
        <v>0</v>
      </c>
      <c r="AT20" s="78">
        <f t="shared" si="14"/>
        <v>40593</v>
      </c>
      <c r="AU20" s="78">
        <v>0</v>
      </c>
      <c r="AV20" s="78">
        <v>40593</v>
      </c>
      <c r="AW20" s="78">
        <v>0</v>
      </c>
      <c r="AX20" s="78">
        <v>0</v>
      </c>
      <c r="AY20" s="78">
        <f t="shared" si="15"/>
        <v>24726</v>
      </c>
      <c r="AZ20" s="78">
        <v>20322</v>
      </c>
      <c r="BA20" s="78">
        <v>4113</v>
      </c>
      <c r="BB20" s="78">
        <v>291</v>
      </c>
      <c r="BC20" s="78">
        <v>0</v>
      </c>
      <c r="BD20" s="79">
        <v>0</v>
      </c>
      <c r="BE20" s="78">
        <v>0</v>
      </c>
      <c r="BF20" s="78">
        <v>0</v>
      </c>
      <c r="BG20" s="78">
        <f t="shared" si="16"/>
        <v>87313</v>
      </c>
      <c r="BH20" s="78">
        <f t="shared" si="17"/>
        <v>618</v>
      </c>
      <c r="BI20" s="78">
        <f t="shared" si="18"/>
        <v>618</v>
      </c>
      <c r="BJ20" s="78">
        <f t="shared" si="19"/>
        <v>0</v>
      </c>
      <c r="BK20" s="78">
        <f t="shared" si="20"/>
        <v>618</v>
      </c>
      <c r="BL20" s="78">
        <f t="shared" si="21"/>
        <v>0</v>
      </c>
      <c r="BM20" s="78">
        <f t="shared" si="22"/>
        <v>0</v>
      </c>
      <c r="BN20" s="78">
        <f t="shared" si="23"/>
        <v>0</v>
      </c>
      <c r="BO20" s="79">
        <f t="shared" si="24"/>
        <v>0</v>
      </c>
      <c r="BP20" s="78">
        <f t="shared" si="25"/>
        <v>226025</v>
      </c>
      <c r="BQ20" s="78">
        <f t="shared" si="26"/>
        <v>73572</v>
      </c>
      <c r="BR20" s="78">
        <f t="shared" si="27"/>
        <v>54086</v>
      </c>
      <c r="BS20" s="78">
        <f t="shared" si="28"/>
        <v>15462</v>
      </c>
      <c r="BT20" s="78">
        <f t="shared" si="29"/>
        <v>4024</v>
      </c>
      <c r="BU20" s="78">
        <f t="shared" si="30"/>
        <v>0</v>
      </c>
      <c r="BV20" s="78">
        <f t="shared" si="31"/>
        <v>58586</v>
      </c>
      <c r="BW20" s="78">
        <f t="shared" si="32"/>
        <v>8211</v>
      </c>
      <c r="BX20" s="78">
        <f t="shared" si="33"/>
        <v>50375</v>
      </c>
      <c r="BY20" s="78">
        <f t="shared" si="34"/>
        <v>0</v>
      </c>
      <c r="BZ20" s="78">
        <f t="shared" si="35"/>
        <v>0</v>
      </c>
      <c r="CA20" s="78">
        <f t="shared" si="36"/>
        <v>93867</v>
      </c>
      <c r="CB20" s="78">
        <f t="shared" si="37"/>
        <v>32519</v>
      </c>
      <c r="CC20" s="78">
        <f t="shared" si="38"/>
        <v>55492</v>
      </c>
      <c r="CD20" s="78">
        <f t="shared" si="39"/>
        <v>4639</v>
      </c>
      <c r="CE20" s="78">
        <f t="shared" si="40"/>
        <v>1217</v>
      </c>
      <c r="CF20" s="79">
        <f t="shared" si="41"/>
        <v>0</v>
      </c>
      <c r="CG20" s="78">
        <f t="shared" si="42"/>
        <v>0</v>
      </c>
      <c r="CH20" s="78">
        <f t="shared" si="43"/>
        <v>0</v>
      </c>
      <c r="CI20" s="78">
        <f t="shared" si="44"/>
        <v>226643</v>
      </c>
    </row>
    <row r="21" spans="1:87" s="51" customFormat="1" ht="12" customHeight="1">
      <c r="A21" s="55" t="s">
        <v>130</v>
      </c>
      <c r="B21" s="56" t="s">
        <v>156</v>
      </c>
      <c r="C21" s="55" t="s">
        <v>157</v>
      </c>
      <c r="D21" s="78">
        <f t="shared" si="3"/>
        <v>0</v>
      </c>
      <c r="E21" s="78">
        <f t="shared" si="4"/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9">
        <v>0</v>
      </c>
      <c r="L21" s="78">
        <f t="shared" si="5"/>
        <v>201652</v>
      </c>
      <c r="M21" s="78">
        <f t="shared" si="6"/>
        <v>0</v>
      </c>
      <c r="N21" s="78">
        <v>0</v>
      </c>
      <c r="O21" s="78">
        <v>0</v>
      </c>
      <c r="P21" s="78">
        <v>0</v>
      </c>
      <c r="Q21" s="78">
        <v>0</v>
      </c>
      <c r="R21" s="78">
        <f t="shared" si="7"/>
        <v>0</v>
      </c>
      <c r="S21" s="78">
        <v>0</v>
      </c>
      <c r="T21" s="78">
        <v>0</v>
      </c>
      <c r="U21" s="78">
        <v>0</v>
      </c>
      <c r="V21" s="78">
        <v>0</v>
      </c>
      <c r="W21" s="78">
        <f t="shared" si="8"/>
        <v>201652</v>
      </c>
      <c r="X21" s="78">
        <v>83991</v>
      </c>
      <c r="Y21" s="78">
        <v>75745</v>
      </c>
      <c r="Z21" s="78">
        <v>38583</v>
      </c>
      <c r="AA21" s="78">
        <v>3333</v>
      </c>
      <c r="AB21" s="79">
        <v>102078</v>
      </c>
      <c r="AC21" s="78">
        <v>0</v>
      </c>
      <c r="AD21" s="78">
        <v>0</v>
      </c>
      <c r="AE21" s="78">
        <f t="shared" si="9"/>
        <v>201652</v>
      </c>
      <c r="AF21" s="78">
        <f t="shared" si="10"/>
        <v>0</v>
      </c>
      <c r="AG21" s="78">
        <f t="shared" si="11"/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9">
        <v>0</v>
      </c>
      <c r="AN21" s="78">
        <f t="shared" si="12"/>
        <v>0</v>
      </c>
      <c r="AO21" s="78">
        <f t="shared" si="13"/>
        <v>0</v>
      </c>
      <c r="AP21" s="78">
        <v>0</v>
      </c>
      <c r="AQ21" s="78">
        <v>0</v>
      </c>
      <c r="AR21" s="78">
        <v>0</v>
      </c>
      <c r="AS21" s="78">
        <v>0</v>
      </c>
      <c r="AT21" s="78">
        <f t="shared" si="14"/>
        <v>0</v>
      </c>
      <c r="AU21" s="78">
        <v>0</v>
      </c>
      <c r="AV21" s="78">
        <v>0</v>
      </c>
      <c r="AW21" s="78">
        <v>0</v>
      </c>
      <c r="AX21" s="78">
        <v>0</v>
      </c>
      <c r="AY21" s="78">
        <f t="shared" si="15"/>
        <v>0</v>
      </c>
      <c r="AZ21" s="78">
        <v>0</v>
      </c>
      <c r="BA21" s="78">
        <v>0</v>
      </c>
      <c r="BB21" s="78">
        <v>0</v>
      </c>
      <c r="BC21" s="78">
        <v>0</v>
      </c>
      <c r="BD21" s="79">
        <v>106068</v>
      </c>
      <c r="BE21" s="78">
        <v>0</v>
      </c>
      <c r="BF21" s="78">
        <v>26911</v>
      </c>
      <c r="BG21" s="78">
        <f t="shared" si="16"/>
        <v>26911</v>
      </c>
      <c r="BH21" s="78">
        <f t="shared" si="17"/>
        <v>0</v>
      </c>
      <c r="BI21" s="78">
        <f t="shared" si="18"/>
        <v>0</v>
      </c>
      <c r="BJ21" s="78">
        <f t="shared" si="19"/>
        <v>0</v>
      </c>
      <c r="BK21" s="78">
        <f t="shared" si="20"/>
        <v>0</v>
      </c>
      <c r="BL21" s="78">
        <f t="shared" si="21"/>
        <v>0</v>
      </c>
      <c r="BM21" s="78">
        <f t="shared" si="22"/>
        <v>0</v>
      </c>
      <c r="BN21" s="78">
        <f t="shared" si="23"/>
        <v>0</v>
      </c>
      <c r="BO21" s="79">
        <f t="shared" si="24"/>
        <v>0</v>
      </c>
      <c r="BP21" s="78">
        <f t="shared" si="25"/>
        <v>201652</v>
      </c>
      <c r="BQ21" s="78">
        <f t="shared" si="26"/>
        <v>0</v>
      </c>
      <c r="BR21" s="78">
        <f t="shared" si="27"/>
        <v>0</v>
      </c>
      <c r="BS21" s="78">
        <f t="shared" si="28"/>
        <v>0</v>
      </c>
      <c r="BT21" s="78">
        <f t="shared" si="29"/>
        <v>0</v>
      </c>
      <c r="BU21" s="78">
        <f t="shared" si="30"/>
        <v>0</v>
      </c>
      <c r="BV21" s="78">
        <f t="shared" si="31"/>
        <v>0</v>
      </c>
      <c r="BW21" s="78">
        <f t="shared" si="32"/>
        <v>0</v>
      </c>
      <c r="BX21" s="78">
        <f t="shared" si="33"/>
        <v>0</v>
      </c>
      <c r="BY21" s="78">
        <f t="shared" si="34"/>
        <v>0</v>
      </c>
      <c r="BZ21" s="78">
        <f t="shared" si="35"/>
        <v>0</v>
      </c>
      <c r="CA21" s="78">
        <f t="shared" si="36"/>
        <v>201652</v>
      </c>
      <c r="CB21" s="78">
        <f t="shared" si="37"/>
        <v>83991</v>
      </c>
      <c r="CC21" s="78">
        <f t="shared" si="38"/>
        <v>75745</v>
      </c>
      <c r="CD21" s="78">
        <f t="shared" si="39"/>
        <v>38583</v>
      </c>
      <c r="CE21" s="78">
        <f t="shared" si="40"/>
        <v>3333</v>
      </c>
      <c r="CF21" s="79">
        <f t="shared" si="41"/>
        <v>208146</v>
      </c>
      <c r="CG21" s="78">
        <f t="shared" si="42"/>
        <v>0</v>
      </c>
      <c r="CH21" s="78">
        <f t="shared" si="43"/>
        <v>26911</v>
      </c>
      <c r="CI21" s="78">
        <f t="shared" si="44"/>
        <v>228563</v>
      </c>
    </row>
    <row r="22" spans="1:87" s="51" customFormat="1" ht="12" customHeight="1">
      <c r="A22" s="55" t="s">
        <v>130</v>
      </c>
      <c r="B22" s="56" t="s">
        <v>158</v>
      </c>
      <c r="C22" s="55" t="s">
        <v>159</v>
      </c>
      <c r="D22" s="78">
        <f t="shared" si="3"/>
        <v>0</v>
      </c>
      <c r="E22" s="78">
        <f t="shared" si="4"/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9">
        <v>0</v>
      </c>
      <c r="L22" s="78">
        <f t="shared" si="5"/>
        <v>325050</v>
      </c>
      <c r="M22" s="78">
        <f t="shared" si="6"/>
        <v>44385</v>
      </c>
      <c r="N22" s="78">
        <v>28579</v>
      </c>
      <c r="O22" s="78">
        <v>0</v>
      </c>
      <c r="P22" s="78">
        <v>15806</v>
      </c>
      <c r="Q22" s="78">
        <v>0</v>
      </c>
      <c r="R22" s="78">
        <f t="shared" si="7"/>
        <v>168641</v>
      </c>
      <c r="S22" s="78">
        <v>0</v>
      </c>
      <c r="T22" s="78">
        <v>148152</v>
      </c>
      <c r="U22" s="78">
        <v>20489</v>
      </c>
      <c r="V22" s="78">
        <v>0</v>
      </c>
      <c r="W22" s="78">
        <f t="shared" si="8"/>
        <v>112024</v>
      </c>
      <c r="X22" s="78">
        <v>66236</v>
      </c>
      <c r="Y22" s="78">
        <v>35625</v>
      </c>
      <c r="Z22" s="78">
        <v>10163</v>
      </c>
      <c r="AA22" s="78">
        <v>0</v>
      </c>
      <c r="AB22" s="79">
        <v>0</v>
      </c>
      <c r="AC22" s="78">
        <v>0</v>
      </c>
      <c r="AD22" s="78">
        <v>16143</v>
      </c>
      <c r="AE22" s="78">
        <f t="shared" si="9"/>
        <v>341193</v>
      </c>
      <c r="AF22" s="78">
        <f t="shared" si="10"/>
        <v>0</v>
      </c>
      <c r="AG22" s="78">
        <f t="shared" si="11"/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9">
        <v>4937</v>
      </c>
      <c r="AN22" s="78">
        <f t="shared" si="12"/>
        <v>0</v>
      </c>
      <c r="AO22" s="78">
        <f t="shared" si="13"/>
        <v>0</v>
      </c>
      <c r="AP22" s="78">
        <v>0</v>
      </c>
      <c r="AQ22" s="78">
        <v>0</v>
      </c>
      <c r="AR22" s="78">
        <v>0</v>
      </c>
      <c r="AS22" s="78">
        <v>0</v>
      </c>
      <c r="AT22" s="78">
        <f t="shared" si="14"/>
        <v>0</v>
      </c>
      <c r="AU22" s="78">
        <v>0</v>
      </c>
      <c r="AV22" s="78">
        <v>0</v>
      </c>
      <c r="AW22" s="78">
        <v>0</v>
      </c>
      <c r="AX22" s="78">
        <v>0</v>
      </c>
      <c r="AY22" s="78">
        <f t="shared" si="15"/>
        <v>0</v>
      </c>
      <c r="AZ22" s="78">
        <v>0</v>
      </c>
      <c r="BA22" s="78">
        <v>0</v>
      </c>
      <c r="BB22" s="78">
        <v>0</v>
      </c>
      <c r="BC22" s="78">
        <v>0</v>
      </c>
      <c r="BD22" s="79">
        <v>26751</v>
      </c>
      <c r="BE22" s="78">
        <v>0</v>
      </c>
      <c r="BF22" s="78">
        <v>5266</v>
      </c>
      <c r="BG22" s="78">
        <f t="shared" si="16"/>
        <v>5266</v>
      </c>
      <c r="BH22" s="78">
        <f t="shared" si="17"/>
        <v>0</v>
      </c>
      <c r="BI22" s="78">
        <f t="shared" si="18"/>
        <v>0</v>
      </c>
      <c r="BJ22" s="78">
        <f t="shared" si="19"/>
        <v>0</v>
      </c>
      <c r="BK22" s="78">
        <f t="shared" si="20"/>
        <v>0</v>
      </c>
      <c r="BL22" s="78">
        <f t="shared" si="21"/>
        <v>0</v>
      </c>
      <c r="BM22" s="78">
        <f t="shared" si="22"/>
        <v>0</v>
      </c>
      <c r="BN22" s="78">
        <f t="shared" si="23"/>
        <v>0</v>
      </c>
      <c r="BO22" s="79">
        <f t="shared" si="24"/>
        <v>4937</v>
      </c>
      <c r="BP22" s="78">
        <f t="shared" si="25"/>
        <v>325050</v>
      </c>
      <c r="BQ22" s="78">
        <f t="shared" si="26"/>
        <v>44385</v>
      </c>
      <c r="BR22" s="78">
        <f t="shared" si="27"/>
        <v>28579</v>
      </c>
      <c r="BS22" s="78">
        <f t="shared" si="28"/>
        <v>0</v>
      </c>
      <c r="BT22" s="78">
        <f t="shared" si="29"/>
        <v>15806</v>
      </c>
      <c r="BU22" s="78">
        <f t="shared" si="30"/>
        <v>0</v>
      </c>
      <c r="BV22" s="78">
        <f t="shared" si="31"/>
        <v>168641</v>
      </c>
      <c r="BW22" s="78">
        <f t="shared" si="32"/>
        <v>0</v>
      </c>
      <c r="BX22" s="78">
        <f t="shared" si="33"/>
        <v>148152</v>
      </c>
      <c r="BY22" s="78">
        <f t="shared" si="34"/>
        <v>20489</v>
      </c>
      <c r="BZ22" s="78">
        <f t="shared" si="35"/>
        <v>0</v>
      </c>
      <c r="CA22" s="78">
        <f t="shared" si="36"/>
        <v>112024</v>
      </c>
      <c r="CB22" s="78">
        <f t="shared" si="37"/>
        <v>66236</v>
      </c>
      <c r="CC22" s="78">
        <f t="shared" si="38"/>
        <v>35625</v>
      </c>
      <c r="CD22" s="78">
        <f t="shared" si="39"/>
        <v>10163</v>
      </c>
      <c r="CE22" s="78">
        <f t="shared" si="40"/>
        <v>0</v>
      </c>
      <c r="CF22" s="79">
        <f t="shared" si="41"/>
        <v>26751</v>
      </c>
      <c r="CG22" s="78">
        <f t="shared" si="42"/>
        <v>0</v>
      </c>
      <c r="CH22" s="78">
        <f t="shared" si="43"/>
        <v>21409</v>
      </c>
      <c r="CI22" s="78">
        <f t="shared" si="44"/>
        <v>346459</v>
      </c>
    </row>
    <row r="23" spans="1:87" s="51" customFormat="1" ht="12" customHeight="1">
      <c r="A23" s="55" t="s">
        <v>130</v>
      </c>
      <c r="B23" s="56" t="s">
        <v>160</v>
      </c>
      <c r="C23" s="55" t="s">
        <v>161</v>
      </c>
      <c r="D23" s="78">
        <f t="shared" si="3"/>
        <v>0</v>
      </c>
      <c r="E23" s="78">
        <f t="shared" si="4"/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9">
        <v>0</v>
      </c>
      <c r="L23" s="78">
        <f t="shared" si="5"/>
        <v>228810</v>
      </c>
      <c r="M23" s="78">
        <f t="shared" si="6"/>
        <v>17160</v>
      </c>
      <c r="N23" s="78">
        <v>7158</v>
      </c>
      <c r="O23" s="78">
        <v>0</v>
      </c>
      <c r="P23" s="78">
        <v>10002</v>
      </c>
      <c r="Q23" s="78">
        <v>0</v>
      </c>
      <c r="R23" s="78">
        <f t="shared" si="7"/>
        <v>81381</v>
      </c>
      <c r="S23" s="78">
        <v>0</v>
      </c>
      <c r="T23" s="78">
        <v>81381</v>
      </c>
      <c r="U23" s="78">
        <v>0</v>
      </c>
      <c r="V23" s="78">
        <v>0</v>
      </c>
      <c r="W23" s="78">
        <f t="shared" si="8"/>
        <v>130269</v>
      </c>
      <c r="X23" s="78">
        <v>65814</v>
      </c>
      <c r="Y23" s="78">
        <v>40060</v>
      </c>
      <c r="Z23" s="78">
        <v>13194</v>
      </c>
      <c r="AA23" s="78">
        <v>11201</v>
      </c>
      <c r="AB23" s="79">
        <v>0</v>
      </c>
      <c r="AC23" s="78">
        <v>0</v>
      </c>
      <c r="AD23" s="78">
        <v>0</v>
      </c>
      <c r="AE23" s="78">
        <f t="shared" si="9"/>
        <v>228810</v>
      </c>
      <c r="AF23" s="78">
        <f t="shared" si="10"/>
        <v>0</v>
      </c>
      <c r="AG23" s="78">
        <f t="shared" si="11"/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9">
        <v>0</v>
      </c>
      <c r="AN23" s="78">
        <f t="shared" si="12"/>
        <v>0</v>
      </c>
      <c r="AO23" s="78">
        <f t="shared" si="13"/>
        <v>0</v>
      </c>
      <c r="AP23" s="78">
        <v>0</v>
      </c>
      <c r="AQ23" s="78">
        <v>0</v>
      </c>
      <c r="AR23" s="78">
        <v>0</v>
      </c>
      <c r="AS23" s="78">
        <v>0</v>
      </c>
      <c r="AT23" s="78">
        <f t="shared" si="14"/>
        <v>0</v>
      </c>
      <c r="AU23" s="78">
        <v>0</v>
      </c>
      <c r="AV23" s="78">
        <v>0</v>
      </c>
      <c r="AW23" s="78">
        <v>0</v>
      </c>
      <c r="AX23" s="78">
        <v>0</v>
      </c>
      <c r="AY23" s="78">
        <f t="shared" si="15"/>
        <v>0</v>
      </c>
      <c r="AZ23" s="78">
        <v>0</v>
      </c>
      <c r="BA23" s="78">
        <v>0</v>
      </c>
      <c r="BB23" s="78">
        <v>0</v>
      </c>
      <c r="BC23" s="78">
        <v>0</v>
      </c>
      <c r="BD23" s="79">
        <v>36578</v>
      </c>
      <c r="BE23" s="78">
        <v>0</v>
      </c>
      <c r="BF23" s="78">
        <v>13762</v>
      </c>
      <c r="BG23" s="78">
        <f t="shared" si="16"/>
        <v>13762</v>
      </c>
      <c r="BH23" s="78">
        <f t="shared" si="17"/>
        <v>0</v>
      </c>
      <c r="BI23" s="78">
        <f t="shared" si="18"/>
        <v>0</v>
      </c>
      <c r="BJ23" s="78">
        <f t="shared" si="19"/>
        <v>0</v>
      </c>
      <c r="BK23" s="78">
        <f t="shared" si="20"/>
        <v>0</v>
      </c>
      <c r="BL23" s="78">
        <f t="shared" si="21"/>
        <v>0</v>
      </c>
      <c r="BM23" s="78">
        <f t="shared" si="22"/>
        <v>0</v>
      </c>
      <c r="BN23" s="78">
        <f t="shared" si="23"/>
        <v>0</v>
      </c>
      <c r="BO23" s="79">
        <f t="shared" si="24"/>
        <v>0</v>
      </c>
      <c r="BP23" s="78">
        <f t="shared" si="25"/>
        <v>228810</v>
      </c>
      <c r="BQ23" s="78">
        <f t="shared" si="26"/>
        <v>17160</v>
      </c>
      <c r="BR23" s="78">
        <f t="shared" si="27"/>
        <v>7158</v>
      </c>
      <c r="BS23" s="78">
        <f t="shared" si="28"/>
        <v>0</v>
      </c>
      <c r="BT23" s="78">
        <f t="shared" si="29"/>
        <v>10002</v>
      </c>
      <c r="BU23" s="78">
        <f t="shared" si="30"/>
        <v>0</v>
      </c>
      <c r="BV23" s="78">
        <f t="shared" si="31"/>
        <v>81381</v>
      </c>
      <c r="BW23" s="78">
        <f t="shared" si="32"/>
        <v>0</v>
      </c>
      <c r="BX23" s="78">
        <f t="shared" si="33"/>
        <v>81381</v>
      </c>
      <c r="BY23" s="78">
        <f t="shared" si="34"/>
        <v>0</v>
      </c>
      <c r="BZ23" s="78">
        <f t="shared" si="35"/>
        <v>0</v>
      </c>
      <c r="CA23" s="78">
        <f t="shared" si="36"/>
        <v>130269</v>
      </c>
      <c r="CB23" s="78">
        <f t="shared" si="37"/>
        <v>65814</v>
      </c>
      <c r="CC23" s="78">
        <f t="shared" si="38"/>
        <v>40060</v>
      </c>
      <c r="CD23" s="78">
        <f t="shared" si="39"/>
        <v>13194</v>
      </c>
      <c r="CE23" s="78">
        <f t="shared" si="40"/>
        <v>11201</v>
      </c>
      <c r="CF23" s="79">
        <f t="shared" si="41"/>
        <v>36578</v>
      </c>
      <c r="CG23" s="78">
        <f t="shared" si="42"/>
        <v>0</v>
      </c>
      <c r="CH23" s="78">
        <f t="shared" si="43"/>
        <v>13762</v>
      </c>
      <c r="CI23" s="78">
        <f t="shared" si="44"/>
        <v>242572</v>
      </c>
    </row>
    <row r="24" spans="1:87" s="51" customFormat="1" ht="12" customHeight="1">
      <c r="A24" s="55" t="s">
        <v>130</v>
      </c>
      <c r="B24" s="56" t="s">
        <v>162</v>
      </c>
      <c r="C24" s="55" t="s">
        <v>163</v>
      </c>
      <c r="D24" s="78">
        <f t="shared" si="3"/>
        <v>0</v>
      </c>
      <c r="E24" s="78">
        <f t="shared" si="4"/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9">
        <v>0</v>
      </c>
      <c r="L24" s="78">
        <f t="shared" si="5"/>
        <v>166248</v>
      </c>
      <c r="M24" s="78">
        <f t="shared" si="6"/>
        <v>6581</v>
      </c>
      <c r="N24" s="78">
        <v>6581</v>
      </c>
      <c r="O24" s="78">
        <v>0</v>
      </c>
      <c r="P24" s="78">
        <v>0</v>
      </c>
      <c r="Q24" s="78">
        <v>0</v>
      </c>
      <c r="R24" s="78">
        <f t="shared" si="7"/>
        <v>31745</v>
      </c>
      <c r="S24" s="78">
        <v>26979</v>
      </c>
      <c r="T24" s="78">
        <v>1429</v>
      </c>
      <c r="U24" s="78">
        <v>3337</v>
      </c>
      <c r="V24" s="78">
        <v>6804</v>
      </c>
      <c r="W24" s="78">
        <f t="shared" si="8"/>
        <v>121118</v>
      </c>
      <c r="X24" s="78">
        <v>33862</v>
      </c>
      <c r="Y24" s="78">
        <v>81119</v>
      </c>
      <c r="Z24" s="78">
        <v>5948</v>
      </c>
      <c r="AA24" s="78">
        <v>189</v>
      </c>
      <c r="AB24" s="79">
        <v>0</v>
      </c>
      <c r="AC24" s="78">
        <v>0</v>
      </c>
      <c r="AD24" s="78">
        <v>67807</v>
      </c>
      <c r="AE24" s="78">
        <f t="shared" si="9"/>
        <v>234055</v>
      </c>
      <c r="AF24" s="78">
        <f t="shared" si="10"/>
        <v>11923</v>
      </c>
      <c r="AG24" s="78">
        <f t="shared" si="11"/>
        <v>11923</v>
      </c>
      <c r="AH24" s="78">
        <v>0</v>
      </c>
      <c r="AI24" s="78">
        <v>11923</v>
      </c>
      <c r="AJ24" s="78">
        <v>0</v>
      </c>
      <c r="AK24" s="78">
        <v>0</v>
      </c>
      <c r="AL24" s="78">
        <v>0</v>
      </c>
      <c r="AM24" s="79">
        <v>0</v>
      </c>
      <c r="AN24" s="78">
        <f t="shared" si="12"/>
        <v>16391</v>
      </c>
      <c r="AO24" s="78">
        <f t="shared" si="13"/>
        <v>9039</v>
      </c>
      <c r="AP24" s="78">
        <v>0</v>
      </c>
      <c r="AQ24" s="78">
        <v>7161</v>
      </c>
      <c r="AR24" s="78">
        <v>1878</v>
      </c>
      <c r="AS24" s="78">
        <v>0</v>
      </c>
      <c r="AT24" s="78">
        <f t="shared" si="14"/>
        <v>7352</v>
      </c>
      <c r="AU24" s="78">
        <v>0</v>
      </c>
      <c r="AV24" s="78">
        <v>7352</v>
      </c>
      <c r="AW24" s="78"/>
      <c r="AX24" s="78">
        <v>0</v>
      </c>
      <c r="AY24" s="78">
        <f t="shared" si="15"/>
        <v>0</v>
      </c>
      <c r="AZ24" s="78">
        <v>0</v>
      </c>
      <c r="BA24" s="78">
        <v>0</v>
      </c>
      <c r="BB24" s="78">
        <v>0</v>
      </c>
      <c r="BC24" s="78">
        <v>0</v>
      </c>
      <c r="BD24" s="79">
        <v>66328</v>
      </c>
      <c r="BE24" s="78">
        <v>0</v>
      </c>
      <c r="BF24" s="78">
        <v>0</v>
      </c>
      <c r="BG24" s="78">
        <f t="shared" si="16"/>
        <v>28314</v>
      </c>
      <c r="BH24" s="78">
        <f t="shared" si="17"/>
        <v>11923</v>
      </c>
      <c r="BI24" s="78">
        <f t="shared" si="18"/>
        <v>11923</v>
      </c>
      <c r="BJ24" s="78">
        <f t="shared" si="19"/>
        <v>0</v>
      </c>
      <c r="BK24" s="78">
        <f t="shared" si="20"/>
        <v>11923</v>
      </c>
      <c r="BL24" s="78">
        <f t="shared" si="21"/>
        <v>0</v>
      </c>
      <c r="BM24" s="78">
        <f t="shared" si="22"/>
        <v>0</v>
      </c>
      <c r="BN24" s="78">
        <f t="shared" si="23"/>
        <v>0</v>
      </c>
      <c r="BO24" s="79">
        <f t="shared" si="24"/>
        <v>0</v>
      </c>
      <c r="BP24" s="78">
        <f t="shared" si="25"/>
        <v>182639</v>
      </c>
      <c r="BQ24" s="78">
        <f t="shared" si="26"/>
        <v>15620</v>
      </c>
      <c r="BR24" s="78">
        <f t="shared" si="27"/>
        <v>6581</v>
      </c>
      <c r="BS24" s="78">
        <f t="shared" si="28"/>
        <v>7161</v>
      </c>
      <c r="BT24" s="78">
        <f t="shared" si="29"/>
        <v>1878</v>
      </c>
      <c r="BU24" s="78">
        <f t="shared" si="30"/>
        <v>0</v>
      </c>
      <c r="BV24" s="78">
        <f t="shared" si="31"/>
        <v>39097</v>
      </c>
      <c r="BW24" s="78">
        <f t="shared" si="32"/>
        <v>26979</v>
      </c>
      <c r="BX24" s="78">
        <f t="shared" si="33"/>
        <v>8781</v>
      </c>
      <c r="BY24" s="78">
        <f t="shared" si="34"/>
        <v>3337</v>
      </c>
      <c r="BZ24" s="78">
        <f t="shared" si="35"/>
        <v>6804</v>
      </c>
      <c r="CA24" s="78">
        <f t="shared" si="36"/>
        <v>121118</v>
      </c>
      <c r="CB24" s="78">
        <f t="shared" si="37"/>
        <v>33862</v>
      </c>
      <c r="CC24" s="78">
        <f t="shared" si="38"/>
        <v>81119</v>
      </c>
      <c r="CD24" s="78">
        <f t="shared" si="39"/>
        <v>5948</v>
      </c>
      <c r="CE24" s="78">
        <f t="shared" si="40"/>
        <v>189</v>
      </c>
      <c r="CF24" s="79">
        <f t="shared" si="41"/>
        <v>66328</v>
      </c>
      <c r="CG24" s="78">
        <f t="shared" si="42"/>
        <v>0</v>
      </c>
      <c r="CH24" s="78">
        <f t="shared" si="43"/>
        <v>67807</v>
      </c>
      <c r="CI24" s="78">
        <f t="shared" si="44"/>
        <v>262369</v>
      </c>
    </row>
    <row r="25" spans="1:87" s="51" customFormat="1" ht="12" customHeight="1">
      <c r="A25" s="55" t="s">
        <v>130</v>
      </c>
      <c r="B25" s="56" t="s">
        <v>164</v>
      </c>
      <c r="C25" s="55" t="s">
        <v>165</v>
      </c>
      <c r="D25" s="78">
        <f t="shared" si="3"/>
        <v>0</v>
      </c>
      <c r="E25" s="78">
        <f t="shared" si="4"/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9">
        <v>19137</v>
      </c>
      <c r="L25" s="78">
        <f t="shared" si="5"/>
        <v>27949</v>
      </c>
      <c r="M25" s="78">
        <f t="shared" si="6"/>
        <v>13069</v>
      </c>
      <c r="N25" s="78">
        <v>0</v>
      </c>
      <c r="O25" s="78">
        <v>13069</v>
      </c>
      <c r="P25" s="78">
        <v>0</v>
      </c>
      <c r="Q25" s="78">
        <v>0</v>
      </c>
      <c r="R25" s="78">
        <f t="shared" si="7"/>
        <v>5843</v>
      </c>
      <c r="S25" s="78">
        <v>5747</v>
      </c>
      <c r="T25" s="78">
        <v>0</v>
      </c>
      <c r="U25" s="78">
        <v>96</v>
      </c>
      <c r="V25" s="78">
        <v>0</v>
      </c>
      <c r="W25" s="78">
        <f t="shared" si="8"/>
        <v>9037</v>
      </c>
      <c r="X25" s="78">
        <v>146</v>
      </c>
      <c r="Y25" s="78">
        <v>253</v>
      </c>
      <c r="Z25" s="78">
        <v>8063</v>
      </c>
      <c r="AA25" s="78">
        <v>575</v>
      </c>
      <c r="AB25" s="79">
        <v>21096</v>
      </c>
      <c r="AC25" s="78">
        <v>0</v>
      </c>
      <c r="AD25" s="78">
        <v>0</v>
      </c>
      <c r="AE25" s="78">
        <f t="shared" si="9"/>
        <v>27949</v>
      </c>
      <c r="AF25" s="78">
        <f t="shared" si="10"/>
        <v>0</v>
      </c>
      <c r="AG25" s="78">
        <f t="shared" si="11"/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9">
        <v>9016</v>
      </c>
      <c r="AN25" s="78">
        <f t="shared" si="12"/>
        <v>0</v>
      </c>
      <c r="AO25" s="78">
        <f t="shared" si="13"/>
        <v>0</v>
      </c>
      <c r="AP25" s="78">
        <v>0</v>
      </c>
      <c r="AQ25" s="78">
        <v>0</v>
      </c>
      <c r="AR25" s="78">
        <v>0</v>
      </c>
      <c r="AS25" s="78">
        <v>0</v>
      </c>
      <c r="AT25" s="78">
        <f t="shared" si="14"/>
        <v>0</v>
      </c>
      <c r="AU25" s="78">
        <v>0</v>
      </c>
      <c r="AV25" s="78">
        <v>0</v>
      </c>
      <c r="AW25" s="78">
        <v>0</v>
      </c>
      <c r="AX25" s="78">
        <v>0</v>
      </c>
      <c r="AY25" s="78">
        <f t="shared" si="15"/>
        <v>0</v>
      </c>
      <c r="AZ25" s="78">
        <v>0</v>
      </c>
      <c r="BA25" s="78">
        <v>0</v>
      </c>
      <c r="BB25" s="78">
        <v>0</v>
      </c>
      <c r="BC25" s="78">
        <v>0</v>
      </c>
      <c r="BD25" s="79">
        <v>13184</v>
      </c>
      <c r="BE25" s="78">
        <v>0</v>
      </c>
      <c r="BF25" s="78">
        <v>2788</v>
      </c>
      <c r="BG25" s="78">
        <f t="shared" si="16"/>
        <v>2788</v>
      </c>
      <c r="BH25" s="78">
        <f t="shared" si="17"/>
        <v>0</v>
      </c>
      <c r="BI25" s="78">
        <f t="shared" si="18"/>
        <v>0</v>
      </c>
      <c r="BJ25" s="78">
        <f t="shared" si="19"/>
        <v>0</v>
      </c>
      <c r="BK25" s="78">
        <f t="shared" si="20"/>
        <v>0</v>
      </c>
      <c r="BL25" s="78">
        <f t="shared" si="21"/>
        <v>0</v>
      </c>
      <c r="BM25" s="78">
        <f t="shared" si="22"/>
        <v>0</v>
      </c>
      <c r="BN25" s="78">
        <f t="shared" si="23"/>
        <v>0</v>
      </c>
      <c r="BO25" s="79">
        <f t="shared" si="24"/>
        <v>28153</v>
      </c>
      <c r="BP25" s="78">
        <f t="shared" si="25"/>
        <v>27949</v>
      </c>
      <c r="BQ25" s="78">
        <f t="shared" si="26"/>
        <v>13069</v>
      </c>
      <c r="BR25" s="78">
        <f t="shared" si="27"/>
        <v>0</v>
      </c>
      <c r="BS25" s="78">
        <f t="shared" si="28"/>
        <v>13069</v>
      </c>
      <c r="BT25" s="78">
        <f t="shared" si="29"/>
        <v>0</v>
      </c>
      <c r="BU25" s="78">
        <f t="shared" si="30"/>
        <v>0</v>
      </c>
      <c r="BV25" s="78">
        <f t="shared" si="31"/>
        <v>5843</v>
      </c>
      <c r="BW25" s="78">
        <f t="shared" si="32"/>
        <v>5747</v>
      </c>
      <c r="BX25" s="78">
        <f t="shared" si="33"/>
        <v>0</v>
      </c>
      <c r="BY25" s="78">
        <f t="shared" si="34"/>
        <v>96</v>
      </c>
      <c r="BZ25" s="78">
        <f t="shared" si="35"/>
        <v>0</v>
      </c>
      <c r="CA25" s="78">
        <f t="shared" si="36"/>
        <v>9037</v>
      </c>
      <c r="CB25" s="78">
        <f t="shared" si="37"/>
        <v>146</v>
      </c>
      <c r="CC25" s="78">
        <f t="shared" si="38"/>
        <v>253</v>
      </c>
      <c r="CD25" s="78">
        <f t="shared" si="39"/>
        <v>8063</v>
      </c>
      <c r="CE25" s="78">
        <f t="shared" si="40"/>
        <v>575</v>
      </c>
      <c r="CF25" s="79">
        <f t="shared" si="41"/>
        <v>34280</v>
      </c>
      <c r="CG25" s="78">
        <f t="shared" si="42"/>
        <v>0</v>
      </c>
      <c r="CH25" s="78">
        <f t="shared" si="43"/>
        <v>2788</v>
      </c>
      <c r="CI25" s="78">
        <f t="shared" si="44"/>
        <v>30737</v>
      </c>
    </row>
    <row r="26" spans="1:87" s="51" customFormat="1" ht="12" customHeight="1">
      <c r="A26" s="55" t="s">
        <v>130</v>
      </c>
      <c r="B26" s="56" t="s">
        <v>166</v>
      </c>
      <c r="C26" s="55" t="s">
        <v>167</v>
      </c>
      <c r="D26" s="78">
        <f t="shared" si="3"/>
        <v>0</v>
      </c>
      <c r="E26" s="78">
        <f t="shared" si="4"/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9">
        <v>41346</v>
      </c>
      <c r="L26" s="78">
        <f t="shared" si="5"/>
        <v>60323</v>
      </c>
      <c r="M26" s="78">
        <f t="shared" si="6"/>
        <v>13581</v>
      </c>
      <c r="N26" s="78">
        <v>11104</v>
      </c>
      <c r="O26" s="78">
        <v>2207</v>
      </c>
      <c r="P26" s="78">
        <v>0</v>
      </c>
      <c r="Q26" s="78">
        <v>270</v>
      </c>
      <c r="R26" s="78">
        <f t="shared" si="7"/>
        <v>1177</v>
      </c>
      <c r="S26" s="78">
        <v>756</v>
      </c>
      <c r="T26" s="78">
        <v>0</v>
      </c>
      <c r="U26" s="78">
        <v>421</v>
      </c>
      <c r="V26" s="78">
        <v>0</v>
      </c>
      <c r="W26" s="78">
        <f t="shared" si="8"/>
        <v>45155</v>
      </c>
      <c r="X26" s="78">
        <v>44222</v>
      </c>
      <c r="Y26" s="78">
        <v>523</v>
      </c>
      <c r="Z26" s="78">
        <v>410</v>
      </c>
      <c r="AA26" s="78">
        <v>0</v>
      </c>
      <c r="AB26" s="79">
        <v>55134</v>
      </c>
      <c r="AC26" s="78">
        <v>410</v>
      </c>
      <c r="AD26" s="78">
        <v>6638</v>
      </c>
      <c r="AE26" s="78">
        <f t="shared" si="9"/>
        <v>66961</v>
      </c>
      <c r="AF26" s="78">
        <f t="shared" si="10"/>
        <v>0</v>
      </c>
      <c r="AG26" s="78">
        <f t="shared" si="11"/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0</v>
      </c>
      <c r="AM26" s="79">
        <v>0</v>
      </c>
      <c r="AN26" s="78">
        <f t="shared" si="12"/>
        <v>84751</v>
      </c>
      <c r="AO26" s="78">
        <f t="shared" si="13"/>
        <v>7321</v>
      </c>
      <c r="AP26" s="78">
        <v>7321</v>
      </c>
      <c r="AQ26" s="78">
        <v>0</v>
      </c>
      <c r="AR26" s="78">
        <v>0</v>
      </c>
      <c r="AS26" s="78">
        <v>0</v>
      </c>
      <c r="AT26" s="78">
        <f t="shared" si="14"/>
        <v>0</v>
      </c>
      <c r="AU26" s="78">
        <v>0</v>
      </c>
      <c r="AV26" s="78">
        <v>0</v>
      </c>
      <c r="AW26" s="78">
        <v>0</v>
      </c>
      <c r="AX26" s="78">
        <v>0</v>
      </c>
      <c r="AY26" s="78">
        <f t="shared" si="15"/>
        <v>77430</v>
      </c>
      <c r="AZ26" s="78">
        <v>77430</v>
      </c>
      <c r="BA26" s="78">
        <v>0</v>
      </c>
      <c r="BB26" s="78">
        <v>0</v>
      </c>
      <c r="BC26" s="78">
        <v>0</v>
      </c>
      <c r="BD26" s="79">
        <v>31410</v>
      </c>
      <c r="BE26" s="78">
        <v>0</v>
      </c>
      <c r="BF26" s="78">
        <v>30754</v>
      </c>
      <c r="BG26" s="78">
        <f t="shared" si="16"/>
        <v>115505</v>
      </c>
      <c r="BH26" s="78">
        <f t="shared" si="17"/>
        <v>0</v>
      </c>
      <c r="BI26" s="78">
        <f t="shared" si="18"/>
        <v>0</v>
      </c>
      <c r="BJ26" s="78">
        <f t="shared" si="19"/>
        <v>0</v>
      </c>
      <c r="BK26" s="78">
        <f t="shared" si="20"/>
        <v>0</v>
      </c>
      <c r="BL26" s="78">
        <f t="shared" si="21"/>
        <v>0</v>
      </c>
      <c r="BM26" s="78">
        <f t="shared" si="22"/>
        <v>0</v>
      </c>
      <c r="BN26" s="78">
        <f t="shared" si="23"/>
        <v>0</v>
      </c>
      <c r="BO26" s="79">
        <f t="shared" si="24"/>
        <v>41346</v>
      </c>
      <c r="BP26" s="78">
        <f t="shared" si="25"/>
        <v>145074</v>
      </c>
      <c r="BQ26" s="78">
        <f t="shared" si="26"/>
        <v>20902</v>
      </c>
      <c r="BR26" s="78">
        <f t="shared" si="27"/>
        <v>18425</v>
      </c>
      <c r="BS26" s="78">
        <f t="shared" si="28"/>
        <v>2207</v>
      </c>
      <c r="BT26" s="78">
        <f t="shared" si="29"/>
        <v>0</v>
      </c>
      <c r="BU26" s="78">
        <f t="shared" si="30"/>
        <v>270</v>
      </c>
      <c r="BV26" s="78">
        <f t="shared" si="31"/>
        <v>1177</v>
      </c>
      <c r="BW26" s="78">
        <f t="shared" si="32"/>
        <v>756</v>
      </c>
      <c r="BX26" s="78">
        <f t="shared" si="33"/>
        <v>0</v>
      </c>
      <c r="BY26" s="78">
        <f t="shared" si="34"/>
        <v>421</v>
      </c>
      <c r="BZ26" s="78">
        <f t="shared" si="35"/>
        <v>0</v>
      </c>
      <c r="CA26" s="78">
        <f t="shared" si="36"/>
        <v>122585</v>
      </c>
      <c r="CB26" s="78">
        <f t="shared" si="37"/>
        <v>121652</v>
      </c>
      <c r="CC26" s="78">
        <f t="shared" si="38"/>
        <v>523</v>
      </c>
      <c r="CD26" s="78">
        <f t="shared" si="39"/>
        <v>410</v>
      </c>
      <c r="CE26" s="78">
        <f t="shared" si="40"/>
        <v>0</v>
      </c>
      <c r="CF26" s="79">
        <f t="shared" si="41"/>
        <v>86544</v>
      </c>
      <c r="CG26" s="78">
        <f t="shared" si="42"/>
        <v>410</v>
      </c>
      <c r="CH26" s="78">
        <f t="shared" si="43"/>
        <v>37392</v>
      </c>
      <c r="CI26" s="78">
        <f t="shared" si="44"/>
        <v>182466</v>
      </c>
    </row>
    <row r="27" spans="1:87" s="51" customFormat="1" ht="12" customHeight="1">
      <c r="A27" s="55" t="s">
        <v>130</v>
      </c>
      <c r="B27" s="56" t="s">
        <v>168</v>
      </c>
      <c r="C27" s="55" t="s">
        <v>169</v>
      </c>
      <c r="D27" s="78">
        <f t="shared" si="3"/>
        <v>0</v>
      </c>
      <c r="E27" s="78">
        <f t="shared" si="4"/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9">
        <v>41849</v>
      </c>
      <c r="L27" s="78">
        <f t="shared" si="5"/>
        <v>342666</v>
      </c>
      <c r="M27" s="78">
        <f t="shared" si="6"/>
        <v>109695</v>
      </c>
      <c r="N27" s="78">
        <v>109695</v>
      </c>
      <c r="O27" s="78">
        <v>0</v>
      </c>
      <c r="P27" s="78">
        <v>0</v>
      </c>
      <c r="Q27" s="78">
        <v>0</v>
      </c>
      <c r="R27" s="78">
        <f t="shared" si="7"/>
        <v>131265</v>
      </c>
      <c r="S27" s="78">
        <v>0</v>
      </c>
      <c r="T27" s="78">
        <v>131046</v>
      </c>
      <c r="U27" s="78">
        <v>219</v>
      </c>
      <c r="V27" s="78">
        <v>0</v>
      </c>
      <c r="W27" s="78">
        <f t="shared" si="8"/>
        <v>101706</v>
      </c>
      <c r="X27" s="78">
        <v>72490</v>
      </c>
      <c r="Y27" s="78">
        <v>18497</v>
      </c>
      <c r="Z27" s="78">
        <v>7517</v>
      </c>
      <c r="AA27" s="78">
        <v>3202</v>
      </c>
      <c r="AB27" s="79">
        <v>0</v>
      </c>
      <c r="AC27" s="78">
        <v>0</v>
      </c>
      <c r="AD27" s="78">
        <v>5229</v>
      </c>
      <c r="AE27" s="78">
        <f t="shared" si="9"/>
        <v>347895</v>
      </c>
      <c r="AF27" s="78">
        <f t="shared" si="10"/>
        <v>0</v>
      </c>
      <c r="AG27" s="78">
        <f t="shared" si="11"/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0</v>
      </c>
      <c r="AM27" s="79">
        <v>0</v>
      </c>
      <c r="AN27" s="78">
        <f t="shared" si="12"/>
        <v>113645</v>
      </c>
      <c r="AO27" s="78">
        <f t="shared" si="13"/>
        <v>35384</v>
      </c>
      <c r="AP27" s="78">
        <v>35384</v>
      </c>
      <c r="AQ27" s="78">
        <v>0</v>
      </c>
      <c r="AR27" s="78">
        <v>0</v>
      </c>
      <c r="AS27" s="78">
        <v>0</v>
      </c>
      <c r="AT27" s="78">
        <f t="shared" si="14"/>
        <v>74069</v>
      </c>
      <c r="AU27" s="78">
        <v>0</v>
      </c>
      <c r="AV27" s="78">
        <v>74069</v>
      </c>
      <c r="AW27" s="78">
        <v>0</v>
      </c>
      <c r="AX27" s="78">
        <v>0</v>
      </c>
      <c r="AY27" s="78">
        <f t="shared" si="15"/>
        <v>4192</v>
      </c>
      <c r="AZ27" s="78">
        <v>0</v>
      </c>
      <c r="BA27" s="78">
        <v>3573</v>
      </c>
      <c r="BB27" s="78">
        <v>0</v>
      </c>
      <c r="BC27" s="78">
        <v>619</v>
      </c>
      <c r="BD27" s="79">
        <v>0</v>
      </c>
      <c r="BE27" s="78">
        <v>0</v>
      </c>
      <c r="BF27" s="78">
        <v>146434</v>
      </c>
      <c r="BG27" s="78">
        <f t="shared" si="16"/>
        <v>260079</v>
      </c>
      <c r="BH27" s="78">
        <f t="shared" si="17"/>
        <v>0</v>
      </c>
      <c r="BI27" s="78">
        <f t="shared" si="18"/>
        <v>0</v>
      </c>
      <c r="BJ27" s="78">
        <f t="shared" si="19"/>
        <v>0</v>
      </c>
      <c r="BK27" s="78">
        <f t="shared" si="20"/>
        <v>0</v>
      </c>
      <c r="BL27" s="78">
        <f t="shared" si="21"/>
        <v>0</v>
      </c>
      <c r="BM27" s="78">
        <f t="shared" si="22"/>
        <v>0</v>
      </c>
      <c r="BN27" s="78">
        <f t="shared" si="23"/>
        <v>0</v>
      </c>
      <c r="BO27" s="79">
        <f t="shared" si="24"/>
        <v>41849</v>
      </c>
      <c r="BP27" s="78">
        <f t="shared" si="25"/>
        <v>456311</v>
      </c>
      <c r="BQ27" s="78">
        <f t="shared" si="26"/>
        <v>145079</v>
      </c>
      <c r="BR27" s="78">
        <f t="shared" si="27"/>
        <v>145079</v>
      </c>
      <c r="BS27" s="78">
        <f t="shared" si="28"/>
        <v>0</v>
      </c>
      <c r="BT27" s="78">
        <f t="shared" si="29"/>
        <v>0</v>
      </c>
      <c r="BU27" s="78">
        <f t="shared" si="30"/>
        <v>0</v>
      </c>
      <c r="BV27" s="78">
        <f t="shared" si="31"/>
        <v>205334</v>
      </c>
      <c r="BW27" s="78">
        <f t="shared" si="32"/>
        <v>0</v>
      </c>
      <c r="BX27" s="78">
        <f t="shared" si="33"/>
        <v>205115</v>
      </c>
      <c r="BY27" s="78">
        <f t="shared" si="34"/>
        <v>219</v>
      </c>
      <c r="BZ27" s="78">
        <f t="shared" si="35"/>
        <v>0</v>
      </c>
      <c r="CA27" s="78">
        <f t="shared" si="36"/>
        <v>105898</v>
      </c>
      <c r="CB27" s="78">
        <f t="shared" si="37"/>
        <v>72490</v>
      </c>
      <c r="CC27" s="78">
        <f t="shared" si="38"/>
        <v>22070</v>
      </c>
      <c r="CD27" s="78">
        <f t="shared" si="39"/>
        <v>7517</v>
      </c>
      <c r="CE27" s="78">
        <f t="shared" si="40"/>
        <v>3821</v>
      </c>
      <c r="CF27" s="79">
        <f t="shared" si="41"/>
        <v>0</v>
      </c>
      <c r="CG27" s="78">
        <f t="shared" si="42"/>
        <v>0</v>
      </c>
      <c r="CH27" s="78">
        <f t="shared" si="43"/>
        <v>151663</v>
      </c>
      <c r="CI27" s="78">
        <f t="shared" si="44"/>
        <v>607974</v>
      </c>
    </row>
    <row r="28" spans="1:87" s="51" customFormat="1" ht="12" customHeight="1">
      <c r="A28" s="55" t="s">
        <v>130</v>
      </c>
      <c r="B28" s="56" t="s">
        <v>283</v>
      </c>
      <c r="C28" s="55" t="s">
        <v>284</v>
      </c>
      <c r="D28" s="78">
        <f t="shared" si="3"/>
        <v>0</v>
      </c>
      <c r="E28" s="78">
        <f t="shared" si="4"/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9">
        <v>0</v>
      </c>
      <c r="L28" s="78">
        <f t="shared" si="5"/>
        <v>0</v>
      </c>
      <c r="M28" s="78">
        <f t="shared" si="6"/>
        <v>0</v>
      </c>
      <c r="N28" s="78">
        <v>0</v>
      </c>
      <c r="O28" s="78">
        <v>0</v>
      </c>
      <c r="P28" s="78">
        <v>0</v>
      </c>
      <c r="Q28" s="78">
        <v>0</v>
      </c>
      <c r="R28" s="78">
        <f t="shared" si="7"/>
        <v>0</v>
      </c>
      <c r="S28" s="78">
        <v>0</v>
      </c>
      <c r="T28" s="78">
        <v>0</v>
      </c>
      <c r="U28" s="78">
        <v>0</v>
      </c>
      <c r="V28" s="78">
        <v>0</v>
      </c>
      <c r="W28" s="78">
        <f t="shared" si="8"/>
        <v>0</v>
      </c>
      <c r="X28" s="78">
        <v>0</v>
      </c>
      <c r="Y28" s="78">
        <v>0</v>
      </c>
      <c r="Z28" s="78">
        <v>0</v>
      </c>
      <c r="AA28" s="78">
        <v>0</v>
      </c>
      <c r="AB28" s="79">
        <v>0</v>
      </c>
      <c r="AC28" s="78">
        <v>0</v>
      </c>
      <c r="AD28" s="78">
        <v>0</v>
      </c>
      <c r="AE28" s="78">
        <f t="shared" si="9"/>
        <v>0</v>
      </c>
      <c r="AF28" s="78">
        <f t="shared" si="10"/>
        <v>82009</v>
      </c>
      <c r="AG28" s="78">
        <f t="shared" si="11"/>
        <v>82009</v>
      </c>
      <c r="AH28" s="78">
        <v>0</v>
      </c>
      <c r="AI28" s="78">
        <v>82009</v>
      </c>
      <c r="AJ28" s="78">
        <v>0</v>
      </c>
      <c r="AK28" s="78">
        <v>0</v>
      </c>
      <c r="AL28" s="78">
        <v>0</v>
      </c>
      <c r="AM28" s="79">
        <v>0</v>
      </c>
      <c r="AN28" s="78">
        <f t="shared" si="12"/>
        <v>416731</v>
      </c>
      <c r="AO28" s="78">
        <f t="shared" si="13"/>
        <v>77983</v>
      </c>
      <c r="AP28" s="78">
        <v>72413</v>
      </c>
      <c r="AQ28" s="78">
        <v>0</v>
      </c>
      <c r="AR28" s="78">
        <v>5570</v>
      </c>
      <c r="AS28" s="78">
        <v>0</v>
      </c>
      <c r="AT28" s="78">
        <f t="shared" si="14"/>
        <v>161385</v>
      </c>
      <c r="AU28" s="78">
        <v>0</v>
      </c>
      <c r="AV28" s="78">
        <v>161385</v>
      </c>
      <c r="AW28" s="78">
        <v>0</v>
      </c>
      <c r="AX28" s="78">
        <v>0</v>
      </c>
      <c r="AY28" s="78">
        <f t="shared" si="15"/>
        <v>144385</v>
      </c>
      <c r="AZ28" s="78">
        <v>0</v>
      </c>
      <c r="BA28" s="78">
        <v>143008</v>
      </c>
      <c r="BB28" s="78">
        <v>1282</v>
      </c>
      <c r="BC28" s="78">
        <v>95</v>
      </c>
      <c r="BD28" s="79">
        <v>0</v>
      </c>
      <c r="BE28" s="78">
        <v>32978</v>
      </c>
      <c r="BF28" s="78">
        <v>5626</v>
      </c>
      <c r="BG28" s="78">
        <f t="shared" si="16"/>
        <v>504366</v>
      </c>
      <c r="BH28" s="78">
        <f aca="true" t="shared" si="45" ref="BH28:BN33">SUM(D28,AF28)</f>
        <v>82009</v>
      </c>
      <c r="BI28" s="78">
        <f t="shared" si="45"/>
        <v>82009</v>
      </c>
      <c r="BJ28" s="78">
        <f t="shared" si="45"/>
        <v>0</v>
      </c>
      <c r="BK28" s="78">
        <f t="shared" si="45"/>
        <v>82009</v>
      </c>
      <c r="BL28" s="78">
        <f t="shared" si="45"/>
        <v>0</v>
      </c>
      <c r="BM28" s="78">
        <f t="shared" si="45"/>
        <v>0</v>
      </c>
      <c r="BN28" s="78">
        <f t="shared" si="45"/>
        <v>0</v>
      </c>
      <c r="BO28" s="79">
        <v>0</v>
      </c>
      <c r="BP28" s="78">
        <f aca="true" t="shared" si="46" ref="BP28:CE33">SUM(L28,AN28)</f>
        <v>416731</v>
      </c>
      <c r="BQ28" s="78">
        <f t="shared" si="46"/>
        <v>77983</v>
      </c>
      <c r="BR28" s="78">
        <f t="shared" si="46"/>
        <v>72413</v>
      </c>
      <c r="BS28" s="78">
        <f t="shared" si="46"/>
        <v>0</v>
      </c>
      <c r="BT28" s="78">
        <f t="shared" si="46"/>
        <v>5570</v>
      </c>
      <c r="BU28" s="78">
        <f t="shared" si="46"/>
        <v>0</v>
      </c>
      <c r="BV28" s="78">
        <f t="shared" si="46"/>
        <v>161385</v>
      </c>
      <c r="BW28" s="78">
        <f t="shared" si="46"/>
        <v>0</v>
      </c>
      <c r="BX28" s="78">
        <f t="shared" si="46"/>
        <v>161385</v>
      </c>
      <c r="BY28" s="78">
        <f t="shared" si="46"/>
        <v>0</v>
      </c>
      <c r="BZ28" s="78">
        <f t="shared" si="46"/>
        <v>0</v>
      </c>
      <c r="CA28" s="78">
        <f t="shared" si="46"/>
        <v>144385</v>
      </c>
      <c r="CB28" s="78">
        <f t="shared" si="46"/>
        <v>0</v>
      </c>
      <c r="CC28" s="78">
        <f t="shared" si="46"/>
        <v>143008</v>
      </c>
      <c r="CD28" s="78">
        <f t="shared" si="46"/>
        <v>1282</v>
      </c>
      <c r="CE28" s="78">
        <f t="shared" si="46"/>
        <v>95</v>
      </c>
      <c r="CF28" s="79">
        <v>0</v>
      </c>
      <c r="CG28" s="78">
        <f aca="true" t="shared" si="47" ref="CG28:CI33">SUM(AC28,BE28)</f>
        <v>32978</v>
      </c>
      <c r="CH28" s="78">
        <f t="shared" si="47"/>
        <v>5626</v>
      </c>
      <c r="CI28" s="78">
        <f t="shared" si="47"/>
        <v>504366</v>
      </c>
    </row>
    <row r="29" spans="1:87" s="51" customFormat="1" ht="12" customHeight="1">
      <c r="A29" s="55" t="s">
        <v>130</v>
      </c>
      <c r="B29" s="56" t="s">
        <v>285</v>
      </c>
      <c r="C29" s="55" t="s">
        <v>566</v>
      </c>
      <c r="D29" s="78">
        <f t="shared" si="3"/>
        <v>0</v>
      </c>
      <c r="E29" s="78">
        <f t="shared" si="4"/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9">
        <v>0</v>
      </c>
      <c r="L29" s="78">
        <f t="shared" si="5"/>
        <v>0</v>
      </c>
      <c r="M29" s="78">
        <f t="shared" si="6"/>
        <v>0</v>
      </c>
      <c r="N29" s="78">
        <v>0</v>
      </c>
      <c r="O29" s="78">
        <v>0</v>
      </c>
      <c r="P29" s="78">
        <v>0</v>
      </c>
      <c r="Q29" s="78">
        <v>0</v>
      </c>
      <c r="R29" s="78">
        <f t="shared" si="7"/>
        <v>0</v>
      </c>
      <c r="S29" s="78">
        <v>0</v>
      </c>
      <c r="T29" s="78">
        <v>0</v>
      </c>
      <c r="U29" s="78">
        <v>0</v>
      </c>
      <c r="V29" s="78">
        <v>0</v>
      </c>
      <c r="W29" s="78">
        <f t="shared" si="8"/>
        <v>0</v>
      </c>
      <c r="X29" s="78">
        <v>0</v>
      </c>
      <c r="Y29" s="78">
        <v>0</v>
      </c>
      <c r="Z29" s="78">
        <v>0</v>
      </c>
      <c r="AA29" s="78">
        <v>0</v>
      </c>
      <c r="AB29" s="79">
        <v>0</v>
      </c>
      <c r="AC29" s="78">
        <v>0</v>
      </c>
      <c r="AD29" s="78">
        <v>0</v>
      </c>
      <c r="AE29" s="78">
        <f t="shared" si="9"/>
        <v>0</v>
      </c>
      <c r="AF29" s="78">
        <f t="shared" si="10"/>
        <v>184539</v>
      </c>
      <c r="AG29" s="78">
        <f t="shared" si="11"/>
        <v>184539</v>
      </c>
      <c r="AH29" s="78">
        <v>0</v>
      </c>
      <c r="AI29" s="78">
        <v>184539</v>
      </c>
      <c r="AJ29" s="78">
        <v>0</v>
      </c>
      <c r="AK29" s="78">
        <v>0</v>
      </c>
      <c r="AL29" s="78">
        <v>0</v>
      </c>
      <c r="AM29" s="79">
        <v>0</v>
      </c>
      <c r="AN29" s="78">
        <f t="shared" si="12"/>
        <v>193004</v>
      </c>
      <c r="AO29" s="78">
        <f t="shared" si="13"/>
        <v>67958</v>
      </c>
      <c r="AP29" s="78">
        <v>67958</v>
      </c>
      <c r="AQ29" s="78">
        <v>0</v>
      </c>
      <c r="AR29" s="78">
        <v>0</v>
      </c>
      <c r="AS29" s="78">
        <v>0</v>
      </c>
      <c r="AT29" s="78">
        <f t="shared" si="14"/>
        <v>119128</v>
      </c>
      <c r="AU29" s="78">
        <v>0</v>
      </c>
      <c r="AV29" s="78">
        <v>119128</v>
      </c>
      <c r="AW29" s="78">
        <v>0</v>
      </c>
      <c r="AX29" s="78">
        <v>0</v>
      </c>
      <c r="AY29" s="78">
        <f t="shared" si="15"/>
        <v>5918</v>
      </c>
      <c r="AZ29" s="78">
        <v>0</v>
      </c>
      <c r="BA29" s="78">
        <v>4022</v>
      </c>
      <c r="BB29" s="78">
        <v>1896</v>
      </c>
      <c r="BC29" s="78">
        <v>0</v>
      </c>
      <c r="BD29" s="79">
        <v>0</v>
      </c>
      <c r="BE29" s="78">
        <v>0</v>
      </c>
      <c r="BF29" s="78">
        <v>0</v>
      </c>
      <c r="BG29" s="78">
        <f t="shared" si="16"/>
        <v>377543</v>
      </c>
      <c r="BH29" s="78">
        <f t="shared" si="45"/>
        <v>184539</v>
      </c>
      <c r="BI29" s="78">
        <f t="shared" si="45"/>
        <v>184539</v>
      </c>
      <c r="BJ29" s="78">
        <f t="shared" si="45"/>
        <v>0</v>
      </c>
      <c r="BK29" s="78">
        <f t="shared" si="45"/>
        <v>184539</v>
      </c>
      <c r="BL29" s="78">
        <f t="shared" si="45"/>
        <v>0</v>
      </c>
      <c r="BM29" s="78">
        <f t="shared" si="45"/>
        <v>0</v>
      </c>
      <c r="BN29" s="78">
        <f t="shared" si="45"/>
        <v>0</v>
      </c>
      <c r="BO29" s="79">
        <v>0</v>
      </c>
      <c r="BP29" s="78">
        <f t="shared" si="46"/>
        <v>193004</v>
      </c>
      <c r="BQ29" s="78">
        <f t="shared" si="46"/>
        <v>67958</v>
      </c>
      <c r="BR29" s="78">
        <f t="shared" si="46"/>
        <v>67958</v>
      </c>
      <c r="BS29" s="78">
        <f t="shared" si="46"/>
        <v>0</v>
      </c>
      <c r="BT29" s="78">
        <f t="shared" si="46"/>
        <v>0</v>
      </c>
      <c r="BU29" s="78">
        <f t="shared" si="46"/>
        <v>0</v>
      </c>
      <c r="BV29" s="78">
        <f t="shared" si="46"/>
        <v>119128</v>
      </c>
      <c r="BW29" s="78">
        <f t="shared" si="46"/>
        <v>0</v>
      </c>
      <c r="BX29" s="78">
        <f t="shared" si="46"/>
        <v>119128</v>
      </c>
      <c r="BY29" s="78">
        <f t="shared" si="46"/>
        <v>0</v>
      </c>
      <c r="BZ29" s="78">
        <f t="shared" si="46"/>
        <v>0</v>
      </c>
      <c r="CA29" s="78">
        <f t="shared" si="46"/>
        <v>5918</v>
      </c>
      <c r="CB29" s="78">
        <f t="shared" si="46"/>
        <v>0</v>
      </c>
      <c r="CC29" s="78">
        <f t="shared" si="46"/>
        <v>4022</v>
      </c>
      <c r="CD29" s="78">
        <f t="shared" si="46"/>
        <v>1896</v>
      </c>
      <c r="CE29" s="78">
        <f t="shared" si="46"/>
        <v>0</v>
      </c>
      <c r="CF29" s="79">
        <v>0</v>
      </c>
      <c r="CG29" s="78">
        <f t="shared" si="47"/>
        <v>0</v>
      </c>
      <c r="CH29" s="78">
        <f t="shared" si="47"/>
        <v>0</v>
      </c>
      <c r="CI29" s="78">
        <f t="shared" si="47"/>
        <v>377543</v>
      </c>
    </row>
    <row r="30" spans="1:87" s="51" customFormat="1" ht="12" customHeight="1">
      <c r="A30" s="55" t="s">
        <v>130</v>
      </c>
      <c r="B30" s="56" t="s">
        <v>286</v>
      </c>
      <c r="C30" s="55" t="s">
        <v>287</v>
      </c>
      <c r="D30" s="78">
        <f t="shared" si="3"/>
        <v>0</v>
      </c>
      <c r="E30" s="78">
        <f t="shared" si="4"/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9">
        <v>0</v>
      </c>
      <c r="L30" s="78">
        <f t="shared" si="5"/>
        <v>0</v>
      </c>
      <c r="M30" s="78">
        <f t="shared" si="6"/>
        <v>0</v>
      </c>
      <c r="N30" s="78">
        <v>0</v>
      </c>
      <c r="O30" s="78">
        <v>0</v>
      </c>
      <c r="P30" s="78">
        <v>0</v>
      </c>
      <c r="Q30" s="78">
        <v>0</v>
      </c>
      <c r="R30" s="78">
        <f t="shared" si="7"/>
        <v>0</v>
      </c>
      <c r="S30" s="78">
        <v>0</v>
      </c>
      <c r="T30" s="78">
        <v>0</v>
      </c>
      <c r="U30" s="78">
        <v>0</v>
      </c>
      <c r="V30" s="78">
        <v>0</v>
      </c>
      <c r="W30" s="78">
        <f t="shared" si="8"/>
        <v>0</v>
      </c>
      <c r="X30" s="78">
        <v>0</v>
      </c>
      <c r="Y30" s="78">
        <v>0</v>
      </c>
      <c r="Z30" s="78">
        <v>0</v>
      </c>
      <c r="AA30" s="78">
        <v>0</v>
      </c>
      <c r="AB30" s="79">
        <v>0</v>
      </c>
      <c r="AC30" s="78">
        <v>0</v>
      </c>
      <c r="AD30" s="78">
        <v>0</v>
      </c>
      <c r="AE30" s="78">
        <f t="shared" si="9"/>
        <v>0</v>
      </c>
      <c r="AF30" s="78">
        <f t="shared" si="10"/>
        <v>0</v>
      </c>
      <c r="AG30" s="78">
        <f t="shared" si="11"/>
        <v>0</v>
      </c>
      <c r="AH30" s="78">
        <v>0</v>
      </c>
      <c r="AI30" s="78">
        <v>0</v>
      </c>
      <c r="AJ30" s="78">
        <v>0</v>
      </c>
      <c r="AK30" s="78">
        <v>0</v>
      </c>
      <c r="AL30" s="78">
        <v>0</v>
      </c>
      <c r="AM30" s="79">
        <v>0</v>
      </c>
      <c r="AN30" s="78">
        <f t="shared" si="12"/>
        <v>168707</v>
      </c>
      <c r="AO30" s="78">
        <f t="shared" si="13"/>
        <v>54940</v>
      </c>
      <c r="AP30" s="78">
        <v>22518</v>
      </c>
      <c r="AQ30" s="78">
        <v>0</v>
      </c>
      <c r="AR30" s="78">
        <v>32422</v>
      </c>
      <c r="AS30" s="78">
        <v>0</v>
      </c>
      <c r="AT30" s="78">
        <f t="shared" si="14"/>
        <v>112084</v>
      </c>
      <c r="AU30" s="78">
        <v>0</v>
      </c>
      <c r="AV30" s="78">
        <v>112084</v>
      </c>
      <c r="AW30" s="78">
        <v>0</v>
      </c>
      <c r="AX30" s="78">
        <v>0</v>
      </c>
      <c r="AY30" s="78">
        <f t="shared" si="15"/>
        <v>1683</v>
      </c>
      <c r="AZ30" s="78">
        <v>60</v>
      </c>
      <c r="BA30" s="78">
        <v>0</v>
      </c>
      <c r="BB30" s="78">
        <v>1623</v>
      </c>
      <c r="BC30" s="78">
        <v>0</v>
      </c>
      <c r="BD30" s="79">
        <v>0</v>
      </c>
      <c r="BE30" s="78">
        <v>0</v>
      </c>
      <c r="BF30" s="78">
        <v>24535</v>
      </c>
      <c r="BG30" s="78">
        <f t="shared" si="16"/>
        <v>193242</v>
      </c>
      <c r="BH30" s="78">
        <f t="shared" si="45"/>
        <v>0</v>
      </c>
      <c r="BI30" s="78">
        <f t="shared" si="45"/>
        <v>0</v>
      </c>
      <c r="BJ30" s="78">
        <f t="shared" si="45"/>
        <v>0</v>
      </c>
      <c r="BK30" s="78">
        <f t="shared" si="45"/>
        <v>0</v>
      </c>
      <c r="BL30" s="78">
        <f t="shared" si="45"/>
        <v>0</v>
      </c>
      <c r="BM30" s="78">
        <f t="shared" si="45"/>
        <v>0</v>
      </c>
      <c r="BN30" s="78">
        <f t="shared" si="45"/>
        <v>0</v>
      </c>
      <c r="BO30" s="79">
        <v>0</v>
      </c>
      <c r="BP30" s="78">
        <f t="shared" si="46"/>
        <v>168707</v>
      </c>
      <c r="BQ30" s="78">
        <f t="shared" si="46"/>
        <v>54940</v>
      </c>
      <c r="BR30" s="78">
        <f t="shared" si="46"/>
        <v>22518</v>
      </c>
      <c r="BS30" s="78">
        <f t="shared" si="46"/>
        <v>0</v>
      </c>
      <c r="BT30" s="78">
        <f t="shared" si="46"/>
        <v>32422</v>
      </c>
      <c r="BU30" s="78">
        <f t="shared" si="46"/>
        <v>0</v>
      </c>
      <c r="BV30" s="78">
        <f t="shared" si="46"/>
        <v>112084</v>
      </c>
      <c r="BW30" s="78">
        <f t="shared" si="46"/>
        <v>0</v>
      </c>
      <c r="BX30" s="78">
        <f t="shared" si="46"/>
        <v>112084</v>
      </c>
      <c r="BY30" s="78">
        <f t="shared" si="46"/>
        <v>0</v>
      </c>
      <c r="BZ30" s="78">
        <f t="shared" si="46"/>
        <v>0</v>
      </c>
      <c r="CA30" s="78">
        <f t="shared" si="46"/>
        <v>1683</v>
      </c>
      <c r="CB30" s="78">
        <f t="shared" si="46"/>
        <v>60</v>
      </c>
      <c r="CC30" s="78">
        <f t="shared" si="46"/>
        <v>0</v>
      </c>
      <c r="CD30" s="78">
        <f t="shared" si="46"/>
        <v>1623</v>
      </c>
      <c r="CE30" s="78">
        <f t="shared" si="46"/>
        <v>0</v>
      </c>
      <c r="CF30" s="79">
        <v>0</v>
      </c>
      <c r="CG30" s="78">
        <f t="shared" si="47"/>
        <v>0</v>
      </c>
      <c r="CH30" s="78">
        <f t="shared" si="47"/>
        <v>24535</v>
      </c>
      <c r="CI30" s="78">
        <f t="shared" si="47"/>
        <v>193242</v>
      </c>
    </row>
    <row r="31" spans="1:87" s="51" customFormat="1" ht="12" customHeight="1">
      <c r="A31" s="55" t="s">
        <v>130</v>
      </c>
      <c r="B31" s="56" t="s">
        <v>288</v>
      </c>
      <c r="C31" s="55" t="s">
        <v>289</v>
      </c>
      <c r="D31" s="78">
        <f t="shared" si="3"/>
        <v>0</v>
      </c>
      <c r="E31" s="78">
        <f t="shared" si="4"/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9">
        <v>0</v>
      </c>
      <c r="L31" s="78">
        <f t="shared" si="5"/>
        <v>0</v>
      </c>
      <c r="M31" s="78">
        <f t="shared" si="6"/>
        <v>0</v>
      </c>
      <c r="N31" s="78">
        <v>0</v>
      </c>
      <c r="O31" s="78">
        <v>0</v>
      </c>
      <c r="P31" s="78">
        <v>0</v>
      </c>
      <c r="Q31" s="78">
        <v>0</v>
      </c>
      <c r="R31" s="78">
        <f t="shared" si="7"/>
        <v>0</v>
      </c>
      <c r="S31" s="78">
        <v>0</v>
      </c>
      <c r="T31" s="78">
        <v>0</v>
      </c>
      <c r="U31" s="78">
        <v>0</v>
      </c>
      <c r="V31" s="78">
        <v>0</v>
      </c>
      <c r="W31" s="78">
        <f t="shared" si="8"/>
        <v>0</v>
      </c>
      <c r="X31" s="78">
        <v>0</v>
      </c>
      <c r="Y31" s="78">
        <v>0</v>
      </c>
      <c r="Z31" s="78">
        <v>0</v>
      </c>
      <c r="AA31" s="78">
        <v>0</v>
      </c>
      <c r="AB31" s="79">
        <v>0</v>
      </c>
      <c r="AC31" s="78">
        <v>0</v>
      </c>
      <c r="AD31" s="78">
        <v>0</v>
      </c>
      <c r="AE31" s="78">
        <f t="shared" si="9"/>
        <v>0</v>
      </c>
      <c r="AF31" s="78">
        <f t="shared" si="10"/>
        <v>0</v>
      </c>
      <c r="AG31" s="78">
        <f t="shared" si="11"/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0</v>
      </c>
      <c r="AM31" s="79">
        <v>0</v>
      </c>
      <c r="AN31" s="78">
        <f t="shared" si="12"/>
        <v>156245</v>
      </c>
      <c r="AO31" s="78">
        <f t="shared" si="13"/>
        <v>36261</v>
      </c>
      <c r="AP31" s="78">
        <v>36261</v>
      </c>
      <c r="AQ31" s="78">
        <v>0</v>
      </c>
      <c r="AR31" s="78">
        <v>0</v>
      </c>
      <c r="AS31" s="78">
        <v>0</v>
      </c>
      <c r="AT31" s="78">
        <f t="shared" si="14"/>
        <v>98319</v>
      </c>
      <c r="AU31" s="78">
        <v>0</v>
      </c>
      <c r="AV31" s="78">
        <v>98319</v>
      </c>
      <c r="AW31" s="78">
        <v>0</v>
      </c>
      <c r="AX31" s="78">
        <v>0</v>
      </c>
      <c r="AY31" s="78">
        <f t="shared" si="15"/>
        <v>21665</v>
      </c>
      <c r="AZ31" s="78">
        <v>0</v>
      </c>
      <c r="BA31" s="78">
        <v>0</v>
      </c>
      <c r="BB31" s="78">
        <v>829</v>
      </c>
      <c r="BC31" s="78">
        <v>20836</v>
      </c>
      <c r="BD31" s="79">
        <v>0</v>
      </c>
      <c r="BE31" s="78">
        <v>0</v>
      </c>
      <c r="BF31" s="78">
        <v>14564</v>
      </c>
      <c r="BG31" s="78">
        <f t="shared" si="16"/>
        <v>170809</v>
      </c>
      <c r="BH31" s="78">
        <f t="shared" si="45"/>
        <v>0</v>
      </c>
      <c r="BI31" s="78">
        <f t="shared" si="45"/>
        <v>0</v>
      </c>
      <c r="BJ31" s="78">
        <f t="shared" si="45"/>
        <v>0</v>
      </c>
      <c r="BK31" s="78">
        <f t="shared" si="45"/>
        <v>0</v>
      </c>
      <c r="BL31" s="78">
        <f t="shared" si="45"/>
        <v>0</v>
      </c>
      <c r="BM31" s="78">
        <f t="shared" si="45"/>
        <v>0</v>
      </c>
      <c r="BN31" s="78">
        <f t="shared" si="45"/>
        <v>0</v>
      </c>
      <c r="BO31" s="79">
        <v>0</v>
      </c>
      <c r="BP31" s="78">
        <f t="shared" si="46"/>
        <v>156245</v>
      </c>
      <c r="BQ31" s="78">
        <f t="shared" si="46"/>
        <v>36261</v>
      </c>
      <c r="BR31" s="78">
        <f t="shared" si="46"/>
        <v>36261</v>
      </c>
      <c r="BS31" s="78">
        <f t="shared" si="46"/>
        <v>0</v>
      </c>
      <c r="BT31" s="78">
        <f t="shared" si="46"/>
        <v>0</v>
      </c>
      <c r="BU31" s="78">
        <f t="shared" si="46"/>
        <v>0</v>
      </c>
      <c r="BV31" s="78">
        <f t="shared" si="46"/>
        <v>98319</v>
      </c>
      <c r="BW31" s="78">
        <f t="shared" si="46"/>
        <v>0</v>
      </c>
      <c r="BX31" s="78">
        <f t="shared" si="46"/>
        <v>98319</v>
      </c>
      <c r="BY31" s="78">
        <f t="shared" si="46"/>
        <v>0</v>
      </c>
      <c r="BZ31" s="78">
        <f t="shared" si="46"/>
        <v>0</v>
      </c>
      <c r="CA31" s="78">
        <f t="shared" si="46"/>
        <v>21665</v>
      </c>
      <c r="CB31" s="78">
        <f t="shared" si="46"/>
        <v>0</v>
      </c>
      <c r="CC31" s="78">
        <f t="shared" si="46"/>
        <v>0</v>
      </c>
      <c r="CD31" s="78">
        <f t="shared" si="46"/>
        <v>829</v>
      </c>
      <c r="CE31" s="78">
        <f t="shared" si="46"/>
        <v>20836</v>
      </c>
      <c r="CF31" s="79">
        <v>0</v>
      </c>
      <c r="CG31" s="78">
        <f t="shared" si="47"/>
        <v>0</v>
      </c>
      <c r="CH31" s="78">
        <f t="shared" si="47"/>
        <v>14564</v>
      </c>
      <c r="CI31" s="78">
        <f t="shared" si="47"/>
        <v>170809</v>
      </c>
    </row>
    <row r="32" spans="1:87" s="51" customFormat="1" ht="12" customHeight="1">
      <c r="A32" s="55" t="s">
        <v>130</v>
      </c>
      <c r="B32" s="56" t="s">
        <v>290</v>
      </c>
      <c r="C32" s="55" t="s">
        <v>291</v>
      </c>
      <c r="D32" s="78">
        <f t="shared" si="3"/>
        <v>0</v>
      </c>
      <c r="E32" s="78">
        <f t="shared" si="4"/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9">
        <v>0</v>
      </c>
      <c r="L32" s="78">
        <f t="shared" si="5"/>
        <v>276168</v>
      </c>
      <c r="M32" s="78">
        <f t="shared" si="6"/>
        <v>45971</v>
      </c>
      <c r="N32" s="78">
        <v>14359</v>
      </c>
      <c r="O32" s="78">
        <v>0</v>
      </c>
      <c r="P32" s="78">
        <v>31612</v>
      </c>
      <c r="Q32" s="78">
        <v>0</v>
      </c>
      <c r="R32" s="78">
        <f t="shared" si="7"/>
        <v>123085</v>
      </c>
      <c r="S32" s="78">
        <v>0</v>
      </c>
      <c r="T32" s="78">
        <v>123085</v>
      </c>
      <c r="U32" s="78">
        <v>0</v>
      </c>
      <c r="V32" s="78">
        <v>0</v>
      </c>
      <c r="W32" s="78">
        <f t="shared" si="8"/>
        <v>107112</v>
      </c>
      <c r="X32" s="78">
        <v>0</v>
      </c>
      <c r="Y32" s="78">
        <v>107112</v>
      </c>
      <c r="Z32" s="78">
        <v>0</v>
      </c>
      <c r="AA32" s="78">
        <v>0</v>
      </c>
      <c r="AB32" s="79">
        <v>0</v>
      </c>
      <c r="AC32" s="78">
        <v>0</v>
      </c>
      <c r="AD32" s="78">
        <v>2549</v>
      </c>
      <c r="AE32" s="78">
        <f t="shared" si="9"/>
        <v>278717</v>
      </c>
      <c r="AF32" s="78">
        <f t="shared" si="10"/>
        <v>0</v>
      </c>
      <c r="AG32" s="78">
        <f t="shared" si="11"/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9">
        <v>0</v>
      </c>
      <c r="AN32" s="78">
        <f t="shared" si="12"/>
        <v>0</v>
      </c>
      <c r="AO32" s="78">
        <f t="shared" si="13"/>
        <v>0</v>
      </c>
      <c r="AP32" s="78">
        <v>0</v>
      </c>
      <c r="AQ32" s="78">
        <v>0</v>
      </c>
      <c r="AR32" s="78">
        <v>0</v>
      </c>
      <c r="AS32" s="78">
        <v>0</v>
      </c>
      <c r="AT32" s="78">
        <f t="shared" si="14"/>
        <v>0</v>
      </c>
      <c r="AU32" s="78">
        <v>0</v>
      </c>
      <c r="AV32" s="78">
        <v>0</v>
      </c>
      <c r="AW32" s="78">
        <v>0</v>
      </c>
      <c r="AX32" s="78">
        <v>0</v>
      </c>
      <c r="AY32" s="78">
        <f t="shared" si="15"/>
        <v>0</v>
      </c>
      <c r="AZ32" s="78">
        <v>0</v>
      </c>
      <c r="BA32" s="78">
        <v>0</v>
      </c>
      <c r="BB32" s="78">
        <v>0</v>
      </c>
      <c r="BC32" s="78">
        <v>0</v>
      </c>
      <c r="BD32" s="79">
        <v>0</v>
      </c>
      <c r="BE32" s="78">
        <v>0</v>
      </c>
      <c r="BF32" s="78">
        <v>0</v>
      </c>
      <c r="BG32" s="78">
        <f t="shared" si="16"/>
        <v>0</v>
      </c>
      <c r="BH32" s="78">
        <f t="shared" si="45"/>
        <v>0</v>
      </c>
      <c r="BI32" s="78">
        <f t="shared" si="45"/>
        <v>0</v>
      </c>
      <c r="BJ32" s="78">
        <f t="shared" si="45"/>
        <v>0</v>
      </c>
      <c r="BK32" s="78">
        <f t="shared" si="45"/>
        <v>0</v>
      </c>
      <c r="BL32" s="78">
        <f t="shared" si="45"/>
        <v>0</v>
      </c>
      <c r="BM32" s="78">
        <f t="shared" si="45"/>
        <v>0</v>
      </c>
      <c r="BN32" s="78">
        <f t="shared" si="45"/>
        <v>0</v>
      </c>
      <c r="BO32" s="79">
        <v>0</v>
      </c>
      <c r="BP32" s="78">
        <f t="shared" si="46"/>
        <v>276168</v>
      </c>
      <c r="BQ32" s="78">
        <f t="shared" si="46"/>
        <v>45971</v>
      </c>
      <c r="BR32" s="78">
        <f t="shared" si="46"/>
        <v>14359</v>
      </c>
      <c r="BS32" s="78">
        <f t="shared" si="46"/>
        <v>0</v>
      </c>
      <c r="BT32" s="78">
        <f t="shared" si="46"/>
        <v>31612</v>
      </c>
      <c r="BU32" s="78">
        <f t="shared" si="46"/>
        <v>0</v>
      </c>
      <c r="BV32" s="78">
        <f t="shared" si="46"/>
        <v>123085</v>
      </c>
      <c r="BW32" s="78">
        <f t="shared" si="46"/>
        <v>0</v>
      </c>
      <c r="BX32" s="78">
        <f t="shared" si="46"/>
        <v>123085</v>
      </c>
      <c r="BY32" s="78">
        <f t="shared" si="46"/>
        <v>0</v>
      </c>
      <c r="BZ32" s="78">
        <f t="shared" si="46"/>
        <v>0</v>
      </c>
      <c r="CA32" s="78">
        <f t="shared" si="46"/>
        <v>107112</v>
      </c>
      <c r="CB32" s="78">
        <f t="shared" si="46"/>
        <v>0</v>
      </c>
      <c r="CC32" s="78">
        <f t="shared" si="46"/>
        <v>107112</v>
      </c>
      <c r="CD32" s="78">
        <f t="shared" si="46"/>
        <v>0</v>
      </c>
      <c r="CE32" s="78">
        <f t="shared" si="46"/>
        <v>0</v>
      </c>
      <c r="CF32" s="79">
        <v>0</v>
      </c>
      <c r="CG32" s="78">
        <f t="shared" si="47"/>
        <v>0</v>
      </c>
      <c r="CH32" s="78">
        <f t="shared" si="47"/>
        <v>2549</v>
      </c>
      <c r="CI32" s="78">
        <f t="shared" si="47"/>
        <v>278717</v>
      </c>
    </row>
    <row r="33" spans="1:87" s="51" customFormat="1" ht="12" customHeight="1">
      <c r="A33" s="55" t="s">
        <v>130</v>
      </c>
      <c r="B33" s="56" t="s">
        <v>292</v>
      </c>
      <c r="C33" s="55" t="s">
        <v>293</v>
      </c>
      <c r="D33" s="78">
        <f t="shared" si="3"/>
        <v>302932</v>
      </c>
      <c r="E33" s="78">
        <f t="shared" si="4"/>
        <v>278282</v>
      </c>
      <c r="F33" s="78">
        <v>0</v>
      </c>
      <c r="G33" s="78">
        <v>278282</v>
      </c>
      <c r="H33" s="78">
        <v>0</v>
      </c>
      <c r="I33" s="78">
        <v>0</v>
      </c>
      <c r="J33" s="78">
        <v>24650</v>
      </c>
      <c r="K33" s="79">
        <v>0</v>
      </c>
      <c r="L33" s="78">
        <f t="shared" si="5"/>
        <v>67846</v>
      </c>
      <c r="M33" s="78">
        <f t="shared" si="6"/>
        <v>10364</v>
      </c>
      <c r="N33" s="78">
        <v>10364</v>
      </c>
      <c r="O33" s="78">
        <v>0</v>
      </c>
      <c r="P33" s="78">
        <v>0</v>
      </c>
      <c r="Q33" s="78">
        <v>0</v>
      </c>
      <c r="R33" s="78">
        <f t="shared" si="7"/>
        <v>54496</v>
      </c>
      <c r="S33" s="78">
        <v>0</v>
      </c>
      <c r="T33" s="78">
        <v>54496</v>
      </c>
      <c r="U33" s="78">
        <v>0</v>
      </c>
      <c r="V33" s="78">
        <v>0</v>
      </c>
      <c r="W33" s="78">
        <f t="shared" si="8"/>
        <v>2986</v>
      </c>
      <c r="X33" s="78">
        <v>0</v>
      </c>
      <c r="Y33" s="78">
        <v>0</v>
      </c>
      <c r="Z33" s="78">
        <v>0</v>
      </c>
      <c r="AA33" s="78">
        <v>2986</v>
      </c>
      <c r="AB33" s="79">
        <v>0</v>
      </c>
      <c r="AC33" s="78">
        <v>0</v>
      </c>
      <c r="AD33" s="78">
        <v>91935</v>
      </c>
      <c r="AE33" s="78">
        <f t="shared" si="9"/>
        <v>462713</v>
      </c>
      <c r="AF33" s="78">
        <f t="shared" si="10"/>
        <v>464026</v>
      </c>
      <c r="AG33" s="78">
        <f t="shared" si="11"/>
        <v>464026</v>
      </c>
      <c r="AH33" s="78">
        <v>0</v>
      </c>
      <c r="AI33" s="78">
        <v>464026</v>
      </c>
      <c r="AJ33" s="78">
        <v>0</v>
      </c>
      <c r="AK33" s="78">
        <v>0</v>
      </c>
      <c r="AL33" s="78">
        <v>0</v>
      </c>
      <c r="AM33" s="79">
        <v>0</v>
      </c>
      <c r="AN33" s="78">
        <f t="shared" si="12"/>
        <v>187201</v>
      </c>
      <c r="AO33" s="78">
        <f t="shared" si="13"/>
        <v>34225</v>
      </c>
      <c r="AP33" s="78">
        <v>9904</v>
      </c>
      <c r="AQ33" s="78">
        <v>0</v>
      </c>
      <c r="AR33" s="78">
        <v>24321</v>
      </c>
      <c r="AS33" s="78">
        <v>0</v>
      </c>
      <c r="AT33" s="78">
        <f t="shared" si="14"/>
        <v>120854</v>
      </c>
      <c r="AU33" s="78">
        <v>0</v>
      </c>
      <c r="AV33" s="78">
        <v>120854</v>
      </c>
      <c r="AW33" s="78">
        <v>0</v>
      </c>
      <c r="AX33" s="78">
        <v>0</v>
      </c>
      <c r="AY33" s="78">
        <f t="shared" si="15"/>
        <v>32122</v>
      </c>
      <c r="AZ33" s="78">
        <v>0</v>
      </c>
      <c r="BA33" s="78">
        <v>32122</v>
      </c>
      <c r="BB33" s="78">
        <v>0</v>
      </c>
      <c r="BC33" s="78">
        <v>0</v>
      </c>
      <c r="BD33" s="79">
        <v>0</v>
      </c>
      <c r="BE33" s="78">
        <v>0</v>
      </c>
      <c r="BF33" s="78">
        <v>44066</v>
      </c>
      <c r="BG33" s="78">
        <f t="shared" si="16"/>
        <v>695293</v>
      </c>
      <c r="BH33" s="78">
        <f t="shared" si="45"/>
        <v>766958</v>
      </c>
      <c r="BI33" s="78">
        <f t="shared" si="45"/>
        <v>742308</v>
      </c>
      <c r="BJ33" s="78">
        <f t="shared" si="45"/>
        <v>0</v>
      </c>
      <c r="BK33" s="78">
        <f t="shared" si="45"/>
        <v>742308</v>
      </c>
      <c r="BL33" s="78">
        <f t="shared" si="45"/>
        <v>0</v>
      </c>
      <c r="BM33" s="78">
        <f t="shared" si="45"/>
        <v>0</v>
      </c>
      <c r="BN33" s="78">
        <f t="shared" si="45"/>
        <v>24650</v>
      </c>
      <c r="BO33" s="79">
        <v>0</v>
      </c>
      <c r="BP33" s="78">
        <f t="shared" si="46"/>
        <v>255047</v>
      </c>
      <c r="BQ33" s="78">
        <f t="shared" si="46"/>
        <v>44589</v>
      </c>
      <c r="BR33" s="78">
        <f t="shared" si="46"/>
        <v>20268</v>
      </c>
      <c r="BS33" s="78">
        <f t="shared" si="46"/>
        <v>0</v>
      </c>
      <c r="BT33" s="78">
        <f t="shared" si="46"/>
        <v>24321</v>
      </c>
      <c r="BU33" s="78">
        <f t="shared" si="46"/>
        <v>0</v>
      </c>
      <c r="BV33" s="78">
        <f t="shared" si="46"/>
        <v>175350</v>
      </c>
      <c r="BW33" s="78">
        <f t="shared" si="46"/>
        <v>0</v>
      </c>
      <c r="BX33" s="78">
        <f t="shared" si="46"/>
        <v>175350</v>
      </c>
      <c r="BY33" s="78">
        <f t="shared" si="46"/>
        <v>0</v>
      </c>
      <c r="BZ33" s="78">
        <f t="shared" si="46"/>
        <v>0</v>
      </c>
      <c r="CA33" s="78">
        <f t="shared" si="46"/>
        <v>35108</v>
      </c>
      <c r="CB33" s="78">
        <f t="shared" si="46"/>
        <v>0</v>
      </c>
      <c r="CC33" s="78">
        <f t="shared" si="46"/>
        <v>32122</v>
      </c>
      <c r="CD33" s="78">
        <f t="shared" si="46"/>
        <v>0</v>
      </c>
      <c r="CE33" s="78">
        <f t="shared" si="46"/>
        <v>2986</v>
      </c>
      <c r="CF33" s="79">
        <v>0</v>
      </c>
      <c r="CG33" s="78">
        <f t="shared" si="47"/>
        <v>0</v>
      </c>
      <c r="CH33" s="78">
        <f t="shared" si="47"/>
        <v>136001</v>
      </c>
      <c r="CI33" s="78">
        <f t="shared" si="47"/>
        <v>1158006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ゴシック,標準"&amp;14廃棄物処理事業経費（市区町村及び一部事務組合・広域連合の合計）【歳出】（平成26年度実績）</oddHeader>
  </headerFooter>
  <colBreaks count="2" manualBreakCount="2">
    <brk id="39" min="1" max="998" man="1"/>
    <brk id="67" min="1" max="99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9" width="13.8984375" style="80" customWidth="1"/>
    <col min="10" max="10" width="6.59765625" style="35" customWidth="1"/>
    <col min="11" max="11" width="35.59765625" style="48" customWidth="1"/>
    <col min="12" max="17" width="13.8984375" style="80" customWidth="1"/>
    <col min="18" max="18" width="6.59765625" style="35" customWidth="1"/>
    <col min="19" max="19" width="35.59765625" style="48" customWidth="1"/>
    <col min="20" max="25" width="13.8984375" style="80" customWidth="1"/>
    <col min="26" max="26" width="6.59765625" style="35" customWidth="1"/>
    <col min="27" max="27" width="35.59765625" style="48" customWidth="1"/>
    <col min="28" max="33" width="13.8984375" style="80" customWidth="1"/>
    <col min="34" max="34" width="6.59765625" style="35" customWidth="1"/>
    <col min="35" max="35" width="35.59765625" style="48" customWidth="1"/>
    <col min="36" max="41" width="13.8984375" style="80" customWidth="1"/>
    <col min="42" max="42" width="6.59765625" style="35" customWidth="1"/>
    <col min="43" max="43" width="35.59765625" style="48" customWidth="1"/>
    <col min="44" max="49" width="13.8984375" style="80" customWidth="1"/>
    <col min="50" max="50" width="6.59765625" style="35" customWidth="1"/>
    <col min="51" max="51" width="35.59765625" style="48" customWidth="1"/>
    <col min="52" max="52" width="14.09765625" style="80" customWidth="1"/>
    <col min="53" max="57" width="13.8984375" style="80" customWidth="1"/>
    <col min="58" max="16384" width="9" style="48" customWidth="1"/>
  </cols>
  <sheetData>
    <row r="1" spans="1:57" s="46" customFormat="1" ht="17.25">
      <c r="A1" s="148" t="s">
        <v>294</v>
      </c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  <c r="M1" s="130"/>
      <c r="N1" s="60"/>
      <c r="O1" s="60"/>
      <c r="P1" s="60"/>
      <c r="Q1" s="60"/>
      <c r="R1" s="60"/>
      <c r="S1" s="60"/>
      <c r="T1" s="60"/>
      <c r="U1" s="130"/>
      <c r="V1" s="60"/>
      <c r="W1" s="60"/>
      <c r="X1" s="60"/>
      <c r="Y1" s="60"/>
      <c r="Z1" s="60"/>
      <c r="AA1" s="60"/>
      <c r="AB1" s="60"/>
      <c r="AC1" s="130"/>
      <c r="AD1" s="60"/>
      <c r="AE1" s="60"/>
      <c r="AF1" s="60"/>
      <c r="AG1" s="60"/>
      <c r="AH1" s="60"/>
      <c r="AI1" s="60"/>
      <c r="AJ1" s="60"/>
      <c r="AK1" s="130"/>
      <c r="AL1" s="60"/>
      <c r="AM1" s="60"/>
      <c r="AN1" s="60"/>
      <c r="AO1" s="60"/>
      <c r="AP1" s="60"/>
      <c r="AQ1" s="60"/>
      <c r="AR1" s="60"/>
      <c r="AS1" s="130"/>
      <c r="AT1" s="60"/>
      <c r="AU1" s="60"/>
      <c r="AV1" s="60"/>
      <c r="AW1" s="60"/>
      <c r="AX1" s="60"/>
      <c r="AY1" s="60"/>
      <c r="AZ1" s="60"/>
      <c r="BA1" s="130"/>
      <c r="BB1" s="60"/>
      <c r="BC1" s="60"/>
      <c r="BD1" s="60"/>
      <c r="BE1" s="60"/>
    </row>
    <row r="2" spans="1:57" s="46" customFormat="1" ht="13.5">
      <c r="A2" s="168" t="s">
        <v>53</v>
      </c>
      <c r="B2" s="155" t="s">
        <v>54</v>
      </c>
      <c r="C2" s="171" t="s">
        <v>55</v>
      </c>
      <c r="D2" s="131" t="s">
        <v>295</v>
      </c>
      <c r="E2" s="132"/>
      <c r="F2" s="132"/>
      <c r="G2" s="132"/>
      <c r="H2" s="132"/>
      <c r="I2" s="132"/>
      <c r="J2" s="131" t="s">
        <v>296</v>
      </c>
      <c r="K2" s="61"/>
      <c r="L2" s="61"/>
      <c r="M2" s="61"/>
      <c r="N2" s="61"/>
      <c r="O2" s="61"/>
      <c r="P2" s="61"/>
      <c r="Q2" s="133"/>
      <c r="R2" s="131" t="s">
        <v>297</v>
      </c>
      <c r="S2" s="61"/>
      <c r="T2" s="61"/>
      <c r="U2" s="61"/>
      <c r="V2" s="61"/>
      <c r="W2" s="61"/>
      <c r="X2" s="61"/>
      <c r="Y2" s="133"/>
      <c r="Z2" s="131" t="s">
        <v>298</v>
      </c>
      <c r="AA2" s="61"/>
      <c r="AB2" s="61"/>
      <c r="AC2" s="61"/>
      <c r="AD2" s="61"/>
      <c r="AE2" s="61"/>
      <c r="AF2" s="61"/>
      <c r="AG2" s="133"/>
      <c r="AH2" s="131" t="s">
        <v>299</v>
      </c>
      <c r="AI2" s="61"/>
      <c r="AJ2" s="61"/>
      <c r="AK2" s="61"/>
      <c r="AL2" s="61"/>
      <c r="AM2" s="61"/>
      <c r="AN2" s="61"/>
      <c r="AO2" s="133"/>
      <c r="AP2" s="131" t="s">
        <v>300</v>
      </c>
      <c r="AQ2" s="61"/>
      <c r="AR2" s="61"/>
      <c r="AS2" s="61"/>
      <c r="AT2" s="61"/>
      <c r="AU2" s="61"/>
      <c r="AV2" s="61"/>
      <c r="AW2" s="133"/>
      <c r="AX2" s="131" t="s">
        <v>301</v>
      </c>
      <c r="AY2" s="61"/>
      <c r="AZ2" s="61"/>
      <c r="BA2" s="61"/>
      <c r="BB2" s="61"/>
      <c r="BC2" s="61"/>
      <c r="BD2" s="61"/>
      <c r="BE2" s="133"/>
    </row>
    <row r="3" spans="1:57" s="46" customFormat="1" ht="13.5">
      <c r="A3" s="169"/>
      <c r="B3" s="156"/>
      <c r="C3" s="172"/>
      <c r="D3" s="131"/>
      <c r="E3" s="132"/>
      <c r="F3" s="134"/>
      <c r="G3" s="132"/>
      <c r="H3" s="132"/>
      <c r="I3" s="134"/>
      <c r="J3" s="135"/>
      <c r="K3" s="62"/>
      <c r="L3" s="61"/>
      <c r="M3" s="61"/>
      <c r="N3" s="62"/>
      <c r="O3" s="61"/>
      <c r="P3" s="61"/>
      <c r="Q3" s="136"/>
      <c r="R3" s="135"/>
      <c r="S3" s="62"/>
      <c r="T3" s="61"/>
      <c r="U3" s="61"/>
      <c r="V3" s="62"/>
      <c r="W3" s="61"/>
      <c r="X3" s="61"/>
      <c r="Y3" s="136"/>
      <c r="Z3" s="135"/>
      <c r="AA3" s="62"/>
      <c r="AB3" s="61"/>
      <c r="AC3" s="61"/>
      <c r="AD3" s="62"/>
      <c r="AE3" s="61"/>
      <c r="AF3" s="61"/>
      <c r="AG3" s="136"/>
      <c r="AH3" s="135"/>
      <c r="AI3" s="62"/>
      <c r="AJ3" s="61"/>
      <c r="AK3" s="61"/>
      <c r="AL3" s="62"/>
      <c r="AM3" s="61"/>
      <c r="AN3" s="61"/>
      <c r="AO3" s="136"/>
      <c r="AP3" s="135"/>
      <c r="AQ3" s="62"/>
      <c r="AR3" s="61"/>
      <c r="AS3" s="61"/>
      <c r="AT3" s="62"/>
      <c r="AU3" s="61"/>
      <c r="AV3" s="61"/>
      <c r="AW3" s="136"/>
      <c r="AX3" s="135"/>
      <c r="AY3" s="62"/>
      <c r="AZ3" s="61"/>
      <c r="BA3" s="61"/>
      <c r="BB3" s="62"/>
      <c r="BC3" s="61"/>
      <c r="BD3" s="61"/>
      <c r="BE3" s="136"/>
    </row>
    <row r="4" spans="1:57" s="46" customFormat="1" ht="13.5">
      <c r="A4" s="169"/>
      <c r="B4" s="156"/>
      <c r="C4" s="166"/>
      <c r="D4" s="137" t="s">
        <v>302</v>
      </c>
      <c r="E4" s="61"/>
      <c r="F4" s="136"/>
      <c r="G4" s="137" t="s">
        <v>303</v>
      </c>
      <c r="H4" s="61"/>
      <c r="I4" s="136"/>
      <c r="J4" s="168" t="s">
        <v>304</v>
      </c>
      <c r="K4" s="165" t="s">
        <v>305</v>
      </c>
      <c r="L4" s="137" t="s">
        <v>302</v>
      </c>
      <c r="M4" s="61"/>
      <c r="N4" s="136"/>
      <c r="O4" s="137" t="s">
        <v>303</v>
      </c>
      <c r="P4" s="61"/>
      <c r="Q4" s="136"/>
      <c r="R4" s="168" t="s">
        <v>304</v>
      </c>
      <c r="S4" s="165" t="s">
        <v>305</v>
      </c>
      <c r="T4" s="137" t="s">
        <v>302</v>
      </c>
      <c r="U4" s="61"/>
      <c r="V4" s="136"/>
      <c r="W4" s="137" t="s">
        <v>303</v>
      </c>
      <c r="X4" s="61"/>
      <c r="Y4" s="136"/>
      <c r="Z4" s="168" t="s">
        <v>304</v>
      </c>
      <c r="AA4" s="165" t="s">
        <v>305</v>
      </c>
      <c r="AB4" s="137" t="s">
        <v>302</v>
      </c>
      <c r="AC4" s="61"/>
      <c r="AD4" s="136"/>
      <c r="AE4" s="137" t="s">
        <v>303</v>
      </c>
      <c r="AF4" s="61"/>
      <c r="AG4" s="136"/>
      <c r="AH4" s="168" t="s">
        <v>304</v>
      </c>
      <c r="AI4" s="165" t="s">
        <v>305</v>
      </c>
      <c r="AJ4" s="137" t="s">
        <v>302</v>
      </c>
      <c r="AK4" s="61"/>
      <c r="AL4" s="136"/>
      <c r="AM4" s="137" t="s">
        <v>303</v>
      </c>
      <c r="AN4" s="61"/>
      <c r="AO4" s="136"/>
      <c r="AP4" s="168" t="s">
        <v>304</v>
      </c>
      <c r="AQ4" s="165" t="s">
        <v>305</v>
      </c>
      <c r="AR4" s="137" t="s">
        <v>302</v>
      </c>
      <c r="AS4" s="61"/>
      <c r="AT4" s="136"/>
      <c r="AU4" s="137" t="s">
        <v>303</v>
      </c>
      <c r="AV4" s="61"/>
      <c r="AW4" s="136"/>
      <c r="AX4" s="168" t="s">
        <v>304</v>
      </c>
      <c r="AY4" s="165" t="s">
        <v>305</v>
      </c>
      <c r="AZ4" s="137" t="s">
        <v>302</v>
      </c>
      <c r="BA4" s="61"/>
      <c r="BB4" s="136"/>
      <c r="BC4" s="137" t="s">
        <v>303</v>
      </c>
      <c r="BD4" s="61"/>
      <c r="BE4" s="136"/>
    </row>
    <row r="5" spans="1:57" s="46" customFormat="1" ht="22.5">
      <c r="A5" s="169"/>
      <c r="B5" s="156"/>
      <c r="C5" s="166"/>
      <c r="D5" s="138" t="s">
        <v>307</v>
      </c>
      <c r="E5" s="139" t="s">
        <v>308</v>
      </c>
      <c r="F5" s="140" t="s">
        <v>82</v>
      </c>
      <c r="G5" s="141" t="s">
        <v>307</v>
      </c>
      <c r="H5" s="139" t="s">
        <v>308</v>
      </c>
      <c r="I5" s="73" t="s">
        <v>82</v>
      </c>
      <c r="J5" s="169"/>
      <c r="K5" s="166"/>
      <c r="L5" s="138" t="s">
        <v>307</v>
      </c>
      <c r="M5" s="139" t="s">
        <v>308</v>
      </c>
      <c r="N5" s="73" t="s">
        <v>310</v>
      </c>
      <c r="O5" s="138" t="s">
        <v>307</v>
      </c>
      <c r="P5" s="139" t="s">
        <v>308</v>
      </c>
      <c r="Q5" s="73" t="s">
        <v>310</v>
      </c>
      <c r="R5" s="169"/>
      <c r="S5" s="166"/>
      <c r="T5" s="138" t="s">
        <v>307</v>
      </c>
      <c r="U5" s="139" t="s">
        <v>308</v>
      </c>
      <c r="V5" s="73" t="s">
        <v>310</v>
      </c>
      <c r="W5" s="138" t="s">
        <v>307</v>
      </c>
      <c r="X5" s="139" t="s">
        <v>308</v>
      </c>
      <c r="Y5" s="73" t="s">
        <v>310</v>
      </c>
      <c r="Z5" s="169"/>
      <c r="AA5" s="166"/>
      <c r="AB5" s="138" t="s">
        <v>307</v>
      </c>
      <c r="AC5" s="139" t="s">
        <v>308</v>
      </c>
      <c r="AD5" s="73" t="s">
        <v>310</v>
      </c>
      <c r="AE5" s="138" t="s">
        <v>307</v>
      </c>
      <c r="AF5" s="139" t="s">
        <v>308</v>
      </c>
      <c r="AG5" s="73" t="s">
        <v>310</v>
      </c>
      <c r="AH5" s="169"/>
      <c r="AI5" s="166"/>
      <c r="AJ5" s="138" t="s">
        <v>307</v>
      </c>
      <c r="AK5" s="139" t="s">
        <v>308</v>
      </c>
      <c r="AL5" s="73" t="s">
        <v>310</v>
      </c>
      <c r="AM5" s="138" t="s">
        <v>307</v>
      </c>
      <c r="AN5" s="139" t="s">
        <v>308</v>
      </c>
      <c r="AO5" s="73" t="s">
        <v>310</v>
      </c>
      <c r="AP5" s="169"/>
      <c r="AQ5" s="166"/>
      <c r="AR5" s="138" t="s">
        <v>307</v>
      </c>
      <c r="AS5" s="139" t="s">
        <v>308</v>
      </c>
      <c r="AT5" s="73" t="s">
        <v>310</v>
      </c>
      <c r="AU5" s="138" t="s">
        <v>307</v>
      </c>
      <c r="AV5" s="139" t="s">
        <v>308</v>
      </c>
      <c r="AW5" s="73" t="s">
        <v>310</v>
      </c>
      <c r="AX5" s="169"/>
      <c r="AY5" s="166"/>
      <c r="AZ5" s="138" t="s">
        <v>307</v>
      </c>
      <c r="BA5" s="139" t="s">
        <v>308</v>
      </c>
      <c r="BB5" s="73" t="s">
        <v>310</v>
      </c>
      <c r="BC5" s="138" t="s">
        <v>307</v>
      </c>
      <c r="BD5" s="139" t="s">
        <v>308</v>
      </c>
      <c r="BE5" s="73" t="s">
        <v>310</v>
      </c>
    </row>
    <row r="6" spans="1:57" s="47" customFormat="1" ht="13.5">
      <c r="A6" s="170"/>
      <c r="B6" s="157"/>
      <c r="C6" s="167"/>
      <c r="D6" s="142" t="s">
        <v>121</v>
      </c>
      <c r="E6" s="143" t="s">
        <v>121</v>
      </c>
      <c r="F6" s="143" t="s">
        <v>121</v>
      </c>
      <c r="G6" s="142" t="s">
        <v>121</v>
      </c>
      <c r="H6" s="143" t="s">
        <v>121</v>
      </c>
      <c r="I6" s="143" t="s">
        <v>121</v>
      </c>
      <c r="J6" s="170"/>
      <c r="K6" s="167"/>
      <c r="L6" s="142" t="s">
        <v>121</v>
      </c>
      <c r="M6" s="143" t="s">
        <v>121</v>
      </c>
      <c r="N6" s="143" t="s">
        <v>121</v>
      </c>
      <c r="O6" s="142" t="s">
        <v>121</v>
      </c>
      <c r="P6" s="143" t="s">
        <v>121</v>
      </c>
      <c r="Q6" s="143" t="s">
        <v>121</v>
      </c>
      <c r="R6" s="170"/>
      <c r="S6" s="167"/>
      <c r="T6" s="142" t="s">
        <v>121</v>
      </c>
      <c r="U6" s="143" t="s">
        <v>121</v>
      </c>
      <c r="V6" s="143" t="s">
        <v>121</v>
      </c>
      <c r="W6" s="142" t="s">
        <v>121</v>
      </c>
      <c r="X6" s="143" t="s">
        <v>121</v>
      </c>
      <c r="Y6" s="143" t="s">
        <v>121</v>
      </c>
      <c r="Z6" s="170"/>
      <c r="AA6" s="167"/>
      <c r="AB6" s="142" t="s">
        <v>121</v>
      </c>
      <c r="AC6" s="143" t="s">
        <v>121</v>
      </c>
      <c r="AD6" s="143" t="s">
        <v>121</v>
      </c>
      <c r="AE6" s="142" t="s">
        <v>121</v>
      </c>
      <c r="AF6" s="143" t="s">
        <v>121</v>
      </c>
      <c r="AG6" s="143" t="s">
        <v>121</v>
      </c>
      <c r="AH6" s="170"/>
      <c r="AI6" s="167"/>
      <c r="AJ6" s="142" t="s">
        <v>121</v>
      </c>
      <c r="AK6" s="143" t="s">
        <v>121</v>
      </c>
      <c r="AL6" s="143" t="s">
        <v>121</v>
      </c>
      <c r="AM6" s="142" t="s">
        <v>121</v>
      </c>
      <c r="AN6" s="143" t="s">
        <v>121</v>
      </c>
      <c r="AO6" s="143" t="s">
        <v>121</v>
      </c>
      <c r="AP6" s="170"/>
      <c r="AQ6" s="167"/>
      <c r="AR6" s="142" t="s">
        <v>121</v>
      </c>
      <c r="AS6" s="143" t="s">
        <v>121</v>
      </c>
      <c r="AT6" s="143" t="s">
        <v>121</v>
      </c>
      <c r="AU6" s="142" t="s">
        <v>121</v>
      </c>
      <c r="AV6" s="143" t="s">
        <v>121</v>
      </c>
      <c r="AW6" s="143" t="s">
        <v>121</v>
      </c>
      <c r="AX6" s="170"/>
      <c r="AY6" s="167"/>
      <c r="AZ6" s="142" t="s">
        <v>121</v>
      </c>
      <c r="BA6" s="143" t="s">
        <v>121</v>
      </c>
      <c r="BB6" s="143" t="s">
        <v>121</v>
      </c>
      <c r="BC6" s="142" t="s">
        <v>121</v>
      </c>
      <c r="BD6" s="143" t="s">
        <v>121</v>
      </c>
      <c r="BE6" s="143" t="s">
        <v>121</v>
      </c>
    </row>
    <row r="7" spans="1:57" s="63" customFormat="1" ht="12" customHeight="1">
      <c r="A7" s="49" t="s">
        <v>122</v>
      </c>
      <c r="B7" s="49">
        <v>38000</v>
      </c>
      <c r="C7" s="49" t="s">
        <v>82</v>
      </c>
      <c r="D7" s="74">
        <f aca="true" t="shared" si="0" ref="D7:I7">SUM(D8:D27)</f>
        <v>195824</v>
      </c>
      <c r="E7" s="74">
        <f t="shared" si="0"/>
        <v>320794</v>
      </c>
      <c r="F7" s="74">
        <f t="shared" si="0"/>
        <v>516618</v>
      </c>
      <c r="G7" s="74">
        <f t="shared" si="0"/>
        <v>91025</v>
      </c>
      <c r="H7" s="74">
        <f t="shared" si="0"/>
        <v>1134967</v>
      </c>
      <c r="I7" s="74">
        <f t="shared" si="0"/>
        <v>1225992</v>
      </c>
      <c r="J7" s="50">
        <f>COUNTIF(J8:J27,"&lt;&gt;")</f>
        <v>13</v>
      </c>
      <c r="K7" s="50">
        <f>COUNTIF(K8:K27,"&lt;&gt;")</f>
        <v>13</v>
      </c>
      <c r="L7" s="74">
        <f aca="true" t="shared" si="1" ref="L7:Q7">SUM(L8:L27)</f>
        <v>195824</v>
      </c>
      <c r="M7" s="74">
        <f t="shared" si="1"/>
        <v>202800</v>
      </c>
      <c r="N7" s="74">
        <f t="shared" si="1"/>
        <v>398624</v>
      </c>
      <c r="O7" s="74">
        <f t="shared" si="1"/>
        <v>91025</v>
      </c>
      <c r="P7" s="74">
        <f t="shared" si="1"/>
        <v>1004921</v>
      </c>
      <c r="Q7" s="74">
        <f t="shared" si="1"/>
        <v>1095946</v>
      </c>
      <c r="R7" s="50">
        <f>COUNTIF(R8:R27,"&lt;&gt;")</f>
        <v>3</v>
      </c>
      <c r="S7" s="50">
        <f>COUNTIF(S8:S27,"&lt;&gt;")</f>
        <v>3</v>
      </c>
      <c r="T7" s="74">
        <f aca="true" t="shared" si="2" ref="T7:Y7">SUM(T8:T27)</f>
        <v>0</v>
      </c>
      <c r="U7" s="74">
        <f t="shared" si="2"/>
        <v>117994</v>
      </c>
      <c r="V7" s="74">
        <f t="shared" si="2"/>
        <v>117994</v>
      </c>
      <c r="W7" s="74">
        <f t="shared" si="2"/>
        <v>0</v>
      </c>
      <c r="X7" s="74">
        <f t="shared" si="2"/>
        <v>108366</v>
      </c>
      <c r="Y7" s="74">
        <f t="shared" si="2"/>
        <v>108366</v>
      </c>
      <c r="Z7" s="50">
        <f>COUNTIF(Z8:Z27,"&lt;&gt;")</f>
        <v>1</v>
      </c>
      <c r="AA7" s="50">
        <f>COUNTIF(AA8:AA27,"&lt;&gt;")</f>
        <v>1</v>
      </c>
      <c r="AB7" s="74">
        <f aca="true" t="shared" si="3" ref="AB7:AG7">SUM(AB8:AB27)</f>
        <v>0</v>
      </c>
      <c r="AC7" s="74">
        <f t="shared" si="3"/>
        <v>0</v>
      </c>
      <c r="AD7" s="74">
        <f t="shared" si="3"/>
        <v>0</v>
      </c>
      <c r="AE7" s="74">
        <f t="shared" si="3"/>
        <v>0</v>
      </c>
      <c r="AF7" s="74">
        <f t="shared" si="3"/>
        <v>21680</v>
      </c>
      <c r="AG7" s="74">
        <f t="shared" si="3"/>
        <v>21680</v>
      </c>
      <c r="AH7" s="50">
        <f>COUNTIF(AH8:AH27,"&lt;&gt;")</f>
        <v>0</v>
      </c>
      <c r="AI7" s="50">
        <f>COUNTIF(AI8:AI27,"&lt;&gt;")</f>
        <v>0</v>
      </c>
      <c r="AJ7" s="74">
        <f aca="true" t="shared" si="4" ref="AJ7:AO7">SUM(AJ8:AJ27)</f>
        <v>0</v>
      </c>
      <c r="AK7" s="74">
        <f t="shared" si="4"/>
        <v>0</v>
      </c>
      <c r="AL7" s="74">
        <f t="shared" si="4"/>
        <v>0</v>
      </c>
      <c r="AM7" s="74">
        <f t="shared" si="4"/>
        <v>0</v>
      </c>
      <c r="AN7" s="74">
        <f t="shared" si="4"/>
        <v>0</v>
      </c>
      <c r="AO7" s="74">
        <f t="shared" si="4"/>
        <v>0</v>
      </c>
      <c r="AP7" s="50">
        <f>COUNTIF(AP8:AP27,"&lt;&gt;")</f>
        <v>0</v>
      </c>
      <c r="AQ7" s="50">
        <f>COUNTIF(AQ8:AQ27,"&lt;&gt;")</f>
        <v>0</v>
      </c>
      <c r="AR7" s="74">
        <f aca="true" t="shared" si="5" ref="AR7:AW7">SUM(AR8:AR27)</f>
        <v>0</v>
      </c>
      <c r="AS7" s="74">
        <f t="shared" si="5"/>
        <v>0</v>
      </c>
      <c r="AT7" s="74">
        <f t="shared" si="5"/>
        <v>0</v>
      </c>
      <c r="AU7" s="74">
        <f t="shared" si="5"/>
        <v>0</v>
      </c>
      <c r="AV7" s="74">
        <f t="shared" si="5"/>
        <v>0</v>
      </c>
      <c r="AW7" s="74">
        <f t="shared" si="5"/>
        <v>0</v>
      </c>
      <c r="AX7" s="50">
        <f>COUNTIF(AX8:AX27,"&lt;&gt;")</f>
        <v>0</v>
      </c>
      <c r="AY7" s="50">
        <f>COUNTIF(AY8:AY27,"&lt;&gt;")</f>
        <v>0</v>
      </c>
      <c r="AZ7" s="74">
        <f aca="true" t="shared" si="6" ref="AZ7:BE7">SUM(AZ8:AZ27)</f>
        <v>0</v>
      </c>
      <c r="BA7" s="74">
        <f t="shared" si="6"/>
        <v>0</v>
      </c>
      <c r="BB7" s="74">
        <f t="shared" si="6"/>
        <v>0</v>
      </c>
      <c r="BC7" s="74">
        <f t="shared" si="6"/>
        <v>0</v>
      </c>
      <c r="BD7" s="74">
        <f t="shared" si="6"/>
        <v>0</v>
      </c>
      <c r="BE7" s="74">
        <f t="shared" si="6"/>
        <v>0</v>
      </c>
    </row>
    <row r="8" spans="1:57" s="51" customFormat="1" ht="12" customHeight="1">
      <c r="A8" s="52" t="s">
        <v>122</v>
      </c>
      <c r="B8" s="66" t="s">
        <v>311</v>
      </c>
      <c r="C8" s="52" t="s">
        <v>312</v>
      </c>
      <c r="D8" s="76">
        <f aca="true" t="shared" si="7" ref="D8:D27">SUM(L8,T8,AB8,AJ8,AR8,AZ8)</f>
        <v>0</v>
      </c>
      <c r="E8" s="76">
        <f aca="true" t="shared" si="8" ref="E8:E27">SUM(M8,U8,AC8,AK8,AS8,BA8)</f>
        <v>0</v>
      </c>
      <c r="F8" s="76">
        <f aca="true" t="shared" si="9" ref="F8:F27">SUM(D8:E8)</f>
        <v>0</v>
      </c>
      <c r="G8" s="76">
        <f aca="true" t="shared" si="10" ref="G8:G27">SUM(O8,W8,AE8,AM8,AU8,BC8)</f>
        <v>68904</v>
      </c>
      <c r="H8" s="76">
        <f aca="true" t="shared" si="11" ref="H8:H27">SUM(P8,X8,AF8,AN8,AV8,BD8)</f>
        <v>341286</v>
      </c>
      <c r="I8" s="76">
        <f aca="true" t="shared" si="12" ref="I8:I27">SUM(G8:H8)</f>
        <v>410190</v>
      </c>
      <c r="J8" s="67" t="s">
        <v>313</v>
      </c>
      <c r="K8" s="54" t="s">
        <v>314</v>
      </c>
      <c r="L8" s="76">
        <v>0</v>
      </c>
      <c r="M8" s="76">
        <v>0</v>
      </c>
      <c r="N8" s="76">
        <f aca="true" t="shared" si="13" ref="N8:N27">SUM(L8,+M8)</f>
        <v>0</v>
      </c>
      <c r="O8" s="76">
        <v>68904</v>
      </c>
      <c r="P8" s="76">
        <v>341286</v>
      </c>
      <c r="Q8" s="76">
        <f aca="true" t="shared" si="14" ref="Q8:Q27">SUM(O8,+P8)</f>
        <v>410190</v>
      </c>
      <c r="R8" s="67"/>
      <c r="S8" s="54"/>
      <c r="T8" s="76">
        <v>0</v>
      </c>
      <c r="U8" s="76">
        <v>0</v>
      </c>
      <c r="V8" s="76">
        <f aca="true" t="shared" si="15" ref="V8:V27">+SUM(T8,U8)</f>
        <v>0</v>
      </c>
      <c r="W8" s="76">
        <v>0</v>
      </c>
      <c r="X8" s="76">
        <v>0</v>
      </c>
      <c r="Y8" s="76">
        <f aca="true" t="shared" si="16" ref="Y8:Y27">+SUM(W8,X8)</f>
        <v>0</v>
      </c>
      <c r="Z8" s="67"/>
      <c r="AA8" s="54"/>
      <c r="AB8" s="76">
        <v>0</v>
      </c>
      <c r="AC8" s="76">
        <v>0</v>
      </c>
      <c r="AD8" s="76">
        <f aca="true" t="shared" si="17" ref="AD8:AD27">+SUM(AB8,AC8)</f>
        <v>0</v>
      </c>
      <c r="AE8" s="76">
        <v>0</v>
      </c>
      <c r="AF8" s="76">
        <v>0</v>
      </c>
      <c r="AG8" s="76">
        <f aca="true" t="shared" si="18" ref="AG8:AG27">SUM(AE8,+AF8)</f>
        <v>0</v>
      </c>
      <c r="AH8" s="67"/>
      <c r="AI8" s="54"/>
      <c r="AJ8" s="76">
        <v>0</v>
      </c>
      <c r="AK8" s="76">
        <v>0</v>
      </c>
      <c r="AL8" s="76">
        <f aca="true" t="shared" si="19" ref="AL8:AL27">SUM(AJ8,+AK8)</f>
        <v>0</v>
      </c>
      <c r="AM8" s="76">
        <v>0</v>
      </c>
      <c r="AN8" s="76">
        <v>0</v>
      </c>
      <c r="AO8" s="76">
        <f aca="true" t="shared" si="20" ref="AO8:AO27">SUM(AM8,+AN8)</f>
        <v>0</v>
      </c>
      <c r="AP8" s="67"/>
      <c r="AQ8" s="54"/>
      <c r="AR8" s="76">
        <v>0</v>
      </c>
      <c r="AS8" s="76">
        <v>0</v>
      </c>
      <c r="AT8" s="76">
        <f aca="true" t="shared" si="21" ref="AT8:AT27">SUM(AR8,+AS8)</f>
        <v>0</v>
      </c>
      <c r="AU8" s="76">
        <v>0</v>
      </c>
      <c r="AV8" s="76">
        <v>0</v>
      </c>
      <c r="AW8" s="76">
        <f aca="true" t="shared" si="22" ref="AW8:AW27">SUM(AU8,+AV8)</f>
        <v>0</v>
      </c>
      <c r="AX8" s="67"/>
      <c r="AY8" s="54"/>
      <c r="AZ8" s="76">
        <v>0</v>
      </c>
      <c r="BA8" s="76">
        <v>0</v>
      </c>
      <c r="BB8" s="76">
        <f aca="true" t="shared" si="23" ref="BB8:BB27">SUM(AZ8,BA8)</f>
        <v>0</v>
      </c>
      <c r="BC8" s="76">
        <v>0</v>
      </c>
      <c r="BD8" s="76">
        <v>0</v>
      </c>
      <c r="BE8" s="76">
        <f aca="true" t="shared" si="24" ref="BE8:BE27">SUM(BC8,+BD8)</f>
        <v>0</v>
      </c>
    </row>
    <row r="9" spans="1:57" s="51" customFormat="1" ht="12" customHeight="1">
      <c r="A9" s="52" t="s">
        <v>122</v>
      </c>
      <c r="B9" s="53" t="s">
        <v>315</v>
      </c>
      <c r="C9" s="52" t="s">
        <v>316</v>
      </c>
      <c r="D9" s="76">
        <f t="shared" si="7"/>
        <v>0</v>
      </c>
      <c r="E9" s="76">
        <f t="shared" si="8"/>
        <v>0</v>
      </c>
      <c r="F9" s="76">
        <f t="shared" si="9"/>
        <v>0</v>
      </c>
      <c r="G9" s="76">
        <f t="shared" si="10"/>
        <v>0</v>
      </c>
      <c r="H9" s="76">
        <f t="shared" si="11"/>
        <v>0</v>
      </c>
      <c r="I9" s="76">
        <f t="shared" si="12"/>
        <v>0</v>
      </c>
      <c r="J9" s="67"/>
      <c r="K9" s="54"/>
      <c r="L9" s="76">
        <v>0</v>
      </c>
      <c r="M9" s="76">
        <v>0</v>
      </c>
      <c r="N9" s="76">
        <f t="shared" si="13"/>
        <v>0</v>
      </c>
      <c r="O9" s="76">
        <v>0</v>
      </c>
      <c r="P9" s="76">
        <v>0</v>
      </c>
      <c r="Q9" s="76">
        <f t="shared" si="14"/>
        <v>0</v>
      </c>
      <c r="R9" s="67"/>
      <c r="S9" s="54"/>
      <c r="T9" s="76">
        <v>0</v>
      </c>
      <c r="U9" s="76">
        <v>0</v>
      </c>
      <c r="V9" s="76">
        <f t="shared" si="15"/>
        <v>0</v>
      </c>
      <c r="W9" s="76">
        <v>0</v>
      </c>
      <c r="X9" s="76">
        <v>0</v>
      </c>
      <c r="Y9" s="76">
        <f t="shared" si="16"/>
        <v>0</v>
      </c>
      <c r="Z9" s="67"/>
      <c r="AA9" s="54"/>
      <c r="AB9" s="76">
        <v>0</v>
      </c>
      <c r="AC9" s="76">
        <v>0</v>
      </c>
      <c r="AD9" s="76">
        <f t="shared" si="17"/>
        <v>0</v>
      </c>
      <c r="AE9" s="76">
        <v>0</v>
      </c>
      <c r="AF9" s="76">
        <v>0</v>
      </c>
      <c r="AG9" s="76">
        <f t="shared" si="18"/>
        <v>0</v>
      </c>
      <c r="AH9" s="67"/>
      <c r="AI9" s="54"/>
      <c r="AJ9" s="76">
        <v>0</v>
      </c>
      <c r="AK9" s="76">
        <v>0</v>
      </c>
      <c r="AL9" s="76">
        <f t="shared" si="19"/>
        <v>0</v>
      </c>
      <c r="AM9" s="76">
        <v>0</v>
      </c>
      <c r="AN9" s="76">
        <v>0</v>
      </c>
      <c r="AO9" s="76">
        <f t="shared" si="20"/>
        <v>0</v>
      </c>
      <c r="AP9" s="67"/>
      <c r="AQ9" s="54"/>
      <c r="AR9" s="76">
        <v>0</v>
      </c>
      <c r="AS9" s="76">
        <v>0</v>
      </c>
      <c r="AT9" s="76">
        <f t="shared" si="21"/>
        <v>0</v>
      </c>
      <c r="AU9" s="76">
        <v>0</v>
      </c>
      <c r="AV9" s="76">
        <v>0</v>
      </c>
      <c r="AW9" s="76">
        <f t="shared" si="22"/>
        <v>0</v>
      </c>
      <c r="AX9" s="67"/>
      <c r="AY9" s="54"/>
      <c r="AZ9" s="76">
        <v>0</v>
      </c>
      <c r="BA9" s="76">
        <v>0</v>
      </c>
      <c r="BB9" s="76">
        <f t="shared" si="23"/>
        <v>0</v>
      </c>
      <c r="BC9" s="76">
        <v>0</v>
      </c>
      <c r="BD9" s="76">
        <v>0</v>
      </c>
      <c r="BE9" s="76">
        <f t="shared" si="24"/>
        <v>0</v>
      </c>
    </row>
    <row r="10" spans="1:57" s="51" customFormat="1" ht="12" customHeight="1">
      <c r="A10" s="52" t="s">
        <v>122</v>
      </c>
      <c r="B10" s="53" t="s">
        <v>317</v>
      </c>
      <c r="C10" s="52" t="s">
        <v>318</v>
      </c>
      <c r="D10" s="76">
        <f t="shared" si="7"/>
        <v>93492</v>
      </c>
      <c r="E10" s="76">
        <f t="shared" si="8"/>
        <v>24492</v>
      </c>
      <c r="F10" s="76">
        <f t="shared" si="9"/>
        <v>117984</v>
      </c>
      <c r="G10" s="76">
        <f t="shared" si="10"/>
        <v>0</v>
      </c>
      <c r="H10" s="76">
        <f t="shared" si="11"/>
        <v>141584</v>
      </c>
      <c r="I10" s="76">
        <f t="shared" si="12"/>
        <v>141584</v>
      </c>
      <c r="J10" s="67" t="s">
        <v>319</v>
      </c>
      <c r="K10" s="54" t="s">
        <v>320</v>
      </c>
      <c r="L10" s="76">
        <v>93492</v>
      </c>
      <c r="M10" s="76">
        <v>24492</v>
      </c>
      <c r="N10" s="76">
        <f t="shared" si="13"/>
        <v>117984</v>
      </c>
      <c r="O10" s="76">
        <v>0</v>
      </c>
      <c r="P10" s="76">
        <v>141584</v>
      </c>
      <c r="Q10" s="76">
        <f t="shared" si="14"/>
        <v>141584</v>
      </c>
      <c r="R10" s="67"/>
      <c r="S10" s="54"/>
      <c r="T10" s="76">
        <v>0</v>
      </c>
      <c r="U10" s="76">
        <v>0</v>
      </c>
      <c r="V10" s="76">
        <f t="shared" si="15"/>
        <v>0</v>
      </c>
      <c r="W10" s="76">
        <v>0</v>
      </c>
      <c r="X10" s="76">
        <v>0</v>
      </c>
      <c r="Y10" s="76">
        <f t="shared" si="16"/>
        <v>0</v>
      </c>
      <c r="Z10" s="67"/>
      <c r="AA10" s="54"/>
      <c r="AB10" s="76">
        <v>0</v>
      </c>
      <c r="AC10" s="76">
        <v>0</v>
      </c>
      <c r="AD10" s="76">
        <f t="shared" si="17"/>
        <v>0</v>
      </c>
      <c r="AE10" s="76">
        <v>0</v>
      </c>
      <c r="AF10" s="76">
        <v>0</v>
      </c>
      <c r="AG10" s="76">
        <f t="shared" si="18"/>
        <v>0</v>
      </c>
      <c r="AH10" s="67"/>
      <c r="AI10" s="54"/>
      <c r="AJ10" s="76">
        <v>0</v>
      </c>
      <c r="AK10" s="76">
        <v>0</v>
      </c>
      <c r="AL10" s="76">
        <f t="shared" si="19"/>
        <v>0</v>
      </c>
      <c r="AM10" s="76">
        <v>0</v>
      </c>
      <c r="AN10" s="76">
        <v>0</v>
      </c>
      <c r="AO10" s="76">
        <f t="shared" si="20"/>
        <v>0</v>
      </c>
      <c r="AP10" s="67"/>
      <c r="AQ10" s="54"/>
      <c r="AR10" s="76">
        <v>0</v>
      </c>
      <c r="AS10" s="76">
        <v>0</v>
      </c>
      <c r="AT10" s="76">
        <f t="shared" si="21"/>
        <v>0</v>
      </c>
      <c r="AU10" s="76">
        <v>0</v>
      </c>
      <c r="AV10" s="76">
        <v>0</v>
      </c>
      <c r="AW10" s="76">
        <f t="shared" si="22"/>
        <v>0</v>
      </c>
      <c r="AX10" s="67"/>
      <c r="AY10" s="54"/>
      <c r="AZ10" s="76">
        <v>0</v>
      </c>
      <c r="BA10" s="76">
        <v>0</v>
      </c>
      <c r="BB10" s="76">
        <f t="shared" si="23"/>
        <v>0</v>
      </c>
      <c r="BC10" s="76">
        <v>0</v>
      </c>
      <c r="BD10" s="76">
        <v>0</v>
      </c>
      <c r="BE10" s="76">
        <f t="shared" si="24"/>
        <v>0</v>
      </c>
    </row>
    <row r="11" spans="1:57" s="51" customFormat="1" ht="12" customHeight="1">
      <c r="A11" s="52" t="s">
        <v>122</v>
      </c>
      <c r="B11" s="53" t="s">
        <v>321</v>
      </c>
      <c r="C11" s="52" t="s">
        <v>322</v>
      </c>
      <c r="D11" s="76">
        <f t="shared" si="7"/>
        <v>0</v>
      </c>
      <c r="E11" s="76">
        <f t="shared" si="8"/>
        <v>0</v>
      </c>
      <c r="F11" s="76">
        <f t="shared" si="9"/>
        <v>0</v>
      </c>
      <c r="G11" s="76">
        <f t="shared" si="10"/>
        <v>0</v>
      </c>
      <c r="H11" s="76">
        <f t="shared" si="11"/>
        <v>99492</v>
      </c>
      <c r="I11" s="76">
        <f t="shared" si="12"/>
        <v>99492</v>
      </c>
      <c r="J11" s="67" t="s">
        <v>323</v>
      </c>
      <c r="K11" s="54" t="s">
        <v>324</v>
      </c>
      <c r="L11" s="76">
        <v>0</v>
      </c>
      <c r="M11" s="76">
        <v>0</v>
      </c>
      <c r="N11" s="76">
        <f t="shared" si="13"/>
        <v>0</v>
      </c>
      <c r="O11" s="76">
        <v>0</v>
      </c>
      <c r="P11" s="76">
        <v>99492</v>
      </c>
      <c r="Q11" s="76">
        <f t="shared" si="14"/>
        <v>99492</v>
      </c>
      <c r="R11" s="67"/>
      <c r="S11" s="54"/>
      <c r="T11" s="76">
        <v>0</v>
      </c>
      <c r="U11" s="76">
        <v>0</v>
      </c>
      <c r="V11" s="76">
        <f t="shared" si="15"/>
        <v>0</v>
      </c>
      <c r="W11" s="76">
        <v>0</v>
      </c>
      <c r="X11" s="76">
        <v>0</v>
      </c>
      <c r="Y11" s="76">
        <f t="shared" si="16"/>
        <v>0</v>
      </c>
      <c r="Z11" s="67"/>
      <c r="AA11" s="54"/>
      <c r="AB11" s="76">
        <v>0</v>
      </c>
      <c r="AC11" s="76">
        <v>0</v>
      </c>
      <c r="AD11" s="76">
        <f t="shared" si="17"/>
        <v>0</v>
      </c>
      <c r="AE11" s="76">
        <v>0</v>
      </c>
      <c r="AF11" s="76">
        <v>0</v>
      </c>
      <c r="AG11" s="76">
        <f t="shared" si="18"/>
        <v>0</v>
      </c>
      <c r="AH11" s="67"/>
      <c r="AI11" s="54"/>
      <c r="AJ11" s="76">
        <v>0</v>
      </c>
      <c r="AK11" s="76">
        <v>0</v>
      </c>
      <c r="AL11" s="76">
        <f t="shared" si="19"/>
        <v>0</v>
      </c>
      <c r="AM11" s="76">
        <v>0</v>
      </c>
      <c r="AN11" s="76">
        <v>0</v>
      </c>
      <c r="AO11" s="76">
        <f t="shared" si="20"/>
        <v>0</v>
      </c>
      <c r="AP11" s="67"/>
      <c r="AQ11" s="54"/>
      <c r="AR11" s="76">
        <v>0</v>
      </c>
      <c r="AS11" s="76">
        <v>0</v>
      </c>
      <c r="AT11" s="76">
        <f t="shared" si="21"/>
        <v>0</v>
      </c>
      <c r="AU11" s="76">
        <v>0</v>
      </c>
      <c r="AV11" s="76">
        <v>0</v>
      </c>
      <c r="AW11" s="76">
        <f t="shared" si="22"/>
        <v>0</v>
      </c>
      <c r="AX11" s="67"/>
      <c r="AY11" s="54"/>
      <c r="AZ11" s="76">
        <v>0</v>
      </c>
      <c r="BA11" s="76">
        <v>0</v>
      </c>
      <c r="BB11" s="76">
        <f t="shared" si="23"/>
        <v>0</v>
      </c>
      <c r="BC11" s="76">
        <v>0</v>
      </c>
      <c r="BD11" s="76">
        <v>0</v>
      </c>
      <c r="BE11" s="76">
        <f t="shared" si="24"/>
        <v>0</v>
      </c>
    </row>
    <row r="12" spans="1:57" s="51" customFormat="1" ht="12" customHeight="1">
      <c r="A12" s="55" t="s">
        <v>122</v>
      </c>
      <c r="B12" s="56" t="s">
        <v>325</v>
      </c>
      <c r="C12" s="55" t="s">
        <v>326</v>
      </c>
      <c r="D12" s="78">
        <f t="shared" si="7"/>
        <v>0</v>
      </c>
      <c r="E12" s="78">
        <f t="shared" si="8"/>
        <v>0</v>
      </c>
      <c r="F12" s="78">
        <f t="shared" si="9"/>
        <v>0</v>
      </c>
      <c r="G12" s="78">
        <f t="shared" si="10"/>
        <v>0</v>
      </c>
      <c r="H12" s="78">
        <f t="shared" si="11"/>
        <v>0</v>
      </c>
      <c r="I12" s="78">
        <f t="shared" si="12"/>
        <v>0</v>
      </c>
      <c r="J12" s="56"/>
      <c r="K12" s="55"/>
      <c r="L12" s="78">
        <v>0</v>
      </c>
      <c r="M12" s="78">
        <v>0</v>
      </c>
      <c r="N12" s="78">
        <f t="shared" si="13"/>
        <v>0</v>
      </c>
      <c r="O12" s="78">
        <v>0</v>
      </c>
      <c r="P12" s="78">
        <v>0</v>
      </c>
      <c r="Q12" s="78">
        <f t="shared" si="14"/>
        <v>0</v>
      </c>
      <c r="R12" s="56"/>
      <c r="S12" s="55"/>
      <c r="T12" s="78">
        <v>0</v>
      </c>
      <c r="U12" s="78">
        <v>0</v>
      </c>
      <c r="V12" s="78">
        <f t="shared" si="15"/>
        <v>0</v>
      </c>
      <c r="W12" s="78">
        <v>0</v>
      </c>
      <c r="X12" s="78">
        <v>0</v>
      </c>
      <c r="Y12" s="78">
        <f t="shared" si="16"/>
        <v>0</v>
      </c>
      <c r="Z12" s="56"/>
      <c r="AA12" s="55"/>
      <c r="AB12" s="78">
        <v>0</v>
      </c>
      <c r="AC12" s="78">
        <v>0</v>
      </c>
      <c r="AD12" s="78">
        <f t="shared" si="17"/>
        <v>0</v>
      </c>
      <c r="AE12" s="78">
        <v>0</v>
      </c>
      <c r="AF12" s="78">
        <v>0</v>
      </c>
      <c r="AG12" s="78">
        <f t="shared" si="18"/>
        <v>0</v>
      </c>
      <c r="AH12" s="56"/>
      <c r="AI12" s="55"/>
      <c r="AJ12" s="78">
        <v>0</v>
      </c>
      <c r="AK12" s="78">
        <v>0</v>
      </c>
      <c r="AL12" s="78">
        <f t="shared" si="19"/>
        <v>0</v>
      </c>
      <c r="AM12" s="78">
        <v>0</v>
      </c>
      <c r="AN12" s="78">
        <v>0</v>
      </c>
      <c r="AO12" s="78">
        <f t="shared" si="20"/>
        <v>0</v>
      </c>
      <c r="AP12" s="56"/>
      <c r="AQ12" s="55"/>
      <c r="AR12" s="78">
        <v>0</v>
      </c>
      <c r="AS12" s="78">
        <v>0</v>
      </c>
      <c r="AT12" s="78">
        <f t="shared" si="21"/>
        <v>0</v>
      </c>
      <c r="AU12" s="78">
        <v>0</v>
      </c>
      <c r="AV12" s="78">
        <v>0</v>
      </c>
      <c r="AW12" s="78">
        <f t="shared" si="22"/>
        <v>0</v>
      </c>
      <c r="AX12" s="56"/>
      <c r="AY12" s="55"/>
      <c r="AZ12" s="78">
        <v>0</v>
      </c>
      <c r="BA12" s="78">
        <v>0</v>
      </c>
      <c r="BB12" s="78">
        <f t="shared" si="23"/>
        <v>0</v>
      </c>
      <c r="BC12" s="78">
        <v>0</v>
      </c>
      <c r="BD12" s="78">
        <v>0</v>
      </c>
      <c r="BE12" s="78">
        <f t="shared" si="24"/>
        <v>0</v>
      </c>
    </row>
    <row r="13" spans="1:57" s="51" customFormat="1" ht="12" customHeight="1">
      <c r="A13" s="55" t="s">
        <v>122</v>
      </c>
      <c r="B13" s="56" t="s">
        <v>327</v>
      </c>
      <c r="C13" s="55" t="s">
        <v>328</v>
      </c>
      <c r="D13" s="78">
        <f t="shared" si="7"/>
        <v>0</v>
      </c>
      <c r="E13" s="78">
        <f t="shared" si="8"/>
        <v>0</v>
      </c>
      <c r="F13" s="78">
        <f t="shared" si="9"/>
        <v>0</v>
      </c>
      <c r="G13" s="78">
        <f t="shared" si="10"/>
        <v>0</v>
      </c>
      <c r="H13" s="78">
        <f t="shared" si="11"/>
        <v>0</v>
      </c>
      <c r="I13" s="78">
        <f t="shared" si="12"/>
        <v>0</v>
      </c>
      <c r="J13" s="56"/>
      <c r="K13" s="55"/>
      <c r="L13" s="78">
        <v>0</v>
      </c>
      <c r="M13" s="78">
        <v>0</v>
      </c>
      <c r="N13" s="78">
        <f t="shared" si="13"/>
        <v>0</v>
      </c>
      <c r="O13" s="78">
        <v>0</v>
      </c>
      <c r="P13" s="78">
        <v>0</v>
      </c>
      <c r="Q13" s="78">
        <f t="shared" si="14"/>
        <v>0</v>
      </c>
      <c r="R13" s="56"/>
      <c r="S13" s="55"/>
      <c r="T13" s="78">
        <v>0</v>
      </c>
      <c r="U13" s="78">
        <v>0</v>
      </c>
      <c r="V13" s="78">
        <f t="shared" si="15"/>
        <v>0</v>
      </c>
      <c r="W13" s="78">
        <v>0</v>
      </c>
      <c r="X13" s="78">
        <v>0</v>
      </c>
      <c r="Y13" s="78">
        <f t="shared" si="16"/>
        <v>0</v>
      </c>
      <c r="Z13" s="56"/>
      <c r="AA13" s="55"/>
      <c r="AB13" s="78">
        <v>0</v>
      </c>
      <c r="AC13" s="78">
        <v>0</v>
      </c>
      <c r="AD13" s="78">
        <f t="shared" si="17"/>
        <v>0</v>
      </c>
      <c r="AE13" s="78">
        <v>0</v>
      </c>
      <c r="AF13" s="78">
        <v>0</v>
      </c>
      <c r="AG13" s="78">
        <f t="shared" si="18"/>
        <v>0</v>
      </c>
      <c r="AH13" s="56"/>
      <c r="AI13" s="55"/>
      <c r="AJ13" s="78">
        <v>0</v>
      </c>
      <c r="AK13" s="78">
        <v>0</v>
      </c>
      <c r="AL13" s="78">
        <f t="shared" si="19"/>
        <v>0</v>
      </c>
      <c r="AM13" s="78">
        <v>0</v>
      </c>
      <c r="AN13" s="78">
        <v>0</v>
      </c>
      <c r="AO13" s="78">
        <f t="shared" si="20"/>
        <v>0</v>
      </c>
      <c r="AP13" s="56"/>
      <c r="AQ13" s="55"/>
      <c r="AR13" s="78">
        <v>0</v>
      </c>
      <c r="AS13" s="78">
        <v>0</v>
      </c>
      <c r="AT13" s="78">
        <f t="shared" si="21"/>
        <v>0</v>
      </c>
      <c r="AU13" s="78">
        <v>0</v>
      </c>
      <c r="AV13" s="78">
        <v>0</v>
      </c>
      <c r="AW13" s="78">
        <f t="shared" si="22"/>
        <v>0</v>
      </c>
      <c r="AX13" s="56"/>
      <c r="AY13" s="55"/>
      <c r="AZ13" s="78">
        <v>0</v>
      </c>
      <c r="BA13" s="78">
        <v>0</v>
      </c>
      <c r="BB13" s="78">
        <f t="shared" si="23"/>
        <v>0</v>
      </c>
      <c r="BC13" s="78">
        <v>0</v>
      </c>
      <c r="BD13" s="78">
        <v>0</v>
      </c>
      <c r="BE13" s="78">
        <f t="shared" si="24"/>
        <v>0</v>
      </c>
    </row>
    <row r="14" spans="1:57" s="51" customFormat="1" ht="12" customHeight="1">
      <c r="A14" s="55" t="s">
        <v>122</v>
      </c>
      <c r="B14" s="56" t="s">
        <v>329</v>
      </c>
      <c r="C14" s="55" t="s">
        <v>330</v>
      </c>
      <c r="D14" s="78">
        <f t="shared" si="7"/>
        <v>0</v>
      </c>
      <c r="E14" s="78">
        <f t="shared" si="8"/>
        <v>0</v>
      </c>
      <c r="F14" s="78">
        <f t="shared" si="9"/>
        <v>0</v>
      </c>
      <c r="G14" s="78">
        <f t="shared" si="10"/>
        <v>0</v>
      </c>
      <c r="H14" s="78">
        <f t="shared" si="11"/>
        <v>124745</v>
      </c>
      <c r="I14" s="78">
        <f t="shared" si="12"/>
        <v>124745</v>
      </c>
      <c r="J14" s="56" t="s">
        <v>331</v>
      </c>
      <c r="K14" s="152" t="s">
        <v>332</v>
      </c>
      <c r="L14" s="78">
        <v>0</v>
      </c>
      <c r="M14" s="78">
        <v>0</v>
      </c>
      <c r="N14" s="78">
        <f t="shared" si="13"/>
        <v>0</v>
      </c>
      <c r="O14" s="78">
        <v>0</v>
      </c>
      <c r="P14" s="78">
        <v>124745</v>
      </c>
      <c r="Q14" s="78">
        <f t="shared" si="14"/>
        <v>124745</v>
      </c>
      <c r="R14" s="56"/>
      <c r="S14" s="55"/>
      <c r="T14" s="78">
        <v>0</v>
      </c>
      <c r="U14" s="78">
        <v>0</v>
      </c>
      <c r="V14" s="78">
        <f t="shared" si="15"/>
        <v>0</v>
      </c>
      <c r="W14" s="78">
        <v>0</v>
      </c>
      <c r="X14" s="78">
        <v>0</v>
      </c>
      <c r="Y14" s="78">
        <f t="shared" si="16"/>
        <v>0</v>
      </c>
      <c r="Z14" s="56"/>
      <c r="AA14" s="55"/>
      <c r="AB14" s="78">
        <v>0</v>
      </c>
      <c r="AC14" s="78">
        <v>0</v>
      </c>
      <c r="AD14" s="78">
        <f t="shared" si="17"/>
        <v>0</v>
      </c>
      <c r="AE14" s="78">
        <v>0</v>
      </c>
      <c r="AF14" s="78">
        <v>0</v>
      </c>
      <c r="AG14" s="78">
        <f t="shared" si="18"/>
        <v>0</v>
      </c>
      <c r="AH14" s="56"/>
      <c r="AI14" s="55"/>
      <c r="AJ14" s="78">
        <v>0</v>
      </c>
      <c r="AK14" s="78">
        <v>0</v>
      </c>
      <c r="AL14" s="78">
        <f t="shared" si="19"/>
        <v>0</v>
      </c>
      <c r="AM14" s="78">
        <v>0</v>
      </c>
      <c r="AN14" s="78">
        <v>0</v>
      </c>
      <c r="AO14" s="78">
        <f t="shared" si="20"/>
        <v>0</v>
      </c>
      <c r="AP14" s="56"/>
      <c r="AQ14" s="55"/>
      <c r="AR14" s="78">
        <v>0</v>
      </c>
      <c r="AS14" s="78">
        <v>0</v>
      </c>
      <c r="AT14" s="78">
        <f t="shared" si="21"/>
        <v>0</v>
      </c>
      <c r="AU14" s="78">
        <v>0</v>
      </c>
      <c r="AV14" s="78">
        <v>0</v>
      </c>
      <c r="AW14" s="78">
        <f t="shared" si="22"/>
        <v>0</v>
      </c>
      <c r="AX14" s="56"/>
      <c r="AY14" s="55"/>
      <c r="AZ14" s="78">
        <v>0</v>
      </c>
      <c r="BA14" s="78">
        <v>0</v>
      </c>
      <c r="BB14" s="78">
        <f t="shared" si="23"/>
        <v>0</v>
      </c>
      <c r="BC14" s="78">
        <v>0</v>
      </c>
      <c r="BD14" s="78">
        <v>0</v>
      </c>
      <c r="BE14" s="78">
        <f t="shared" si="24"/>
        <v>0</v>
      </c>
    </row>
    <row r="15" spans="1:57" s="51" customFormat="1" ht="12" customHeight="1">
      <c r="A15" s="55" t="s">
        <v>122</v>
      </c>
      <c r="B15" s="56" t="s">
        <v>333</v>
      </c>
      <c r="C15" s="55" t="s">
        <v>334</v>
      </c>
      <c r="D15" s="78">
        <f t="shared" si="7"/>
        <v>0</v>
      </c>
      <c r="E15" s="78">
        <f t="shared" si="8"/>
        <v>117994</v>
      </c>
      <c r="F15" s="78">
        <f t="shared" si="9"/>
        <v>117994</v>
      </c>
      <c r="G15" s="78">
        <f t="shared" si="10"/>
        <v>0</v>
      </c>
      <c r="H15" s="78">
        <f t="shared" si="11"/>
        <v>107084</v>
      </c>
      <c r="I15" s="78">
        <f t="shared" si="12"/>
        <v>107084</v>
      </c>
      <c r="J15" s="56" t="s">
        <v>335</v>
      </c>
      <c r="K15" s="55" t="s">
        <v>336</v>
      </c>
      <c r="L15" s="78">
        <v>0</v>
      </c>
      <c r="M15" s="78">
        <v>0</v>
      </c>
      <c r="N15" s="78">
        <f t="shared" si="13"/>
        <v>0</v>
      </c>
      <c r="O15" s="78">
        <v>0</v>
      </c>
      <c r="P15" s="78">
        <v>85404</v>
      </c>
      <c r="Q15" s="78">
        <f t="shared" si="14"/>
        <v>85404</v>
      </c>
      <c r="R15" s="56" t="s">
        <v>337</v>
      </c>
      <c r="S15" s="55" t="s">
        <v>338</v>
      </c>
      <c r="T15" s="78">
        <v>0</v>
      </c>
      <c r="U15" s="78">
        <v>117994</v>
      </c>
      <c r="V15" s="78">
        <f t="shared" si="15"/>
        <v>117994</v>
      </c>
      <c r="W15" s="78">
        <v>0</v>
      </c>
      <c r="X15" s="78">
        <v>0</v>
      </c>
      <c r="Y15" s="78">
        <f t="shared" si="16"/>
        <v>0</v>
      </c>
      <c r="Z15" s="56" t="s">
        <v>331</v>
      </c>
      <c r="AA15" s="55" t="s">
        <v>339</v>
      </c>
      <c r="AB15" s="78">
        <v>0</v>
      </c>
      <c r="AC15" s="78">
        <v>0</v>
      </c>
      <c r="AD15" s="78">
        <f t="shared" si="17"/>
        <v>0</v>
      </c>
      <c r="AE15" s="78">
        <v>0</v>
      </c>
      <c r="AF15" s="78">
        <v>21680</v>
      </c>
      <c r="AG15" s="78">
        <f t="shared" si="18"/>
        <v>21680</v>
      </c>
      <c r="AH15" s="56"/>
      <c r="AI15" s="55"/>
      <c r="AJ15" s="78">
        <v>0</v>
      </c>
      <c r="AK15" s="78">
        <v>0</v>
      </c>
      <c r="AL15" s="78">
        <f t="shared" si="19"/>
        <v>0</v>
      </c>
      <c r="AM15" s="78">
        <v>0</v>
      </c>
      <c r="AN15" s="78">
        <v>0</v>
      </c>
      <c r="AO15" s="78">
        <f t="shared" si="20"/>
        <v>0</v>
      </c>
      <c r="AP15" s="56"/>
      <c r="AQ15" s="55"/>
      <c r="AR15" s="78">
        <v>0</v>
      </c>
      <c r="AS15" s="78">
        <v>0</v>
      </c>
      <c r="AT15" s="78">
        <f t="shared" si="21"/>
        <v>0</v>
      </c>
      <c r="AU15" s="78">
        <v>0</v>
      </c>
      <c r="AV15" s="78">
        <v>0</v>
      </c>
      <c r="AW15" s="78">
        <f t="shared" si="22"/>
        <v>0</v>
      </c>
      <c r="AX15" s="56"/>
      <c r="AY15" s="55"/>
      <c r="AZ15" s="78">
        <v>0</v>
      </c>
      <c r="BA15" s="78">
        <v>0</v>
      </c>
      <c r="BB15" s="78">
        <f t="shared" si="23"/>
        <v>0</v>
      </c>
      <c r="BC15" s="78">
        <v>0</v>
      </c>
      <c r="BD15" s="78">
        <v>0</v>
      </c>
      <c r="BE15" s="78">
        <f t="shared" si="24"/>
        <v>0</v>
      </c>
    </row>
    <row r="16" spans="1:57" s="51" customFormat="1" ht="12" customHeight="1">
      <c r="A16" s="55" t="s">
        <v>122</v>
      </c>
      <c r="B16" s="56" t="s">
        <v>340</v>
      </c>
      <c r="C16" s="55" t="s">
        <v>341</v>
      </c>
      <c r="D16" s="78">
        <f t="shared" si="7"/>
        <v>0</v>
      </c>
      <c r="E16" s="78">
        <f t="shared" si="8"/>
        <v>0</v>
      </c>
      <c r="F16" s="78">
        <f t="shared" si="9"/>
        <v>0</v>
      </c>
      <c r="G16" s="78">
        <f t="shared" si="10"/>
        <v>0</v>
      </c>
      <c r="H16" s="78">
        <f t="shared" si="11"/>
        <v>0</v>
      </c>
      <c r="I16" s="78">
        <f t="shared" si="12"/>
        <v>0</v>
      </c>
      <c r="J16" s="56"/>
      <c r="K16" s="55"/>
      <c r="L16" s="78">
        <v>0</v>
      </c>
      <c r="M16" s="78">
        <v>0</v>
      </c>
      <c r="N16" s="78">
        <f t="shared" si="13"/>
        <v>0</v>
      </c>
      <c r="O16" s="78">
        <v>0</v>
      </c>
      <c r="P16" s="78">
        <v>0</v>
      </c>
      <c r="Q16" s="78">
        <f t="shared" si="14"/>
        <v>0</v>
      </c>
      <c r="R16" s="56"/>
      <c r="S16" s="55"/>
      <c r="T16" s="78">
        <v>0</v>
      </c>
      <c r="U16" s="78">
        <v>0</v>
      </c>
      <c r="V16" s="78">
        <f t="shared" si="15"/>
        <v>0</v>
      </c>
      <c r="W16" s="78">
        <v>0</v>
      </c>
      <c r="X16" s="78">
        <v>0</v>
      </c>
      <c r="Y16" s="78">
        <f t="shared" si="16"/>
        <v>0</v>
      </c>
      <c r="Z16" s="56"/>
      <c r="AA16" s="55"/>
      <c r="AB16" s="78">
        <v>0</v>
      </c>
      <c r="AC16" s="78">
        <v>0</v>
      </c>
      <c r="AD16" s="78">
        <f t="shared" si="17"/>
        <v>0</v>
      </c>
      <c r="AE16" s="78">
        <v>0</v>
      </c>
      <c r="AF16" s="78">
        <v>0</v>
      </c>
      <c r="AG16" s="78">
        <f t="shared" si="18"/>
        <v>0</v>
      </c>
      <c r="AH16" s="56"/>
      <c r="AI16" s="55"/>
      <c r="AJ16" s="78">
        <v>0</v>
      </c>
      <c r="AK16" s="78">
        <v>0</v>
      </c>
      <c r="AL16" s="78">
        <f t="shared" si="19"/>
        <v>0</v>
      </c>
      <c r="AM16" s="78">
        <v>0</v>
      </c>
      <c r="AN16" s="78">
        <v>0</v>
      </c>
      <c r="AO16" s="78">
        <f t="shared" si="20"/>
        <v>0</v>
      </c>
      <c r="AP16" s="56"/>
      <c r="AQ16" s="55"/>
      <c r="AR16" s="78">
        <v>0</v>
      </c>
      <c r="AS16" s="78">
        <v>0</v>
      </c>
      <c r="AT16" s="78">
        <f t="shared" si="21"/>
        <v>0</v>
      </c>
      <c r="AU16" s="78">
        <v>0</v>
      </c>
      <c r="AV16" s="78">
        <v>0</v>
      </c>
      <c r="AW16" s="78">
        <f t="shared" si="22"/>
        <v>0</v>
      </c>
      <c r="AX16" s="56"/>
      <c r="AY16" s="55"/>
      <c r="AZ16" s="78">
        <v>0</v>
      </c>
      <c r="BA16" s="78">
        <v>0</v>
      </c>
      <c r="BB16" s="78">
        <f t="shared" si="23"/>
        <v>0</v>
      </c>
      <c r="BC16" s="78">
        <v>0</v>
      </c>
      <c r="BD16" s="78">
        <v>0</v>
      </c>
      <c r="BE16" s="78">
        <f t="shared" si="24"/>
        <v>0</v>
      </c>
    </row>
    <row r="17" spans="1:57" s="51" customFormat="1" ht="12" customHeight="1">
      <c r="A17" s="55" t="s">
        <v>122</v>
      </c>
      <c r="B17" s="56" t="s">
        <v>342</v>
      </c>
      <c r="C17" s="55" t="s">
        <v>343</v>
      </c>
      <c r="D17" s="78">
        <f t="shared" si="7"/>
        <v>0</v>
      </c>
      <c r="E17" s="78">
        <f t="shared" si="8"/>
        <v>0</v>
      </c>
      <c r="F17" s="78">
        <f t="shared" si="9"/>
        <v>0</v>
      </c>
      <c r="G17" s="78">
        <f t="shared" si="10"/>
        <v>0</v>
      </c>
      <c r="H17" s="78">
        <f t="shared" si="11"/>
        <v>0</v>
      </c>
      <c r="I17" s="78">
        <f t="shared" si="12"/>
        <v>0</v>
      </c>
      <c r="J17" s="56"/>
      <c r="K17" s="55"/>
      <c r="L17" s="78">
        <v>0</v>
      </c>
      <c r="M17" s="78">
        <v>0</v>
      </c>
      <c r="N17" s="78">
        <f t="shared" si="13"/>
        <v>0</v>
      </c>
      <c r="O17" s="78">
        <v>0</v>
      </c>
      <c r="P17" s="78">
        <v>0</v>
      </c>
      <c r="Q17" s="78">
        <f t="shared" si="14"/>
        <v>0</v>
      </c>
      <c r="R17" s="56"/>
      <c r="S17" s="55"/>
      <c r="T17" s="78">
        <v>0</v>
      </c>
      <c r="U17" s="78">
        <v>0</v>
      </c>
      <c r="V17" s="78">
        <f t="shared" si="15"/>
        <v>0</v>
      </c>
      <c r="W17" s="78">
        <v>0</v>
      </c>
      <c r="X17" s="78">
        <v>0</v>
      </c>
      <c r="Y17" s="78">
        <f t="shared" si="16"/>
        <v>0</v>
      </c>
      <c r="Z17" s="56"/>
      <c r="AA17" s="55"/>
      <c r="AB17" s="78">
        <v>0</v>
      </c>
      <c r="AC17" s="78">
        <v>0</v>
      </c>
      <c r="AD17" s="78">
        <f t="shared" si="17"/>
        <v>0</v>
      </c>
      <c r="AE17" s="78">
        <v>0</v>
      </c>
      <c r="AF17" s="78">
        <v>0</v>
      </c>
      <c r="AG17" s="78">
        <f t="shared" si="18"/>
        <v>0</v>
      </c>
      <c r="AH17" s="56"/>
      <c r="AI17" s="55"/>
      <c r="AJ17" s="78">
        <v>0</v>
      </c>
      <c r="AK17" s="78">
        <v>0</v>
      </c>
      <c r="AL17" s="78">
        <f t="shared" si="19"/>
        <v>0</v>
      </c>
      <c r="AM17" s="78">
        <v>0</v>
      </c>
      <c r="AN17" s="78">
        <v>0</v>
      </c>
      <c r="AO17" s="78">
        <f t="shared" si="20"/>
        <v>0</v>
      </c>
      <c r="AP17" s="56"/>
      <c r="AQ17" s="55"/>
      <c r="AR17" s="78">
        <v>0</v>
      </c>
      <c r="AS17" s="78">
        <v>0</v>
      </c>
      <c r="AT17" s="78">
        <f t="shared" si="21"/>
        <v>0</v>
      </c>
      <c r="AU17" s="78">
        <v>0</v>
      </c>
      <c r="AV17" s="78">
        <v>0</v>
      </c>
      <c r="AW17" s="78">
        <f t="shared" si="22"/>
        <v>0</v>
      </c>
      <c r="AX17" s="56"/>
      <c r="AY17" s="55"/>
      <c r="AZ17" s="78">
        <v>0</v>
      </c>
      <c r="BA17" s="78">
        <v>0</v>
      </c>
      <c r="BB17" s="78">
        <f t="shared" si="23"/>
        <v>0</v>
      </c>
      <c r="BC17" s="78">
        <v>0</v>
      </c>
      <c r="BD17" s="78">
        <v>0</v>
      </c>
      <c r="BE17" s="78">
        <f t="shared" si="24"/>
        <v>0</v>
      </c>
    </row>
    <row r="18" spans="1:57" s="51" customFormat="1" ht="12" customHeight="1">
      <c r="A18" s="55" t="s">
        <v>122</v>
      </c>
      <c r="B18" s="56" t="s">
        <v>344</v>
      </c>
      <c r="C18" s="55" t="s">
        <v>345</v>
      </c>
      <c r="D18" s="78">
        <f t="shared" si="7"/>
        <v>0</v>
      </c>
      <c r="E18" s="78">
        <f t="shared" si="8"/>
        <v>0</v>
      </c>
      <c r="F18" s="78">
        <f t="shared" si="9"/>
        <v>0</v>
      </c>
      <c r="G18" s="78">
        <f t="shared" si="10"/>
        <v>8168</v>
      </c>
      <c r="H18" s="78">
        <f t="shared" si="11"/>
        <v>40457</v>
      </c>
      <c r="I18" s="78">
        <f t="shared" si="12"/>
        <v>48625</v>
      </c>
      <c r="J18" s="56" t="s">
        <v>313</v>
      </c>
      <c r="K18" s="55" t="s">
        <v>314</v>
      </c>
      <c r="L18" s="78">
        <v>0</v>
      </c>
      <c r="M18" s="78">
        <v>0</v>
      </c>
      <c r="N18" s="78">
        <f t="shared" si="13"/>
        <v>0</v>
      </c>
      <c r="O18" s="78">
        <v>8168</v>
      </c>
      <c r="P18" s="78">
        <v>40457</v>
      </c>
      <c r="Q18" s="78">
        <f t="shared" si="14"/>
        <v>48625</v>
      </c>
      <c r="R18" s="56"/>
      <c r="S18" s="55"/>
      <c r="T18" s="78">
        <v>0</v>
      </c>
      <c r="U18" s="78">
        <v>0</v>
      </c>
      <c r="V18" s="78">
        <f t="shared" si="15"/>
        <v>0</v>
      </c>
      <c r="W18" s="78">
        <v>0</v>
      </c>
      <c r="X18" s="78">
        <v>0</v>
      </c>
      <c r="Y18" s="78">
        <f t="shared" si="16"/>
        <v>0</v>
      </c>
      <c r="Z18" s="56"/>
      <c r="AA18" s="55"/>
      <c r="AB18" s="78">
        <v>0</v>
      </c>
      <c r="AC18" s="78">
        <v>0</v>
      </c>
      <c r="AD18" s="78">
        <f t="shared" si="17"/>
        <v>0</v>
      </c>
      <c r="AE18" s="78">
        <v>0</v>
      </c>
      <c r="AF18" s="78">
        <v>0</v>
      </c>
      <c r="AG18" s="78">
        <f t="shared" si="18"/>
        <v>0</v>
      </c>
      <c r="AH18" s="56"/>
      <c r="AI18" s="55"/>
      <c r="AJ18" s="78">
        <v>0</v>
      </c>
      <c r="AK18" s="78">
        <v>0</v>
      </c>
      <c r="AL18" s="78">
        <f t="shared" si="19"/>
        <v>0</v>
      </c>
      <c r="AM18" s="78">
        <v>0</v>
      </c>
      <c r="AN18" s="78">
        <v>0</v>
      </c>
      <c r="AO18" s="78">
        <f t="shared" si="20"/>
        <v>0</v>
      </c>
      <c r="AP18" s="56"/>
      <c r="AQ18" s="55"/>
      <c r="AR18" s="78">
        <v>0</v>
      </c>
      <c r="AS18" s="78">
        <v>0</v>
      </c>
      <c r="AT18" s="78">
        <f t="shared" si="21"/>
        <v>0</v>
      </c>
      <c r="AU18" s="78">
        <v>0</v>
      </c>
      <c r="AV18" s="78">
        <v>0</v>
      </c>
      <c r="AW18" s="78">
        <f t="shared" si="22"/>
        <v>0</v>
      </c>
      <c r="AX18" s="56"/>
      <c r="AY18" s="55"/>
      <c r="AZ18" s="78">
        <v>0</v>
      </c>
      <c r="BA18" s="78">
        <v>0</v>
      </c>
      <c r="BB18" s="78">
        <f t="shared" si="23"/>
        <v>0</v>
      </c>
      <c r="BC18" s="78">
        <v>0</v>
      </c>
      <c r="BD18" s="78">
        <v>0</v>
      </c>
      <c r="BE18" s="78">
        <f t="shared" si="24"/>
        <v>0</v>
      </c>
    </row>
    <row r="19" spans="1:57" s="51" customFormat="1" ht="12" customHeight="1">
      <c r="A19" s="55" t="s">
        <v>122</v>
      </c>
      <c r="B19" s="56" t="s">
        <v>346</v>
      </c>
      <c r="C19" s="55" t="s">
        <v>347</v>
      </c>
      <c r="D19" s="78">
        <f t="shared" si="7"/>
        <v>0</v>
      </c>
      <c r="E19" s="78">
        <f t="shared" si="8"/>
        <v>0</v>
      </c>
      <c r="F19" s="78">
        <f t="shared" si="9"/>
        <v>0</v>
      </c>
      <c r="G19" s="78">
        <f t="shared" si="10"/>
        <v>0</v>
      </c>
      <c r="H19" s="78">
        <f t="shared" si="11"/>
        <v>0</v>
      </c>
      <c r="I19" s="78">
        <f t="shared" si="12"/>
        <v>0</v>
      </c>
      <c r="J19" s="56"/>
      <c r="K19" s="55"/>
      <c r="L19" s="78">
        <v>0</v>
      </c>
      <c r="M19" s="78">
        <v>0</v>
      </c>
      <c r="N19" s="78">
        <f t="shared" si="13"/>
        <v>0</v>
      </c>
      <c r="O19" s="78">
        <v>0</v>
      </c>
      <c r="P19" s="78">
        <v>0</v>
      </c>
      <c r="Q19" s="78">
        <f t="shared" si="14"/>
        <v>0</v>
      </c>
      <c r="R19" s="56"/>
      <c r="S19" s="55"/>
      <c r="T19" s="78">
        <v>0</v>
      </c>
      <c r="U19" s="78">
        <v>0</v>
      </c>
      <c r="V19" s="78">
        <f t="shared" si="15"/>
        <v>0</v>
      </c>
      <c r="W19" s="78">
        <v>0</v>
      </c>
      <c r="X19" s="78">
        <v>0</v>
      </c>
      <c r="Y19" s="78">
        <f t="shared" si="16"/>
        <v>0</v>
      </c>
      <c r="Z19" s="56"/>
      <c r="AA19" s="55"/>
      <c r="AB19" s="78">
        <v>0</v>
      </c>
      <c r="AC19" s="78">
        <v>0</v>
      </c>
      <c r="AD19" s="78">
        <f t="shared" si="17"/>
        <v>0</v>
      </c>
      <c r="AE19" s="78">
        <v>0</v>
      </c>
      <c r="AF19" s="78">
        <v>0</v>
      </c>
      <c r="AG19" s="78">
        <f t="shared" si="18"/>
        <v>0</v>
      </c>
      <c r="AH19" s="56"/>
      <c r="AI19" s="55"/>
      <c r="AJ19" s="78">
        <v>0</v>
      </c>
      <c r="AK19" s="78">
        <v>0</v>
      </c>
      <c r="AL19" s="78">
        <f t="shared" si="19"/>
        <v>0</v>
      </c>
      <c r="AM19" s="78">
        <v>0</v>
      </c>
      <c r="AN19" s="78">
        <v>0</v>
      </c>
      <c r="AO19" s="78">
        <f t="shared" si="20"/>
        <v>0</v>
      </c>
      <c r="AP19" s="56"/>
      <c r="AQ19" s="55"/>
      <c r="AR19" s="78">
        <v>0</v>
      </c>
      <c r="AS19" s="78">
        <v>0</v>
      </c>
      <c r="AT19" s="78">
        <f t="shared" si="21"/>
        <v>0</v>
      </c>
      <c r="AU19" s="78">
        <v>0</v>
      </c>
      <c r="AV19" s="78">
        <v>0</v>
      </c>
      <c r="AW19" s="78">
        <f t="shared" si="22"/>
        <v>0</v>
      </c>
      <c r="AX19" s="56"/>
      <c r="AY19" s="55"/>
      <c r="AZ19" s="78">
        <v>0</v>
      </c>
      <c r="BA19" s="78">
        <v>0</v>
      </c>
      <c r="BB19" s="78">
        <f t="shared" si="23"/>
        <v>0</v>
      </c>
      <c r="BC19" s="78">
        <v>0</v>
      </c>
      <c r="BD19" s="78">
        <v>0</v>
      </c>
      <c r="BE19" s="78">
        <f t="shared" si="24"/>
        <v>0</v>
      </c>
    </row>
    <row r="20" spans="1:57" s="51" customFormat="1" ht="12" customHeight="1">
      <c r="A20" s="55" t="s">
        <v>122</v>
      </c>
      <c r="B20" s="56" t="s">
        <v>348</v>
      </c>
      <c r="C20" s="55" t="s">
        <v>349</v>
      </c>
      <c r="D20" s="78">
        <f t="shared" si="7"/>
        <v>0</v>
      </c>
      <c r="E20" s="78">
        <f t="shared" si="8"/>
        <v>0</v>
      </c>
      <c r="F20" s="78">
        <f t="shared" si="9"/>
        <v>0</v>
      </c>
      <c r="G20" s="78">
        <f t="shared" si="10"/>
        <v>0</v>
      </c>
      <c r="H20" s="78">
        <f t="shared" si="11"/>
        <v>0</v>
      </c>
      <c r="I20" s="78">
        <f t="shared" si="12"/>
        <v>0</v>
      </c>
      <c r="J20" s="56"/>
      <c r="K20" s="55"/>
      <c r="L20" s="78">
        <v>0</v>
      </c>
      <c r="M20" s="78">
        <v>0</v>
      </c>
      <c r="N20" s="78">
        <f t="shared" si="13"/>
        <v>0</v>
      </c>
      <c r="O20" s="78">
        <v>0</v>
      </c>
      <c r="P20" s="78">
        <v>0</v>
      </c>
      <c r="Q20" s="78">
        <f t="shared" si="14"/>
        <v>0</v>
      </c>
      <c r="R20" s="56"/>
      <c r="S20" s="55"/>
      <c r="T20" s="78">
        <v>0</v>
      </c>
      <c r="U20" s="78">
        <v>0</v>
      </c>
      <c r="V20" s="78">
        <f t="shared" si="15"/>
        <v>0</v>
      </c>
      <c r="W20" s="78">
        <v>0</v>
      </c>
      <c r="X20" s="78">
        <v>0</v>
      </c>
      <c r="Y20" s="78">
        <f t="shared" si="16"/>
        <v>0</v>
      </c>
      <c r="Z20" s="56"/>
      <c r="AA20" s="55"/>
      <c r="AB20" s="78">
        <v>0</v>
      </c>
      <c r="AC20" s="78">
        <v>0</v>
      </c>
      <c r="AD20" s="78">
        <f t="shared" si="17"/>
        <v>0</v>
      </c>
      <c r="AE20" s="78">
        <v>0</v>
      </c>
      <c r="AF20" s="78">
        <v>0</v>
      </c>
      <c r="AG20" s="78">
        <f t="shared" si="18"/>
        <v>0</v>
      </c>
      <c r="AH20" s="56"/>
      <c r="AI20" s="55"/>
      <c r="AJ20" s="78">
        <v>0</v>
      </c>
      <c r="AK20" s="78">
        <v>0</v>
      </c>
      <c r="AL20" s="78">
        <f t="shared" si="19"/>
        <v>0</v>
      </c>
      <c r="AM20" s="78">
        <v>0</v>
      </c>
      <c r="AN20" s="78">
        <v>0</v>
      </c>
      <c r="AO20" s="78">
        <f t="shared" si="20"/>
        <v>0</v>
      </c>
      <c r="AP20" s="56"/>
      <c r="AQ20" s="55"/>
      <c r="AR20" s="78">
        <v>0</v>
      </c>
      <c r="AS20" s="78">
        <v>0</v>
      </c>
      <c r="AT20" s="78">
        <f t="shared" si="21"/>
        <v>0</v>
      </c>
      <c r="AU20" s="78">
        <v>0</v>
      </c>
      <c r="AV20" s="78">
        <v>0</v>
      </c>
      <c r="AW20" s="78">
        <f t="shared" si="22"/>
        <v>0</v>
      </c>
      <c r="AX20" s="56"/>
      <c r="AY20" s="55"/>
      <c r="AZ20" s="78">
        <v>0</v>
      </c>
      <c r="BA20" s="78">
        <v>0</v>
      </c>
      <c r="BB20" s="78">
        <f t="shared" si="23"/>
        <v>0</v>
      </c>
      <c r="BC20" s="78">
        <v>0</v>
      </c>
      <c r="BD20" s="78">
        <v>0</v>
      </c>
      <c r="BE20" s="78">
        <f t="shared" si="24"/>
        <v>0</v>
      </c>
    </row>
    <row r="21" spans="1:57" s="51" customFormat="1" ht="12" customHeight="1">
      <c r="A21" s="55" t="s">
        <v>122</v>
      </c>
      <c r="B21" s="56" t="s">
        <v>350</v>
      </c>
      <c r="C21" s="55" t="s">
        <v>351</v>
      </c>
      <c r="D21" s="78">
        <f t="shared" si="7"/>
        <v>0</v>
      </c>
      <c r="E21" s="78">
        <f t="shared" si="8"/>
        <v>102078</v>
      </c>
      <c r="F21" s="78">
        <f t="shared" si="9"/>
        <v>102078</v>
      </c>
      <c r="G21" s="78">
        <f t="shared" si="10"/>
        <v>0</v>
      </c>
      <c r="H21" s="78">
        <f t="shared" si="11"/>
        <v>106068</v>
      </c>
      <c r="I21" s="78">
        <f t="shared" si="12"/>
        <v>106068</v>
      </c>
      <c r="J21" s="56" t="s">
        <v>337</v>
      </c>
      <c r="K21" s="55" t="s">
        <v>352</v>
      </c>
      <c r="L21" s="78">
        <v>0</v>
      </c>
      <c r="M21" s="78">
        <v>102078</v>
      </c>
      <c r="N21" s="78">
        <f t="shared" si="13"/>
        <v>102078</v>
      </c>
      <c r="O21" s="78">
        <v>0</v>
      </c>
      <c r="P21" s="78">
        <v>0</v>
      </c>
      <c r="Q21" s="78">
        <f t="shared" si="14"/>
        <v>0</v>
      </c>
      <c r="R21" s="56" t="s">
        <v>335</v>
      </c>
      <c r="S21" s="55" t="s">
        <v>353</v>
      </c>
      <c r="T21" s="78">
        <v>0</v>
      </c>
      <c r="U21" s="78">
        <v>0</v>
      </c>
      <c r="V21" s="78">
        <f t="shared" si="15"/>
        <v>0</v>
      </c>
      <c r="W21" s="78">
        <v>0</v>
      </c>
      <c r="X21" s="78">
        <v>106068</v>
      </c>
      <c r="Y21" s="78">
        <f t="shared" si="16"/>
        <v>106068</v>
      </c>
      <c r="Z21" s="56"/>
      <c r="AA21" s="55"/>
      <c r="AB21" s="78">
        <v>0</v>
      </c>
      <c r="AC21" s="78">
        <v>0</v>
      </c>
      <c r="AD21" s="78">
        <f t="shared" si="17"/>
        <v>0</v>
      </c>
      <c r="AE21" s="78">
        <v>0</v>
      </c>
      <c r="AF21" s="78">
        <v>0</v>
      </c>
      <c r="AG21" s="78">
        <f t="shared" si="18"/>
        <v>0</v>
      </c>
      <c r="AH21" s="56"/>
      <c r="AI21" s="55"/>
      <c r="AJ21" s="78">
        <v>0</v>
      </c>
      <c r="AK21" s="78">
        <v>0</v>
      </c>
      <c r="AL21" s="78">
        <f t="shared" si="19"/>
        <v>0</v>
      </c>
      <c r="AM21" s="78">
        <v>0</v>
      </c>
      <c r="AN21" s="78">
        <v>0</v>
      </c>
      <c r="AO21" s="78">
        <f t="shared" si="20"/>
        <v>0</v>
      </c>
      <c r="AP21" s="56"/>
      <c r="AQ21" s="55"/>
      <c r="AR21" s="78">
        <v>0</v>
      </c>
      <c r="AS21" s="78">
        <v>0</v>
      </c>
      <c r="AT21" s="78">
        <f t="shared" si="21"/>
        <v>0</v>
      </c>
      <c r="AU21" s="78">
        <v>0</v>
      </c>
      <c r="AV21" s="78">
        <v>0</v>
      </c>
      <c r="AW21" s="78">
        <f t="shared" si="22"/>
        <v>0</v>
      </c>
      <c r="AX21" s="56"/>
      <c r="AY21" s="55"/>
      <c r="AZ21" s="78">
        <v>0</v>
      </c>
      <c r="BA21" s="78">
        <v>0</v>
      </c>
      <c r="BB21" s="78">
        <f t="shared" si="23"/>
        <v>0</v>
      </c>
      <c r="BC21" s="78">
        <v>0</v>
      </c>
      <c r="BD21" s="78">
        <v>0</v>
      </c>
      <c r="BE21" s="78">
        <f t="shared" si="24"/>
        <v>0</v>
      </c>
    </row>
    <row r="22" spans="1:57" s="51" customFormat="1" ht="12" customHeight="1">
      <c r="A22" s="55" t="s">
        <v>122</v>
      </c>
      <c r="B22" s="56" t="s">
        <v>354</v>
      </c>
      <c r="C22" s="55" t="s">
        <v>355</v>
      </c>
      <c r="D22" s="78">
        <f t="shared" si="7"/>
        <v>0</v>
      </c>
      <c r="E22" s="78">
        <f t="shared" si="8"/>
        <v>0</v>
      </c>
      <c r="F22" s="78">
        <f t="shared" si="9"/>
        <v>0</v>
      </c>
      <c r="G22" s="78">
        <f t="shared" si="10"/>
        <v>4937</v>
      </c>
      <c r="H22" s="78">
        <f t="shared" si="11"/>
        <v>26751</v>
      </c>
      <c r="I22" s="78">
        <f t="shared" si="12"/>
        <v>31688</v>
      </c>
      <c r="J22" s="56" t="s">
        <v>313</v>
      </c>
      <c r="K22" s="55" t="s">
        <v>314</v>
      </c>
      <c r="L22" s="78">
        <v>0</v>
      </c>
      <c r="M22" s="78">
        <v>0</v>
      </c>
      <c r="N22" s="78">
        <f t="shared" si="13"/>
        <v>0</v>
      </c>
      <c r="O22" s="78">
        <v>4937</v>
      </c>
      <c r="P22" s="78">
        <v>24453</v>
      </c>
      <c r="Q22" s="78">
        <f t="shared" si="14"/>
        <v>29390</v>
      </c>
      <c r="R22" s="56" t="s">
        <v>331</v>
      </c>
      <c r="S22" s="55" t="s">
        <v>339</v>
      </c>
      <c r="T22" s="78">
        <v>0</v>
      </c>
      <c r="U22" s="78">
        <v>0</v>
      </c>
      <c r="V22" s="78">
        <f t="shared" si="15"/>
        <v>0</v>
      </c>
      <c r="W22" s="78">
        <v>0</v>
      </c>
      <c r="X22" s="78">
        <v>2298</v>
      </c>
      <c r="Y22" s="78">
        <f t="shared" si="16"/>
        <v>2298</v>
      </c>
      <c r="Z22" s="56"/>
      <c r="AA22" s="55"/>
      <c r="AB22" s="78">
        <v>0</v>
      </c>
      <c r="AC22" s="78">
        <v>0</v>
      </c>
      <c r="AD22" s="78">
        <f t="shared" si="17"/>
        <v>0</v>
      </c>
      <c r="AE22" s="78">
        <v>0</v>
      </c>
      <c r="AF22" s="78">
        <v>0</v>
      </c>
      <c r="AG22" s="78">
        <f t="shared" si="18"/>
        <v>0</v>
      </c>
      <c r="AH22" s="56"/>
      <c r="AI22" s="55"/>
      <c r="AJ22" s="78">
        <v>0</v>
      </c>
      <c r="AK22" s="78">
        <v>0</v>
      </c>
      <c r="AL22" s="78">
        <f t="shared" si="19"/>
        <v>0</v>
      </c>
      <c r="AM22" s="78">
        <v>0</v>
      </c>
      <c r="AN22" s="78">
        <v>0</v>
      </c>
      <c r="AO22" s="78">
        <f t="shared" si="20"/>
        <v>0</v>
      </c>
      <c r="AP22" s="56"/>
      <c r="AQ22" s="55"/>
      <c r="AR22" s="78">
        <v>0</v>
      </c>
      <c r="AS22" s="78">
        <v>0</v>
      </c>
      <c r="AT22" s="78">
        <f t="shared" si="21"/>
        <v>0</v>
      </c>
      <c r="AU22" s="78">
        <v>0</v>
      </c>
      <c r="AV22" s="78">
        <v>0</v>
      </c>
      <c r="AW22" s="78">
        <f t="shared" si="22"/>
        <v>0</v>
      </c>
      <c r="AX22" s="56"/>
      <c r="AY22" s="55"/>
      <c r="AZ22" s="78">
        <v>0</v>
      </c>
      <c r="BA22" s="78">
        <v>0</v>
      </c>
      <c r="BB22" s="78">
        <f t="shared" si="23"/>
        <v>0</v>
      </c>
      <c r="BC22" s="78">
        <v>0</v>
      </c>
      <c r="BD22" s="78">
        <v>0</v>
      </c>
      <c r="BE22" s="78">
        <f t="shared" si="24"/>
        <v>0</v>
      </c>
    </row>
    <row r="23" spans="1:57" s="51" customFormat="1" ht="12" customHeight="1">
      <c r="A23" s="55" t="s">
        <v>122</v>
      </c>
      <c r="B23" s="56" t="s">
        <v>356</v>
      </c>
      <c r="C23" s="55" t="s">
        <v>357</v>
      </c>
      <c r="D23" s="78">
        <f t="shared" si="7"/>
        <v>0</v>
      </c>
      <c r="E23" s="78">
        <f t="shared" si="8"/>
        <v>0</v>
      </c>
      <c r="F23" s="78">
        <f t="shared" si="9"/>
        <v>0</v>
      </c>
      <c r="G23" s="78">
        <f t="shared" si="10"/>
        <v>0</v>
      </c>
      <c r="H23" s="78">
        <f t="shared" si="11"/>
        <v>36578</v>
      </c>
      <c r="I23" s="78">
        <f t="shared" si="12"/>
        <v>36578</v>
      </c>
      <c r="J23" s="56" t="s">
        <v>331</v>
      </c>
      <c r="K23" s="55" t="s">
        <v>358</v>
      </c>
      <c r="L23" s="78">
        <v>0</v>
      </c>
      <c r="M23" s="78">
        <v>0</v>
      </c>
      <c r="N23" s="78">
        <f t="shared" si="13"/>
        <v>0</v>
      </c>
      <c r="O23" s="78">
        <v>0</v>
      </c>
      <c r="P23" s="78">
        <v>36578</v>
      </c>
      <c r="Q23" s="78">
        <f t="shared" si="14"/>
        <v>36578</v>
      </c>
      <c r="R23" s="56"/>
      <c r="S23" s="55"/>
      <c r="T23" s="78">
        <v>0</v>
      </c>
      <c r="U23" s="78">
        <v>0</v>
      </c>
      <c r="V23" s="78">
        <f t="shared" si="15"/>
        <v>0</v>
      </c>
      <c r="W23" s="78">
        <v>0</v>
      </c>
      <c r="X23" s="78">
        <v>0</v>
      </c>
      <c r="Y23" s="78">
        <f t="shared" si="16"/>
        <v>0</v>
      </c>
      <c r="Z23" s="56"/>
      <c r="AA23" s="55"/>
      <c r="AB23" s="78">
        <v>0</v>
      </c>
      <c r="AC23" s="78">
        <v>0</v>
      </c>
      <c r="AD23" s="78">
        <f t="shared" si="17"/>
        <v>0</v>
      </c>
      <c r="AE23" s="78">
        <v>0</v>
      </c>
      <c r="AF23" s="78">
        <v>0</v>
      </c>
      <c r="AG23" s="78">
        <f t="shared" si="18"/>
        <v>0</v>
      </c>
      <c r="AH23" s="56"/>
      <c r="AI23" s="55"/>
      <c r="AJ23" s="78">
        <v>0</v>
      </c>
      <c r="AK23" s="78">
        <v>0</v>
      </c>
      <c r="AL23" s="78">
        <f t="shared" si="19"/>
        <v>0</v>
      </c>
      <c r="AM23" s="78">
        <v>0</v>
      </c>
      <c r="AN23" s="78">
        <v>0</v>
      </c>
      <c r="AO23" s="78">
        <f t="shared" si="20"/>
        <v>0</v>
      </c>
      <c r="AP23" s="56"/>
      <c r="AQ23" s="55"/>
      <c r="AR23" s="78">
        <v>0</v>
      </c>
      <c r="AS23" s="78">
        <v>0</v>
      </c>
      <c r="AT23" s="78">
        <f t="shared" si="21"/>
        <v>0</v>
      </c>
      <c r="AU23" s="78">
        <v>0</v>
      </c>
      <c r="AV23" s="78">
        <v>0</v>
      </c>
      <c r="AW23" s="78">
        <f t="shared" si="22"/>
        <v>0</v>
      </c>
      <c r="AX23" s="56"/>
      <c r="AY23" s="55"/>
      <c r="AZ23" s="78">
        <v>0</v>
      </c>
      <c r="BA23" s="78">
        <v>0</v>
      </c>
      <c r="BB23" s="78">
        <f t="shared" si="23"/>
        <v>0</v>
      </c>
      <c r="BC23" s="78">
        <v>0</v>
      </c>
      <c r="BD23" s="78">
        <v>0</v>
      </c>
      <c r="BE23" s="78">
        <f t="shared" si="24"/>
        <v>0</v>
      </c>
    </row>
    <row r="24" spans="1:57" s="51" customFormat="1" ht="12" customHeight="1">
      <c r="A24" s="55" t="s">
        <v>122</v>
      </c>
      <c r="B24" s="56" t="s">
        <v>359</v>
      </c>
      <c r="C24" s="55" t="s">
        <v>360</v>
      </c>
      <c r="D24" s="78">
        <f t="shared" si="7"/>
        <v>0</v>
      </c>
      <c r="E24" s="78">
        <f t="shared" si="8"/>
        <v>0</v>
      </c>
      <c r="F24" s="78">
        <f t="shared" si="9"/>
        <v>0</v>
      </c>
      <c r="G24" s="78">
        <f t="shared" si="10"/>
        <v>0</v>
      </c>
      <c r="H24" s="78">
        <f t="shared" si="11"/>
        <v>66328</v>
      </c>
      <c r="I24" s="78">
        <f t="shared" si="12"/>
        <v>66328</v>
      </c>
      <c r="J24" s="56" t="s">
        <v>323</v>
      </c>
      <c r="K24" s="55" t="s">
        <v>324</v>
      </c>
      <c r="L24" s="78">
        <v>0</v>
      </c>
      <c r="M24" s="78">
        <v>0</v>
      </c>
      <c r="N24" s="78">
        <f t="shared" si="13"/>
        <v>0</v>
      </c>
      <c r="O24" s="78">
        <v>0</v>
      </c>
      <c r="P24" s="78">
        <v>66328</v>
      </c>
      <c r="Q24" s="78">
        <f t="shared" si="14"/>
        <v>66328</v>
      </c>
      <c r="R24" s="56"/>
      <c r="S24" s="55"/>
      <c r="T24" s="78">
        <v>0</v>
      </c>
      <c r="U24" s="78">
        <v>0</v>
      </c>
      <c r="V24" s="78">
        <f t="shared" si="15"/>
        <v>0</v>
      </c>
      <c r="W24" s="78">
        <v>0</v>
      </c>
      <c r="X24" s="78">
        <v>0</v>
      </c>
      <c r="Y24" s="78">
        <f t="shared" si="16"/>
        <v>0</v>
      </c>
      <c r="Z24" s="56"/>
      <c r="AA24" s="55"/>
      <c r="AB24" s="78">
        <v>0</v>
      </c>
      <c r="AC24" s="78">
        <v>0</v>
      </c>
      <c r="AD24" s="78">
        <f t="shared" si="17"/>
        <v>0</v>
      </c>
      <c r="AE24" s="78">
        <v>0</v>
      </c>
      <c r="AF24" s="78">
        <v>0</v>
      </c>
      <c r="AG24" s="78">
        <f t="shared" si="18"/>
        <v>0</v>
      </c>
      <c r="AH24" s="56"/>
      <c r="AI24" s="55"/>
      <c r="AJ24" s="78">
        <v>0</v>
      </c>
      <c r="AK24" s="78">
        <v>0</v>
      </c>
      <c r="AL24" s="78">
        <f t="shared" si="19"/>
        <v>0</v>
      </c>
      <c r="AM24" s="78">
        <v>0</v>
      </c>
      <c r="AN24" s="78">
        <v>0</v>
      </c>
      <c r="AO24" s="78">
        <f t="shared" si="20"/>
        <v>0</v>
      </c>
      <c r="AP24" s="56"/>
      <c r="AQ24" s="55"/>
      <c r="AR24" s="78">
        <v>0</v>
      </c>
      <c r="AS24" s="78">
        <v>0</v>
      </c>
      <c r="AT24" s="78">
        <f t="shared" si="21"/>
        <v>0</v>
      </c>
      <c r="AU24" s="78">
        <v>0</v>
      </c>
      <c r="AV24" s="78">
        <v>0</v>
      </c>
      <c r="AW24" s="78">
        <f t="shared" si="22"/>
        <v>0</v>
      </c>
      <c r="AX24" s="56"/>
      <c r="AY24" s="55"/>
      <c r="AZ24" s="78">
        <v>0</v>
      </c>
      <c r="BA24" s="78">
        <v>0</v>
      </c>
      <c r="BB24" s="78">
        <f t="shared" si="23"/>
        <v>0</v>
      </c>
      <c r="BC24" s="78">
        <v>0</v>
      </c>
      <c r="BD24" s="78">
        <v>0</v>
      </c>
      <c r="BE24" s="78">
        <f t="shared" si="24"/>
        <v>0</v>
      </c>
    </row>
    <row r="25" spans="1:57" s="51" customFormat="1" ht="12" customHeight="1">
      <c r="A25" s="55" t="s">
        <v>122</v>
      </c>
      <c r="B25" s="56" t="s">
        <v>361</v>
      </c>
      <c r="C25" s="55" t="s">
        <v>362</v>
      </c>
      <c r="D25" s="78">
        <f t="shared" si="7"/>
        <v>19137</v>
      </c>
      <c r="E25" s="78">
        <f t="shared" si="8"/>
        <v>21096</v>
      </c>
      <c r="F25" s="78">
        <f t="shared" si="9"/>
        <v>40233</v>
      </c>
      <c r="G25" s="78">
        <f t="shared" si="10"/>
        <v>9016</v>
      </c>
      <c r="H25" s="78">
        <f t="shared" si="11"/>
        <v>13184</v>
      </c>
      <c r="I25" s="78">
        <f t="shared" si="12"/>
        <v>22200</v>
      </c>
      <c r="J25" s="56" t="s">
        <v>319</v>
      </c>
      <c r="K25" s="55" t="s">
        <v>320</v>
      </c>
      <c r="L25" s="78">
        <v>19137</v>
      </c>
      <c r="M25" s="78">
        <v>21096</v>
      </c>
      <c r="N25" s="78">
        <f t="shared" si="13"/>
        <v>40233</v>
      </c>
      <c r="O25" s="78">
        <v>9016</v>
      </c>
      <c r="P25" s="78">
        <v>13184</v>
      </c>
      <c r="Q25" s="78">
        <f t="shared" si="14"/>
        <v>22200</v>
      </c>
      <c r="R25" s="56"/>
      <c r="S25" s="55"/>
      <c r="T25" s="78">
        <v>0</v>
      </c>
      <c r="U25" s="78">
        <v>0</v>
      </c>
      <c r="V25" s="78">
        <f t="shared" si="15"/>
        <v>0</v>
      </c>
      <c r="W25" s="78">
        <v>0</v>
      </c>
      <c r="X25" s="78">
        <v>0</v>
      </c>
      <c r="Y25" s="78">
        <f t="shared" si="16"/>
        <v>0</v>
      </c>
      <c r="Z25" s="56"/>
      <c r="AA25" s="55"/>
      <c r="AB25" s="78">
        <v>0</v>
      </c>
      <c r="AC25" s="78">
        <v>0</v>
      </c>
      <c r="AD25" s="78">
        <f t="shared" si="17"/>
        <v>0</v>
      </c>
      <c r="AE25" s="78">
        <v>0</v>
      </c>
      <c r="AF25" s="78">
        <v>0</v>
      </c>
      <c r="AG25" s="78">
        <f t="shared" si="18"/>
        <v>0</v>
      </c>
      <c r="AH25" s="56"/>
      <c r="AI25" s="55"/>
      <c r="AJ25" s="78">
        <v>0</v>
      </c>
      <c r="AK25" s="78">
        <v>0</v>
      </c>
      <c r="AL25" s="78">
        <f t="shared" si="19"/>
        <v>0</v>
      </c>
      <c r="AM25" s="78">
        <v>0</v>
      </c>
      <c r="AN25" s="78">
        <v>0</v>
      </c>
      <c r="AO25" s="78">
        <f t="shared" si="20"/>
        <v>0</v>
      </c>
      <c r="AP25" s="56"/>
      <c r="AQ25" s="55"/>
      <c r="AR25" s="78">
        <v>0</v>
      </c>
      <c r="AS25" s="78">
        <v>0</v>
      </c>
      <c r="AT25" s="78">
        <f t="shared" si="21"/>
        <v>0</v>
      </c>
      <c r="AU25" s="78">
        <v>0</v>
      </c>
      <c r="AV25" s="78">
        <v>0</v>
      </c>
      <c r="AW25" s="78">
        <f t="shared" si="22"/>
        <v>0</v>
      </c>
      <c r="AX25" s="56"/>
      <c r="AY25" s="55"/>
      <c r="AZ25" s="78">
        <v>0</v>
      </c>
      <c r="BA25" s="78">
        <v>0</v>
      </c>
      <c r="BB25" s="78">
        <f t="shared" si="23"/>
        <v>0</v>
      </c>
      <c r="BC25" s="78">
        <v>0</v>
      </c>
      <c r="BD25" s="78">
        <v>0</v>
      </c>
      <c r="BE25" s="78">
        <f t="shared" si="24"/>
        <v>0</v>
      </c>
    </row>
    <row r="26" spans="1:57" s="51" customFormat="1" ht="12" customHeight="1">
      <c r="A26" s="55" t="s">
        <v>122</v>
      </c>
      <c r="B26" s="56" t="s">
        <v>363</v>
      </c>
      <c r="C26" s="55" t="s">
        <v>364</v>
      </c>
      <c r="D26" s="78">
        <f t="shared" si="7"/>
        <v>41346</v>
      </c>
      <c r="E26" s="78">
        <f t="shared" si="8"/>
        <v>55134</v>
      </c>
      <c r="F26" s="78">
        <f t="shared" si="9"/>
        <v>96480</v>
      </c>
      <c r="G26" s="78">
        <f t="shared" si="10"/>
        <v>0</v>
      </c>
      <c r="H26" s="78">
        <f t="shared" si="11"/>
        <v>31410</v>
      </c>
      <c r="I26" s="78">
        <f t="shared" si="12"/>
        <v>31410</v>
      </c>
      <c r="J26" s="56" t="s">
        <v>319</v>
      </c>
      <c r="K26" s="55" t="s">
        <v>320</v>
      </c>
      <c r="L26" s="78">
        <v>41346</v>
      </c>
      <c r="M26" s="78">
        <v>55134</v>
      </c>
      <c r="N26" s="78">
        <f t="shared" si="13"/>
        <v>96480</v>
      </c>
      <c r="O26" s="78">
        <v>0</v>
      </c>
      <c r="P26" s="78">
        <v>31410</v>
      </c>
      <c r="Q26" s="78">
        <f t="shared" si="14"/>
        <v>31410</v>
      </c>
      <c r="R26" s="56"/>
      <c r="S26" s="55"/>
      <c r="T26" s="78">
        <v>0</v>
      </c>
      <c r="U26" s="78">
        <v>0</v>
      </c>
      <c r="V26" s="78">
        <f t="shared" si="15"/>
        <v>0</v>
      </c>
      <c r="W26" s="78">
        <v>0</v>
      </c>
      <c r="X26" s="78">
        <v>0</v>
      </c>
      <c r="Y26" s="78">
        <f t="shared" si="16"/>
        <v>0</v>
      </c>
      <c r="Z26" s="56"/>
      <c r="AA26" s="55"/>
      <c r="AB26" s="78">
        <v>0</v>
      </c>
      <c r="AC26" s="78">
        <v>0</v>
      </c>
      <c r="AD26" s="78">
        <f t="shared" si="17"/>
        <v>0</v>
      </c>
      <c r="AE26" s="78">
        <v>0</v>
      </c>
      <c r="AF26" s="78">
        <v>0</v>
      </c>
      <c r="AG26" s="78">
        <f t="shared" si="18"/>
        <v>0</v>
      </c>
      <c r="AH26" s="56"/>
      <c r="AI26" s="55"/>
      <c r="AJ26" s="78">
        <v>0</v>
      </c>
      <c r="AK26" s="78">
        <v>0</v>
      </c>
      <c r="AL26" s="78">
        <f t="shared" si="19"/>
        <v>0</v>
      </c>
      <c r="AM26" s="78">
        <v>0</v>
      </c>
      <c r="AN26" s="78">
        <v>0</v>
      </c>
      <c r="AO26" s="78">
        <f t="shared" si="20"/>
        <v>0</v>
      </c>
      <c r="AP26" s="56"/>
      <c r="AQ26" s="55"/>
      <c r="AR26" s="78">
        <v>0</v>
      </c>
      <c r="AS26" s="78">
        <v>0</v>
      </c>
      <c r="AT26" s="78">
        <f t="shared" si="21"/>
        <v>0</v>
      </c>
      <c r="AU26" s="78">
        <v>0</v>
      </c>
      <c r="AV26" s="78">
        <v>0</v>
      </c>
      <c r="AW26" s="78">
        <f t="shared" si="22"/>
        <v>0</v>
      </c>
      <c r="AX26" s="56"/>
      <c r="AY26" s="55"/>
      <c r="AZ26" s="78">
        <v>0</v>
      </c>
      <c r="BA26" s="78">
        <v>0</v>
      </c>
      <c r="BB26" s="78">
        <f t="shared" si="23"/>
        <v>0</v>
      </c>
      <c r="BC26" s="78">
        <v>0</v>
      </c>
      <c r="BD26" s="78">
        <v>0</v>
      </c>
      <c r="BE26" s="78">
        <f t="shared" si="24"/>
        <v>0</v>
      </c>
    </row>
    <row r="27" spans="1:57" s="51" customFormat="1" ht="12" customHeight="1">
      <c r="A27" s="55" t="s">
        <v>122</v>
      </c>
      <c r="B27" s="56" t="s">
        <v>365</v>
      </c>
      <c r="C27" s="55" t="s">
        <v>366</v>
      </c>
      <c r="D27" s="78">
        <f t="shared" si="7"/>
        <v>41849</v>
      </c>
      <c r="E27" s="78">
        <f t="shared" si="8"/>
        <v>0</v>
      </c>
      <c r="F27" s="78">
        <f t="shared" si="9"/>
        <v>41849</v>
      </c>
      <c r="G27" s="78">
        <f t="shared" si="10"/>
        <v>0</v>
      </c>
      <c r="H27" s="78">
        <f t="shared" si="11"/>
        <v>0</v>
      </c>
      <c r="I27" s="78">
        <f t="shared" si="12"/>
        <v>0</v>
      </c>
      <c r="J27" s="56" t="s">
        <v>319</v>
      </c>
      <c r="K27" s="55" t="s">
        <v>320</v>
      </c>
      <c r="L27" s="78">
        <v>41849</v>
      </c>
      <c r="M27" s="78">
        <v>0</v>
      </c>
      <c r="N27" s="78">
        <f t="shared" si="13"/>
        <v>41849</v>
      </c>
      <c r="O27" s="78">
        <v>0</v>
      </c>
      <c r="P27" s="78">
        <v>0</v>
      </c>
      <c r="Q27" s="78">
        <f t="shared" si="14"/>
        <v>0</v>
      </c>
      <c r="R27" s="56"/>
      <c r="S27" s="55"/>
      <c r="T27" s="78">
        <v>0</v>
      </c>
      <c r="U27" s="78">
        <v>0</v>
      </c>
      <c r="V27" s="78">
        <f t="shared" si="15"/>
        <v>0</v>
      </c>
      <c r="W27" s="78">
        <v>0</v>
      </c>
      <c r="X27" s="78">
        <v>0</v>
      </c>
      <c r="Y27" s="78">
        <f t="shared" si="16"/>
        <v>0</v>
      </c>
      <c r="Z27" s="56"/>
      <c r="AA27" s="55"/>
      <c r="AB27" s="78">
        <v>0</v>
      </c>
      <c r="AC27" s="78">
        <v>0</v>
      </c>
      <c r="AD27" s="78">
        <f t="shared" si="17"/>
        <v>0</v>
      </c>
      <c r="AE27" s="78">
        <v>0</v>
      </c>
      <c r="AF27" s="78">
        <v>0</v>
      </c>
      <c r="AG27" s="78">
        <f t="shared" si="18"/>
        <v>0</v>
      </c>
      <c r="AH27" s="56"/>
      <c r="AI27" s="55"/>
      <c r="AJ27" s="78">
        <v>0</v>
      </c>
      <c r="AK27" s="78">
        <v>0</v>
      </c>
      <c r="AL27" s="78">
        <f t="shared" si="19"/>
        <v>0</v>
      </c>
      <c r="AM27" s="78">
        <v>0</v>
      </c>
      <c r="AN27" s="78">
        <v>0</v>
      </c>
      <c r="AO27" s="78">
        <f t="shared" si="20"/>
        <v>0</v>
      </c>
      <c r="AP27" s="56"/>
      <c r="AQ27" s="55"/>
      <c r="AR27" s="78">
        <v>0</v>
      </c>
      <c r="AS27" s="78">
        <v>0</v>
      </c>
      <c r="AT27" s="78">
        <f t="shared" si="21"/>
        <v>0</v>
      </c>
      <c r="AU27" s="78">
        <v>0</v>
      </c>
      <c r="AV27" s="78">
        <v>0</v>
      </c>
      <c r="AW27" s="78">
        <f t="shared" si="22"/>
        <v>0</v>
      </c>
      <c r="AX27" s="56"/>
      <c r="AY27" s="55"/>
      <c r="AZ27" s="78">
        <v>0</v>
      </c>
      <c r="BA27" s="78">
        <v>0</v>
      </c>
      <c r="BB27" s="78">
        <f t="shared" si="23"/>
        <v>0</v>
      </c>
      <c r="BC27" s="78">
        <v>0</v>
      </c>
      <c r="BD27" s="78">
        <v>0</v>
      </c>
      <c r="BE27" s="78">
        <f t="shared" si="24"/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ゴシック,標準"&amp;14廃棄物処理事業経費【分担金の合計】（平成26年度実績）</oddHeader>
  </headerFooter>
  <colBreaks count="6" manualBreakCount="6">
    <brk id="9" min="1" max="998" man="1"/>
    <brk id="17" min="1" max="998" man="1"/>
    <brk id="25" min="1" max="998" man="1"/>
    <brk id="33" min="1" max="998" man="1"/>
    <brk id="41" min="1" max="998" man="1"/>
    <brk id="49" min="1" max="9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35.59765625" style="48" customWidth="1"/>
    <col min="4" max="5" width="14.69921875" style="80" customWidth="1"/>
    <col min="6" max="6" width="6.59765625" style="35" customWidth="1"/>
    <col min="7" max="7" width="12.59765625" style="48" customWidth="1"/>
    <col min="8" max="9" width="14.69921875" style="80" customWidth="1"/>
    <col min="10" max="10" width="6.59765625" style="35" customWidth="1"/>
    <col min="11" max="11" width="12.59765625" style="48" customWidth="1"/>
    <col min="12" max="13" width="14.69921875" style="80" customWidth="1"/>
    <col min="14" max="14" width="6.59765625" style="35" customWidth="1"/>
    <col min="15" max="15" width="12.59765625" style="48" customWidth="1"/>
    <col min="16" max="17" width="14.69921875" style="80" customWidth="1"/>
    <col min="18" max="18" width="6.59765625" style="35" customWidth="1"/>
    <col min="19" max="19" width="12.59765625" style="48" customWidth="1"/>
    <col min="20" max="21" width="14.69921875" style="80" customWidth="1"/>
    <col min="22" max="22" width="6.59765625" style="35" customWidth="1"/>
    <col min="23" max="23" width="12.59765625" style="48" customWidth="1"/>
    <col min="24" max="25" width="14.69921875" style="80" customWidth="1"/>
    <col min="26" max="26" width="6.59765625" style="35" customWidth="1"/>
    <col min="27" max="27" width="12.59765625" style="48" customWidth="1"/>
    <col min="28" max="29" width="14.69921875" style="80" customWidth="1"/>
    <col min="30" max="30" width="6.59765625" style="35" customWidth="1"/>
    <col min="31" max="31" width="12.59765625" style="48" customWidth="1"/>
    <col min="32" max="33" width="14.69921875" style="80" customWidth="1"/>
    <col min="34" max="34" width="6.59765625" style="35" customWidth="1"/>
    <col min="35" max="35" width="12.59765625" style="48" customWidth="1"/>
    <col min="36" max="37" width="14.69921875" style="80" customWidth="1"/>
    <col min="38" max="38" width="6.59765625" style="35" customWidth="1"/>
    <col min="39" max="39" width="12.59765625" style="48" customWidth="1"/>
    <col min="40" max="41" width="14.69921875" style="80" customWidth="1"/>
    <col min="42" max="42" width="6.59765625" style="35" customWidth="1"/>
    <col min="43" max="43" width="12.59765625" style="48" customWidth="1"/>
    <col min="44" max="45" width="14.69921875" style="80" customWidth="1"/>
    <col min="46" max="46" width="6.59765625" style="35" customWidth="1"/>
    <col min="47" max="47" width="12.59765625" style="48" customWidth="1"/>
    <col min="48" max="49" width="14.69921875" style="80" customWidth="1"/>
    <col min="50" max="50" width="6.59765625" style="35" customWidth="1"/>
    <col min="51" max="51" width="12.59765625" style="48" customWidth="1"/>
    <col min="52" max="53" width="14.69921875" style="80" customWidth="1"/>
    <col min="54" max="54" width="6.59765625" style="35" customWidth="1"/>
    <col min="55" max="55" width="12.59765625" style="48" customWidth="1"/>
    <col min="56" max="57" width="14.69921875" style="80" customWidth="1"/>
    <col min="58" max="58" width="6.59765625" style="35" customWidth="1"/>
    <col min="59" max="59" width="12.59765625" style="48" customWidth="1"/>
    <col min="60" max="61" width="14.69921875" style="80" customWidth="1"/>
    <col min="62" max="62" width="6.59765625" style="35" customWidth="1"/>
    <col min="63" max="63" width="12.59765625" style="48" customWidth="1"/>
    <col min="64" max="65" width="14.69921875" style="80" customWidth="1"/>
    <col min="66" max="66" width="6.59765625" style="35" customWidth="1"/>
    <col min="67" max="67" width="12.59765625" style="48" customWidth="1"/>
    <col min="68" max="69" width="14.69921875" style="80" customWidth="1"/>
    <col min="70" max="70" width="6.59765625" style="35" customWidth="1"/>
    <col min="71" max="71" width="12.59765625" style="48" customWidth="1"/>
    <col min="72" max="73" width="14.69921875" style="80" customWidth="1"/>
    <col min="74" max="74" width="6.59765625" style="35" customWidth="1"/>
    <col min="75" max="75" width="12.59765625" style="48" customWidth="1"/>
    <col min="76" max="77" width="14.69921875" style="80" customWidth="1"/>
    <col min="78" max="78" width="6.59765625" style="35" customWidth="1"/>
    <col min="79" max="79" width="12.59765625" style="48" customWidth="1"/>
    <col min="80" max="81" width="14.69921875" style="80" customWidth="1"/>
    <col min="82" max="82" width="6.59765625" style="35" customWidth="1"/>
    <col min="83" max="83" width="12.59765625" style="48" customWidth="1"/>
    <col min="84" max="85" width="14.69921875" style="80" customWidth="1"/>
    <col min="86" max="86" width="6.59765625" style="35" customWidth="1"/>
    <col min="87" max="87" width="12.59765625" style="48" customWidth="1"/>
    <col min="88" max="89" width="14.69921875" style="80" customWidth="1"/>
    <col min="90" max="90" width="6.59765625" style="35" customWidth="1"/>
    <col min="91" max="91" width="12.59765625" style="48" customWidth="1"/>
    <col min="92" max="93" width="14.69921875" style="80" customWidth="1"/>
    <col min="94" max="94" width="6.59765625" style="35" customWidth="1"/>
    <col min="95" max="95" width="12.59765625" style="48" customWidth="1"/>
    <col min="96" max="97" width="14.69921875" style="80" customWidth="1"/>
    <col min="98" max="98" width="6.59765625" style="35" customWidth="1"/>
    <col min="99" max="99" width="12.59765625" style="48" customWidth="1"/>
    <col min="100" max="101" width="14.69921875" style="80" customWidth="1"/>
    <col min="102" max="102" width="6.59765625" style="35" customWidth="1"/>
    <col min="103" max="103" width="12.59765625" style="48" customWidth="1"/>
    <col min="104" max="105" width="14.69921875" style="80" customWidth="1"/>
    <col min="106" max="106" width="6.59765625" style="35" customWidth="1"/>
    <col min="107" max="107" width="12.59765625" style="48" customWidth="1"/>
    <col min="108" max="109" width="14.69921875" style="80" customWidth="1"/>
    <col min="110" max="110" width="6.59765625" style="35" customWidth="1"/>
    <col min="111" max="111" width="12.59765625" style="48" customWidth="1"/>
    <col min="112" max="113" width="14.69921875" style="80" customWidth="1"/>
    <col min="114" max="114" width="6.59765625" style="35" customWidth="1"/>
    <col min="115" max="115" width="12.59765625" style="48" customWidth="1"/>
    <col min="116" max="117" width="14.69921875" style="80" customWidth="1"/>
    <col min="118" max="118" width="6.59765625" style="35" customWidth="1"/>
    <col min="119" max="119" width="12.59765625" style="48" customWidth="1"/>
    <col min="120" max="121" width="14.69921875" style="80" customWidth="1"/>
    <col min="122" max="122" width="6.59765625" style="35" customWidth="1"/>
    <col min="123" max="123" width="12.59765625" style="48" customWidth="1"/>
    <col min="124" max="125" width="14.69921875" style="80" customWidth="1"/>
    <col min="126" max="16384" width="9" style="48" customWidth="1"/>
  </cols>
  <sheetData>
    <row r="1" spans="1:125" s="46" customFormat="1" ht="17.25">
      <c r="A1" s="148" t="s">
        <v>367</v>
      </c>
      <c r="B1" s="59"/>
      <c r="C1" s="59"/>
      <c r="D1" s="59"/>
      <c r="E1" s="59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</row>
    <row r="2" spans="1:125" s="46" customFormat="1" ht="13.5">
      <c r="A2" s="168" t="s">
        <v>53</v>
      </c>
      <c r="B2" s="155" t="s">
        <v>54</v>
      </c>
      <c r="C2" s="171" t="s">
        <v>368</v>
      </c>
      <c r="D2" s="173" t="s">
        <v>369</v>
      </c>
      <c r="E2" s="174"/>
      <c r="F2" s="135" t="s">
        <v>370</v>
      </c>
      <c r="G2" s="62"/>
      <c r="H2" s="62"/>
      <c r="I2" s="136"/>
      <c r="J2" s="135" t="s">
        <v>371</v>
      </c>
      <c r="K2" s="62"/>
      <c r="L2" s="62"/>
      <c r="M2" s="136"/>
      <c r="N2" s="135" t="s">
        <v>372</v>
      </c>
      <c r="O2" s="62"/>
      <c r="P2" s="62"/>
      <c r="Q2" s="136"/>
      <c r="R2" s="135" t="s">
        <v>373</v>
      </c>
      <c r="S2" s="62"/>
      <c r="T2" s="62"/>
      <c r="U2" s="136"/>
      <c r="V2" s="135" t="s">
        <v>374</v>
      </c>
      <c r="W2" s="62"/>
      <c r="X2" s="62"/>
      <c r="Y2" s="136"/>
      <c r="Z2" s="135" t="s">
        <v>375</v>
      </c>
      <c r="AA2" s="62"/>
      <c r="AB2" s="62"/>
      <c r="AC2" s="136"/>
      <c r="AD2" s="135" t="s">
        <v>376</v>
      </c>
      <c r="AE2" s="62"/>
      <c r="AF2" s="62"/>
      <c r="AG2" s="136"/>
      <c r="AH2" s="135" t="s">
        <v>377</v>
      </c>
      <c r="AI2" s="62"/>
      <c r="AJ2" s="62"/>
      <c r="AK2" s="136"/>
      <c r="AL2" s="135" t="s">
        <v>378</v>
      </c>
      <c r="AM2" s="62"/>
      <c r="AN2" s="62"/>
      <c r="AO2" s="136"/>
      <c r="AP2" s="135" t="s">
        <v>379</v>
      </c>
      <c r="AQ2" s="62"/>
      <c r="AR2" s="62"/>
      <c r="AS2" s="136"/>
      <c r="AT2" s="135" t="s">
        <v>380</v>
      </c>
      <c r="AU2" s="62"/>
      <c r="AV2" s="62"/>
      <c r="AW2" s="136"/>
      <c r="AX2" s="135" t="s">
        <v>381</v>
      </c>
      <c r="AY2" s="62"/>
      <c r="AZ2" s="62"/>
      <c r="BA2" s="136"/>
      <c r="BB2" s="135" t="s">
        <v>382</v>
      </c>
      <c r="BC2" s="62"/>
      <c r="BD2" s="62"/>
      <c r="BE2" s="136"/>
      <c r="BF2" s="135" t="s">
        <v>383</v>
      </c>
      <c r="BG2" s="62"/>
      <c r="BH2" s="62"/>
      <c r="BI2" s="136"/>
      <c r="BJ2" s="135" t="s">
        <v>384</v>
      </c>
      <c r="BK2" s="62"/>
      <c r="BL2" s="62"/>
      <c r="BM2" s="136"/>
      <c r="BN2" s="135" t="s">
        <v>385</v>
      </c>
      <c r="BO2" s="62"/>
      <c r="BP2" s="62"/>
      <c r="BQ2" s="136"/>
      <c r="BR2" s="135" t="s">
        <v>386</v>
      </c>
      <c r="BS2" s="62"/>
      <c r="BT2" s="62"/>
      <c r="BU2" s="136"/>
      <c r="BV2" s="135" t="s">
        <v>387</v>
      </c>
      <c r="BW2" s="62"/>
      <c r="BX2" s="62"/>
      <c r="BY2" s="136"/>
      <c r="BZ2" s="135" t="s">
        <v>388</v>
      </c>
      <c r="CA2" s="62"/>
      <c r="CB2" s="62"/>
      <c r="CC2" s="136"/>
      <c r="CD2" s="135" t="s">
        <v>389</v>
      </c>
      <c r="CE2" s="62"/>
      <c r="CF2" s="62"/>
      <c r="CG2" s="136"/>
      <c r="CH2" s="135" t="s">
        <v>390</v>
      </c>
      <c r="CI2" s="62"/>
      <c r="CJ2" s="62"/>
      <c r="CK2" s="136"/>
      <c r="CL2" s="135" t="s">
        <v>391</v>
      </c>
      <c r="CM2" s="62"/>
      <c r="CN2" s="62"/>
      <c r="CO2" s="136"/>
      <c r="CP2" s="135" t="s">
        <v>392</v>
      </c>
      <c r="CQ2" s="62"/>
      <c r="CR2" s="62"/>
      <c r="CS2" s="136"/>
      <c r="CT2" s="135" t="s">
        <v>393</v>
      </c>
      <c r="CU2" s="62"/>
      <c r="CV2" s="62"/>
      <c r="CW2" s="136"/>
      <c r="CX2" s="135" t="s">
        <v>394</v>
      </c>
      <c r="CY2" s="62"/>
      <c r="CZ2" s="62"/>
      <c r="DA2" s="136"/>
      <c r="DB2" s="135" t="s">
        <v>395</v>
      </c>
      <c r="DC2" s="62"/>
      <c r="DD2" s="62"/>
      <c r="DE2" s="136"/>
      <c r="DF2" s="135" t="s">
        <v>396</v>
      </c>
      <c r="DG2" s="62"/>
      <c r="DH2" s="62"/>
      <c r="DI2" s="136"/>
      <c r="DJ2" s="135" t="s">
        <v>397</v>
      </c>
      <c r="DK2" s="62"/>
      <c r="DL2" s="62"/>
      <c r="DM2" s="136"/>
      <c r="DN2" s="135" t="s">
        <v>398</v>
      </c>
      <c r="DO2" s="62"/>
      <c r="DP2" s="62"/>
      <c r="DQ2" s="136"/>
      <c r="DR2" s="135" t="s">
        <v>399</v>
      </c>
      <c r="DS2" s="62"/>
      <c r="DT2" s="62"/>
      <c r="DU2" s="136"/>
    </row>
    <row r="3" spans="1:125" s="46" customFormat="1" ht="13.5">
      <c r="A3" s="169"/>
      <c r="B3" s="156"/>
      <c r="C3" s="172"/>
      <c r="D3" s="175"/>
      <c r="E3" s="176"/>
      <c r="F3" s="144"/>
      <c r="G3" s="64"/>
      <c r="H3" s="64"/>
      <c r="I3" s="145"/>
      <c r="J3" s="144"/>
      <c r="K3" s="64"/>
      <c r="L3" s="64"/>
      <c r="M3" s="145"/>
      <c r="N3" s="144"/>
      <c r="O3" s="64"/>
      <c r="P3" s="64"/>
      <c r="Q3" s="145"/>
      <c r="R3" s="144"/>
      <c r="S3" s="64"/>
      <c r="T3" s="64"/>
      <c r="U3" s="145"/>
      <c r="V3" s="144"/>
      <c r="W3" s="64"/>
      <c r="X3" s="64"/>
      <c r="Y3" s="145"/>
      <c r="Z3" s="144"/>
      <c r="AA3" s="64"/>
      <c r="AB3" s="64"/>
      <c r="AC3" s="145"/>
      <c r="AD3" s="144"/>
      <c r="AE3" s="64"/>
      <c r="AF3" s="64"/>
      <c r="AG3" s="145"/>
      <c r="AH3" s="144"/>
      <c r="AI3" s="64"/>
      <c r="AJ3" s="64"/>
      <c r="AK3" s="145"/>
      <c r="AL3" s="144"/>
      <c r="AM3" s="64"/>
      <c r="AN3" s="64"/>
      <c r="AO3" s="145"/>
      <c r="AP3" s="144"/>
      <c r="AQ3" s="64"/>
      <c r="AR3" s="64"/>
      <c r="AS3" s="145"/>
      <c r="AT3" s="144"/>
      <c r="AU3" s="64"/>
      <c r="AV3" s="64"/>
      <c r="AW3" s="145"/>
      <c r="AX3" s="144"/>
      <c r="AY3" s="64"/>
      <c r="AZ3" s="64"/>
      <c r="BA3" s="145"/>
      <c r="BB3" s="144"/>
      <c r="BC3" s="64"/>
      <c r="BD3" s="64"/>
      <c r="BE3" s="145"/>
      <c r="BF3" s="144"/>
      <c r="BG3" s="64"/>
      <c r="BH3" s="64"/>
      <c r="BI3" s="145"/>
      <c r="BJ3" s="144"/>
      <c r="BK3" s="64"/>
      <c r="BL3" s="64"/>
      <c r="BM3" s="145"/>
      <c r="BN3" s="144"/>
      <c r="BO3" s="64"/>
      <c r="BP3" s="64"/>
      <c r="BQ3" s="145"/>
      <c r="BR3" s="144"/>
      <c r="BS3" s="64"/>
      <c r="BT3" s="64"/>
      <c r="BU3" s="145"/>
      <c r="BV3" s="144"/>
      <c r="BW3" s="64"/>
      <c r="BX3" s="64"/>
      <c r="BY3" s="145"/>
      <c r="BZ3" s="144"/>
      <c r="CA3" s="64"/>
      <c r="CB3" s="64"/>
      <c r="CC3" s="145"/>
      <c r="CD3" s="144"/>
      <c r="CE3" s="64"/>
      <c r="CF3" s="64"/>
      <c r="CG3" s="145"/>
      <c r="CH3" s="144"/>
      <c r="CI3" s="64"/>
      <c r="CJ3" s="64"/>
      <c r="CK3" s="145"/>
      <c r="CL3" s="144"/>
      <c r="CM3" s="64"/>
      <c r="CN3" s="64"/>
      <c r="CO3" s="145"/>
      <c r="CP3" s="144"/>
      <c r="CQ3" s="64"/>
      <c r="CR3" s="64"/>
      <c r="CS3" s="145"/>
      <c r="CT3" s="144"/>
      <c r="CU3" s="64"/>
      <c r="CV3" s="64"/>
      <c r="CW3" s="145"/>
      <c r="CX3" s="144"/>
      <c r="CY3" s="64"/>
      <c r="CZ3" s="64"/>
      <c r="DA3" s="145"/>
      <c r="DB3" s="144"/>
      <c r="DC3" s="64"/>
      <c r="DD3" s="64"/>
      <c r="DE3" s="145"/>
      <c r="DF3" s="144"/>
      <c r="DG3" s="64"/>
      <c r="DH3" s="64"/>
      <c r="DI3" s="145"/>
      <c r="DJ3" s="144"/>
      <c r="DK3" s="64"/>
      <c r="DL3" s="64"/>
      <c r="DM3" s="145"/>
      <c r="DN3" s="144"/>
      <c r="DO3" s="64"/>
      <c r="DP3" s="64"/>
      <c r="DQ3" s="145"/>
      <c r="DR3" s="144"/>
      <c r="DS3" s="64"/>
      <c r="DT3" s="64"/>
      <c r="DU3" s="145"/>
    </row>
    <row r="4" spans="1:125" s="46" customFormat="1" ht="13.5" customHeight="1">
      <c r="A4" s="169"/>
      <c r="B4" s="156"/>
      <c r="C4" s="166"/>
      <c r="D4" s="168" t="s">
        <v>302</v>
      </c>
      <c r="E4" s="168" t="s">
        <v>303</v>
      </c>
      <c r="F4" s="177" t="s">
        <v>400</v>
      </c>
      <c r="G4" s="168" t="s">
        <v>401</v>
      </c>
      <c r="H4" s="168" t="s">
        <v>302</v>
      </c>
      <c r="I4" s="168" t="s">
        <v>303</v>
      </c>
      <c r="J4" s="177" t="s">
        <v>400</v>
      </c>
      <c r="K4" s="168" t="s">
        <v>401</v>
      </c>
      <c r="L4" s="168" t="s">
        <v>302</v>
      </c>
      <c r="M4" s="168" t="s">
        <v>303</v>
      </c>
      <c r="N4" s="177" t="s">
        <v>400</v>
      </c>
      <c r="O4" s="168" t="s">
        <v>401</v>
      </c>
      <c r="P4" s="168" t="s">
        <v>302</v>
      </c>
      <c r="Q4" s="168" t="s">
        <v>303</v>
      </c>
      <c r="R4" s="177" t="s">
        <v>400</v>
      </c>
      <c r="S4" s="168" t="s">
        <v>401</v>
      </c>
      <c r="T4" s="168" t="s">
        <v>302</v>
      </c>
      <c r="U4" s="168" t="s">
        <v>303</v>
      </c>
      <c r="V4" s="177" t="s">
        <v>400</v>
      </c>
      <c r="W4" s="168" t="s">
        <v>401</v>
      </c>
      <c r="X4" s="168" t="s">
        <v>302</v>
      </c>
      <c r="Y4" s="168" t="s">
        <v>303</v>
      </c>
      <c r="Z4" s="177" t="s">
        <v>400</v>
      </c>
      <c r="AA4" s="168" t="s">
        <v>401</v>
      </c>
      <c r="AB4" s="168" t="s">
        <v>302</v>
      </c>
      <c r="AC4" s="168" t="s">
        <v>303</v>
      </c>
      <c r="AD4" s="177" t="s">
        <v>400</v>
      </c>
      <c r="AE4" s="168" t="s">
        <v>401</v>
      </c>
      <c r="AF4" s="168" t="s">
        <v>302</v>
      </c>
      <c r="AG4" s="168" t="s">
        <v>303</v>
      </c>
      <c r="AH4" s="177" t="s">
        <v>400</v>
      </c>
      <c r="AI4" s="168" t="s">
        <v>401</v>
      </c>
      <c r="AJ4" s="168" t="s">
        <v>302</v>
      </c>
      <c r="AK4" s="168" t="s">
        <v>303</v>
      </c>
      <c r="AL4" s="177" t="s">
        <v>400</v>
      </c>
      <c r="AM4" s="168" t="s">
        <v>401</v>
      </c>
      <c r="AN4" s="168" t="s">
        <v>302</v>
      </c>
      <c r="AO4" s="168" t="s">
        <v>303</v>
      </c>
      <c r="AP4" s="177" t="s">
        <v>400</v>
      </c>
      <c r="AQ4" s="168" t="s">
        <v>401</v>
      </c>
      <c r="AR4" s="168" t="s">
        <v>302</v>
      </c>
      <c r="AS4" s="168" t="s">
        <v>303</v>
      </c>
      <c r="AT4" s="177" t="s">
        <v>400</v>
      </c>
      <c r="AU4" s="168" t="s">
        <v>401</v>
      </c>
      <c r="AV4" s="168" t="s">
        <v>302</v>
      </c>
      <c r="AW4" s="168" t="s">
        <v>303</v>
      </c>
      <c r="AX4" s="177" t="s">
        <v>400</v>
      </c>
      <c r="AY4" s="168" t="s">
        <v>401</v>
      </c>
      <c r="AZ4" s="168" t="s">
        <v>302</v>
      </c>
      <c r="BA4" s="168" t="s">
        <v>303</v>
      </c>
      <c r="BB4" s="177" t="s">
        <v>400</v>
      </c>
      <c r="BC4" s="168" t="s">
        <v>401</v>
      </c>
      <c r="BD4" s="168" t="s">
        <v>302</v>
      </c>
      <c r="BE4" s="168" t="s">
        <v>303</v>
      </c>
      <c r="BF4" s="177" t="s">
        <v>400</v>
      </c>
      <c r="BG4" s="168" t="s">
        <v>401</v>
      </c>
      <c r="BH4" s="168" t="s">
        <v>302</v>
      </c>
      <c r="BI4" s="168" t="s">
        <v>303</v>
      </c>
      <c r="BJ4" s="177" t="s">
        <v>400</v>
      </c>
      <c r="BK4" s="168" t="s">
        <v>401</v>
      </c>
      <c r="BL4" s="168" t="s">
        <v>302</v>
      </c>
      <c r="BM4" s="168" t="s">
        <v>303</v>
      </c>
      <c r="BN4" s="177" t="s">
        <v>400</v>
      </c>
      <c r="BO4" s="168" t="s">
        <v>401</v>
      </c>
      <c r="BP4" s="168" t="s">
        <v>302</v>
      </c>
      <c r="BQ4" s="168" t="s">
        <v>303</v>
      </c>
      <c r="BR4" s="177" t="s">
        <v>400</v>
      </c>
      <c r="BS4" s="168" t="s">
        <v>401</v>
      </c>
      <c r="BT4" s="168" t="s">
        <v>302</v>
      </c>
      <c r="BU4" s="168" t="s">
        <v>303</v>
      </c>
      <c r="BV4" s="177" t="s">
        <v>400</v>
      </c>
      <c r="BW4" s="168" t="s">
        <v>401</v>
      </c>
      <c r="BX4" s="168" t="s">
        <v>302</v>
      </c>
      <c r="BY4" s="168" t="s">
        <v>303</v>
      </c>
      <c r="BZ4" s="177" t="s">
        <v>400</v>
      </c>
      <c r="CA4" s="168" t="s">
        <v>401</v>
      </c>
      <c r="CB4" s="168" t="s">
        <v>302</v>
      </c>
      <c r="CC4" s="168" t="s">
        <v>303</v>
      </c>
      <c r="CD4" s="177" t="s">
        <v>400</v>
      </c>
      <c r="CE4" s="168" t="s">
        <v>401</v>
      </c>
      <c r="CF4" s="168" t="s">
        <v>302</v>
      </c>
      <c r="CG4" s="168" t="s">
        <v>303</v>
      </c>
      <c r="CH4" s="177" t="s">
        <v>400</v>
      </c>
      <c r="CI4" s="168" t="s">
        <v>401</v>
      </c>
      <c r="CJ4" s="168" t="s">
        <v>302</v>
      </c>
      <c r="CK4" s="168" t="s">
        <v>303</v>
      </c>
      <c r="CL4" s="177" t="s">
        <v>400</v>
      </c>
      <c r="CM4" s="168" t="s">
        <v>401</v>
      </c>
      <c r="CN4" s="168" t="s">
        <v>302</v>
      </c>
      <c r="CO4" s="168" t="s">
        <v>303</v>
      </c>
      <c r="CP4" s="177" t="s">
        <v>400</v>
      </c>
      <c r="CQ4" s="168" t="s">
        <v>401</v>
      </c>
      <c r="CR4" s="168" t="s">
        <v>302</v>
      </c>
      <c r="CS4" s="168" t="s">
        <v>303</v>
      </c>
      <c r="CT4" s="177" t="s">
        <v>400</v>
      </c>
      <c r="CU4" s="168" t="s">
        <v>401</v>
      </c>
      <c r="CV4" s="168" t="s">
        <v>302</v>
      </c>
      <c r="CW4" s="168" t="s">
        <v>303</v>
      </c>
      <c r="CX4" s="177" t="s">
        <v>400</v>
      </c>
      <c r="CY4" s="168" t="s">
        <v>401</v>
      </c>
      <c r="CZ4" s="168" t="s">
        <v>302</v>
      </c>
      <c r="DA4" s="168" t="s">
        <v>303</v>
      </c>
      <c r="DB4" s="177" t="s">
        <v>400</v>
      </c>
      <c r="DC4" s="168" t="s">
        <v>401</v>
      </c>
      <c r="DD4" s="168" t="s">
        <v>302</v>
      </c>
      <c r="DE4" s="168" t="s">
        <v>303</v>
      </c>
      <c r="DF4" s="177" t="s">
        <v>400</v>
      </c>
      <c r="DG4" s="168" t="s">
        <v>401</v>
      </c>
      <c r="DH4" s="168" t="s">
        <v>302</v>
      </c>
      <c r="DI4" s="168" t="s">
        <v>303</v>
      </c>
      <c r="DJ4" s="177" t="s">
        <v>400</v>
      </c>
      <c r="DK4" s="168" t="s">
        <v>401</v>
      </c>
      <c r="DL4" s="168" t="s">
        <v>302</v>
      </c>
      <c r="DM4" s="168" t="s">
        <v>303</v>
      </c>
      <c r="DN4" s="177" t="s">
        <v>400</v>
      </c>
      <c r="DO4" s="168" t="s">
        <v>401</v>
      </c>
      <c r="DP4" s="168" t="s">
        <v>302</v>
      </c>
      <c r="DQ4" s="168" t="s">
        <v>303</v>
      </c>
      <c r="DR4" s="177" t="s">
        <v>400</v>
      </c>
      <c r="DS4" s="168" t="s">
        <v>401</v>
      </c>
      <c r="DT4" s="168" t="s">
        <v>302</v>
      </c>
      <c r="DU4" s="168" t="s">
        <v>303</v>
      </c>
    </row>
    <row r="5" spans="1:125" s="46" customFormat="1" ht="13.5">
      <c r="A5" s="169"/>
      <c r="B5" s="156"/>
      <c r="C5" s="166"/>
      <c r="D5" s="169"/>
      <c r="E5" s="169"/>
      <c r="F5" s="178"/>
      <c r="G5" s="169"/>
      <c r="H5" s="169"/>
      <c r="I5" s="169"/>
      <c r="J5" s="178"/>
      <c r="K5" s="169"/>
      <c r="L5" s="169"/>
      <c r="M5" s="169"/>
      <c r="N5" s="178"/>
      <c r="O5" s="169"/>
      <c r="P5" s="169"/>
      <c r="Q5" s="169"/>
      <c r="R5" s="178"/>
      <c r="S5" s="169"/>
      <c r="T5" s="169"/>
      <c r="U5" s="169"/>
      <c r="V5" s="178"/>
      <c r="W5" s="169"/>
      <c r="X5" s="169"/>
      <c r="Y5" s="169"/>
      <c r="Z5" s="178"/>
      <c r="AA5" s="169"/>
      <c r="AB5" s="169"/>
      <c r="AC5" s="169"/>
      <c r="AD5" s="178"/>
      <c r="AE5" s="169"/>
      <c r="AF5" s="169"/>
      <c r="AG5" s="169"/>
      <c r="AH5" s="178"/>
      <c r="AI5" s="169"/>
      <c r="AJ5" s="169"/>
      <c r="AK5" s="169"/>
      <c r="AL5" s="178"/>
      <c r="AM5" s="169"/>
      <c r="AN5" s="169"/>
      <c r="AO5" s="169"/>
      <c r="AP5" s="178"/>
      <c r="AQ5" s="169"/>
      <c r="AR5" s="169"/>
      <c r="AS5" s="169"/>
      <c r="AT5" s="178"/>
      <c r="AU5" s="169"/>
      <c r="AV5" s="169"/>
      <c r="AW5" s="169"/>
      <c r="AX5" s="178"/>
      <c r="AY5" s="169"/>
      <c r="AZ5" s="169"/>
      <c r="BA5" s="169"/>
      <c r="BB5" s="178"/>
      <c r="BC5" s="169"/>
      <c r="BD5" s="169"/>
      <c r="BE5" s="169"/>
      <c r="BF5" s="178"/>
      <c r="BG5" s="169"/>
      <c r="BH5" s="169"/>
      <c r="BI5" s="169"/>
      <c r="BJ5" s="178"/>
      <c r="BK5" s="169"/>
      <c r="BL5" s="169"/>
      <c r="BM5" s="169"/>
      <c r="BN5" s="178"/>
      <c r="BO5" s="169"/>
      <c r="BP5" s="169"/>
      <c r="BQ5" s="169"/>
      <c r="BR5" s="178"/>
      <c r="BS5" s="169"/>
      <c r="BT5" s="169"/>
      <c r="BU5" s="169"/>
      <c r="BV5" s="178"/>
      <c r="BW5" s="169"/>
      <c r="BX5" s="169"/>
      <c r="BY5" s="169"/>
      <c r="BZ5" s="178"/>
      <c r="CA5" s="169"/>
      <c r="CB5" s="169"/>
      <c r="CC5" s="169"/>
      <c r="CD5" s="178"/>
      <c r="CE5" s="169"/>
      <c r="CF5" s="169"/>
      <c r="CG5" s="169"/>
      <c r="CH5" s="178"/>
      <c r="CI5" s="169"/>
      <c r="CJ5" s="169"/>
      <c r="CK5" s="169"/>
      <c r="CL5" s="178"/>
      <c r="CM5" s="169"/>
      <c r="CN5" s="169"/>
      <c r="CO5" s="169"/>
      <c r="CP5" s="178"/>
      <c r="CQ5" s="169"/>
      <c r="CR5" s="169"/>
      <c r="CS5" s="169"/>
      <c r="CT5" s="178"/>
      <c r="CU5" s="169"/>
      <c r="CV5" s="169"/>
      <c r="CW5" s="169"/>
      <c r="CX5" s="178"/>
      <c r="CY5" s="169"/>
      <c r="CZ5" s="169"/>
      <c r="DA5" s="169"/>
      <c r="DB5" s="178"/>
      <c r="DC5" s="169"/>
      <c r="DD5" s="169"/>
      <c r="DE5" s="169"/>
      <c r="DF5" s="178"/>
      <c r="DG5" s="169"/>
      <c r="DH5" s="169"/>
      <c r="DI5" s="169"/>
      <c r="DJ5" s="178"/>
      <c r="DK5" s="169"/>
      <c r="DL5" s="169"/>
      <c r="DM5" s="169"/>
      <c r="DN5" s="178"/>
      <c r="DO5" s="169"/>
      <c r="DP5" s="169"/>
      <c r="DQ5" s="169"/>
      <c r="DR5" s="178"/>
      <c r="DS5" s="169"/>
      <c r="DT5" s="169"/>
      <c r="DU5" s="169"/>
    </row>
    <row r="6" spans="1:125" s="47" customFormat="1" ht="13.5">
      <c r="A6" s="170"/>
      <c r="B6" s="157"/>
      <c r="C6" s="167"/>
      <c r="D6" s="143" t="s">
        <v>121</v>
      </c>
      <c r="E6" s="143" t="s">
        <v>121</v>
      </c>
      <c r="F6" s="179"/>
      <c r="G6" s="170"/>
      <c r="H6" s="143" t="s">
        <v>121</v>
      </c>
      <c r="I6" s="143" t="s">
        <v>121</v>
      </c>
      <c r="J6" s="179"/>
      <c r="K6" s="170"/>
      <c r="L6" s="143" t="s">
        <v>121</v>
      </c>
      <c r="M6" s="143" t="s">
        <v>121</v>
      </c>
      <c r="N6" s="179"/>
      <c r="O6" s="170"/>
      <c r="P6" s="143" t="s">
        <v>121</v>
      </c>
      <c r="Q6" s="143" t="s">
        <v>121</v>
      </c>
      <c r="R6" s="179"/>
      <c r="S6" s="170"/>
      <c r="T6" s="143" t="s">
        <v>121</v>
      </c>
      <c r="U6" s="143" t="s">
        <v>121</v>
      </c>
      <c r="V6" s="179"/>
      <c r="W6" s="170"/>
      <c r="X6" s="143" t="s">
        <v>121</v>
      </c>
      <c r="Y6" s="143" t="s">
        <v>121</v>
      </c>
      <c r="Z6" s="179"/>
      <c r="AA6" s="170"/>
      <c r="AB6" s="143" t="s">
        <v>121</v>
      </c>
      <c r="AC6" s="143" t="s">
        <v>121</v>
      </c>
      <c r="AD6" s="179"/>
      <c r="AE6" s="170"/>
      <c r="AF6" s="143" t="s">
        <v>121</v>
      </c>
      <c r="AG6" s="143" t="s">
        <v>121</v>
      </c>
      <c r="AH6" s="179"/>
      <c r="AI6" s="170"/>
      <c r="AJ6" s="143" t="s">
        <v>121</v>
      </c>
      <c r="AK6" s="143" t="s">
        <v>121</v>
      </c>
      <c r="AL6" s="179"/>
      <c r="AM6" s="170"/>
      <c r="AN6" s="143" t="s">
        <v>121</v>
      </c>
      <c r="AO6" s="143" t="s">
        <v>121</v>
      </c>
      <c r="AP6" s="179"/>
      <c r="AQ6" s="170"/>
      <c r="AR6" s="143" t="s">
        <v>121</v>
      </c>
      <c r="AS6" s="143" t="s">
        <v>121</v>
      </c>
      <c r="AT6" s="179"/>
      <c r="AU6" s="170"/>
      <c r="AV6" s="143" t="s">
        <v>121</v>
      </c>
      <c r="AW6" s="143" t="s">
        <v>121</v>
      </c>
      <c r="AX6" s="179"/>
      <c r="AY6" s="170"/>
      <c r="AZ6" s="143" t="s">
        <v>121</v>
      </c>
      <c r="BA6" s="143" t="s">
        <v>121</v>
      </c>
      <c r="BB6" s="179"/>
      <c r="BC6" s="170"/>
      <c r="BD6" s="143" t="s">
        <v>121</v>
      </c>
      <c r="BE6" s="143" t="s">
        <v>121</v>
      </c>
      <c r="BF6" s="179"/>
      <c r="BG6" s="170"/>
      <c r="BH6" s="143" t="s">
        <v>121</v>
      </c>
      <c r="BI6" s="143" t="s">
        <v>121</v>
      </c>
      <c r="BJ6" s="179"/>
      <c r="BK6" s="170"/>
      <c r="BL6" s="143" t="s">
        <v>121</v>
      </c>
      <c r="BM6" s="143" t="s">
        <v>121</v>
      </c>
      <c r="BN6" s="179"/>
      <c r="BO6" s="170"/>
      <c r="BP6" s="143" t="s">
        <v>121</v>
      </c>
      <c r="BQ6" s="143" t="s">
        <v>121</v>
      </c>
      <c r="BR6" s="179"/>
      <c r="BS6" s="170"/>
      <c r="BT6" s="143" t="s">
        <v>121</v>
      </c>
      <c r="BU6" s="143" t="s">
        <v>121</v>
      </c>
      <c r="BV6" s="179"/>
      <c r="BW6" s="170"/>
      <c r="BX6" s="143" t="s">
        <v>121</v>
      </c>
      <c r="BY6" s="143" t="s">
        <v>121</v>
      </c>
      <c r="BZ6" s="179"/>
      <c r="CA6" s="170"/>
      <c r="CB6" s="143" t="s">
        <v>121</v>
      </c>
      <c r="CC6" s="143" t="s">
        <v>121</v>
      </c>
      <c r="CD6" s="179"/>
      <c r="CE6" s="170"/>
      <c r="CF6" s="143" t="s">
        <v>121</v>
      </c>
      <c r="CG6" s="143" t="s">
        <v>121</v>
      </c>
      <c r="CH6" s="179"/>
      <c r="CI6" s="170"/>
      <c r="CJ6" s="143" t="s">
        <v>121</v>
      </c>
      <c r="CK6" s="143" t="s">
        <v>121</v>
      </c>
      <c r="CL6" s="179"/>
      <c r="CM6" s="170"/>
      <c r="CN6" s="143" t="s">
        <v>121</v>
      </c>
      <c r="CO6" s="143" t="s">
        <v>121</v>
      </c>
      <c r="CP6" s="179"/>
      <c r="CQ6" s="170"/>
      <c r="CR6" s="143" t="s">
        <v>121</v>
      </c>
      <c r="CS6" s="143" t="s">
        <v>121</v>
      </c>
      <c r="CT6" s="179"/>
      <c r="CU6" s="170"/>
      <c r="CV6" s="143" t="s">
        <v>121</v>
      </c>
      <c r="CW6" s="143" t="s">
        <v>121</v>
      </c>
      <c r="CX6" s="179"/>
      <c r="CY6" s="170"/>
      <c r="CZ6" s="143" t="s">
        <v>121</v>
      </c>
      <c r="DA6" s="143" t="s">
        <v>121</v>
      </c>
      <c r="DB6" s="179"/>
      <c r="DC6" s="170"/>
      <c r="DD6" s="143" t="s">
        <v>121</v>
      </c>
      <c r="DE6" s="143" t="s">
        <v>121</v>
      </c>
      <c r="DF6" s="179"/>
      <c r="DG6" s="170"/>
      <c r="DH6" s="143" t="s">
        <v>121</v>
      </c>
      <c r="DI6" s="143" t="s">
        <v>121</v>
      </c>
      <c r="DJ6" s="179"/>
      <c r="DK6" s="170"/>
      <c r="DL6" s="143" t="s">
        <v>121</v>
      </c>
      <c r="DM6" s="143" t="s">
        <v>121</v>
      </c>
      <c r="DN6" s="179"/>
      <c r="DO6" s="170"/>
      <c r="DP6" s="143" t="s">
        <v>121</v>
      </c>
      <c r="DQ6" s="143" t="s">
        <v>121</v>
      </c>
      <c r="DR6" s="179"/>
      <c r="DS6" s="170"/>
      <c r="DT6" s="143" t="s">
        <v>121</v>
      </c>
      <c r="DU6" s="143" t="s">
        <v>121</v>
      </c>
    </row>
    <row r="7" spans="1:125" s="63" customFormat="1" ht="12" customHeight="1">
      <c r="A7" s="49" t="s">
        <v>122</v>
      </c>
      <c r="B7" s="49">
        <v>38000</v>
      </c>
      <c r="C7" s="49" t="s">
        <v>82</v>
      </c>
      <c r="D7" s="74">
        <f>SUM(D8:D13)</f>
        <v>516618</v>
      </c>
      <c r="E7" s="74">
        <f>SUM(E8:E13)</f>
        <v>1225992</v>
      </c>
      <c r="F7" s="50">
        <f>COUNTIF(F8:F13,"&lt;&gt;")</f>
        <v>6</v>
      </c>
      <c r="G7" s="50">
        <f>COUNTIF(G8:G13,"&lt;&gt;")</f>
        <v>6</v>
      </c>
      <c r="H7" s="74">
        <f>SUM(H8:H13)</f>
        <v>235978</v>
      </c>
      <c r="I7" s="74">
        <f>SUM(I8:I13)</f>
        <v>861415</v>
      </c>
      <c r="J7" s="50">
        <f>COUNTIF(J8:J13,"&lt;&gt;")</f>
        <v>6</v>
      </c>
      <c r="K7" s="50">
        <f>COUNTIF(K8:K13,"&lt;&gt;")</f>
        <v>6</v>
      </c>
      <c r="L7" s="74">
        <f>SUM(L8:L13)</f>
        <v>142311</v>
      </c>
      <c r="M7" s="74">
        <f>SUM(M8:M13)</f>
        <v>279799</v>
      </c>
      <c r="N7" s="50">
        <f>COUNTIF(N8:N13,"&lt;&gt;")</f>
        <v>3</v>
      </c>
      <c r="O7" s="50">
        <f>COUNTIF(O8:O13,"&lt;&gt;")</f>
        <v>3</v>
      </c>
      <c r="P7" s="74">
        <f>SUM(P8:P13)</f>
        <v>96480</v>
      </c>
      <c r="Q7" s="74">
        <f>SUM(Q8:Q13)</f>
        <v>82480</v>
      </c>
      <c r="R7" s="50">
        <f>COUNTIF(R8:R13,"&lt;&gt;")</f>
        <v>2</v>
      </c>
      <c r="S7" s="50">
        <f>COUNTIF(S8:S13,"&lt;&gt;")</f>
        <v>2</v>
      </c>
      <c r="T7" s="74">
        <f>SUM(T8:T13)</f>
        <v>41849</v>
      </c>
      <c r="U7" s="74">
        <f>SUM(U8:U13)</f>
        <v>2298</v>
      </c>
      <c r="V7" s="50">
        <f>COUNTIF(V8:V13,"&lt;&gt;")</f>
        <v>0</v>
      </c>
      <c r="W7" s="50">
        <f>COUNTIF(W8:W13,"&lt;&gt;")</f>
        <v>0</v>
      </c>
      <c r="X7" s="74">
        <f>SUM(X8:X13)</f>
        <v>0</v>
      </c>
      <c r="Y7" s="74">
        <f>SUM(Y8:Y13)</f>
        <v>0</v>
      </c>
      <c r="Z7" s="50">
        <f>COUNTIF(Z8:Z13,"&lt;&gt;")</f>
        <v>0</v>
      </c>
      <c r="AA7" s="50">
        <f>COUNTIF(AA8:AA13,"&lt;&gt;")</f>
        <v>0</v>
      </c>
      <c r="AB7" s="74">
        <f>SUM(AB8:AB13)</f>
        <v>0</v>
      </c>
      <c r="AC7" s="74">
        <f>SUM(AC8:AC13)</f>
        <v>0</v>
      </c>
      <c r="AD7" s="50">
        <f>COUNTIF(AD8:AD13,"&lt;&gt;")</f>
        <v>0</v>
      </c>
      <c r="AE7" s="50">
        <f>COUNTIF(AE8:AE13,"&lt;&gt;")</f>
        <v>0</v>
      </c>
      <c r="AF7" s="74">
        <f>SUM(AF8:AF13)</f>
        <v>0</v>
      </c>
      <c r="AG7" s="74">
        <f>SUM(AG8:AG13)</f>
        <v>0</v>
      </c>
      <c r="AH7" s="50">
        <f>COUNTIF(AH8:AH13,"&lt;&gt;")</f>
        <v>0</v>
      </c>
      <c r="AI7" s="50">
        <f>COUNTIF(AI8:AI13,"&lt;&gt;")</f>
        <v>0</v>
      </c>
      <c r="AJ7" s="74">
        <f>SUM(AJ8:AJ13)</f>
        <v>0</v>
      </c>
      <c r="AK7" s="74">
        <f>SUM(AK8:AK13)</f>
        <v>0</v>
      </c>
      <c r="AL7" s="50">
        <f>COUNTIF(AL8:AL13,"&lt;&gt;")</f>
        <v>0</v>
      </c>
      <c r="AM7" s="50">
        <f>COUNTIF(AM8:AM13,"&lt;&gt;")</f>
        <v>0</v>
      </c>
      <c r="AN7" s="74">
        <f>SUM(AN8:AN13)</f>
        <v>0</v>
      </c>
      <c r="AO7" s="74">
        <f>SUM(AO8:AO13)</f>
        <v>0</v>
      </c>
      <c r="AP7" s="50">
        <f>COUNTIF(AP8:AP13,"&lt;&gt;")</f>
        <v>0</v>
      </c>
      <c r="AQ7" s="50">
        <f>COUNTIF(AQ8:AQ13,"&lt;&gt;")</f>
        <v>0</v>
      </c>
      <c r="AR7" s="74">
        <f>SUM(AR8:AR13)</f>
        <v>0</v>
      </c>
      <c r="AS7" s="74">
        <f>SUM(AS8:AS13)</f>
        <v>0</v>
      </c>
      <c r="AT7" s="50">
        <f>COUNTIF(AT8:AT13,"&lt;&gt;")</f>
        <v>0</v>
      </c>
      <c r="AU7" s="50">
        <f>COUNTIF(AU8:AU13,"&lt;&gt;")</f>
        <v>0</v>
      </c>
      <c r="AV7" s="74">
        <f>SUM(AV8:AV13)</f>
        <v>0</v>
      </c>
      <c r="AW7" s="74">
        <f>SUM(AW8:AW13)</f>
        <v>0</v>
      </c>
      <c r="AX7" s="50">
        <f>COUNTIF(AX8:AX13,"&lt;&gt;")</f>
        <v>0</v>
      </c>
      <c r="AY7" s="50">
        <f>COUNTIF(AY8:AY13,"&lt;&gt;")</f>
        <v>0</v>
      </c>
      <c r="AZ7" s="74">
        <f>SUM(AZ8:AZ13)</f>
        <v>0</v>
      </c>
      <c r="BA7" s="74">
        <f>SUM(BA8:BA13)</f>
        <v>0</v>
      </c>
      <c r="BB7" s="50">
        <f>COUNTIF(BB8:BB13,"&lt;&gt;")</f>
        <v>0</v>
      </c>
      <c r="BC7" s="50">
        <f>COUNTIF(BC8:BC13,"&lt;&gt;")</f>
        <v>0</v>
      </c>
      <c r="BD7" s="74">
        <f>SUM(BD8:BD13)</f>
        <v>0</v>
      </c>
      <c r="BE7" s="74">
        <f>SUM(BE8:BE13)</f>
        <v>0</v>
      </c>
      <c r="BF7" s="50">
        <f>COUNTIF(BF8:BF13,"&lt;&gt;")</f>
        <v>0</v>
      </c>
      <c r="BG7" s="50">
        <f>COUNTIF(BG8:BG13,"&lt;&gt;")</f>
        <v>0</v>
      </c>
      <c r="BH7" s="74">
        <f>SUM(BH8:BH13)</f>
        <v>0</v>
      </c>
      <c r="BI7" s="74">
        <f>SUM(BI8:BI13)</f>
        <v>0</v>
      </c>
      <c r="BJ7" s="50">
        <f>COUNTIF(BJ8:BJ13,"&lt;&gt;")</f>
        <v>0</v>
      </c>
      <c r="BK7" s="50">
        <f>COUNTIF(BK8:BK13,"&lt;&gt;")</f>
        <v>0</v>
      </c>
      <c r="BL7" s="74">
        <f>SUM(BL8:BL13)</f>
        <v>0</v>
      </c>
      <c r="BM7" s="74">
        <f>SUM(BM8:BM13)</f>
        <v>0</v>
      </c>
      <c r="BN7" s="50">
        <f>COUNTIF(BN8:BN13,"&lt;&gt;")</f>
        <v>0</v>
      </c>
      <c r="BO7" s="50">
        <f>COUNTIF(BO8:BO13,"&lt;&gt;")</f>
        <v>0</v>
      </c>
      <c r="BP7" s="74">
        <f>SUM(BP8:BP13)</f>
        <v>0</v>
      </c>
      <c r="BQ7" s="74">
        <f>SUM(BQ8:BQ13)</f>
        <v>0</v>
      </c>
      <c r="BR7" s="50">
        <f>COUNTIF(BR8:BR13,"&lt;&gt;")</f>
        <v>0</v>
      </c>
      <c r="BS7" s="50">
        <f>COUNTIF(BS8:BS13,"&lt;&gt;")</f>
        <v>0</v>
      </c>
      <c r="BT7" s="74">
        <f>SUM(BT8:BT13)</f>
        <v>0</v>
      </c>
      <c r="BU7" s="74">
        <f>SUM(BU8:BU13)</f>
        <v>0</v>
      </c>
      <c r="BV7" s="50">
        <f>COUNTIF(BV8:BV13,"&lt;&gt;")</f>
        <v>0</v>
      </c>
      <c r="BW7" s="50">
        <f>COUNTIF(BW8:BW13,"&lt;&gt;")</f>
        <v>0</v>
      </c>
      <c r="BX7" s="74">
        <f>SUM(BX8:BX13)</f>
        <v>0</v>
      </c>
      <c r="BY7" s="74">
        <f>SUM(BY8:BY13)</f>
        <v>0</v>
      </c>
      <c r="BZ7" s="50">
        <f>COUNTIF(BZ8:BZ13,"&lt;&gt;")</f>
        <v>0</v>
      </c>
      <c r="CA7" s="50">
        <f>COUNTIF(CA8:CA13,"&lt;&gt;")</f>
        <v>0</v>
      </c>
      <c r="CB7" s="74">
        <f>SUM(CB8:CB13)</f>
        <v>0</v>
      </c>
      <c r="CC7" s="74">
        <f>SUM(CC8:CC13)</f>
        <v>0</v>
      </c>
      <c r="CD7" s="50">
        <f>COUNTIF(CD8:CD13,"&lt;&gt;")</f>
        <v>0</v>
      </c>
      <c r="CE7" s="50">
        <f>COUNTIF(CE8:CE13,"&lt;&gt;")</f>
        <v>0</v>
      </c>
      <c r="CF7" s="74">
        <f>SUM(CF8:CF13)</f>
        <v>0</v>
      </c>
      <c r="CG7" s="74">
        <f>SUM(CG8:CG13)</f>
        <v>0</v>
      </c>
      <c r="CH7" s="50">
        <f>COUNTIF(CH8:CH13,"&lt;&gt;")</f>
        <v>0</v>
      </c>
      <c r="CI7" s="50">
        <f>COUNTIF(CI8:CI13,"&lt;&gt;")</f>
        <v>0</v>
      </c>
      <c r="CJ7" s="74">
        <f>SUM(CJ8:CJ13)</f>
        <v>0</v>
      </c>
      <c r="CK7" s="74">
        <f>SUM(CK8:CK13)</f>
        <v>0</v>
      </c>
      <c r="CL7" s="50">
        <f>COUNTIF(CL8:CL13,"&lt;&gt;")</f>
        <v>0</v>
      </c>
      <c r="CM7" s="50">
        <f>COUNTIF(CM8:CM13,"&lt;&gt;")</f>
        <v>0</v>
      </c>
      <c r="CN7" s="74">
        <f>SUM(CN8:CN13)</f>
        <v>0</v>
      </c>
      <c r="CO7" s="74">
        <f>SUM(CO8:CO13)</f>
        <v>0</v>
      </c>
      <c r="CP7" s="50">
        <f>COUNTIF(CP8:CP13,"&lt;&gt;")</f>
        <v>0</v>
      </c>
      <c r="CQ7" s="50">
        <f>COUNTIF(CQ8:CQ13,"&lt;&gt;")</f>
        <v>0</v>
      </c>
      <c r="CR7" s="74">
        <f>SUM(CR8:CR13)</f>
        <v>0</v>
      </c>
      <c r="CS7" s="74">
        <f>SUM(CS8:CS13)</f>
        <v>0</v>
      </c>
      <c r="CT7" s="50">
        <f>COUNTIF(CT8:CT13,"&lt;&gt;")</f>
        <v>0</v>
      </c>
      <c r="CU7" s="50">
        <f>COUNTIF(CU8:CU13,"&lt;&gt;")</f>
        <v>0</v>
      </c>
      <c r="CV7" s="74">
        <f>SUM(CV8:CV13)</f>
        <v>0</v>
      </c>
      <c r="CW7" s="74">
        <f>SUM(CW8:CW13)</f>
        <v>0</v>
      </c>
      <c r="CX7" s="50">
        <f>COUNTIF(CX8:CX13,"&lt;&gt;")</f>
        <v>0</v>
      </c>
      <c r="CY7" s="50">
        <f>COUNTIF(CY8:CY13,"&lt;&gt;")</f>
        <v>0</v>
      </c>
      <c r="CZ7" s="74">
        <f>SUM(CZ8:CZ13)</f>
        <v>0</v>
      </c>
      <c r="DA7" s="74">
        <f>SUM(DA8:DA13)</f>
        <v>0</v>
      </c>
      <c r="DB7" s="50">
        <f>COUNTIF(DB8:DB13,"&lt;&gt;")</f>
        <v>0</v>
      </c>
      <c r="DC7" s="50">
        <f>COUNTIF(DC8:DC13,"&lt;&gt;")</f>
        <v>0</v>
      </c>
      <c r="DD7" s="74">
        <f>SUM(DD8:DD13)</f>
        <v>0</v>
      </c>
      <c r="DE7" s="74">
        <f>SUM(DE8:DE13)</f>
        <v>0</v>
      </c>
      <c r="DF7" s="50">
        <f>COUNTIF(DF8:DF13,"&lt;&gt;")</f>
        <v>0</v>
      </c>
      <c r="DG7" s="50">
        <f>COUNTIF(DG8:DG13,"&lt;&gt;")</f>
        <v>0</v>
      </c>
      <c r="DH7" s="74">
        <f>SUM(DH8:DH13)</f>
        <v>0</v>
      </c>
      <c r="DI7" s="74">
        <f>SUM(DI8:DI13)</f>
        <v>0</v>
      </c>
      <c r="DJ7" s="50">
        <f>COUNTIF(DJ8:DJ13,"&lt;&gt;")</f>
        <v>0</v>
      </c>
      <c r="DK7" s="50">
        <f>COUNTIF(DK8:DK13,"&lt;&gt;")</f>
        <v>0</v>
      </c>
      <c r="DL7" s="74">
        <f>SUM(DL8:DL13)</f>
        <v>0</v>
      </c>
      <c r="DM7" s="74">
        <f>SUM(DM8:DM13)</f>
        <v>0</v>
      </c>
      <c r="DN7" s="50">
        <f>COUNTIF(DN8:DN13,"&lt;&gt;")</f>
        <v>0</v>
      </c>
      <c r="DO7" s="50">
        <f>COUNTIF(DO8:DO13,"&lt;&gt;")</f>
        <v>0</v>
      </c>
      <c r="DP7" s="74">
        <f>SUM(DP8:DP13)</f>
        <v>0</v>
      </c>
      <c r="DQ7" s="74">
        <f>SUM(DQ8:DQ13)</f>
        <v>0</v>
      </c>
      <c r="DR7" s="50">
        <f>COUNTIF(DR8:DR13,"&lt;&gt;")</f>
        <v>0</v>
      </c>
      <c r="DS7" s="50">
        <f>COUNTIF(DS8:DS13,"&lt;&gt;")</f>
        <v>0</v>
      </c>
      <c r="DT7" s="74">
        <f>SUM(DT8:DT13)</f>
        <v>0</v>
      </c>
      <c r="DU7" s="74">
        <f>SUM(DU8:DU13)</f>
        <v>0</v>
      </c>
    </row>
    <row r="8" spans="1:125" s="51" customFormat="1" ht="12" customHeight="1">
      <c r="A8" s="52" t="s">
        <v>402</v>
      </c>
      <c r="B8" s="53" t="s">
        <v>403</v>
      </c>
      <c r="C8" s="52" t="s">
        <v>404</v>
      </c>
      <c r="D8" s="76">
        <f aca="true" t="shared" si="0" ref="D8:E13">SUM(H8,L8,P8,T8,X8,AB8,AF8,AJ8,AN8,AR8,AV8,AZ8,BD8,BH8,BL8,BP8,BT8,BX8,CB8,CF8,CJ8,CN8,CR8,CV8,CZ8,DD8,DH8,DL8,DP8,DT8)</f>
        <v>0</v>
      </c>
      <c r="E8" s="76">
        <f t="shared" si="0"/>
        <v>488205</v>
      </c>
      <c r="F8" s="68" t="s">
        <v>405</v>
      </c>
      <c r="G8" s="54" t="s">
        <v>406</v>
      </c>
      <c r="H8" s="76">
        <v>0</v>
      </c>
      <c r="I8" s="76">
        <v>410190</v>
      </c>
      <c r="J8" s="68" t="s">
        <v>407</v>
      </c>
      <c r="K8" s="54" t="s">
        <v>408</v>
      </c>
      <c r="L8" s="76">
        <v>0</v>
      </c>
      <c r="M8" s="76">
        <v>48625</v>
      </c>
      <c r="N8" s="68" t="s">
        <v>409</v>
      </c>
      <c r="O8" s="54" t="s">
        <v>410</v>
      </c>
      <c r="P8" s="76">
        <v>0</v>
      </c>
      <c r="Q8" s="76">
        <v>29390</v>
      </c>
      <c r="R8" s="68"/>
      <c r="S8" s="54"/>
      <c r="T8" s="76">
        <v>0</v>
      </c>
      <c r="U8" s="76">
        <v>0</v>
      </c>
      <c r="V8" s="68"/>
      <c r="W8" s="54"/>
      <c r="X8" s="76">
        <v>0</v>
      </c>
      <c r="Y8" s="76">
        <v>0</v>
      </c>
      <c r="Z8" s="68"/>
      <c r="AA8" s="54"/>
      <c r="AB8" s="76">
        <v>0</v>
      </c>
      <c r="AC8" s="76">
        <v>0</v>
      </c>
      <c r="AD8" s="68"/>
      <c r="AE8" s="54"/>
      <c r="AF8" s="76">
        <v>0</v>
      </c>
      <c r="AG8" s="76">
        <v>0</v>
      </c>
      <c r="AH8" s="68"/>
      <c r="AI8" s="54"/>
      <c r="AJ8" s="76">
        <v>0</v>
      </c>
      <c r="AK8" s="76">
        <v>0</v>
      </c>
      <c r="AL8" s="68"/>
      <c r="AM8" s="54"/>
      <c r="AN8" s="76">
        <v>0</v>
      </c>
      <c r="AO8" s="76">
        <v>0</v>
      </c>
      <c r="AP8" s="68"/>
      <c r="AQ8" s="54"/>
      <c r="AR8" s="76">
        <v>0</v>
      </c>
      <c r="AS8" s="76">
        <v>0</v>
      </c>
      <c r="AT8" s="68"/>
      <c r="AU8" s="54"/>
      <c r="AV8" s="76">
        <v>0</v>
      </c>
      <c r="AW8" s="76">
        <v>0</v>
      </c>
      <c r="AX8" s="68"/>
      <c r="AY8" s="54"/>
      <c r="AZ8" s="76">
        <v>0</v>
      </c>
      <c r="BA8" s="76">
        <v>0</v>
      </c>
      <c r="BB8" s="68"/>
      <c r="BC8" s="54"/>
      <c r="BD8" s="76">
        <v>0</v>
      </c>
      <c r="BE8" s="76">
        <v>0</v>
      </c>
      <c r="BF8" s="68"/>
      <c r="BG8" s="54"/>
      <c r="BH8" s="76">
        <v>0</v>
      </c>
      <c r="BI8" s="76">
        <v>0</v>
      </c>
      <c r="BJ8" s="68"/>
      <c r="BK8" s="54"/>
      <c r="BL8" s="76">
        <v>0</v>
      </c>
      <c r="BM8" s="76">
        <v>0</v>
      </c>
      <c r="BN8" s="68"/>
      <c r="BO8" s="54"/>
      <c r="BP8" s="76">
        <v>0</v>
      </c>
      <c r="BQ8" s="76">
        <v>0</v>
      </c>
      <c r="BR8" s="68"/>
      <c r="BS8" s="54"/>
      <c r="BT8" s="76">
        <v>0</v>
      </c>
      <c r="BU8" s="76">
        <v>0</v>
      </c>
      <c r="BV8" s="68"/>
      <c r="BW8" s="54"/>
      <c r="BX8" s="76">
        <v>0</v>
      </c>
      <c r="BY8" s="76">
        <v>0</v>
      </c>
      <c r="BZ8" s="68"/>
      <c r="CA8" s="54"/>
      <c r="CB8" s="76">
        <v>0</v>
      </c>
      <c r="CC8" s="76">
        <v>0</v>
      </c>
      <c r="CD8" s="68"/>
      <c r="CE8" s="54"/>
      <c r="CF8" s="76">
        <v>0</v>
      </c>
      <c r="CG8" s="76">
        <v>0</v>
      </c>
      <c r="CH8" s="68"/>
      <c r="CI8" s="54"/>
      <c r="CJ8" s="76">
        <v>0</v>
      </c>
      <c r="CK8" s="76">
        <v>0</v>
      </c>
      <c r="CL8" s="68"/>
      <c r="CM8" s="54"/>
      <c r="CN8" s="76">
        <v>0</v>
      </c>
      <c r="CO8" s="76">
        <v>0</v>
      </c>
      <c r="CP8" s="68"/>
      <c r="CQ8" s="54"/>
      <c r="CR8" s="76">
        <v>0</v>
      </c>
      <c r="CS8" s="76">
        <v>0</v>
      </c>
      <c r="CT8" s="68"/>
      <c r="CU8" s="54"/>
      <c r="CV8" s="76">
        <v>0</v>
      </c>
      <c r="CW8" s="76">
        <v>0</v>
      </c>
      <c r="CX8" s="68"/>
      <c r="CY8" s="54"/>
      <c r="CZ8" s="76">
        <v>0</v>
      </c>
      <c r="DA8" s="76">
        <v>0</v>
      </c>
      <c r="DB8" s="68"/>
      <c r="DC8" s="54"/>
      <c r="DD8" s="76">
        <v>0</v>
      </c>
      <c r="DE8" s="76">
        <v>0</v>
      </c>
      <c r="DF8" s="68"/>
      <c r="DG8" s="54"/>
      <c r="DH8" s="76">
        <v>0</v>
      </c>
      <c r="DI8" s="76">
        <v>0</v>
      </c>
      <c r="DJ8" s="68"/>
      <c r="DK8" s="54"/>
      <c r="DL8" s="76">
        <v>0</v>
      </c>
      <c r="DM8" s="76">
        <v>0</v>
      </c>
      <c r="DN8" s="68"/>
      <c r="DO8" s="54"/>
      <c r="DP8" s="76">
        <v>0</v>
      </c>
      <c r="DQ8" s="76">
        <v>0</v>
      </c>
      <c r="DR8" s="68"/>
      <c r="DS8" s="54"/>
      <c r="DT8" s="76">
        <v>0</v>
      </c>
      <c r="DU8" s="76">
        <v>0</v>
      </c>
    </row>
    <row r="9" spans="1:125" s="51" customFormat="1" ht="12" customHeight="1">
      <c r="A9" s="52" t="s">
        <v>402</v>
      </c>
      <c r="B9" s="53" t="s">
        <v>411</v>
      </c>
      <c r="C9" s="52" t="s">
        <v>565</v>
      </c>
      <c r="D9" s="76">
        <f t="shared" si="0"/>
        <v>0</v>
      </c>
      <c r="E9" s="76">
        <f t="shared" si="0"/>
        <v>191472</v>
      </c>
      <c r="F9" s="68" t="s">
        <v>412</v>
      </c>
      <c r="G9" s="54" t="s">
        <v>413</v>
      </c>
      <c r="H9" s="76">
        <v>0</v>
      </c>
      <c r="I9" s="76">
        <v>85404</v>
      </c>
      <c r="J9" s="68" t="s">
        <v>414</v>
      </c>
      <c r="K9" s="54" t="s">
        <v>415</v>
      </c>
      <c r="L9" s="76">
        <v>0</v>
      </c>
      <c r="M9" s="76">
        <v>106068</v>
      </c>
      <c r="N9" s="68"/>
      <c r="O9" s="54"/>
      <c r="P9" s="76">
        <v>0</v>
      </c>
      <c r="Q9" s="76">
        <v>0</v>
      </c>
      <c r="R9" s="68"/>
      <c r="S9" s="54"/>
      <c r="T9" s="76">
        <v>0</v>
      </c>
      <c r="U9" s="76">
        <v>0</v>
      </c>
      <c r="V9" s="68"/>
      <c r="W9" s="54"/>
      <c r="X9" s="76">
        <v>0</v>
      </c>
      <c r="Y9" s="76">
        <v>0</v>
      </c>
      <c r="Z9" s="68"/>
      <c r="AA9" s="54"/>
      <c r="AB9" s="76">
        <v>0</v>
      </c>
      <c r="AC9" s="76">
        <v>0</v>
      </c>
      <c r="AD9" s="68"/>
      <c r="AE9" s="54"/>
      <c r="AF9" s="76">
        <v>0</v>
      </c>
      <c r="AG9" s="76">
        <v>0</v>
      </c>
      <c r="AH9" s="68"/>
      <c r="AI9" s="54"/>
      <c r="AJ9" s="76">
        <v>0</v>
      </c>
      <c r="AK9" s="76">
        <v>0</v>
      </c>
      <c r="AL9" s="68"/>
      <c r="AM9" s="54"/>
      <c r="AN9" s="76">
        <v>0</v>
      </c>
      <c r="AO9" s="76">
        <v>0</v>
      </c>
      <c r="AP9" s="68"/>
      <c r="AQ9" s="54"/>
      <c r="AR9" s="76">
        <v>0</v>
      </c>
      <c r="AS9" s="76">
        <v>0</v>
      </c>
      <c r="AT9" s="68"/>
      <c r="AU9" s="54"/>
      <c r="AV9" s="76">
        <v>0</v>
      </c>
      <c r="AW9" s="76">
        <v>0</v>
      </c>
      <c r="AX9" s="68"/>
      <c r="AY9" s="54"/>
      <c r="AZ9" s="76">
        <v>0</v>
      </c>
      <c r="BA9" s="76">
        <v>0</v>
      </c>
      <c r="BB9" s="68"/>
      <c r="BC9" s="54"/>
      <c r="BD9" s="76">
        <v>0</v>
      </c>
      <c r="BE9" s="76">
        <v>0</v>
      </c>
      <c r="BF9" s="68"/>
      <c r="BG9" s="54"/>
      <c r="BH9" s="76">
        <v>0</v>
      </c>
      <c r="BI9" s="76">
        <v>0</v>
      </c>
      <c r="BJ9" s="68"/>
      <c r="BK9" s="54"/>
      <c r="BL9" s="76">
        <v>0</v>
      </c>
      <c r="BM9" s="76">
        <v>0</v>
      </c>
      <c r="BN9" s="68"/>
      <c r="BO9" s="54"/>
      <c r="BP9" s="76">
        <v>0</v>
      </c>
      <c r="BQ9" s="76">
        <v>0</v>
      </c>
      <c r="BR9" s="68"/>
      <c r="BS9" s="54"/>
      <c r="BT9" s="76">
        <v>0</v>
      </c>
      <c r="BU9" s="76">
        <v>0</v>
      </c>
      <c r="BV9" s="68"/>
      <c r="BW9" s="54"/>
      <c r="BX9" s="76">
        <v>0</v>
      </c>
      <c r="BY9" s="76">
        <v>0</v>
      </c>
      <c r="BZ9" s="68"/>
      <c r="CA9" s="54"/>
      <c r="CB9" s="76">
        <v>0</v>
      </c>
      <c r="CC9" s="76">
        <v>0</v>
      </c>
      <c r="CD9" s="68"/>
      <c r="CE9" s="54"/>
      <c r="CF9" s="76">
        <v>0</v>
      </c>
      <c r="CG9" s="76">
        <v>0</v>
      </c>
      <c r="CH9" s="68"/>
      <c r="CI9" s="54"/>
      <c r="CJ9" s="76">
        <v>0</v>
      </c>
      <c r="CK9" s="76">
        <v>0</v>
      </c>
      <c r="CL9" s="68"/>
      <c r="CM9" s="54"/>
      <c r="CN9" s="76">
        <v>0</v>
      </c>
      <c r="CO9" s="76">
        <v>0</v>
      </c>
      <c r="CP9" s="68"/>
      <c r="CQ9" s="54"/>
      <c r="CR9" s="76">
        <v>0</v>
      </c>
      <c r="CS9" s="76">
        <v>0</v>
      </c>
      <c r="CT9" s="68"/>
      <c r="CU9" s="54"/>
      <c r="CV9" s="76">
        <v>0</v>
      </c>
      <c r="CW9" s="76">
        <v>0</v>
      </c>
      <c r="CX9" s="68"/>
      <c r="CY9" s="54"/>
      <c r="CZ9" s="76">
        <v>0</v>
      </c>
      <c r="DA9" s="76">
        <v>0</v>
      </c>
      <c r="DB9" s="68"/>
      <c r="DC9" s="54"/>
      <c r="DD9" s="76">
        <v>0</v>
      </c>
      <c r="DE9" s="76">
        <v>0</v>
      </c>
      <c r="DF9" s="68"/>
      <c r="DG9" s="54"/>
      <c r="DH9" s="76">
        <v>0</v>
      </c>
      <c r="DI9" s="76">
        <v>0</v>
      </c>
      <c r="DJ9" s="68"/>
      <c r="DK9" s="54"/>
      <c r="DL9" s="76">
        <v>0</v>
      </c>
      <c r="DM9" s="76">
        <v>0</v>
      </c>
      <c r="DN9" s="68"/>
      <c r="DO9" s="54"/>
      <c r="DP9" s="76">
        <v>0</v>
      </c>
      <c r="DQ9" s="76">
        <v>0</v>
      </c>
      <c r="DR9" s="68"/>
      <c r="DS9" s="54"/>
      <c r="DT9" s="76">
        <v>0</v>
      </c>
      <c r="DU9" s="76">
        <v>0</v>
      </c>
    </row>
    <row r="10" spans="1:125" s="51" customFormat="1" ht="12" customHeight="1">
      <c r="A10" s="52" t="s">
        <v>402</v>
      </c>
      <c r="B10" s="66" t="s">
        <v>416</v>
      </c>
      <c r="C10" s="52" t="s">
        <v>417</v>
      </c>
      <c r="D10" s="76">
        <f t="shared" si="0"/>
        <v>0</v>
      </c>
      <c r="E10" s="76">
        <f t="shared" si="0"/>
        <v>185301</v>
      </c>
      <c r="F10" s="68" t="s">
        <v>418</v>
      </c>
      <c r="G10" s="54" t="s">
        <v>419</v>
      </c>
      <c r="H10" s="76">
        <v>0</v>
      </c>
      <c r="I10" s="76">
        <v>124745</v>
      </c>
      <c r="J10" s="68" t="s">
        <v>420</v>
      </c>
      <c r="K10" s="54" t="s">
        <v>421</v>
      </c>
      <c r="L10" s="76">
        <v>0</v>
      </c>
      <c r="M10" s="76">
        <v>36578</v>
      </c>
      <c r="N10" s="68" t="s">
        <v>412</v>
      </c>
      <c r="O10" s="54" t="s">
        <v>413</v>
      </c>
      <c r="P10" s="76">
        <v>0</v>
      </c>
      <c r="Q10" s="76">
        <v>21680</v>
      </c>
      <c r="R10" s="68" t="s">
        <v>409</v>
      </c>
      <c r="S10" s="54" t="s">
        <v>410</v>
      </c>
      <c r="T10" s="76">
        <v>0</v>
      </c>
      <c r="U10" s="76">
        <v>2298</v>
      </c>
      <c r="V10" s="68"/>
      <c r="W10" s="54"/>
      <c r="X10" s="76">
        <v>0</v>
      </c>
      <c r="Y10" s="76">
        <v>0</v>
      </c>
      <c r="Z10" s="68"/>
      <c r="AA10" s="54"/>
      <c r="AB10" s="76">
        <v>0</v>
      </c>
      <c r="AC10" s="76">
        <v>0</v>
      </c>
      <c r="AD10" s="68"/>
      <c r="AE10" s="54"/>
      <c r="AF10" s="76">
        <v>0</v>
      </c>
      <c r="AG10" s="76">
        <v>0</v>
      </c>
      <c r="AH10" s="68"/>
      <c r="AI10" s="54"/>
      <c r="AJ10" s="76">
        <v>0</v>
      </c>
      <c r="AK10" s="76">
        <v>0</v>
      </c>
      <c r="AL10" s="68"/>
      <c r="AM10" s="54"/>
      <c r="AN10" s="76">
        <v>0</v>
      </c>
      <c r="AO10" s="76">
        <v>0</v>
      </c>
      <c r="AP10" s="68"/>
      <c r="AQ10" s="54"/>
      <c r="AR10" s="76">
        <v>0</v>
      </c>
      <c r="AS10" s="76">
        <v>0</v>
      </c>
      <c r="AT10" s="68"/>
      <c r="AU10" s="54"/>
      <c r="AV10" s="76">
        <v>0</v>
      </c>
      <c r="AW10" s="76">
        <v>0</v>
      </c>
      <c r="AX10" s="68"/>
      <c r="AY10" s="54"/>
      <c r="AZ10" s="76">
        <v>0</v>
      </c>
      <c r="BA10" s="76">
        <v>0</v>
      </c>
      <c r="BB10" s="68"/>
      <c r="BC10" s="54"/>
      <c r="BD10" s="76">
        <v>0</v>
      </c>
      <c r="BE10" s="76">
        <v>0</v>
      </c>
      <c r="BF10" s="68"/>
      <c r="BG10" s="54"/>
      <c r="BH10" s="76">
        <v>0</v>
      </c>
      <c r="BI10" s="76">
        <v>0</v>
      </c>
      <c r="BJ10" s="68"/>
      <c r="BK10" s="54"/>
      <c r="BL10" s="76">
        <v>0</v>
      </c>
      <c r="BM10" s="76">
        <v>0</v>
      </c>
      <c r="BN10" s="68"/>
      <c r="BO10" s="54"/>
      <c r="BP10" s="76">
        <v>0</v>
      </c>
      <c r="BQ10" s="76">
        <v>0</v>
      </c>
      <c r="BR10" s="68"/>
      <c r="BS10" s="54"/>
      <c r="BT10" s="76">
        <v>0</v>
      </c>
      <c r="BU10" s="76">
        <v>0</v>
      </c>
      <c r="BV10" s="68"/>
      <c r="BW10" s="54"/>
      <c r="BX10" s="76">
        <v>0</v>
      </c>
      <c r="BY10" s="76">
        <v>0</v>
      </c>
      <c r="BZ10" s="68"/>
      <c r="CA10" s="54"/>
      <c r="CB10" s="76">
        <v>0</v>
      </c>
      <c r="CC10" s="76">
        <v>0</v>
      </c>
      <c r="CD10" s="68"/>
      <c r="CE10" s="54"/>
      <c r="CF10" s="76">
        <v>0</v>
      </c>
      <c r="CG10" s="76">
        <v>0</v>
      </c>
      <c r="CH10" s="68"/>
      <c r="CI10" s="54"/>
      <c r="CJ10" s="76">
        <v>0</v>
      </c>
      <c r="CK10" s="76">
        <v>0</v>
      </c>
      <c r="CL10" s="68"/>
      <c r="CM10" s="54"/>
      <c r="CN10" s="76">
        <v>0</v>
      </c>
      <c r="CO10" s="76">
        <v>0</v>
      </c>
      <c r="CP10" s="68"/>
      <c r="CQ10" s="54"/>
      <c r="CR10" s="76">
        <v>0</v>
      </c>
      <c r="CS10" s="76">
        <v>0</v>
      </c>
      <c r="CT10" s="68"/>
      <c r="CU10" s="54"/>
      <c r="CV10" s="76">
        <v>0</v>
      </c>
      <c r="CW10" s="76">
        <v>0</v>
      </c>
      <c r="CX10" s="68"/>
      <c r="CY10" s="54"/>
      <c r="CZ10" s="76">
        <v>0</v>
      </c>
      <c r="DA10" s="76">
        <v>0</v>
      </c>
      <c r="DB10" s="68"/>
      <c r="DC10" s="54"/>
      <c r="DD10" s="76">
        <v>0</v>
      </c>
      <c r="DE10" s="76">
        <v>0</v>
      </c>
      <c r="DF10" s="68"/>
      <c r="DG10" s="54"/>
      <c r="DH10" s="76">
        <v>0</v>
      </c>
      <c r="DI10" s="76">
        <v>0</v>
      </c>
      <c r="DJ10" s="68"/>
      <c r="DK10" s="54"/>
      <c r="DL10" s="76">
        <v>0</v>
      </c>
      <c r="DM10" s="76">
        <v>0</v>
      </c>
      <c r="DN10" s="68"/>
      <c r="DO10" s="54"/>
      <c r="DP10" s="76">
        <v>0</v>
      </c>
      <c r="DQ10" s="76">
        <v>0</v>
      </c>
      <c r="DR10" s="68"/>
      <c r="DS10" s="54"/>
      <c r="DT10" s="76">
        <v>0</v>
      </c>
      <c r="DU10" s="76">
        <v>0</v>
      </c>
    </row>
    <row r="11" spans="1:125" s="51" customFormat="1" ht="12" customHeight="1">
      <c r="A11" s="52" t="s">
        <v>402</v>
      </c>
      <c r="B11" s="53" t="s">
        <v>422</v>
      </c>
      <c r="C11" s="52" t="s">
        <v>423</v>
      </c>
      <c r="D11" s="76">
        <f t="shared" si="0"/>
        <v>0</v>
      </c>
      <c r="E11" s="76">
        <f t="shared" si="0"/>
        <v>165820</v>
      </c>
      <c r="F11" s="68" t="s">
        <v>424</v>
      </c>
      <c r="G11" s="54" t="s">
        <v>425</v>
      </c>
      <c r="H11" s="76">
        <v>0</v>
      </c>
      <c r="I11" s="76">
        <v>99492</v>
      </c>
      <c r="J11" s="68" t="s">
        <v>426</v>
      </c>
      <c r="K11" s="54" t="s">
        <v>427</v>
      </c>
      <c r="L11" s="76">
        <v>0</v>
      </c>
      <c r="M11" s="76">
        <v>66328</v>
      </c>
      <c r="N11" s="68"/>
      <c r="O11" s="54"/>
      <c r="P11" s="76">
        <v>0</v>
      </c>
      <c r="Q11" s="76">
        <v>0</v>
      </c>
      <c r="R11" s="68"/>
      <c r="S11" s="54"/>
      <c r="T11" s="76">
        <v>0</v>
      </c>
      <c r="U11" s="76">
        <v>0</v>
      </c>
      <c r="V11" s="68"/>
      <c r="W11" s="54"/>
      <c r="X11" s="76">
        <v>0</v>
      </c>
      <c r="Y11" s="76">
        <v>0</v>
      </c>
      <c r="Z11" s="68"/>
      <c r="AA11" s="54"/>
      <c r="AB11" s="76">
        <v>0</v>
      </c>
      <c r="AC11" s="76">
        <v>0</v>
      </c>
      <c r="AD11" s="68"/>
      <c r="AE11" s="54"/>
      <c r="AF11" s="76">
        <v>0</v>
      </c>
      <c r="AG11" s="76">
        <v>0</v>
      </c>
      <c r="AH11" s="68"/>
      <c r="AI11" s="54"/>
      <c r="AJ11" s="76">
        <v>0</v>
      </c>
      <c r="AK11" s="76">
        <v>0</v>
      </c>
      <c r="AL11" s="68"/>
      <c r="AM11" s="54"/>
      <c r="AN11" s="76">
        <v>0</v>
      </c>
      <c r="AO11" s="76">
        <v>0</v>
      </c>
      <c r="AP11" s="68"/>
      <c r="AQ11" s="54"/>
      <c r="AR11" s="76">
        <v>0</v>
      </c>
      <c r="AS11" s="76">
        <v>0</v>
      </c>
      <c r="AT11" s="68"/>
      <c r="AU11" s="54"/>
      <c r="AV11" s="76">
        <v>0</v>
      </c>
      <c r="AW11" s="76">
        <v>0</v>
      </c>
      <c r="AX11" s="68"/>
      <c r="AY11" s="54"/>
      <c r="AZ11" s="76">
        <v>0</v>
      </c>
      <c r="BA11" s="76">
        <v>0</v>
      </c>
      <c r="BB11" s="68"/>
      <c r="BC11" s="54"/>
      <c r="BD11" s="76">
        <v>0</v>
      </c>
      <c r="BE11" s="76">
        <v>0</v>
      </c>
      <c r="BF11" s="68"/>
      <c r="BG11" s="54"/>
      <c r="BH11" s="76">
        <v>0</v>
      </c>
      <c r="BI11" s="76">
        <v>0</v>
      </c>
      <c r="BJ11" s="68"/>
      <c r="BK11" s="54"/>
      <c r="BL11" s="76">
        <v>0</v>
      </c>
      <c r="BM11" s="76">
        <v>0</v>
      </c>
      <c r="BN11" s="68"/>
      <c r="BO11" s="54"/>
      <c r="BP11" s="76">
        <v>0</v>
      </c>
      <c r="BQ11" s="76">
        <v>0</v>
      </c>
      <c r="BR11" s="68"/>
      <c r="BS11" s="54"/>
      <c r="BT11" s="76">
        <v>0</v>
      </c>
      <c r="BU11" s="76">
        <v>0</v>
      </c>
      <c r="BV11" s="68"/>
      <c r="BW11" s="54"/>
      <c r="BX11" s="76">
        <v>0</v>
      </c>
      <c r="BY11" s="76">
        <v>0</v>
      </c>
      <c r="BZ11" s="68"/>
      <c r="CA11" s="54"/>
      <c r="CB11" s="76">
        <v>0</v>
      </c>
      <c r="CC11" s="76">
        <v>0</v>
      </c>
      <c r="CD11" s="68"/>
      <c r="CE11" s="54"/>
      <c r="CF11" s="76">
        <v>0</v>
      </c>
      <c r="CG11" s="76">
        <v>0</v>
      </c>
      <c r="CH11" s="68"/>
      <c r="CI11" s="54"/>
      <c r="CJ11" s="76">
        <v>0</v>
      </c>
      <c r="CK11" s="76">
        <v>0</v>
      </c>
      <c r="CL11" s="68"/>
      <c r="CM11" s="54"/>
      <c r="CN11" s="76">
        <v>0</v>
      </c>
      <c r="CO11" s="76">
        <v>0</v>
      </c>
      <c r="CP11" s="68"/>
      <c r="CQ11" s="54"/>
      <c r="CR11" s="76">
        <v>0</v>
      </c>
      <c r="CS11" s="76">
        <v>0</v>
      </c>
      <c r="CT11" s="68"/>
      <c r="CU11" s="54"/>
      <c r="CV11" s="76">
        <v>0</v>
      </c>
      <c r="CW11" s="76">
        <v>0</v>
      </c>
      <c r="CX11" s="68"/>
      <c r="CY11" s="54"/>
      <c r="CZ11" s="76">
        <v>0</v>
      </c>
      <c r="DA11" s="76">
        <v>0</v>
      </c>
      <c r="DB11" s="68"/>
      <c r="DC11" s="54"/>
      <c r="DD11" s="76">
        <v>0</v>
      </c>
      <c r="DE11" s="76">
        <v>0</v>
      </c>
      <c r="DF11" s="68"/>
      <c r="DG11" s="54"/>
      <c r="DH11" s="76">
        <v>0</v>
      </c>
      <c r="DI11" s="76">
        <v>0</v>
      </c>
      <c r="DJ11" s="68"/>
      <c r="DK11" s="54"/>
      <c r="DL11" s="76">
        <v>0</v>
      </c>
      <c r="DM11" s="76">
        <v>0</v>
      </c>
      <c r="DN11" s="68"/>
      <c r="DO11" s="54"/>
      <c r="DP11" s="76">
        <v>0</v>
      </c>
      <c r="DQ11" s="76">
        <v>0</v>
      </c>
      <c r="DR11" s="68"/>
      <c r="DS11" s="54"/>
      <c r="DT11" s="76">
        <v>0</v>
      </c>
      <c r="DU11" s="76">
        <v>0</v>
      </c>
    </row>
    <row r="12" spans="1:125" s="51" customFormat="1" ht="12" customHeight="1">
      <c r="A12" s="55" t="s">
        <v>402</v>
      </c>
      <c r="B12" s="56" t="s">
        <v>428</v>
      </c>
      <c r="C12" s="55" t="s">
        <v>429</v>
      </c>
      <c r="D12" s="78">
        <f t="shared" si="0"/>
        <v>220072</v>
      </c>
      <c r="E12" s="78">
        <f t="shared" si="0"/>
        <v>0</v>
      </c>
      <c r="F12" s="56" t="s">
        <v>412</v>
      </c>
      <c r="G12" s="55" t="s">
        <v>413</v>
      </c>
      <c r="H12" s="78">
        <v>117994</v>
      </c>
      <c r="I12" s="78">
        <v>0</v>
      </c>
      <c r="J12" s="56" t="s">
        <v>414</v>
      </c>
      <c r="K12" s="55" t="s">
        <v>415</v>
      </c>
      <c r="L12" s="78">
        <v>102078</v>
      </c>
      <c r="M12" s="78">
        <v>0</v>
      </c>
      <c r="N12" s="56"/>
      <c r="O12" s="55"/>
      <c r="P12" s="78">
        <v>0</v>
      </c>
      <c r="Q12" s="78">
        <v>0</v>
      </c>
      <c r="R12" s="56"/>
      <c r="S12" s="55"/>
      <c r="T12" s="78">
        <v>0</v>
      </c>
      <c r="U12" s="78">
        <v>0</v>
      </c>
      <c r="V12" s="56"/>
      <c r="W12" s="55"/>
      <c r="X12" s="78">
        <v>0</v>
      </c>
      <c r="Y12" s="78">
        <v>0</v>
      </c>
      <c r="Z12" s="56"/>
      <c r="AA12" s="55"/>
      <c r="AB12" s="78">
        <v>0</v>
      </c>
      <c r="AC12" s="78">
        <v>0</v>
      </c>
      <c r="AD12" s="56"/>
      <c r="AE12" s="55"/>
      <c r="AF12" s="78">
        <v>0</v>
      </c>
      <c r="AG12" s="78">
        <v>0</v>
      </c>
      <c r="AH12" s="56"/>
      <c r="AI12" s="55"/>
      <c r="AJ12" s="78">
        <v>0</v>
      </c>
      <c r="AK12" s="78">
        <v>0</v>
      </c>
      <c r="AL12" s="56"/>
      <c r="AM12" s="55"/>
      <c r="AN12" s="78">
        <v>0</v>
      </c>
      <c r="AO12" s="78">
        <v>0</v>
      </c>
      <c r="AP12" s="56"/>
      <c r="AQ12" s="55"/>
      <c r="AR12" s="78">
        <v>0</v>
      </c>
      <c r="AS12" s="78">
        <v>0</v>
      </c>
      <c r="AT12" s="56"/>
      <c r="AU12" s="55"/>
      <c r="AV12" s="78">
        <v>0</v>
      </c>
      <c r="AW12" s="78">
        <v>0</v>
      </c>
      <c r="AX12" s="56"/>
      <c r="AY12" s="55"/>
      <c r="AZ12" s="78">
        <v>0</v>
      </c>
      <c r="BA12" s="78">
        <v>0</v>
      </c>
      <c r="BB12" s="56"/>
      <c r="BC12" s="55"/>
      <c r="BD12" s="78">
        <v>0</v>
      </c>
      <c r="BE12" s="78">
        <v>0</v>
      </c>
      <c r="BF12" s="56"/>
      <c r="BG12" s="55"/>
      <c r="BH12" s="78">
        <v>0</v>
      </c>
      <c r="BI12" s="78">
        <v>0</v>
      </c>
      <c r="BJ12" s="56"/>
      <c r="BK12" s="55"/>
      <c r="BL12" s="78">
        <v>0</v>
      </c>
      <c r="BM12" s="78">
        <v>0</v>
      </c>
      <c r="BN12" s="56"/>
      <c r="BO12" s="55"/>
      <c r="BP12" s="78">
        <v>0</v>
      </c>
      <c r="BQ12" s="78">
        <v>0</v>
      </c>
      <c r="BR12" s="56"/>
      <c r="BS12" s="55"/>
      <c r="BT12" s="78">
        <v>0</v>
      </c>
      <c r="BU12" s="78">
        <v>0</v>
      </c>
      <c r="BV12" s="56"/>
      <c r="BW12" s="55"/>
      <c r="BX12" s="78">
        <v>0</v>
      </c>
      <c r="BY12" s="78">
        <v>0</v>
      </c>
      <c r="BZ12" s="56"/>
      <c r="CA12" s="55"/>
      <c r="CB12" s="78">
        <v>0</v>
      </c>
      <c r="CC12" s="78">
        <v>0</v>
      </c>
      <c r="CD12" s="56"/>
      <c r="CE12" s="55"/>
      <c r="CF12" s="78">
        <v>0</v>
      </c>
      <c r="CG12" s="78">
        <v>0</v>
      </c>
      <c r="CH12" s="56"/>
      <c r="CI12" s="55"/>
      <c r="CJ12" s="78">
        <v>0</v>
      </c>
      <c r="CK12" s="78">
        <v>0</v>
      </c>
      <c r="CL12" s="56"/>
      <c r="CM12" s="55"/>
      <c r="CN12" s="78">
        <v>0</v>
      </c>
      <c r="CO12" s="78">
        <v>0</v>
      </c>
      <c r="CP12" s="56"/>
      <c r="CQ12" s="55"/>
      <c r="CR12" s="78">
        <v>0</v>
      </c>
      <c r="CS12" s="78">
        <v>0</v>
      </c>
      <c r="CT12" s="56"/>
      <c r="CU12" s="55"/>
      <c r="CV12" s="78">
        <v>0</v>
      </c>
      <c r="CW12" s="78">
        <v>0</v>
      </c>
      <c r="CX12" s="56"/>
      <c r="CY12" s="55"/>
      <c r="CZ12" s="78">
        <v>0</v>
      </c>
      <c r="DA12" s="78">
        <v>0</v>
      </c>
      <c r="DB12" s="56"/>
      <c r="DC12" s="55"/>
      <c r="DD12" s="78">
        <v>0</v>
      </c>
      <c r="DE12" s="78">
        <v>0</v>
      </c>
      <c r="DF12" s="56"/>
      <c r="DG12" s="55"/>
      <c r="DH12" s="78">
        <v>0</v>
      </c>
      <c r="DI12" s="78">
        <v>0</v>
      </c>
      <c r="DJ12" s="56"/>
      <c r="DK12" s="55"/>
      <c r="DL12" s="78">
        <v>0</v>
      </c>
      <c r="DM12" s="78">
        <v>0</v>
      </c>
      <c r="DN12" s="56"/>
      <c r="DO12" s="55"/>
      <c r="DP12" s="78">
        <v>0</v>
      </c>
      <c r="DQ12" s="78">
        <v>0</v>
      </c>
      <c r="DR12" s="56"/>
      <c r="DS12" s="55"/>
      <c r="DT12" s="78">
        <v>0</v>
      </c>
      <c r="DU12" s="78">
        <v>0</v>
      </c>
    </row>
    <row r="13" spans="1:125" s="51" customFormat="1" ht="12" customHeight="1">
      <c r="A13" s="55" t="s">
        <v>402</v>
      </c>
      <c r="B13" s="56" t="s">
        <v>430</v>
      </c>
      <c r="C13" s="55" t="s">
        <v>431</v>
      </c>
      <c r="D13" s="78">
        <f t="shared" si="0"/>
        <v>296546</v>
      </c>
      <c r="E13" s="78">
        <f t="shared" si="0"/>
        <v>195194</v>
      </c>
      <c r="F13" s="56" t="s">
        <v>432</v>
      </c>
      <c r="G13" s="55" t="s">
        <v>433</v>
      </c>
      <c r="H13" s="78">
        <v>117984</v>
      </c>
      <c r="I13" s="78">
        <v>141584</v>
      </c>
      <c r="J13" s="56" t="s">
        <v>434</v>
      </c>
      <c r="K13" s="55" t="s">
        <v>435</v>
      </c>
      <c r="L13" s="78">
        <v>40233</v>
      </c>
      <c r="M13" s="78">
        <v>22200</v>
      </c>
      <c r="N13" s="56" t="s">
        <v>436</v>
      </c>
      <c r="O13" s="55" t="s">
        <v>437</v>
      </c>
      <c r="P13" s="78">
        <v>96480</v>
      </c>
      <c r="Q13" s="78">
        <v>31410</v>
      </c>
      <c r="R13" s="56" t="s">
        <v>438</v>
      </c>
      <c r="S13" s="55" t="s">
        <v>439</v>
      </c>
      <c r="T13" s="78">
        <v>41849</v>
      </c>
      <c r="U13" s="78">
        <v>0</v>
      </c>
      <c r="V13" s="56"/>
      <c r="W13" s="55"/>
      <c r="X13" s="78">
        <v>0</v>
      </c>
      <c r="Y13" s="78">
        <v>0</v>
      </c>
      <c r="Z13" s="56"/>
      <c r="AA13" s="55"/>
      <c r="AB13" s="78">
        <v>0</v>
      </c>
      <c r="AC13" s="78">
        <v>0</v>
      </c>
      <c r="AD13" s="56"/>
      <c r="AE13" s="55"/>
      <c r="AF13" s="78">
        <v>0</v>
      </c>
      <c r="AG13" s="78">
        <v>0</v>
      </c>
      <c r="AH13" s="56"/>
      <c r="AI13" s="55"/>
      <c r="AJ13" s="78">
        <v>0</v>
      </c>
      <c r="AK13" s="78">
        <v>0</v>
      </c>
      <c r="AL13" s="56"/>
      <c r="AM13" s="55"/>
      <c r="AN13" s="78">
        <v>0</v>
      </c>
      <c r="AO13" s="78">
        <v>0</v>
      </c>
      <c r="AP13" s="56"/>
      <c r="AQ13" s="55"/>
      <c r="AR13" s="78">
        <v>0</v>
      </c>
      <c r="AS13" s="78">
        <v>0</v>
      </c>
      <c r="AT13" s="56"/>
      <c r="AU13" s="55"/>
      <c r="AV13" s="78">
        <v>0</v>
      </c>
      <c r="AW13" s="78">
        <v>0</v>
      </c>
      <c r="AX13" s="56"/>
      <c r="AY13" s="55"/>
      <c r="AZ13" s="78">
        <v>0</v>
      </c>
      <c r="BA13" s="78">
        <v>0</v>
      </c>
      <c r="BB13" s="56"/>
      <c r="BC13" s="55"/>
      <c r="BD13" s="78">
        <v>0</v>
      </c>
      <c r="BE13" s="78">
        <v>0</v>
      </c>
      <c r="BF13" s="56"/>
      <c r="BG13" s="55"/>
      <c r="BH13" s="78">
        <v>0</v>
      </c>
      <c r="BI13" s="78">
        <v>0</v>
      </c>
      <c r="BJ13" s="56"/>
      <c r="BK13" s="55"/>
      <c r="BL13" s="78">
        <v>0</v>
      </c>
      <c r="BM13" s="78">
        <v>0</v>
      </c>
      <c r="BN13" s="56"/>
      <c r="BO13" s="55"/>
      <c r="BP13" s="78">
        <v>0</v>
      </c>
      <c r="BQ13" s="78">
        <v>0</v>
      </c>
      <c r="BR13" s="56"/>
      <c r="BS13" s="55"/>
      <c r="BT13" s="78">
        <v>0</v>
      </c>
      <c r="BU13" s="78">
        <v>0</v>
      </c>
      <c r="BV13" s="56"/>
      <c r="BW13" s="55"/>
      <c r="BX13" s="78">
        <v>0</v>
      </c>
      <c r="BY13" s="78">
        <v>0</v>
      </c>
      <c r="BZ13" s="56"/>
      <c r="CA13" s="55"/>
      <c r="CB13" s="78">
        <v>0</v>
      </c>
      <c r="CC13" s="78">
        <v>0</v>
      </c>
      <c r="CD13" s="56"/>
      <c r="CE13" s="55"/>
      <c r="CF13" s="78">
        <v>0</v>
      </c>
      <c r="CG13" s="78">
        <v>0</v>
      </c>
      <c r="CH13" s="56"/>
      <c r="CI13" s="55"/>
      <c r="CJ13" s="78">
        <v>0</v>
      </c>
      <c r="CK13" s="78">
        <v>0</v>
      </c>
      <c r="CL13" s="56"/>
      <c r="CM13" s="55"/>
      <c r="CN13" s="78">
        <v>0</v>
      </c>
      <c r="CO13" s="78">
        <v>0</v>
      </c>
      <c r="CP13" s="56"/>
      <c r="CQ13" s="55"/>
      <c r="CR13" s="78">
        <v>0</v>
      </c>
      <c r="CS13" s="78">
        <v>0</v>
      </c>
      <c r="CT13" s="56"/>
      <c r="CU13" s="55"/>
      <c r="CV13" s="78">
        <v>0</v>
      </c>
      <c r="CW13" s="78">
        <v>0</v>
      </c>
      <c r="CX13" s="56"/>
      <c r="CY13" s="55"/>
      <c r="CZ13" s="78">
        <v>0</v>
      </c>
      <c r="DA13" s="78">
        <v>0</v>
      </c>
      <c r="DB13" s="56"/>
      <c r="DC13" s="55"/>
      <c r="DD13" s="78">
        <v>0</v>
      </c>
      <c r="DE13" s="78">
        <v>0</v>
      </c>
      <c r="DF13" s="56"/>
      <c r="DG13" s="55"/>
      <c r="DH13" s="78">
        <v>0</v>
      </c>
      <c r="DI13" s="78">
        <v>0</v>
      </c>
      <c r="DJ13" s="56"/>
      <c r="DK13" s="55"/>
      <c r="DL13" s="78">
        <v>0</v>
      </c>
      <c r="DM13" s="78">
        <v>0</v>
      </c>
      <c r="DN13" s="56"/>
      <c r="DO13" s="55"/>
      <c r="DP13" s="78">
        <v>0</v>
      </c>
      <c r="DQ13" s="78">
        <v>0</v>
      </c>
      <c r="DR13" s="56"/>
      <c r="DS13" s="55"/>
      <c r="DT13" s="78">
        <v>0</v>
      </c>
      <c r="DU13" s="78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ゴシック,標準"&amp;14廃棄物処理事業経費【市区町村分担金の合計】（平成26年度実績）</oddHeader>
  </headerFooter>
  <colBreaks count="10" manualBreakCount="10">
    <brk id="9" min="1" max="998" man="1"/>
    <brk id="21" min="1" max="998" man="1"/>
    <brk id="33" min="1" max="998" man="1"/>
    <brk id="45" min="1" max="998" man="1"/>
    <brk id="57" min="1" max="998" man="1"/>
    <brk id="69" min="1" max="998" man="1"/>
    <brk id="81" min="1" max="998" man="1"/>
    <brk id="93" min="1" max="998" man="1"/>
    <brk id="105" min="1" max="998" man="1"/>
    <brk id="117" min="1" max="9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250"/>
  <sheetViews>
    <sheetView zoomScale="75" zoomScaleNormal="75" zoomScalePageLayoutView="0" workbookViewId="0" topLeftCell="A1">
      <selection activeCell="B7" sqref="B7:D7"/>
    </sheetView>
  </sheetViews>
  <sheetFormatPr defaultColWidth="0" defaultRowHeight="14.25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984375" style="29" customWidth="1"/>
    <col min="29" max="29" width="19.09765625" style="1" customWidth="1"/>
    <col min="30" max="30" width="26" style="36" customWidth="1"/>
    <col min="31" max="31" width="3" style="36" customWidth="1"/>
    <col min="32" max="32" width="10.8984375" style="36" customWidth="1"/>
    <col min="33" max="33" width="8" style="36" customWidth="1"/>
    <col min="34" max="34" width="8" style="2" customWidth="1"/>
    <col min="35" max="35" width="5" style="2" customWidth="1"/>
    <col min="36" max="36" width="8.8984375" style="29" customWidth="1"/>
    <col min="37" max="37" width="4" style="29" customWidth="1"/>
    <col min="38" max="38" width="10" style="29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440</v>
      </c>
      <c r="D2" s="26" t="s">
        <v>123</v>
      </c>
      <c r="E2" s="5" t="s">
        <v>441</v>
      </c>
      <c r="F2" s="3"/>
      <c r="G2" s="3"/>
      <c r="H2" s="3"/>
      <c r="I2" s="3"/>
      <c r="J2" s="3"/>
      <c r="K2" s="3"/>
      <c r="L2" s="3" t="str">
        <f>LEFT(D2,2)</f>
        <v>38</v>
      </c>
      <c r="M2" s="3" t="str">
        <f>IF(L2&lt;&gt;"",VLOOKUP(L2,$AK$6:$AL$52,2,FALSE),"-")</f>
        <v>愛媛県</v>
      </c>
      <c r="N2" s="3"/>
      <c r="O2" s="3"/>
      <c r="AC2" s="6">
        <f>IF(VALUE(D2)=0,0,1)</f>
        <v>1</v>
      </c>
      <c r="AD2" s="151" t="str">
        <f>IF(AC2=0,"",VLOOKUP(D2,'廃棄物事業経費（歳入）'!B7:C250,2,FALSE))</f>
        <v>合計</v>
      </c>
      <c r="AE2" s="37"/>
      <c r="AF2" s="38">
        <f>IF(AC2=0,1,IF(ISERROR(AD2),1,0))</f>
        <v>0</v>
      </c>
      <c r="AH2" s="149" t="s">
        <v>442</v>
      </c>
      <c r="AI2" s="150">
        <f>IF(AC2=0,0,VLOOKUP(D2,AH5:AI250,2,FALSE))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9"/>
      <c r="AE4" s="39"/>
      <c r="AF4" s="39"/>
      <c r="AG4" s="40"/>
    </row>
    <row r="5" spans="2:35" ht="19.5" customHeight="1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>
      <c r="B6" s="188" t="s">
        <v>443</v>
      </c>
      <c r="C6" s="191"/>
      <c r="D6" s="192"/>
      <c r="E6" s="14" t="s">
        <v>56</v>
      </c>
      <c r="F6" s="15" t="s">
        <v>58</v>
      </c>
      <c r="H6" s="193" t="s">
        <v>444</v>
      </c>
      <c r="I6" s="194"/>
      <c r="J6" s="194"/>
      <c r="K6" s="195"/>
      <c r="L6" s="14" t="s">
        <v>56</v>
      </c>
      <c r="M6" s="14" t="s">
        <v>58</v>
      </c>
      <c r="AC6" s="16"/>
      <c r="AD6" s="41"/>
      <c r="AE6" s="41"/>
      <c r="AF6" s="41"/>
      <c r="AG6" s="41"/>
      <c r="AH6" s="2">
        <f>+'廃棄物事業経費（歳入）'!B6</f>
        <v>0</v>
      </c>
      <c r="AI6" s="2">
        <v>6</v>
      </c>
      <c r="AK6" s="27" t="s">
        <v>445</v>
      </c>
      <c r="AL6" s="29" t="s">
        <v>3</v>
      </c>
    </row>
    <row r="7" spans="2:38" ht="19.5" customHeight="1">
      <c r="B7" s="185" t="s">
        <v>92</v>
      </c>
      <c r="C7" s="181"/>
      <c r="D7" s="181"/>
      <c r="E7" s="18">
        <f aca="true" t="shared" si="0" ref="E7:E12">AF7</f>
        <v>518022</v>
      </c>
      <c r="F7" s="18">
        <f aca="true" t="shared" si="1" ref="F7:F12">AF14</f>
        <v>417331</v>
      </c>
      <c r="H7" s="196" t="s">
        <v>306</v>
      </c>
      <c r="I7" s="196" t="s">
        <v>446</v>
      </c>
      <c r="J7" s="201" t="s">
        <v>100</v>
      </c>
      <c r="K7" s="203"/>
      <c r="L7" s="18">
        <f aca="true" t="shared" si="2" ref="L7:L12">AF21</f>
        <v>535432</v>
      </c>
      <c r="M7" s="18">
        <f aca="true" t="shared" si="3" ref="M7:M12">AF42</f>
        <v>0</v>
      </c>
      <c r="AC7" s="16" t="s">
        <v>92</v>
      </c>
      <c r="AD7" s="42" t="s">
        <v>447</v>
      </c>
      <c r="AE7" s="41" t="s">
        <v>448</v>
      </c>
      <c r="AF7" s="37">
        <f aca="true" ca="1" t="shared" si="4" ref="AF7:AF38">IF(AF$2=0,INDIRECT("'"&amp;AD7&amp;"'!"&amp;AE7&amp;$AI$2),0)</f>
        <v>518022</v>
      </c>
      <c r="AG7" s="41"/>
      <c r="AH7" s="153" t="str">
        <f>+'廃棄物事業経費（歳入）'!B7</f>
        <v>38000</v>
      </c>
      <c r="AI7" s="2">
        <v>7</v>
      </c>
      <c r="AK7" s="27" t="s">
        <v>449</v>
      </c>
      <c r="AL7" s="29" t="s">
        <v>4</v>
      </c>
    </row>
    <row r="8" spans="2:38" ht="19.5" customHeight="1">
      <c r="B8" s="185" t="s">
        <v>450</v>
      </c>
      <c r="C8" s="181"/>
      <c r="D8" s="181"/>
      <c r="E8" s="18">
        <f t="shared" si="0"/>
        <v>0</v>
      </c>
      <c r="F8" s="18">
        <f t="shared" si="1"/>
        <v>38122</v>
      </c>
      <c r="H8" s="197"/>
      <c r="I8" s="197"/>
      <c r="J8" s="193" t="s">
        <v>102</v>
      </c>
      <c r="K8" s="195"/>
      <c r="L8" s="18">
        <f t="shared" si="2"/>
        <v>3012377</v>
      </c>
      <c r="M8" s="18">
        <f t="shared" si="3"/>
        <v>1379712</v>
      </c>
      <c r="AC8" s="16" t="s">
        <v>450</v>
      </c>
      <c r="AD8" s="42" t="s">
        <v>447</v>
      </c>
      <c r="AE8" s="41" t="s">
        <v>451</v>
      </c>
      <c r="AF8" s="37">
        <f ca="1" t="shared" si="4"/>
        <v>0</v>
      </c>
      <c r="AG8" s="41"/>
      <c r="AH8" s="153" t="str">
        <f>+'廃棄物事業経費（歳入）'!B8</f>
        <v>38201</v>
      </c>
      <c r="AI8" s="2">
        <v>8</v>
      </c>
      <c r="AK8" s="27" t="s">
        <v>452</v>
      </c>
      <c r="AL8" s="29" t="s">
        <v>5</v>
      </c>
    </row>
    <row r="9" spans="2:38" ht="19.5" customHeight="1">
      <c r="B9" s="185" t="s">
        <v>95</v>
      </c>
      <c r="C9" s="181"/>
      <c r="D9" s="181"/>
      <c r="E9" s="18">
        <f t="shared" si="0"/>
        <v>383300</v>
      </c>
      <c r="F9" s="18">
        <f t="shared" si="1"/>
        <v>229400</v>
      </c>
      <c r="H9" s="197"/>
      <c r="I9" s="197"/>
      <c r="J9" s="201" t="s">
        <v>104</v>
      </c>
      <c r="K9" s="203"/>
      <c r="L9" s="18">
        <f t="shared" si="2"/>
        <v>577857</v>
      </c>
      <c r="M9" s="18">
        <f t="shared" si="3"/>
        <v>0</v>
      </c>
      <c r="AC9" s="16" t="s">
        <v>95</v>
      </c>
      <c r="AD9" s="42" t="s">
        <v>447</v>
      </c>
      <c r="AE9" s="41" t="s">
        <v>453</v>
      </c>
      <c r="AF9" s="37">
        <f ca="1" t="shared" si="4"/>
        <v>383300</v>
      </c>
      <c r="AG9" s="41"/>
      <c r="AH9" s="153" t="str">
        <f>+'廃棄物事業経費（歳入）'!B9</f>
        <v>38202</v>
      </c>
      <c r="AI9" s="2">
        <v>9</v>
      </c>
      <c r="AK9" s="27" t="s">
        <v>454</v>
      </c>
      <c r="AL9" s="29" t="s">
        <v>6</v>
      </c>
    </row>
    <row r="10" spans="2:38" ht="19.5" customHeight="1">
      <c r="B10" s="185" t="s">
        <v>455</v>
      </c>
      <c r="C10" s="181"/>
      <c r="D10" s="181"/>
      <c r="E10" s="18">
        <f t="shared" si="0"/>
        <v>2187620</v>
      </c>
      <c r="F10" s="18">
        <f t="shared" si="1"/>
        <v>249353</v>
      </c>
      <c r="H10" s="197"/>
      <c r="I10" s="198"/>
      <c r="J10" s="201" t="s">
        <v>0</v>
      </c>
      <c r="K10" s="203"/>
      <c r="L10" s="18">
        <f t="shared" si="2"/>
        <v>8267</v>
      </c>
      <c r="M10" s="18">
        <f t="shared" si="3"/>
        <v>924</v>
      </c>
      <c r="AC10" s="16" t="s">
        <v>455</v>
      </c>
      <c r="AD10" s="42" t="s">
        <v>447</v>
      </c>
      <c r="AE10" s="41" t="s">
        <v>456</v>
      </c>
      <c r="AF10" s="37">
        <f ca="1" t="shared" si="4"/>
        <v>2187620</v>
      </c>
      <c r="AG10" s="41"/>
      <c r="AH10" s="153" t="str">
        <f>+'廃棄物事業経費（歳入）'!B10</f>
        <v>38203</v>
      </c>
      <c r="AI10" s="2">
        <v>10</v>
      </c>
      <c r="AK10" s="27" t="s">
        <v>457</v>
      </c>
      <c r="AL10" s="29" t="s">
        <v>7</v>
      </c>
    </row>
    <row r="11" spans="2:38" ht="19.5" customHeight="1">
      <c r="B11" s="180" t="s">
        <v>458</v>
      </c>
      <c r="C11" s="181"/>
      <c r="D11" s="181"/>
      <c r="E11" s="18">
        <f t="shared" si="0"/>
        <v>516618</v>
      </c>
      <c r="F11" s="18">
        <f t="shared" si="1"/>
        <v>1225992</v>
      </c>
      <c r="H11" s="197"/>
      <c r="I11" s="182" t="s">
        <v>72</v>
      </c>
      <c r="J11" s="182"/>
      <c r="K11" s="182"/>
      <c r="L11" s="18">
        <f t="shared" si="2"/>
        <v>210480</v>
      </c>
      <c r="M11" s="18">
        <f t="shared" si="3"/>
        <v>12247</v>
      </c>
      <c r="AC11" s="16" t="s">
        <v>458</v>
      </c>
      <c r="AD11" s="42" t="s">
        <v>447</v>
      </c>
      <c r="AE11" s="41" t="s">
        <v>459</v>
      </c>
      <c r="AF11" s="37">
        <f ca="1" t="shared" si="4"/>
        <v>516618</v>
      </c>
      <c r="AG11" s="41"/>
      <c r="AH11" s="153" t="str">
        <f>+'廃棄物事業経費（歳入）'!B11</f>
        <v>38204</v>
      </c>
      <c r="AI11" s="2">
        <v>11</v>
      </c>
      <c r="AK11" s="27" t="s">
        <v>460</v>
      </c>
      <c r="AL11" s="29" t="s">
        <v>8</v>
      </c>
    </row>
    <row r="12" spans="2:38" ht="19.5" customHeight="1">
      <c r="B12" s="185" t="s">
        <v>0</v>
      </c>
      <c r="C12" s="181"/>
      <c r="D12" s="181"/>
      <c r="E12" s="18">
        <f t="shared" si="0"/>
        <v>910339</v>
      </c>
      <c r="F12" s="18">
        <f t="shared" si="1"/>
        <v>265271</v>
      </c>
      <c r="H12" s="197"/>
      <c r="I12" s="182" t="s">
        <v>461</v>
      </c>
      <c r="J12" s="182"/>
      <c r="K12" s="182"/>
      <c r="L12" s="18">
        <f t="shared" si="2"/>
        <v>195824</v>
      </c>
      <c r="M12" s="18">
        <f t="shared" si="3"/>
        <v>91025</v>
      </c>
      <c r="AC12" s="16" t="s">
        <v>0</v>
      </c>
      <c r="AD12" s="42" t="s">
        <v>447</v>
      </c>
      <c r="AE12" s="41" t="s">
        <v>462</v>
      </c>
      <c r="AF12" s="37">
        <f ca="1" t="shared" si="4"/>
        <v>910339</v>
      </c>
      <c r="AG12" s="41"/>
      <c r="AH12" s="153" t="str">
        <f>+'廃棄物事業経費（歳入）'!B12</f>
        <v>38205</v>
      </c>
      <c r="AI12" s="2">
        <v>12</v>
      </c>
      <c r="AK12" s="27" t="s">
        <v>463</v>
      </c>
      <c r="AL12" s="29" t="s">
        <v>9</v>
      </c>
    </row>
    <row r="13" spans="2:38" ht="19.5" customHeight="1">
      <c r="B13" s="186" t="s">
        <v>464</v>
      </c>
      <c r="C13" s="187"/>
      <c r="D13" s="187"/>
      <c r="E13" s="19">
        <f>SUM(E7:E12)</f>
        <v>4515899</v>
      </c>
      <c r="F13" s="19">
        <f>SUM(F7:F12)</f>
        <v>2425469</v>
      </c>
      <c r="H13" s="197"/>
      <c r="I13" s="188" t="s">
        <v>309</v>
      </c>
      <c r="J13" s="189"/>
      <c r="K13" s="190"/>
      <c r="L13" s="20">
        <f>SUM(L7:L12)</f>
        <v>4540237</v>
      </c>
      <c r="M13" s="20">
        <f>SUM(M7:M12)</f>
        <v>1483908</v>
      </c>
      <c r="AC13" s="16" t="s">
        <v>69</v>
      </c>
      <c r="AD13" s="42" t="s">
        <v>447</v>
      </c>
      <c r="AE13" s="41" t="s">
        <v>465</v>
      </c>
      <c r="AF13" s="37">
        <f ca="1" t="shared" si="4"/>
        <v>16561072</v>
      </c>
      <c r="AG13" s="41"/>
      <c r="AH13" s="153" t="str">
        <f>+'廃棄物事業経費（歳入）'!B13</f>
        <v>38206</v>
      </c>
      <c r="AI13" s="2">
        <v>13</v>
      </c>
      <c r="AK13" s="27" t="s">
        <v>466</v>
      </c>
      <c r="AL13" s="29" t="s">
        <v>10</v>
      </c>
    </row>
    <row r="14" spans="2:38" ht="19.5" customHeight="1">
      <c r="B14" s="21"/>
      <c r="C14" s="183" t="s">
        <v>467</v>
      </c>
      <c r="D14" s="184"/>
      <c r="E14" s="23">
        <f>E13-E11</f>
        <v>3999281</v>
      </c>
      <c r="F14" s="23">
        <f>F13-F11</f>
        <v>1199477</v>
      </c>
      <c r="H14" s="198"/>
      <c r="I14" s="21"/>
      <c r="J14" s="25"/>
      <c r="K14" s="22" t="s">
        <v>467</v>
      </c>
      <c r="L14" s="24">
        <f>L13-L12</f>
        <v>4344413</v>
      </c>
      <c r="M14" s="24">
        <f>M13-M12</f>
        <v>1392883</v>
      </c>
      <c r="AC14" s="16" t="s">
        <v>92</v>
      </c>
      <c r="AD14" s="42" t="s">
        <v>447</v>
      </c>
      <c r="AE14" s="41" t="s">
        <v>468</v>
      </c>
      <c r="AF14" s="37">
        <f ca="1" t="shared" si="4"/>
        <v>417331</v>
      </c>
      <c r="AG14" s="41"/>
      <c r="AH14" s="153" t="str">
        <f>+'廃棄物事業経費（歳入）'!B14</f>
        <v>38207</v>
      </c>
      <c r="AI14" s="2">
        <v>14</v>
      </c>
      <c r="AK14" s="27" t="s">
        <v>469</v>
      </c>
      <c r="AL14" s="29" t="s">
        <v>11</v>
      </c>
    </row>
    <row r="15" spans="2:38" ht="19.5" customHeight="1">
      <c r="B15" s="185" t="s">
        <v>69</v>
      </c>
      <c r="C15" s="181"/>
      <c r="D15" s="181"/>
      <c r="E15" s="18">
        <f>AF13</f>
        <v>16561072</v>
      </c>
      <c r="F15" s="18">
        <f>AF20</f>
        <v>3799387</v>
      </c>
      <c r="H15" s="204" t="s">
        <v>470</v>
      </c>
      <c r="I15" s="196" t="s">
        <v>471</v>
      </c>
      <c r="J15" s="17" t="s">
        <v>106</v>
      </c>
      <c r="K15" s="28"/>
      <c r="L15" s="18">
        <f aca="true" t="shared" si="5" ref="L15:L28">AF27</f>
        <v>1588216</v>
      </c>
      <c r="M15" s="18">
        <f aca="true" t="shared" si="6" ref="M15:M28">AF48</f>
        <v>503057</v>
      </c>
      <c r="AC15" s="16" t="s">
        <v>450</v>
      </c>
      <c r="AD15" s="42" t="s">
        <v>447</v>
      </c>
      <c r="AE15" s="41" t="s">
        <v>472</v>
      </c>
      <c r="AF15" s="37">
        <f ca="1" t="shared" si="4"/>
        <v>38122</v>
      </c>
      <c r="AG15" s="41"/>
      <c r="AH15" s="153" t="str">
        <f>+'廃棄物事業経費（歳入）'!B15</f>
        <v>38210</v>
      </c>
      <c r="AI15" s="2">
        <v>15</v>
      </c>
      <c r="AK15" s="27" t="s">
        <v>473</v>
      </c>
      <c r="AL15" s="29" t="s">
        <v>12</v>
      </c>
    </row>
    <row r="16" spans="2:38" ht="19.5" customHeight="1">
      <c r="B16" s="199" t="s">
        <v>1</v>
      </c>
      <c r="C16" s="200"/>
      <c r="D16" s="200"/>
      <c r="E16" s="19">
        <f>SUM(E13,E15)</f>
        <v>21076971</v>
      </c>
      <c r="F16" s="19">
        <f>SUM(F13,F15)</f>
        <v>6224856</v>
      </c>
      <c r="H16" s="205"/>
      <c r="I16" s="197"/>
      <c r="J16" s="197" t="s">
        <v>474</v>
      </c>
      <c r="K16" s="14" t="s">
        <v>108</v>
      </c>
      <c r="L16" s="18">
        <f t="shared" si="5"/>
        <v>1145351</v>
      </c>
      <c r="M16" s="18">
        <f t="shared" si="6"/>
        <v>7161</v>
      </c>
      <c r="AC16" s="16" t="s">
        <v>95</v>
      </c>
      <c r="AD16" s="42" t="s">
        <v>447</v>
      </c>
      <c r="AE16" s="41" t="s">
        <v>475</v>
      </c>
      <c r="AF16" s="37">
        <f ca="1" t="shared" si="4"/>
        <v>229400</v>
      </c>
      <c r="AG16" s="41"/>
      <c r="AH16" s="153" t="str">
        <f>+'廃棄物事業経費（歳入）'!B16</f>
        <v>38213</v>
      </c>
      <c r="AI16" s="2">
        <v>16</v>
      </c>
      <c r="AK16" s="27" t="s">
        <v>476</v>
      </c>
      <c r="AL16" s="29" t="s">
        <v>13</v>
      </c>
    </row>
    <row r="17" spans="2:38" ht="19.5" customHeight="1">
      <c r="B17" s="21"/>
      <c r="C17" s="183" t="s">
        <v>467</v>
      </c>
      <c r="D17" s="184"/>
      <c r="E17" s="23">
        <f>SUM(E14:E15)</f>
        <v>20560353</v>
      </c>
      <c r="F17" s="23">
        <f>SUM(F14:F15)</f>
        <v>4998864</v>
      </c>
      <c r="H17" s="205"/>
      <c r="I17" s="197"/>
      <c r="J17" s="197"/>
      <c r="K17" s="14" t="s">
        <v>110</v>
      </c>
      <c r="L17" s="18">
        <f t="shared" si="5"/>
        <v>217898</v>
      </c>
      <c r="M17" s="18">
        <f t="shared" si="6"/>
        <v>94896</v>
      </c>
      <c r="AC17" s="16" t="s">
        <v>455</v>
      </c>
      <c r="AD17" s="42" t="s">
        <v>447</v>
      </c>
      <c r="AE17" s="41" t="s">
        <v>477</v>
      </c>
      <c r="AF17" s="37">
        <f ca="1" t="shared" si="4"/>
        <v>249353</v>
      </c>
      <c r="AG17" s="41"/>
      <c r="AH17" s="153" t="str">
        <f>+'廃棄物事業経費（歳入）'!B17</f>
        <v>38214</v>
      </c>
      <c r="AI17" s="2">
        <v>17</v>
      </c>
      <c r="AK17" s="27" t="s">
        <v>478</v>
      </c>
      <c r="AL17" s="29" t="s">
        <v>14</v>
      </c>
    </row>
    <row r="18" spans="8:38" ht="19.5" customHeight="1">
      <c r="H18" s="205"/>
      <c r="I18" s="198"/>
      <c r="J18" s="198"/>
      <c r="K18" s="14" t="s">
        <v>112</v>
      </c>
      <c r="L18" s="18">
        <f t="shared" si="5"/>
        <v>59476</v>
      </c>
      <c r="M18" s="18">
        <f t="shared" si="6"/>
        <v>0</v>
      </c>
      <c r="AC18" s="16" t="s">
        <v>458</v>
      </c>
      <c r="AD18" s="42" t="s">
        <v>447</v>
      </c>
      <c r="AE18" s="41" t="s">
        <v>479</v>
      </c>
      <c r="AF18" s="37">
        <f ca="1" t="shared" si="4"/>
        <v>1225992</v>
      </c>
      <c r="AG18" s="41"/>
      <c r="AH18" s="153" t="str">
        <f>+'廃棄物事業経費（歳入）'!B18</f>
        <v>38215</v>
      </c>
      <c r="AI18" s="2">
        <v>18</v>
      </c>
      <c r="AK18" s="27" t="s">
        <v>480</v>
      </c>
      <c r="AL18" s="29" t="s">
        <v>15</v>
      </c>
    </row>
    <row r="19" spans="8:38" ht="19.5" customHeight="1">
      <c r="H19" s="205"/>
      <c r="I19" s="196" t="s">
        <v>481</v>
      </c>
      <c r="J19" s="201" t="s">
        <v>114</v>
      </c>
      <c r="K19" s="203"/>
      <c r="L19" s="18">
        <f t="shared" si="5"/>
        <v>277095</v>
      </c>
      <c r="M19" s="18">
        <f t="shared" si="6"/>
        <v>63485</v>
      </c>
      <c r="AC19" s="16" t="s">
        <v>0</v>
      </c>
      <c r="AD19" s="42" t="s">
        <v>447</v>
      </c>
      <c r="AE19" s="41" t="s">
        <v>482</v>
      </c>
      <c r="AF19" s="37">
        <f ca="1" t="shared" si="4"/>
        <v>265271</v>
      </c>
      <c r="AG19" s="41"/>
      <c r="AH19" s="153" t="str">
        <f>+'廃棄物事業経費（歳入）'!B19</f>
        <v>38356</v>
      </c>
      <c r="AI19" s="2">
        <v>19</v>
      </c>
      <c r="AK19" s="27" t="s">
        <v>483</v>
      </c>
      <c r="AL19" s="29" t="s">
        <v>16</v>
      </c>
    </row>
    <row r="20" spans="2:38" ht="19.5" customHeight="1">
      <c r="B20" s="180" t="s">
        <v>484</v>
      </c>
      <c r="C20" s="180"/>
      <c r="D20" s="180"/>
      <c r="E20" s="30">
        <f>E11</f>
        <v>516618</v>
      </c>
      <c r="F20" s="30">
        <f>F11</f>
        <v>1225992</v>
      </c>
      <c r="H20" s="205"/>
      <c r="I20" s="197"/>
      <c r="J20" s="201" t="s">
        <v>116</v>
      </c>
      <c r="K20" s="203"/>
      <c r="L20" s="18">
        <f t="shared" si="5"/>
        <v>3038448</v>
      </c>
      <c r="M20" s="18">
        <f t="shared" si="6"/>
        <v>1362958</v>
      </c>
      <c r="AC20" s="16" t="s">
        <v>69</v>
      </c>
      <c r="AD20" s="42" t="s">
        <v>447</v>
      </c>
      <c r="AE20" s="41" t="s">
        <v>485</v>
      </c>
      <c r="AF20" s="37">
        <f ca="1" t="shared" si="4"/>
        <v>3799387</v>
      </c>
      <c r="AG20" s="41"/>
      <c r="AH20" s="153" t="str">
        <f>+'廃棄物事業経費（歳入）'!B20</f>
        <v>38386</v>
      </c>
      <c r="AI20" s="2">
        <v>20</v>
      </c>
      <c r="AK20" s="27" t="s">
        <v>486</v>
      </c>
      <c r="AL20" s="29" t="s">
        <v>17</v>
      </c>
    </row>
    <row r="21" spans="2:38" ht="19.5" customHeight="1">
      <c r="B21" s="180" t="s">
        <v>487</v>
      </c>
      <c r="C21" s="185"/>
      <c r="D21" s="185"/>
      <c r="E21" s="30">
        <f>L12+L27</f>
        <v>516618</v>
      </c>
      <c r="F21" s="30">
        <f>M12+M27</f>
        <v>1225992</v>
      </c>
      <c r="H21" s="205"/>
      <c r="I21" s="198"/>
      <c r="J21" s="201" t="s">
        <v>118</v>
      </c>
      <c r="K21" s="203"/>
      <c r="L21" s="18">
        <f t="shared" si="5"/>
        <v>238834</v>
      </c>
      <c r="M21" s="18">
        <f t="shared" si="6"/>
        <v>0</v>
      </c>
      <c r="AB21" s="29" t="s">
        <v>56</v>
      </c>
      <c r="AC21" s="16" t="s">
        <v>488</v>
      </c>
      <c r="AD21" s="42" t="s">
        <v>489</v>
      </c>
      <c r="AE21" s="41" t="s">
        <v>448</v>
      </c>
      <c r="AF21" s="37">
        <f ca="1" t="shared" si="4"/>
        <v>535432</v>
      </c>
      <c r="AG21" s="41"/>
      <c r="AH21" s="153" t="str">
        <f>+'廃棄物事業経費（歳入）'!B21</f>
        <v>38401</v>
      </c>
      <c r="AI21" s="2">
        <v>21</v>
      </c>
      <c r="AK21" s="27" t="s">
        <v>490</v>
      </c>
      <c r="AL21" s="29" t="s">
        <v>18</v>
      </c>
    </row>
    <row r="22" spans="2:38" ht="19.5" customHeight="1">
      <c r="B22" s="31"/>
      <c r="C22" s="32"/>
      <c r="D22" s="32"/>
      <c r="E22" s="33"/>
      <c r="F22" s="33"/>
      <c r="H22" s="205"/>
      <c r="I22" s="201" t="s">
        <v>77</v>
      </c>
      <c r="J22" s="202"/>
      <c r="K22" s="203"/>
      <c r="L22" s="18">
        <f t="shared" si="5"/>
        <v>56584</v>
      </c>
      <c r="M22" s="18">
        <f t="shared" si="6"/>
        <v>0</v>
      </c>
      <c r="AB22" s="29" t="s">
        <v>56</v>
      </c>
      <c r="AC22" s="16" t="s">
        <v>491</v>
      </c>
      <c r="AD22" s="42" t="s">
        <v>489</v>
      </c>
      <c r="AE22" s="41" t="s">
        <v>451</v>
      </c>
      <c r="AF22" s="37">
        <f ca="1" t="shared" si="4"/>
        <v>3012377</v>
      </c>
      <c r="AH22" s="153" t="str">
        <f>+'廃棄物事業経費（歳入）'!B22</f>
        <v>38402</v>
      </c>
      <c r="AI22" s="2">
        <v>22</v>
      </c>
      <c r="AK22" s="27" t="s">
        <v>492</v>
      </c>
      <c r="AL22" s="29" t="s">
        <v>19</v>
      </c>
    </row>
    <row r="23" spans="2:38" ht="19.5" customHeight="1">
      <c r="B23" s="31"/>
      <c r="C23" s="32"/>
      <c r="D23" s="32"/>
      <c r="E23" s="33"/>
      <c r="F23" s="33"/>
      <c r="H23" s="205"/>
      <c r="I23" s="196" t="s">
        <v>493</v>
      </c>
      <c r="J23" s="188" t="s">
        <v>114</v>
      </c>
      <c r="K23" s="190"/>
      <c r="L23" s="18">
        <f t="shared" si="5"/>
        <v>3602365</v>
      </c>
      <c r="M23" s="18">
        <f t="shared" si="6"/>
        <v>173860</v>
      </c>
      <c r="AB23" s="29" t="s">
        <v>56</v>
      </c>
      <c r="AC23" s="1" t="s">
        <v>494</v>
      </c>
      <c r="AD23" s="42" t="s">
        <v>489</v>
      </c>
      <c r="AE23" s="36" t="s">
        <v>453</v>
      </c>
      <c r="AF23" s="37">
        <f ca="1" t="shared" si="4"/>
        <v>577857</v>
      </c>
      <c r="AH23" s="153" t="str">
        <f>+'廃棄物事業経費（歳入）'!B23</f>
        <v>38422</v>
      </c>
      <c r="AI23" s="2">
        <v>23</v>
      </c>
      <c r="AK23" s="27" t="s">
        <v>495</v>
      </c>
      <c r="AL23" s="29" t="s">
        <v>20</v>
      </c>
    </row>
    <row r="24" spans="2:38" ht="19.5" customHeight="1">
      <c r="B24" s="31"/>
      <c r="C24" s="32"/>
      <c r="D24" s="32"/>
      <c r="E24" s="33"/>
      <c r="F24" s="33"/>
      <c r="H24" s="205"/>
      <c r="I24" s="197"/>
      <c r="J24" s="201" t="s">
        <v>116</v>
      </c>
      <c r="K24" s="203"/>
      <c r="L24" s="18">
        <f t="shared" si="5"/>
        <v>4556915</v>
      </c>
      <c r="M24" s="18">
        <f t="shared" si="6"/>
        <v>488843</v>
      </c>
      <c r="AB24" s="29" t="s">
        <v>56</v>
      </c>
      <c r="AC24" s="16" t="s">
        <v>0</v>
      </c>
      <c r="AD24" s="42" t="s">
        <v>489</v>
      </c>
      <c r="AE24" s="41" t="s">
        <v>456</v>
      </c>
      <c r="AF24" s="37">
        <f ca="1" t="shared" si="4"/>
        <v>8267</v>
      </c>
      <c r="AH24" s="153" t="str">
        <f>+'廃棄物事業経費（歳入）'!B24</f>
        <v>38442</v>
      </c>
      <c r="AI24" s="2">
        <v>24</v>
      </c>
      <c r="AK24" s="27" t="s">
        <v>496</v>
      </c>
      <c r="AL24" s="29" t="s">
        <v>21</v>
      </c>
    </row>
    <row r="25" spans="8:38" ht="19.5" customHeight="1">
      <c r="H25" s="205"/>
      <c r="I25" s="197"/>
      <c r="J25" s="201" t="s">
        <v>118</v>
      </c>
      <c r="K25" s="203"/>
      <c r="L25" s="18">
        <f t="shared" si="5"/>
        <v>878164</v>
      </c>
      <c r="M25" s="18">
        <f t="shared" si="6"/>
        <v>20577</v>
      </c>
      <c r="AB25" s="29" t="s">
        <v>56</v>
      </c>
      <c r="AC25" s="16" t="s">
        <v>72</v>
      </c>
      <c r="AD25" s="42" t="s">
        <v>489</v>
      </c>
      <c r="AE25" s="41" t="s">
        <v>459</v>
      </c>
      <c r="AF25" s="37">
        <f ca="1" t="shared" si="4"/>
        <v>210480</v>
      </c>
      <c r="AH25" s="153" t="str">
        <f>+'廃棄物事業経費（歳入）'!B25</f>
        <v>38484</v>
      </c>
      <c r="AI25" s="2">
        <v>25</v>
      </c>
      <c r="AK25" s="27" t="s">
        <v>497</v>
      </c>
      <c r="AL25" s="29" t="s">
        <v>22</v>
      </c>
    </row>
    <row r="26" spans="8:38" ht="19.5" customHeight="1">
      <c r="H26" s="205"/>
      <c r="I26" s="198"/>
      <c r="J26" s="207" t="s">
        <v>0</v>
      </c>
      <c r="K26" s="208"/>
      <c r="L26" s="18">
        <f t="shared" si="5"/>
        <v>97889</v>
      </c>
      <c r="M26" s="18">
        <f t="shared" si="6"/>
        <v>30254</v>
      </c>
      <c r="AB26" s="29" t="s">
        <v>56</v>
      </c>
      <c r="AC26" s="1" t="s">
        <v>461</v>
      </c>
      <c r="AD26" s="42" t="s">
        <v>489</v>
      </c>
      <c r="AE26" s="36" t="s">
        <v>462</v>
      </c>
      <c r="AF26" s="37">
        <f ca="1" t="shared" si="4"/>
        <v>195824</v>
      </c>
      <c r="AH26" s="153" t="str">
        <f>+'廃棄物事業経費（歳入）'!B26</f>
        <v>38488</v>
      </c>
      <c r="AI26" s="2">
        <v>26</v>
      </c>
      <c r="AK26" s="27" t="s">
        <v>498</v>
      </c>
      <c r="AL26" s="29" t="s">
        <v>23</v>
      </c>
    </row>
    <row r="27" spans="8:38" ht="19.5" customHeight="1">
      <c r="H27" s="205"/>
      <c r="I27" s="201" t="s">
        <v>461</v>
      </c>
      <c r="J27" s="202"/>
      <c r="K27" s="203"/>
      <c r="L27" s="18">
        <f t="shared" si="5"/>
        <v>320794</v>
      </c>
      <c r="M27" s="18">
        <f t="shared" si="6"/>
        <v>1134967</v>
      </c>
      <c r="AB27" s="29" t="s">
        <v>56</v>
      </c>
      <c r="AC27" s="1" t="s">
        <v>499</v>
      </c>
      <c r="AD27" s="42" t="s">
        <v>489</v>
      </c>
      <c r="AE27" s="36" t="s">
        <v>500</v>
      </c>
      <c r="AF27" s="37">
        <f ca="1" t="shared" si="4"/>
        <v>1588216</v>
      </c>
      <c r="AH27" s="153" t="str">
        <f>+'廃棄物事業経費（歳入）'!B27</f>
        <v>38506</v>
      </c>
      <c r="AI27" s="2">
        <v>27</v>
      </c>
      <c r="AK27" s="27" t="s">
        <v>501</v>
      </c>
      <c r="AL27" s="29" t="s">
        <v>24</v>
      </c>
    </row>
    <row r="28" spans="8:38" ht="19.5" customHeight="1">
      <c r="H28" s="205"/>
      <c r="I28" s="201" t="s">
        <v>33</v>
      </c>
      <c r="J28" s="202"/>
      <c r="K28" s="203"/>
      <c r="L28" s="18">
        <f t="shared" si="5"/>
        <v>12867</v>
      </c>
      <c r="M28" s="18">
        <f t="shared" si="6"/>
        <v>32978</v>
      </c>
      <c r="AB28" s="29" t="s">
        <v>56</v>
      </c>
      <c r="AC28" s="1" t="s">
        <v>502</v>
      </c>
      <c r="AD28" s="42" t="s">
        <v>489</v>
      </c>
      <c r="AE28" s="36" t="s">
        <v>468</v>
      </c>
      <c r="AF28" s="37">
        <f ca="1" t="shared" si="4"/>
        <v>1145351</v>
      </c>
      <c r="AH28" s="153" t="str">
        <f>+'廃棄物事業経費（歳入）'!B28</f>
        <v>38826</v>
      </c>
      <c r="AI28" s="2">
        <v>28</v>
      </c>
      <c r="AK28" s="27" t="s">
        <v>503</v>
      </c>
      <c r="AL28" s="29" t="s">
        <v>25</v>
      </c>
    </row>
    <row r="29" spans="8:38" ht="19.5" customHeight="1">
      <c r="H29" s="205"/>
      <c r="I29" s="188" t="s">
        <v>309</v>
      </c>
      <c r="J29" s="189"/>
      <c r="K29" s="190"/>
      <c r="L29" s="20">
        <f>SUM(L15:L28)</f>
        <v>16090896</v>
      </c>
      <c r="M29" s="20">
        <f>SUM(M15:M28)</f>
        <v>3913036</v>
      </c>
      <c r="AB29" s="29" t="s">
        <v>56</v>
      </c>
      <c r="AC29" s="1" t="s">
        <v>504</v>
      </c>
      <c r="AD29" s="42" t="s">
        <v>489</v>
      </c>
      <c r="AE29" s="36" t="s">
        <v>472</v>
      </c>
      <c r="AF29" s="37">
        <f ca="1" t="shared" si="4"/>
        <v>217898</v>
      </c>
      <c r="AH29" s="153" t="str">
        <f>+'廃棄物事業経費（歳入）'!B29</f>
        <v>38840</v>
      </c>
      <c r="AI29" s="2">
        <v>29</v>
      </c>
      <c r="AK29" s="27" t="s">
        <v>505</v>
      </c>
      <c r="AL29" s="29" t="s">
        <v>26</v>
      </c>
    </row>
    <row r="30" spans="8:38" ht="19.5" customHeight="1">
      <c r="H30" s="206"/>
      <c r="I30" s="21"/>
      <c r="J30" s="25"/>
      <c r="K30" s="22" t="s">
        <v>467</v>
      </c>
      <c r="L30" s="24">
        <f>L29-L27</f>
        <v>15770102</v>
      </c>
      <c r="M30" s="24">
        <f>M29-M27</f>
        <v>2778069</v>
      </c>
      <c r="AB30" s="29" t="s">
        <v>56</v>
      </c>
      <c r="AC30" s="1" t="s">
        <v>506</v>
      </c>
      <c r="AD30" s="42" t="s">
        <v>489</v>
      </c>
      <c r="AE30" s="36" t="s">
        <v>475</v>
      </c>
      <c r="AF30" s="37">
        <f ca="1" t="shared" si="4"/>
        <v>59476</v>
      </c>
      <c r="AH30" s="153" t="str">
        <f>+'廃棄物事業経費（歳入）'!B30</f>
        <v>38842</v>
      </c>
      <c r="AI30" s="2">
        <v>30</v>
      </c>
      <c r="AK30" s="27" t="s">
        <v>507</v>
      </c>
      <c r="AL30" s="29" t="s">
        <v>27</v>
      </c>
    </row>
    <row r="31" spans="8:38" ht="19.5" customHeight="1">
      <c r="H31" s="201" t="s">
        <v>0</v>
      </c>
      <c r="I31" s="202"/>
      <c r="J31" s="202"/>
      <c r="K31" s="203"/>
      <c r="L31" s="18">
        <f>AF41</f>
        <v>445838</v>
      </c>
      <c r="M31" s="18">
        <f>AF62</f>
        <v>827912</v>
      </c>
      <c r="AB31" s="29" t="s">
        <v>56</v>
      </c>
      <c r="AC31" s="1" t="s">
        <v>508</v>
      </c>
      <c r="AD31" s="42" t="s">
        <v>489</v>
      </c>
      <c r="AE31" s="36" t="s">
        <v>479</v>
      </c>
      <c r="AF31" s="37">
        <f ca="1" t="shared" si="4"/>
        <v>277095</v>
      </c>
      <c r="AH31" s="153" t="str">
        <f>+'廃棄物事業経費（歳入）'!B31</f>
        <v>38862</v>
      </c>
      <c r="AI31" s="2">
        <v>31</v>
      </c>
      <c r="AK31" s="27" t="s">
        <v>509</v>
      </c>
      <c r="AL31" s="29" t="s">
        <v>28</v>
      </c>
    </row>
    <row r="32" spans="8:38" ht="19.5" customHeight="1">
      <c r="H32" s="188" t="s">
        <v>1</v>
      </c>
      <c r="I32" s="189"/>
      <c r="J32" s="189"/>
      <c r="K32" s="190"/>
      <c r="L32" s="20">
        <f>SUM(L13,L29,L31)</f>
        <v>21076971</v>
      </c>
      <c r="M32" s="20">
        <f>SUM(M13,M29,M31)</f>
        <v>6224856</v>
      </c>
      <c r="AB32" s="29" t="s">
        <v>56</v>
      </c>
      <c r="AC32" s="1" t="s">
        <v>510</v>
      </c>
      <c r="AD32" s="42" t="s">
        <v>489</v>
      </c>
      <c r="AE32" s="36" t="s">
        <v>482</v>
      </c>
      <c r="AF32" s="37">
        <f ca="1" t="shared" si="4"/>
        <v>3038448</v>
      </c>
      <c r="AH32" s="153" t="str">
        <f>+'廃棄物事業経費（歳入）'!B32</f>
        <v>38865</v>
      </c>
      <c r="AI32" s="2">
        <v>32</v>
      </c>
      <c r="AK32" s="27" t="s">
        <v>511</v>
      </c>
      <c r="AL32" s="29" t="s">
        <v>29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467</v>
      </c>
      <c r="L33" s="24">
        <f>SUM(L14,L30,L31)</f>
        <v>20560353</v>
      </c>
      <c r="M33" s="24">
        <f>SUM(M14,M30,M31)</f>
        <v>4998864</v>
      </c>
      <c r="AB33" s="29" t="s">
        <v>56</v>
      </c>
      <c r="AC33" s="1" t="s">
        <v>512</v>
      </c>
      <c r="AD33" s="42" t="s">
        <v>489</v>
      </c>
      <c r="AE33" s="36" t="s">
        <v>485</v>
      </c>
      <c r="AF33" s="37">
        <f ca="1" t="shared" si="4"/>
        <v>238834</v>
      </c>
      <c r="AH33" s="153" t="str">
        <f>+'廃棄物事業経費（歳入）'!B33</f>
        <v>38888</v>
      </c>
      <c r="AI33" s="2">
        <v>33</v>
      </c>
      <c r="AK33" s="27" t="s">
        <v>513</v>
      </c>
      <c r="AL33" s="29" t="s">
        <v>30</v>
      </c>
    </row>
    <row r="34" spans="2:38" ht="14.25">
      <c r="B34" s="29"/>
      <c r="C34" s="29"/>
      <c r="D34" s="29"/>
      <c r="E34" s="29"/>
      <c r="F34" s="29"/>
      <c r="G34" s="29"/>
      <c r="AB34" s="29" t="s">
        <v>56</v>
      </c>
      <c r="AC34" s="16" t="s">
        <v>77</v>
      </c>
      <c r="AD34" s="42" t="s">
        <v>489</v>
      </c>
      <c r="AE34" s="36" t="s">
        <v>514</v>
      </c>
      <c r="AF34" s="37">
        <f ca="1" t="shared" si="4"/>
        <v>56584</v>
      </c>
      <c r="AH34" s="153">
        <f>+'廃棄物事業経費（歳入）'!B34</f>
        <v>0</v>
      </c>
      <c r="AI34" s="2">
        <v>34</v>
      </c>
      <c r="AK34" s="27" t="s">
        <v>515</v>
      </c>
      <c r="AL34" s="29" t="s">
        <v>31</v>
      </c>
    </row>
    <row r="35" spans="28:38" ht="14.25">
      <c r="AB35" s="29" t="s">
        <v>56</v>
      </c>
      <c r="AC35" s="1" t="s">
        <v>516</v>
      </c>
      <c r="AD35" s="42" t="s">
        <v>489</v>
      </c>
      <c r="AE35" s="36" t="s">
        <v>517</v>
      </c>
      <c r="AF35" s="37">
        <f ca="1" t="shared" si="4"/>
        <v>3602365</v>
      </c>
      <c r="AH35" s="153">
        <f>+'廃棄物事業経費（歳入）'!B35</f>
        <v>0</v>
      </c>
      <c r="AI35" s="2">
        <v>35</v>
      </c>
      <c r="AK35" s="146" t="s">
        <v>518</v>
      </c>
      <c r="AL35" s="29" t="s">
        <v>34</v>
      </c>
    </row>
    <row r="36" spans="28:38" ht="14.25">
      <c r="AB36" s="29" t="s">
        <v>56</v>
      </c>
      <c r="AC36" s="1" t="s">
        <v>519</v>
      </c>
      <c r="AD36" s="42" t="s">
        <v>489</v>
      </c>
      <c r="AE36" s="36" t="s">
        <v>520</v>
      </c>
      <c r="AF36" s="37">
        <f ca="1" t="shared" si="4"/>
        <v>4556915</v>
      </c>
      <c r="AH36" s="153">
        <f>+'廃棄物事業経費（歳入）'!B36</f>
        <v>0</v>
      </c>
      <c r="AI36" s="2">
        <v>36</v>
      </c>
      <c r="AK36" s="146" t="s">
        <v>521</v>
      </c>
      <c r="AL36" s="29" t="s">
        <v>35</v>
      </c>
    </row>
    <row r="37" spans="28:38" ht="14.25">
      <c r="AB37" s="29" t="s">
        <v>56</v>
      </c>
      <c r="AC37" s="1" t="s">
        <v>522</v>
      </c>
      <c r="AD37" s="42" t="s">
        <v>489</v>
      </c>
      <c r="AE37" s="36" t="s">
        <v>523</v>
      </c>
      <c r="AF37" s="37">
        <f ca="1" t="shared" si="4"/>
        <v>878164</v>
      </c>
      <c r="AH37" s="153">
        <f>+'廃棄物事業経費（歳入）'!B37</f>
        <v>0</v>
      </c>
      <c r="AI37" s="2">
        <v>37</v>
      </c>
      <c r="AK37" s="146" t="s">
        <v>524</v>
      </c>
      <c r="AL37" s="29" t="s">
        <v>36</v>
      </c>
    </row>
    <row r="38" spans="28:38" ht="14.25">
      <c r="AB38" s="29" t="s">
        <v>56</v>
      </c>
      <c r="AC38" s="1" t="s">
        <v>0</v>
      </c>
      <c r="AD38" s="42" t="s">
        <v>489</v>
      </c>
      <c r="AE38" s="36" t="s">
        <v>525</v>
      </c>
      <c r="AF38" s="36">
        <f ca="1" t="shared" si="4"/>
        <v>97889</v>
      </c>
      <c r="AH38" s="153">
        <f>+'廃棄物事業経費（歳入）'!B38</f>
        <v>0</v>
      </c>
      <c r="AI38" s="2">
        <v>38</v>
      </c>
      <c r="AK38" s="146" t="s">
        <v>526</v>
      </c>
      <c r="AL38" s="29" t="s">
        <v>37</v>
      </c>
    </row>
    <row r="39" spans="28:38" ht="14.25">
      <c r="AB39" s="29" t="s">
        <v>56</v>
      </c>
      <c r="AC39" s="1" t="s">
        <v>461</v>
      </c>
      <c r="AD39" s="42" t="s">
        <v>489</v>
      </c>
      <c r="AE39" s="36" t="s">
        <v>527</v>
      </c>
      <c r="AF39" s="36">
        <f aca="true" ca="1" t="shared" si="7" ref="AF39:AF62">IF(AF$2=0,INDIRECT("'"&amp;AD39&amp;"'!"&amp;AE39&amp;$AI$2),0)</f>
        <v>320794</v>
      </c>
      <c r="AH39" s="153">
        <f>+'廃棄物事業経費（歳入）'!B39</f>
        <v>0</v>
      </c>
      <c r="AI39" s="2">
        <v>39</v>
      </c>
      <c r="AK39" s="146" t="s">
        <v>528</v>
      </c>
      <c r="AL39" s="29" t="s">
        <v>38</v>
      </c>
    </row>
    <row r="40" spans="28:38" ht="14.25">
      <c r="AB40" s="29" t="s">
        <v>56</v>
      </c>
      <c r="AC40" s="1" t="s">
        <v>33</v>
      </c>
      <c r="AD40" s="42" t="s">
        <v>489</v>
      </c>
      <c r="AE40" s="36" t="s">
        <v>529</v>
      </c>
      <c r="AF40" s="36">
        <f ca="1" t="shared" si="7"/>
        <v>12867</v>
      </c>
      <c r="AH40" s="153">
        <f>+'廃棄物事業経費（歳入）'!B40</f>
        <v>0</v>
      </c>
      <c r="AI40" s="2">
        <v>40</v>
      </c>
      <c r="AK40" s="146" t="s">
        <v>530</v>
      </c>
      <c r="AL40" s="29" t="s">
        <v>39</v>
      </c>
    </row>
    <row r="41" spans="28:38" ht="14.25">
      <c r="AB41" s="29" t="s">
        <v>56</v>
      </c>
      <c r="AC41" s="1" t="s">
        <v>0</v>
      </c>
      <c r="AD41" s="42" t="s">
        <v>489</v>
      </c>
      <c r="AE41" s="36" t="s">
        <v>531</v>
      </c>
      <c r="AF41" s="36">
        <f ca="1" t="shared" si="7"/>
        <v>445838</v>
      </c>
      <c r="AH41" s="153">
        <f>+'廃棄物事業経費（歳入）'!B41</f>
        <v>0</v>
      </c>
      <c r="AI41" s="2">
        <v>41</v>
      </c>
      <c r="AK41" s="146" t="s">
        <v>532</v>
      </c>
      <c r="AL41" s="29" t="s">
        <v>40</v>
      </c>
    </row>
    <row r="42" spans="28:38" ht="14.25">
      <c r="AB42" s="29" t="s">
        <v>58</v>
      </c>
      <c r="AC42" s="16" t="s">
        <v>488</v>
      </c>
      <c r="AD42" s="42" t="s">
        <v>489</v>
      </c>
      <c r="AE42" s="36" t="s">
        <v>533</v>
      </c>
      <c r="AF42" s="36">
        <f ca="1" t="shared" si="7"/>
        <v>0</v>
      </c>
      <c r="AH42" s="153">
        <f>+'廃棄物事業経費（歳入）'!B42</f>
        <v>0</v>
      </c>
      <c r="AI42" s="2">
        <v>42</v>
      </c>
      <c r="AK42" s="146" t="s">
        <v>534</v>
      </c>
      <c r="AL42" s="29" t="s">
        <v>41</v>
      </c>
    </row>
    <row r="43" spans="28:38" ht="14.25">
      <c r="AB43" s="29" t="s">
        <v>58</v>
      </c>
      <c r="AC43" s="16" t="s">
        <v>491</v>
      </c>
      <c r="AD43" s="42" t="s">
        <v>489</v>
      </c>
      <c r="AE43" s="36" t="s">
        <v>535</v>
      </c>
      <c r="AF43" s="36">
        <f ca="1" t="shared" si="7"/>
        <v>1379712</v>
      </c>
      <c r="AH43" s="153">
        <f>+'廃棄物事業経費（歳入）'!B43</f>
        <v>0</v>
      </c>
      <c r="AI43" s="2">
        <v>43</v>
      </c>
      <c r="AK43" s="146" t="s">
        <v>536</v>
      </c>
      <c r="AL43" s="29" t="s">
        <v>42</v>
      </c>
    </row>
    <row r="44" spans="28:38" ht="14.25">
      <c r="AB44" s="29" t="s">
        <v>58</v>
      </c>
      <c r="AC44" s="1" t="s">
        <v>494</v>
      </c>
      <c r="AD44" s="42" t="s">
        <v>489</v>
      </c>
      <c r="AE44" s="36" t="s">
        <v>537</v>
      </c>
      <c r="AF44" s="36">
        <f ca="1" t="shared" si="7"/>
        <v>0</v>
      </c>
      <c r="AH44" s="153">
        <f>+'廃棄物事業経費（歳入）'!B44</f>
        <v>0</v>
      </c>
      <c r="AI44" s="2">
        <v>44</v>
      </c>
      <c r="AK44" s="146" t="s">
        <v>538</v>
      </c>
      <c r="AL44" s="29" t="s">
        <v>43</v>
      </c>
    </row>
    <row r="45" spans="28:38" ht="14.25">
      <c r="AB45" s="29" t="s">
        <v>58</v>
      </c>
      <c r="AC45" s="16" t="s">
        <v>0</v>
      </c>
      <c r="AD45" s="42" t="s">
        <v>489</v>
      </c>
      <c r="AE45" s="36" t="s">
        <v>539</v>
      </c>
      <c r="AF45" s="36">
        <f ca="1" t="shared" si="7"/>
        <v>924</v>
      </c>
      <c r="AH45" s="153">
        <f>+'廃棄物事業経費（歳入）'!B45</f>
        <v>0</v>
      </c>
      <c r="AI45" s="2">
        <v>45</v>
      </c>
      <c r="AK45" s="146" t="s">
        <v>540</v>
      </c>
      <c r="AL45" s="29" t="s">
        <v>44</v>
      </c>
    </row>
    <row r="46" spans="28:38" ht="14.25">
      <c r="AB46" s="29" t="s">
        <v>58</v>
      </c>
      <c r="AC46" s="16" t="s">
        <v>72</v>
      </c>
      <c r="AD46" s="42" t="s">
        <v>489</v>
      </c>
      <c r="AE46" s="36" t="s">
        <v>541</v>
      </c>
      <c r="AF46" s="36">
        <f ca="1" t="shared" si="7"/>
        <v>12247</v>
      </c>
      <c r="AH46" s="153">
        <f>+'廃棄物事業経費（歳入）'!B46</f>
        <v>0</v>
      </c>
      <c r="AI46" s="2">
        <v>46</v>
      </c>
      <c r="AK46" s="146" t="s">
        <v>542</v>
      </c>
      <c r="AL46" s="29" t="s">
        <v>45</v>
      </c>
    </row>
    <row r="47" spans="28:38" ht="14.25">
      <c r="AB47" s="29" t="s">
        <v>58</v>
      </c>
      <c r="AC47" s="1" t="s">
        <v>461</v>
      </c>
      <c r="AD47" s="42" t="s">
        <v>489</v>
      </c>
      <c r="AE47" s="36" t="s">
        <v>543</v>
      </c>
      <c r="AF47" s="36">
        <f ca="1" t="shared" si="7"/>
        <v>91025</v>
      </c>
      <c r="AH47" s="153">
        <f>+'廃棄物事業経費（歳入）'!B47</f>
        <v>0</v>
      </c>
      <c r="AI47" s="2">
        <v>47</v>
      </c>
      <c r="AK47" s="146" t="s">
        <v>544</v>
      </c>
      <c r="AL47" s="29" t="s">
        <v>46</v>
      </c>
    </row>
    <row r="48" spans="28:38" ht="14.25">
      <c r="AB48" s="29" t="s">
        <v>58</v>
      </c>
      <c r="AC48" s="1" t="s">
        <v>499</v>
      </c>
      <c r="AD48" s="42" t="s">
        <v>489</v>
      </c>
      <c r="AE48" s="36" t="s">
        <v>545</v>
      </c>
      <c r="AF48" s="36">
        <f ca="1" t="shared" si="7"/>
        <v>503057</v>
      </c>
      <c r="AH48" s="153">
        <f>+'廃棄物事業経費（歳入）'!B48</f>
        <v>0</v>
      </c>
      <c r="AI48" s="2">
        <v>48</v>
      </c>
      <c r="AK48" s="146" t="s">
        <v>546</v>
      </c>
      <c r="AL48" s="29" t="s">
        <v>47</v>
      </c>
    </row>
    <row r="49" spans="28:38" ht="14.25">
      <c r="AB49" s="29" t="s">
        <v>58</v>
      </c>
      <c r="AC49" s="1" t="s">
        <v>502</v>
      </c>
      <c r="AD49" s="42" t="s">
        <v>489</v>
      </c>
      <c r="AE49" s="36" t="s">
        <v>547</v>
      </c>
      <c r="AF49" s="36">
        <f ca="1" t="shared" si="7"/>
        <v>7161</v>
      </c>
      <c r="AG49" s="29"/>
      <c r="AH49" s="153">
        <f>+'廃棄物事業経費（歳入）'!B49</f>
        <v>0</v>
      </c>
      <c r="AI49" s="2">
        <v>49</v>
      </c>
      <c r="AK49" s="146" t="s">
        <v>548</v>
      </c>
      <c r="AL49" s="29" t="s">
        <v>48</v>
      </c>
    </row>
    <row r="50" spans="28:38" ht="14.25">
      <c r="AB50" s="29" t="s">
        <v>58</v>
      </c>
      <c r="AC50" s="1" t="s">
        <v>504</v>
      </c>
      <c r="AD50" s="42" t="s">
        <v>489</v>
      </c>
      <c r="AE50" s="36" t="s">
        <v>549</v>
      </c>
      <c r="AF50" s="36">
        <f ca="1" t="shared" si="7"/>
        <v>94896</v>
      </c>
      <c r="AG50" s="29"/>
      <c r="AH50" s="153">
        <f>+'廃棄物事業経費（歳入）'!B50</f>
        <v>0</v>
      </c>
      <c r="AI50" s="2">
        <v>50</v>
      </c>
      <c r="AK50" s="146" t="s">
        <v>550</v>
      </c>
      <c r="AL50" s="29" t="s">
        <v>49</v>
      </c>
    </row>
    <row r="51" spans="28:38" ht="14.25">
      <c r="AB51" s="29" t="s">
        <v>58</v>
      </c>
      <c r="AC51" s="1" t="s">
        <v>506</v>
      </c>
      <c r="AD51" s="42" t="s">
        <v>489</v>
      </c>
      <c r="AE51" s="36" t="s">
        <v>551</v>
      </c>
      <c r="AF51" s="36">
        <f ca="1" t="shared" si="7"/>
        <v>0</v>
      </c>
      <c r="AG51" s="29"/>
      <c r="AH51" s="153">
        <f>+'廃棄物事業経費（歳入）'!B51</f>
        <v>0</v>
      </c>
      <c r="AI51" s="2">
        <v>51</v>
      </c>
      <c r="AK51" s="146" t="s">
        <v>552</v>
      </c>
      <c r="AL51" s="29" t="s">
        <v>50</v>
      </c>
    </row>
    <row r="52" spans="28:38" ht="14.25">
      <c r="AB52" s="29" t="s">
        <v>58</v>
      </c>
      <c r="AC52" s="1" t="s">
        <v>508</v>
      </c>
      <c r="AD52" s="42" t="s">
        <v>489</v>
      </c>
      <c r="AE52" s="36" t="s">
        <v>553</v>
      </c>
      <c r="AF52" s="36">
        <f ca="1" t="shared" si="7"/>
        <v>63485</v>
      </c>
      <c r="AG52" s="29"/>
      <c r="AH52" s="153">
        <f>+'廃棄物事業経費（歳入）'!B52</f>
        <v>0</v>
      </c>
      <c r="AI52" s="2">
        <v>52</v>
      </c>
      <c r="AK52" s="146" t="s">
        <v>554</v>
      </c>
      <c r="AL52" s="29" t="s">
        <v>51</v>
      </c>
    </row>
    <row r="53" spans="28:35" ht="14.25">
      <c r="AB53" s="29" t="s">
        <v>58</v>
      </c>
      <c r="AC53" s="1" t="s">
        <v>510</v>
      </c>
      <c r="AD53" s="42" t="s">
        <v>489</v>
      </c>
      <c r="AE53" s="36" t="s">
        <v>555</v>
      </c>
      <c r="AF53" s="36">
        <f ca="1" t="shared" si="7"/>
        <v>1362958</v>
      </c>
      <c r="AG53" s="29"/>
      <c r="AH53" s="153">
        <f>+'廃棄物事業経費（歳入）'!B53</f>
        <v>0</v>
      </c>
      <c r="AI53" s="2">
        <v>53</v>
      </c>
    </row>
    <row r="54" spans="28:35" ht="14.25">
      <c r="AB54" s="29" t="s">
        <v>58</v>
      </c>
      <c r="AC54" s="1" t="s">
        <v>512</v>
      </c>
      <c r="AD54" s="42" t="s">
        <v>489</v>
      </c>
      <c r="AE54" s="36" t="s">
        <v>556</v>
      </c>
      <c r="AF54" s="36">
        <f ca="1" t="shared" si="7"/>
        <v>0</v>
      </c>
      <c r="AG54" s="29"/>
      <c r="AH54" s="153">
        <f>+'廃棄物事業経費（歳入）'!B54</f>
        <v>0</v>
      </c>
      <c r="AI54" s="2">
        <v>54</v>
      </c>
    </row>
    <row r="55" spans="28:35" ht="14.25">
      <c r="AB55" s="29" t="s">
        <v>58</v>
      </c>
      <c r="AC55" s="16" t="s">
        <v>77</v>
      </c>
      <c r="AD55" s="42" t="s">
        <v>489</v>
      </c>
      <c r="AE55" s="36" t="s">
        <v>557</v>
      </c>
      <c r="AF55" s="36">
        <f ca="1" t="shared" si="7"/>
        <v>0</v>
      </c>
      <c r="AG55" s="29"/>
      <c r="AH55" s="153">
        <f>+'廃棄物事業経費（歳入）'!B55</f>
        <v>0</v>
      </c>
      <c r="AI55" s="2">
        <v>55</v>
      </c>
    </row>
    <row r="56" spans="28:35" ht="14.25">
      <c r="AB56" s="29" t="s">
        <v>58</v>
      </c>
      <c r="AC56" s="1" t="s">
        <v>516</v>
      </c>
      <c r="AD56" s="42" t="s">
        <v>489</v>
      </c>
      <c r="AE56" s="36" t="s">
        <v>558</v>
      </c>
      <c r="AF56" s="36">
        <f ca="1" t="shared" si="7"/>
        <v>173860</v>
      </c>
      <c r="AG56" s="29"/>
      <c r="AH56" s="153">
        <f>+'廃棄物事業経費（歳入）'!B56</f>
        <v>0</v>
      </c>
      <c r="AI56" s="2">
        <v>56</v>
      </c>
    </row>
    <row r="57" spans="28:35" ht="14.25">
      <c r="AB57" s="29" t="s">
        <v>58</v>
      </c>
      <c r="AC57" s="1" t="s">
        <v>519</v>
      </c>
      <c r="AD57" s="42" t="s">
        <v>489</v>
      </c>
      <c r="AE57" s="36" t="s">
        <v>559</v>
      </c>
      <c r="AF57" s="36">
        <f ca="1" t="shared" si="7"/>
        <v>488843</v>
      </c>
      <c r="AG57" s="29"/>
      <c r="AH57" s="153">
        <f>+'廃棄物事業経費（歳入）'!B57</f>
        <v>0</v>
      </c>
      <c r="AI57" s="2">
        <v>57</v>
      </c>
    </row>
    <row r="58" spans="28:35" ht="14.25">
      <c r="AB58" s="29" t="s">
        <v>58</v>
      </c>
      <c r="AC58" s="1" t="s">
        <v>522</v>
      </c>
      <c r="AD58" s="42" t="s">
        <v>489</v>
      </c>
      <c r="AE58" s="36" t="s">
        <v>560</v>
      </c>
      <c r="AF58" s="36">
        <f ca="1" t="shared" si="7"/>
        <v>20577</v>
      </c>
      <c r="AG58" s="29"/>
      <c r="AH58" s="153">
        <f>+'廃棄物事業経費（歳入）'!B58</f>
        <v>0</v>
      </c>
      <c r="AI58" s="2">
        <v>58</v>
      </c>
    </row>
    <row r="59" spans="28:35" ht="14.25">
      <c r="AB59" s="29" t="s">
        <v>58</v>
      </c>
      <c r="AC59" s="1" t="s">
        <v>0</v>
      </c>
      <c r="AD59" s="42" t="s">
        <v>489</v>
      </c>
      <c r="AE59" s="36" t="s">
        <v>561</v>
      </c>
      <c r="AF59" s="36">
        <f ca="1" t="shared" si="7"/>
        <v>30254</v>
      </c>
      <c r="AG59" s="29"/>
      <c r="AH59" s="153">
        <f>+'廃棄物事業経費（歳入）'!B59</f>
        <v>0</v>
      </c>
      <c r="AI59" s="2">
        <v>59</v>
      </c>
    </row>
    <row r="60" spans="28:35" ht="14.25">
      <c r="AB60" s="29" t="s">
        <v>58</v>
      </c>
      <c r="AC60" s="1" t="s">
        <v>461</v>
      </c>
      <c r="AD60" s="42" t="s">
        <v>489</v>
      </c>
      <c r="AE60" s="36" t="s">
        <v>562</v>
      </c>
      <c r="AF60" s="36">
        <f ca="1" t="shared" si="7"/>
        <v>1134967</v>
      </c>
      <c r="AG60" s="29"/>
      <c r="AH60" s="153">
        <f>+'廃棄物事業経費（歳入）'!B60</f>
        <v>0</v>
      </c>
      <c r="AI60" s="2">
        <v>60</v>
      </c>
    </row>
    <row r="61" spans="28:35" ht="14.25">
      <c r="AB61" s="29" t="s">
        <v>58</v>
      </c>
      <c r="AC61" s="1" t="s">
        <v>33</v>
      </c>
      <c r="AD61" s="42" t="s">
        <v>489</v>
      </c>
      <c r="AE61" s="36" t="s">
        <v>563</v>
      </c>
      <c r="AF61" s="36">
        <f ca="1" t="shared" si="7"/>
        <v>32978</v>
      </c>
      <c r="AG61" s="29"/>
      <c r="AH61" s="153">
        <f>+'廃棄物事業経費（歳入）'!B61</f>
        <v>0</v>
      </c>
      <c r="AI61" s="2">
        <v>61</v>
      </c>
    </row>
    <row r="62" spans="28:35" ht="14.25">
      <c r="AB62" s="29" t="s">
        <v>58</v>
      </c>
      <c r="AC62" s="1" t="s">
        <v>0</v>
      </c>
      <c r="AD62" s="42" t="s">
        <v>489</v>
      </c>
      <c r="AE62" s="36" t="s">
        <v>564</v>
      </c>
      <c r="AF62" s="36">
        <f ca="1" t="shared" si="7"/>
        <v>827912</v>
      </c>
      <c r="AG62" s="29"/>
      <c r="AH62" s="153">
        <f>+'廃棄物事業経費（歳入）'!B62</f>
        <v>0</v>
      </c>
      <c r="AI62" s="2">
        <v>62</v>
      </c>
    </row>
    <row r="63" spans="29:35" ht="14.25">
      <c r="AC63" s="29"/>
      <c r="AD63" s="29"/>
      <c r="AE63" s="29"/>
      <c r="AF63" s="29"/>
      <c r="AG63" s="29"/>
      <c r="AH63" s="153">
        <f>+'廃棄物事業経費（歳入）'!B63</f>
        <v>0</v>
      </c>
      <c r="AI63" s="2">
        <v>63</v>
      </c>
    </row>
    <row r="64" spans="29:35" ht="14.25">
      <c r="AC64" s="29"/>
      <c r="AD64" s="29"/>
      <c r="AE64" s="29"/>
      <c r="AF64" s="29"/>
      <c r="AG64" s="29"/>
      <c r="AH64" s="153">
        <f>+'廃棄物事業経費（歳入）'!B64</f>
        <v>0</v>
      </c>
      <c r="AI64" s="2">
        <v>64</v>
      </c>
    </row>
    <row r="65" spans="34:35" ht="14.25">
      <c r="AH65" s="153">
        <f>+'廃棄物事業経費（歳入）'!B65</f>
        <v>0</v>
      </c>
      <c r="AI65" s="2">
        <v>65</v>
      </c>
    </row>
    <row r="66" spans="34:35" ht="14.25">
      <c r="AH66" s="153">
        <f>+'廃棄物事業経費（歳入）'!B66</f>
        <v>0</v>
      </c>
      <c r="AI66" s="2">
        <v>66</v>
      </c>
    </row>
    <row r="67" spans="34:35" ht="14.25">
      <c r="AH67" s="153">
        <f>+'廃棄物事業経費（歳入）'!B67</f>
        <v>0</v>
      </c>
      <c r="AI67" s="2">
        <v>67</v>
      </c>
    </row>
    <row r="68" spans="34:35" ht="14.25">
      <c r="AH68" s="153">
        <f>+'廃棄物事業経費（歳入）'!B68</f>
        <v>0</v>
      </c>
      <c r="AI68" s="2">
        <v>68</v>
      </c>
    </row>
    <row r="69" spans="34:35" ht="14.25">
      <c r="AH69" s="153">
        <f>+'廃棄物事業経費（歳入）'!B69</f>
        <v>0</v>
      </c>
      <c r="AI69" s="2">
        <v>69</v>
      </c>
    </row>
    <row r="70" spans="34:35" ht="14.25">
      <c r="AH70" s="153">
        <f>+'廃棄物事業経費（歳入）'!B70</f>
        <v>0</v>
      </c>
      <c r="AI70" s="2">
        <v>70</v>
      </c>
    </row>
    <row r="71" spans="34:35" ht="14.25">
      <c r="AH71" s="153">
        <f>+'廃棄物事業経費（歳入）'!B71</f>
        <v>0</v>
      </c>
      <c r="AI71" s="2">
        <v>71</v>
      </c>
    </row>
    <row r="72" spans="34:35" ht="14.25">
      <c r="AH72" s="153">
        <f>+'廃棄物事業経費（歳入）'!B72</f>
        <v>0</v>
      </c>
      <c r="AI72" s="2">
        <v>72</v>
      </c>
    </row>
    <row r="73" spans="34:35" ht="14.25">
      <c r="AH73" s="153">
        <f>+'廃棄物事業経費（歳入）'!B73</f>
        <v>0</v>
      </c>
      <c r="AI73" s="2">
        <v>73</v>
      </c>
    </row>
    <row r="74" spans="34:35" ht="14.25">
      <c r="AH74" s="153">
        <f>+'廃棄物事業経費（歳入）'!B74</f>
        <v>0</v>
      </c>
      <c r="AI74" s="2">
        <v>74</v>
      </c>
    </row>
    <row r="75" spans="34:35" ht="14.25">
      <c r="AH75" s="153">
        <f>+'廃棄物事業経費（歳入）'!B75</f>
        <v>0</v>
      </c>
      <c r="AI75" s="2">
        <v>75</v>
      </c>
    </row>
    <row r="76" spans="34:35" ht="14.25">
      <c r="AH76" s="153">
        <f>+'廃棄物事業経費（歳入）'!B76</f>
        <v>0</v>
      </c>
      <c r="AI76" s="2">
        <v>76</v>
      </c>
    </row>
    <row r="77" spans="34:35" ht="14.25">
      <c r="AH77" s="153">
        <f>+'廃棄物事業経費（歳入）'!B77</f>
        <v>0</v>
      </c>
      <c r="AI77" s="2">
        <v>77</v>
      </c>
    </row>
    <row r="78" spans="34:35" ht="14.25">
      <c r="AH78" s="153">
        <f>+'廃棄物事業経費（歳入）'!B78</f>
        <v>0</v>
      </c>
      <c r="AI78" s="2">
        <v>78</v>
      </c>
    </row>
    <row r="79" spans="34:35" ht="14.25">
      <c r="AH79" s="153">
        <f>+'廃棄物事業経費（歳入）'!B79</f>
        <v>0</v>
      </c>
      <c r="AI79" s="2">
        <v>79</v>
      </c>
    </row>
    <row r="80" spans="34:35" ht="14.25">
      <c r="AH80" s="153">
        <f>+'廃棄物事業経費（歳入）'!B80</f>
        <v>0</v>
      </c>
      <c r="AI80" s="2">
        <v>80</v>
      </c>
    </row>
    <row r="81" spans="34:35" ht="14.25">
      <c r="AH81" s="153">
        <f>+'廃棄物事業経費（歳入）'!B81</f>
        <v>0</v>
      </c>
      <c r="AI81" s="2">
        <v>81</v>
      </c>
    </row>
    <row r="82" spans="34:35" ht="14.25">
      <c r="AH82" s="153">
        <f>+'廃棄物事業経費（歳入）'!B82</f>
        <v>0</v>
      </c>
      <c r="AI82" s="2">
        <v>82</v>
      </c>
    </row>
    <row r="83" spans="34:35" ht="14.25">
      <c r="AH83" s="153">
        <f>+'廃棄物事業経費（歳入）'!B83</f>
        <v>0</v>
      </c>
      <c r="AI83" s="2">
        <v>83</v>
      </c>
    </row>
    <row r="84" spans="34:35" ht="14.25">
      <c r="AH84" s="153">
        <f>+'廃棄物事業経費（歳入）'!B84</f>
        <v>0</v>
      </c>
      <c r="AI84" s="2">
        <v>84</v>
      </c>
    </row>
    <row r="85" spans="34:35" ht="14.25">
      <c r="AH85" s="153">
        <f>+'廃棄物事業経費（歳入）'!B85</f>
        <v>0</v>
      </c>
      <c r="AI85" s="2">
        <v>85</v>
      </c>
    </row>
    <row r="86" spans="34:35" ht="14.25">
      <c r="AH86" s="153">
        <f>+'廃棄物事業経費（歳入）'!B86</f>
        <v>0</v>
      </c>
      <c r="AI86" s="2">
        <v>86</v>
      </c>
    </row>
    <row r="87" spans="34:35" ht="14.25">
      <c r="AH87" s="153">
        <f>+'廃棄物事業経費（歳入）'!B87</f>
        <v>0</v>
      </c>
      <c r="AI87" s="2">
        <v>87</v>
      </c>
    </row>
    <row r="88" spans="34:35" ht="14.25">
      <c r="AH88" s="153">
        <f>+'廃棄物事業経費（歳入）'!B88</f>
        <v>0</v>
      </c>
      <c r="AI88" s="2">
        <v>88</v>
      </c>
    </row>
    <row r="89" spans="34:35" ht="14.25">
      <c r="AH89" s="153">
        <f>+'廃棄物事業経費（歳入）'!B89</f>
        <v>0</v>
      </c>
      <c r="AI89" s="2">
        <v>89</v>
      </c>
    </row>
    <row r="90" spans="34:35" ht="14.25">
      <c r="AH90" s="153">
        <f>+'廃棄物事業経費（歳入）'!B90</f>
        <v>0</v>
      </c>
      <c r="AI90" s="2">
        <v>90</v>
      </c>
    </row>
    <row r="91" spans="34:35" ht="14.25">
      <c r="AH91" s="153">
        <f>+'廃棄物事業経費（歳入）'!B91</f>
        <v>0</v>
      </c>
      <c r="AI91" s="2">
        <v>91</v>
      </c>
    </row>
    <row r="92" spans="34:35" ht="14.25">
      <c r="AH92" s="153">
        <f>+'廃棄物事業経費（歳入）'!B92</f>
        <v>0</v>
      </c>
      <c r="AI92" s="2">
        <v>92</v>
      </c>
    </row>
    <row r="93" spans="34:35" ht="14.25">
      <c r="AH93" s="153">
        <f>+'廃棄物事業経費（歳入）'!B93</f>
        <v>0</v>
      </c>
      <c r="AI93" s="2">
        <v>93</v>
      </c>
    </row>
    <row r="94" spans="34:35" ht="14.25">
      <c r="AH94" s="153">
        <f>+'廃棄物事業経費（歳入）'!B94</f>
        <v>0</v>
      </c>
      <c r="AI94" s="2">
        <v>94</v>
      </c>
    </row>
    <row r="95" spans="34:35" ht="14.25">
      <c r="AH95" s="153">
        <f>+'廃棄物事業経費（歳入）'!B95</f>
        <v>0</v>
      </c>
      <c r="AI95" s="2">
        <v>95</v>
      </c>
    </row>
    <row r="96" spans="34:35" ht="14.25">
      <c r="AH96" s="153">
        <f>+'廃棄物事業経費（歳入）'!B96</f>
        <v>0</v>
      </c>
      <c r="AI96" s="2">
        <v>96</v>
      </c>
    </row>
    <row r="97" spans="34:35" ht="14.25">
      <c r="AH97" s="153">
        <f>+'廃棄物事業経費（歳入）'!B97</f>
        <v>0</v>
      </c>
      <c r="AI97" s="2">
        <v>97</v>
      </c>
    </row>
    <row r="98" spans="34:35" ht="14.25">
      <c r="AH98" s="153">
        <f>+'廃棄物事業経費（歳入）'!B98</f>
        <v>0</v>
      </c>
      <c r="AI98" s="2">
        <v>98</v>
      </c>
    </row>
    <row r="99" spans="34:35" ht="14.25">
      <c r="AH99" s="153">
        <f>+'廃棄物事業経費（歳入）'!B99</f>
        <v>0</v>
      </c>
      <c r="AI99" s="2">
        <v>99</v>
      </c>
    </row>
    <row r="100" spans="34:35" ht="14.25">
      <c r="AH100" s="153">
        <f>+'廃棄物事業経費（歳入）'!B100</f>
        <v>0</v>
      </c>
      <c r="AI100" s="2">
        <v>100</v>
      </c>
    </row>
    <row r="101" spans="34:35" ht="14.25">
      <c r="AH101" s="153">
        <f>+'廃棄物事業経費（歳入）'!B101</f>
        <v>0</v>
      </c>
      <c r="AI101" s="2">
        <v>101</v>
      </c>
    </row>
    <row r="102" spans="34:35" ht="14.25">
      <c r="AH102" s="153">
        <f>+'廃棄物事業経費（歳入）'!B102</f>
        <v>0</v>
      </c>
      <c r="AI102" s="2">
        <v>102</v>
      </c>
    </row>
    <row r="103" spans="34:35" ht="14.25">
      <c r="AH103" s="153">
        <f>+'廃棄物事業経費（歳入）'!B103</f>
        <v>0</v>
      </c>
      <c r="AI103" s="2">
        <v>103</v>
      </c>
    </row>
    <row r="104" spans="34:35" ht="14.25">
      <c r="AH104" s="153">
        <f>+'廃棄物事業経費（歳入）'!B104</f>
        <v>0</v>
      </c>
      <c r="AI104" s="2">
        <v>104</v>
      </c>
    </row>
    <row r="105" spans="34:35" ht="14.25">
      <c r="AH105" s="153">
        <f>+'廃棄物事業経費（歳入）'!B105</f>
        <v>0</v>
      </c>
      <c r="AI105" s="2">
        <v>105</v>
      </c>
    </row>
    <row r="106" spans="34:35" ht="14.25">
      <c r="AH106" s="153">
        <f>+'廃棄物事業経費（歳入）'!B106</f>
        <v>0</v>
      </c>
      <c r="AI106" s="2">
        <v>106</v>
      </c>
    </row>
    <row r="107" spans="34:35" ht="14.25">
      <c r="AH107" s="153">
        <f>+'廃棄物事業経費（歳入）'!B107</f>
        <v>0</v>
      </c>
      <c r="AI107" s="2">
        <v>107</v>
      </c>
    </row>
    <row r="108" spans="34:35" ht="14.25">
      <c r="AH108" s="153">
        <f>+'廃棄物事業経費（歳入）'!B108</f>
        <v>0</v>
      </c>
      <c r="AI108" s="2">
        <v>108</v>
      </c>
    </row>
    <row r="109" spans="34:35" ht="14.25">
      <c r="AH109" s="153">
        <f>+'廃棄物事業経費（歳入）'!B109</f>
        <v>0</v>
      </c>
      <c r="AI109" s="2">
        <v>109</v>
      </c>
    </row>
    <row r="110" spans="34:35" ht="14.25">
      <c r="AH110" s="153">
        <f>+'廃棄物事業経費（歳入）'!B110</f>
        <v>0</v>
      </c>
      <c r="AI110" s="2">
        <v>110</v>
      </c>
    </row>
    <row r="111" spans="34:35" ht="14.25">
      <c r="AH111" s="153">
        <f>+'廃棄物事業経費（歳入）'!B111</f>
        <v>0</v>
      </c>
      <c r="AI111" s="2">
        <v>111</v>
      </c>
    </row>
    <row r="112" spans="34:35" ht="14.25">
      <c r="AH112" s="153">
        <f>+'廃棄物事業経費（歳入）'!B112</f>
        <v>0</v>
      </c>
      <c r="AI112" s="2">
        <v>112</v>
      </c>
    </row>
    <row r="113" spans="34:35" ht="14.25">
      <c r="AH113" s="153">
        <f>+'廃棄物事業経費（歳入）'!B113</f>
        <v>0</v>
      </c>
      <c r="AI113" s="2">
        <v>113</v>
      </c>
    </row>
    <row r="114" spans="34:35" ht="14.25">
      <c r="AH114" s="153">
        <f>+'廃棄物事業経費（歳入）'!B114</f>
        <v>0</v>
      </c>
      <c r="AI114" s="2">
        <v>114</v>
      </c>
    </row>
    <row r="115" spans="34:35" ht="14.25">
      <c r="AH115" s="153">
        <f>+'廃棄物事業経費（歳入）'!B115</f>
        <v>0</v>
      </c>
      <c r="AI115" s="2">
        <v>115</v>
      </c>
    </row>
    <row r="116" spans="34:35" ht="14.25">
      <c r="AH116" s="153">
        <f>+'廃棄物事業経費（歳入）'!B116</f>
        <v>0</v>
      </c>
      <c r="AI116" s="2">
        <v>116</v>
      </c>
    </row>
    <row r="117" spans="34:35" ht="14.25">
      <c r="AH117" s="153">
        <f>+'廃棄物事業経費（歳入）'!B117</f>
        <v>0</v>
      </c>
      <c r="AI117" s="2">
        <v>117</v>
      </c>
    </row>
    <row r="118" spans="34:35" ht="14.25">
      <c r="AH118" s="153">
        <f>+'廃棄物事業経費（歳入）'!B118</f>
        <v>0</v>
      </c>
      <c r="AI118" s="2">
        <v>118</v>
      </c>
    </row>
    <row r="119" spans="34:35" ht="14.25">
      <c r="AH119" s="153">
        <f>+'廃棄物事業経費（歳入）'!B119</f>
        <v>0</v>
      </c>
      <c r="AI119" s="2">
        <v>119</v>
      </c>
    </row>
    <row r="120" spans="34:35" ht="14.25">
      <c r="AH120" s="153">
        <f>+'廃棄物事業経費（歳入）'!B120</f>
        <v>0</v>
      </c>
      <c r="AI120" s="2">
        <v>120</v>
      </c>
    </row>
    <row r="121" spans="34:35" ht="14.25">
      <c r="AH121" s="153">
        <f>+'廃棄物事業経費（歳入）'!B121</f>
        <v>0</v>
      </c>
      <c r="AI121" s="2">
        <v>121</v>
      </c>
    </row>
    <row r="122" spans="34:35" ht="14.25">
      <c r="AH122" s="153">
        <f>+'廃棄物事業経費（歳入）'!B122</f>
        <v>0</v>
      </c>
      <c r="AI122" s="2">
        <v>122</v>
      </c>
    </row>
    <row r="123" spans="34:35" ht="14.25">
      <c r="AH123" s="153">
        <f>+'廃棄物事業経費（歳入）'!B123</f>
        <v>0</v>
      </c>
      <c r="AI123" s="2">
        <v>123</v>
      </c>
    </row>
    <row r="124" spans="34:35" ht="14.25">
      <c r="AH124" s="153">
        <f>+'廃棄物事業経費（歳入）'!B124</f>
        <v>0</v>
      </c>
      <c r="AI124" s="2">
        <v>124</v>
      </c>
    </row>
    <row r="125" spans="34:35" ht="14.25">
      <c r="AH125" s="153">
        <f>+'廃棄物事業経費（歳入）'!B125</f>
        <v>0</v>
      </c>
      <c r="AI125" s="2">
        <v>125</v>
      </c>
    </row>
    <row r="126" spans="34:35" ht="14.25">
      <c r="AH126" s="153">
        <f>+'廃棄物事業経費（歳入）'!B126</f>
        <v>0</v>
      </c>
      <c r="AI126" s="2">
        <v>126</v>
      </c>
    </row>
    <row r="127" spans="34:35" ht="14.25">
      <c r="AH127" s="153">
        <f>+'廃棄物事業経費（歳入）'!B127</f>
        <v>0</v>
      </c>
      <c r="AI127" s="2">
        <v>127</v>
      </c>
    </row>
    <row r="128" spans="34:35" ht="14.25">
      <c r="AH128" s="153">
        <f>+'廃棄物事業経費（歳入）'!B128</f>
        <v>0</v>
      </c>
      <c r="AI128" s="2">
        <v>128</v>
      </c>
    </row>
    <row r="129" spans="34:35" ht="14.25">
      <c r="AH129" s="153">
        <f>+'廃棄物事業経費（歳入）'!B129</f>
        <v>0</v>
      </c>
      <c r="AI129" s="2">
        <v>129</v>
      </c>
    </row>
    <row r="130" spans="34:35" ht="14.25">
      <c r="AH130" s="153">
        <f>+'廃棄物事業経費（歳入）'!B130</f>
        <v>0</v>
      </c>
      <c r="AI130" s="2">
        <v>130</v>
      </c>
    </row>
    <row r="131" spans="34:35" ht="14.25">
      <c r="AH131" s="153">
        <f>+'廃棄物事業経費（歳入）'!B131</f>
        <v>0</v>
      </c>
      <c r="AI131" s="2">
        <v>131</v>
      </c>
    </row>
    <row r="132" spans="34:35" ht="14.25">
      <c r="AH132" s="153">
        <f>+'廃棄物事業経費（歳入）'!B132</f>
        <v>0</v>
      </c>
      <c r="AI132" s="2">
        <v>132</v>
      </c>
    </row>
    <row r="133" spans="34:35" ht="14.25">
      <c r="AH133" s="153">
        <f>+'廃棄物事業経費（歳入）'!B133</f>
        <v>0</v>
      </c>
      <c r="AI133" s="2">
        <v>133</v>
      </c>
    </row>
    <row r="134" spans="34:35" ht="14.25">
      <c r="AH134" s="153">
        <f>+'廃棄物事業経費（歳入）'!B134</f>
        <v>0</v>
      </c>
      <c r="AI134" s="2">
        <v>134</v>
      </c>
    </row>
    <row r="135" spans="34:35" ht="14.25">
      <c r="AH135" s="153">
        <f>+'廃棄物事業経費（歳入）'!B135</f>
        <v>0</v>
      </c>
      <c r="AI135" s="2">
        <v>135</v>
      </c>
    </row>
    <row r="136" spans="34:35" ht="14.25">
      <c r="AH136" s="153">
        <f>+'廃棄物事業経費（歳入）'!B136</f>
        <v>0</v>
      </c>
      <c r="AI136" s="2">
        <v>136</v>
      </c>
    </row>
    <row r="137" spans="34:35" ht="14.25">
      <c r="AH137" s="153">
        <f>+'廃棄物事業経費（歳入）'!B137</f>
        <v>0</v>
      </c>
      <c r="AI137" s="2">
        <v>137</v>
      </c>
    </row>
    <row r="138" spans="34:35" ht="14.25">
      <c r="AH138" s="153">
        <f>+'廃棄物事業経費（歳入）'!B138</f>
        <v>0</v>
      </c>
      <c r="AI138" s="2">
        <v>138</v>
      </c>
    </row>
    <row r="139" spans="34:35" ht="14.25">
      <c r="AH139" s="153">
        <f>+'廃棄物事業経費（歳入）'!B139</f>
        <v>0</v>
      </c>
      <c r="AI139" s="2">
        <v>139</v>
      </c>
    </row>
    <row r="140" spans="34:35" ht="14.25">
      <c r="AH140" s="153">
        <f>+'廃棄物事業経費（歳入）'!B140</f>
        <v>0</v>
      </c>
      <c r="AI140" s="2">
        <v>140</v>
      </c>
    </row>
    <row r="141" spans="34:35" ht="14.25">
      <c r="AH141" s="153">
        <f>+'廃棄物事業経費（歳入）'!B141</f>
        <v>0</v>
      </c>
      <c r="AI141" s="2">
        <v>141</v>
      </c>
    </row>
    <row r="142" spans="34:35" ht="14.25">
      <c r="AH142" s="153">
        <f>+'廃棄物事業経費（歳入）'!B142</f>
        <v>0</v>
      </c>
      <c r="AI142" s="2">
        <v>142</v>
      </c>
    </row>
    <row r="143" spans="34:35" ht="14.25">
      <c r="AH143" s="153">
        <f>+'廃棄物事業経費（歳入）'!B143</f>
        <v>0</v>
      </c>
      <c r="AI143" s="2">
        <v>143</v>
      </c>
    </row>
    <row r="144" spans="34:35" ht="14.25">
      <c r="AH144" s="153">
        <f>+'廃棄物事業経費（歳入）'!B144</f>
        <v>0</v>
      </c>
      <c r="AI144" s="2">
        <v>144</v>
      </c>
    </row>
    <row r="145" spans="34:35" ht="14.25">
      <c r="AH145" s="153">
        <f>+'廃棄物事業経費（歳入）'!B145</f>
        <v>0</v>
      </c>
      <c r="AI145" s="2">
        <v>145</v>
      </c>
    </row>
    <row r="146" spans="34:35" ht="14.25">
      <c r="AH146" s="153">
        <f>+'廃棄物事業経費（歳入）'!B146</f>
        <v>0</v>
      </c>
      <c r="AI146" s="2">
        <v>146</v>
      </c>
    </row>
    <row r="147" spans="34:35" ht="14.25">
      <c r="AH147" s="153">
        <f>+'廃棄物事業経費（歳入）'!B147</f>
        <v>0</v>
      </c>
      <c r="AI147" s="2">
        <v>147</v>
      </c>
    </row>
    <row r="148" spans="34:35" ht="14.25">
      <c r="AH148" s="153">
        <f>+'廃棄物事業経費（歳入）'!B148</f>
        <v>0</v>
      </c>
      <c r="AI148" s="2">
        <v>148</v>
      </c>
    </row>
    <row r="149" spans="34:35" ht="14.25">
      <c r="AH149" s="153">
        <f>+'廃棄物事業経費（歳入）'!B149</f>
        <v>0</v>
      </c>
      <c r="AI149" s="2">
        <v>149</v>
      </c>
    </row>
    <row r="150" spans="34:35" ht="14.25">
      <c r="AH150" s="153">
        <f>+'廃棄物事業経費（歳入）'!B150</f>
        <v>0</v>
      </c>
      <c r="AI150" s="2">
        <v>150</v>
      </c>
    </row>
    <row r="151" spans="34:35" ht="14.25">
      <c r="AH151" s="153">
        <f>+'廃棄物事業経費（歳入）'!B151</f>
        <v>0</v>
      </c>
      <c r="AI151" s="2">
        <v>151</v>
      </c>
    </row>
    <row r="152" spans="34:35" ht="14.25">
      <c r="AH152" s="153">
        <f>+'廃棄物事業経費（歳入）'!B152</f>
        <v>0</v>
      </c>
      <c r="AI152" s="2">
        <v>152</v>
      </c>
    </row>
    <row r="153" spans="34:35" ht="14.25">
      <c r="AH153" s="153">
        <f>+'廃棄物事業経費（歳入）'!B153</f>
        <v>0</v>
      </c>
      <c r="AI153" s="2">
        <v>153</v>
      </c>
    </row>
    <row r="154" spans="34:35" ht="14.25">
      <c r="AH154" s="153">
        <f>+'廃棄物事業経費（歳入）'!B154</f>
        <v>0</v>
      </c>
      <c r="AI154" s="2">
        <v>154</v>
      </c>
    </row>
    <row r="155" spans="34:35" ht="14.25">
      <c r="AH155" s="153">
        <f>+'廃棄物事業経費（歳入）'!B155</f>
        <v>0</v>
      </c>
      <c r="AI155" s="2">
        <v>155</v>
      </c>
    </row>
    <row r="156" spans="34:35" ht="14.25">
      <c r="AH156" s="153">
        <f>+'廃棄物事業経費（歳入）'!B156</f>
        <v>0</v>
      </c>
      <c r="AI156" s="2">
        <v>156</v>
      </c>
    </row>
    <row r="157" spans="34:35" ht="14.25">
      <c r="AH157" s="153">
        <f>+'廃棄物事業経費（歳入）'!B157</f>
        <v>0</v>
      </c>
      <c r="AI157" s="2">
        <v>157</v>
      </c>
    </row>
    <row r="158" spans="34:35" ht="14.25">
      <c r="AH158" s="153">
        <f>+'廃棄物事業経費（歳入）'!B158</f>
        <v>0</v>
      </c>
      <c r="AI158" s="2">
        <v>158</v>
      </c>
    </row>
    <row r="159" spans="34:35" ht="14.25">
      <c r="AH159" s="153">
        <f>+'廃棄物事業経費（歳入）'!B159</f>
        <v>0</v>
      </c>
      <c r="AI159" s="2">
        <v>159</v>
      </c>
    </row>
    <row r="160" spans="34:35" ht="14.25">
      <c r="AH160" s="153">
        <f>+'廃棄物事業経費（歳入）'!B160</f>
        <v>0</v>
      </c>
      <c r="AI160" s="2">
        <v>160</v>
      </c>
    </row>
    <row r="161" spans="34:35" ht="14.25">
      <c r="AH161" s="153">
        <f>+'廃棄物事業経費（歳入）'!B161</f>
        <v>0</v>
      </c>
      <c r="AI161" s="2">
        <v>161</v>
      </c>
    </row>
    <row r="162" spans="34:35" ht="14.25">
      <c r="AH162" s="153">
        <f>+'廃棄物事業経費（歳入）'!B162</f>
        <v>0</v>
      </c>
      <c r="AI162" s="2">
        <v>162</v>
      </c>
    </row>
    <row r="163" spans="34:35" ht="14.25">
      <c r="AH163" s="153">
        <f>+'廃棄物事業経費（歳入）'!B163</f>
        <v>0</v>
      </c>
      <c r="AI163" s="2">
        <v>163</v>
      </c>
    </row>
    <row r="164" spans="34:35" ht="14.25">
      <c r="AH164" s="153">
        <f>+'廃棄物事業経費（歳入）'!B164</f>
        <v>0</v>
      </c>
      <c r="AI164" s="2">
        <v>164</v>
      </c>
    </row>
    <row r="165" spans="34:35" ht="14.25">
      <c r="AH165" s="153">
        <f>+'廃棄物事業経費（歳入）'!B165</f>
        <v>0</v>
      </c>
      <c r="AI165" s="2">
        <v>165</v>
      </c>
    </row>
    <row r="166" spans="34:35" ht="14.25">
      <c r="AH166" s="153">
        <f>+'廃棄物事業経費（歳入）'!B166</f>
        <v>0</v>
      </c>
      <c r="AI166" s="2">
        <v>166</v>
      </c>
    </row>
    <row r="167" spans="34:35" ht="14.25">
      <c r="AH167" s="153">
        <f>+'廃棄物事業経費（歳入）'!B167</f>
        <v>0</v>
      </c>
      <c r="AI167" s="2">
        <v>167</v>
      </c>
    </row>
    <row r="168" spans="34:35" ht="14.25">
      <c r="AH168" s="153">
        <f>+'廃棄物事業経費（歳入）'!B168</f>
        <v>0</v>
      </c>
      <c r="AI168" s="2">
        <v>168</v>
      </c>
    </row>
    <row r="169" spans="34:35" ht="14.25">
      <c r="AH169" s="153">
        <f>+'廃棄物事業経費（歳入）'!B169</f>
        <v>0</v>
      </c>
      <c r="AI169" s="2">
        <v>169</v>
      </c>
    </row>
    <row r="170" spans="34:35" ht="14.25">
      <c r="AH170" s="153">
        <f>+'廃棄物事業経費（歳入）'!B170</f>
        <v>0</v>
      </c>
      <c r="AI170" s="2">
        <v>170</v>
      </c>
    </row>
    <row r="171" spans="34:35" ht="14.25">
      <c r="AH171" s="153">
        <f>+'廃棄物事業経費（歳入）'!B171</f>
        <v>0</v>
      </c>
      <c r="AI171" s="2">
        <v>171</v>
      </c>
    </row>
    <row r="172" spans="34:35" ht="14.25">
      <c r="AH172" s="153">
        <f>+'廃棄物事業経費（歳入）'!B172</f>
        <v>0</v>
      </c>
      <c r="AI172" s="2">
        <v>172</v>
      </c>
    </row>
    <row r="173" spans="34:35" ht="14.25">
      <c r="AH173" s="153">
        <f>+'廃棄物事業経費（歳入）'!B173</f>
        <v>0</v>
      </c>
      <c r="AI173" s="2">
        <v>173</v>
      </c>
    </row>
    <row r="174" spans="34:35" ht="14.25">
      <c r="AH174" s="153">
        <f>+'廃棄物事業経費（歳入）'!B174</f>
        <v>0</v>
      </c>
      <c r="AI174" s="2">
        <v>174</v>
      </c>
    </row>
    <row r="175" spans="34:35" ht="14.25">
      <c r="AH175" s="153">
        <f>+'廃棄物事業経費（歳入）'!B175</f>
        <v>0</v>
      </c>
      <c r="AI175" s="2">
        <v>175</v>
      </c>
    </row>
    <row r="176" spans="34:35" ht="14.25">
      <c r="AH176" s="153">
        <f>+'廃棄物事業経費（歳入）'!B176</f>
        <v>0</v>
      </c>
      <c r="AI176" s="2">
        <v>176</v>
      </c>
    </row>
    <row r="177" spans="34:35" ht="14.25">
      <c r="AH177" s="153">
        <f>+'廃棄物事業経費（歳入）'!B177</f>
        <v>0</v>
      </c>
      <c r="AI177" s="2">
        <v>177</v>
      </c>
    </row>
    <row r="178" spans="34:35" ht="14.25">
      <c r="AH178" s="153">
        <f>+'廃棄物事業経費（歳入）'!B178</f>
        <v>0</v>
      </c>
      <c r="AI178" s="2">
        <v>178</v>
      </c>
    </row>
    <row r="179" spans="34:35" ht="14.25">
      <c r="AH179" s="153">
        <f>+'廃棄物事業経費（歳入）'!B179</f>
        <v>0</v>
      </c>
      <c r="AI179" s="2">
        <v>179</v>
      </c>
    </row>
    <row r="180" spans="34:35" ht="14.25">
      <c r="AH180" s="153">
        <f>+'廃棄物事業経費（歳入）'!B180</f>
        <v>0</v>
      </c>
      <c r="AI180" s="2">
        <v>180</v>
      </c>
    </row>
    <row r="181" spans="34:35" ht="14.25">
      <c r="AH181" s="153">
        <f>+'廃棄物事業経費（歳入）'!B181</f>
        <v>0</v>
      </c>
      <c r="AI181" s="2">
        <v>181</v>
      </c>
    </row>
    <row r="182" spans="34:35" ht="14.25">
      <c r="AH182" s="153">
        <f>+'廃棄物事業経費（歳入）'!B182</f>
        <v>0</v>
      </c>
      <c r="AI182" s="2">
        <v>182</v>
      </c>
    </row>
    <row r="183" spans="34:35" ht="14.25">
      <c r="AH183" s="153">
        <f>+'廃棄物事業経費（歳入）'!B183</f>
        <v>0</v>
      </c>
      <c r="AI183" s="2">
        <v>183</v>
      </c>
    </row>
    <row r="184" spans="34:35" ht="14.25">
      <c r="AH184" s="153">
        <f>+'廃棄物事業経費（歳入）'!B184</f>
        <v>0</v>
      </c>
      <c r="AI184" s="2">
        <v>184</v>
      </c>
    </row>
    <row r="185" spans="34:35" ht="14.25">
      <c r="AH185" s="153">
        <f>+'廃棄物事業経費（歳入）'!B185</f>
        <v>0</v>
      </c>
      <c r="AI185" s="2">
        <v>185</v>
      </c>
    </row>
    <row r="186" spans="34:35" ht="14.25">
      <c r="AH186" s="153">
        <f>+'廃棄物事業経費（歳入）'!B186</f>
        <v>0</v>
      </c>
      <c r="AI186" s="2">
        <v>186</v>
      </c>
    </row>
    <row r="187" spans="34:35" ht="14.25">
      <c r="AH187" s="153">
        <f>+'廃棄物事業経費（歳入）'!B187</f>
        <v>0</v>
      </c>
      <c r="AI187" s="2">
        <v>187</v>
      </c>
    </row>
    <row r="188" spans="34:35" ht="14.25">
      <c r="AH188" s="153">
        <f>+'廃棄物事業経費（歳入）'!B188</f>
        <v>0</v>
      </c>
      <c r="AI188" s="2">
        <v>188</v>
      </c>
    </row>
    <row r="189" spans="34:35" ht="14.25">
      <c r="AH189" s="153">
        <f>+'廃棄物事業経費（歳入）'!B189</f>
        <v>0</v>
      </c>
      <c r="AI189" s="2">
        <v>189</v>
      </c>
    </row>
    <row r="190" spans="34:35" ht="14.25">
      <c r="AH190" s="153">
        <f>+'廃棄物事業経費（歳入）'!B190</f>
        <v>0</v>
      </c>
      <c r="AI190" s="2">
        <v>190</v>
      </c>
    </row>
    <row r="191" spans="34:35" ht="14.25">
      <c r="AH191" s="153">
        <f>+'廃棄物事業経費（歳入）'!B191</f>
        <v>0</v>
      </c>
      <c r="AI191" s="2">
        <v>191</v>
      </c>
    </row>
    <row r="192" spans="34:35" ht="14.25">
      <c r="AH192" s="153">
        <f>+'廃棄物事業経費（歳入）'!B192</f>
        <v>0</v>
      </c>
      <c r="AI192" s="2">
        <v>192</v>
      </c>
    </row>
    <row r="193" spans="34:35" ht="14.25">
      <c r="AH193" s="153">
        <f>+'廃棄物事業経費（歳入）'!B193</f>
        <v>0</v>
      </c>
      <c r="AI193" s="2">
        <v>193</v>
      </c>
    </row>
    <row r="194" spans="34:35" ht="14.25">
      <c r="AH194" s="153">
        <f>+'廃棄物事業経費（歳入）'!B194</f>
        <v>0</v>
      </c>
      <c r="AI194" s="2">
        <v>194</v>
      </c>
    </row>
    <row r="195" spans="34:35" ht="14.25">
      <c r="AH195" s="153">
        <f>+'廃棄物事業経費（歳入）'!B195</f>
        <v>0</v>
      </c>
      <c r="AI195" s="2">
        <v>195</v>
      </c>
    </row>
    <row r="196" spans="34:35" ht="14.25">
      <c r="AH196" s="153">
        <f>+'廃棄物事業経費（歳入）'!B196</f>
        <v>0</v>
      </c>
      <c r="AI196" s="2">
        <v>196</v>
      </c>
    </row>
    <row r="197" spans="34:35" ht="14.25">
      <c r="AH197" s="153">
        <f>+'廃棄物事業経費（歳入）'!B197</f>
        <v>0</v>
      </c>
      <c r="AI197" s="2">
        <v>197</v>
      </c>
    </row>
    <row r="198" spans="34:35" ht="14.25">
      <c r="AH198" s="153">
        <f>+'廃棄物事業経費（歳入）'!B198</f>
        <v>0</v>
      </c>
      <c r="AI198" s="2">
        <v>198</v>
      </c>
    </row>
    <row r="199" spans="34:35" ht="14.25">
      <c r="AH199" s="153">
        <f>+'廃棄物事業経費（歳入）'!B199</f>
        <v>0</v>
      </c>
      <c r="AI199" s="2">
        <v>199</v>
      </c>
    </row>
    <row r="200" spans="34:35" ht="14.25">
      <c r="AH200" s="153">
        <f>+'廃棄物事業経費（歳入）'!B200</f>
        <v>0</v>
      </c>
      <c r="AI200" s="2">
        <v>200</v>
      </c>
    </row>
    <row r="201" spans="34:35" ht="14.25">
      <c r="AH201" s="153">
        <f>+'廃棄物事業経費（歳入）'!B201</f>
        <v>0</v>
      </c>
      <c r="AI201" s="2">
        <v>201</v>
      </c>
    </row>
    <row r="202" spans="34:35" ht="14.25">
      <c r="AH202" s="153">
        <f>+'廃棄物事業経費（歳入）'!B202</f>
        <v>0</v>
      </c>
      <c r="AI202" s="2">
        <v>202</v>
      </c>
    </row>
    <row r="203" spans="34:35" ht="14.25">
      <c r="AH203" s="153">
        <f>+'廃棄物事業経費（歳入）'!B203</f>
        <v>0</v>
      </c>
      <c r="AI203" s="2">
        <v>203</v>
      </c>
    </row>
    <row r="204" spans="34:35" ht="14.25">
      <c r="AH204" s="153">
        <f>+'廃棄物事業経費（歳入）'!B204</f>
        <v>0</v>
      </c>
      <c r="AI204" s="2">
        <v>204</v>
      </c>
    </row>
    <row r="205" spans="34:35" ht="14.25">
      <c r="AH205" s="153">
        <f>+'廃棄物事業経費（歳入）'!B205</f>
        <v>0</v>
      </c>
      <c r="AI205" s="2">
        <v>205</v>
      </c>
    </row>
    <row r="206" spans="34:35" ht="14.25">
      <c r="AH206" s="153">
        <f>+'廃棄物事業経費（歳入）'!B206</f>
        <v>0</v>
      </c>
      <c r="AI206" s="2">
        <v>206</v>
      </c>
    </row>
    <row r="207" spans="34:35" ht="14.25">
      <c r="AH207" s="153">
        <f>+'廃棄物事業経費（歳入）'!B207</f>
        <v>0</v>
      </c>
      <c r="AI207" s="2">
        <v>207</v>
      </c>
    </row>
    <row r="208" spans="34:35" ht="14.25">
      <c r="AH208" s="153">
        <f>+'廃棄物事業経費（歳入）'!B208</f>
        <v>0</v>
      </c>
      <c r="AI208" s="2">
        <v>208</v>
      </c>
    </row>
    <row r="209" spans="34:35" ht="14.25">
      <c r="AH209" s="153">
        <f>+'廃棄物事業経費（歳入）'!B209</f>
        <v>0</v>
      </c>
      <c r="AI209" s="2">
        <v>209</v>
      </c>
    </row>
    <row r="210" spans="34:35" ht="14.25">
      <c r="AH210" s="153">
        <f>+'廃棄物事業経費（歳入）'!B210</f>
        <v>0</v>
      </c>
      <c r="AI210" s="2">
        <v>210</v>
      </c>
    </row>
    <row r="211" spans="34:35" ht="14.25">
      <c r="AH211" s="153">
        <f>+'廃棄物事業経費（歳入）'!B211</f>
        <v>0</v>
      </c>
      <c r="AI211" s="2">
        <v>211</v>
      </c>
    </row>
    <row r="212" spans="34:35" ht="14.25">
      <c r="AH212" s="153">
        <f>+'廃棄物事業経費（歳入）'!B212</f>
        <v>0</v>
      </c>
      <c r="AI212" s="2">
        <v>212</v>
      </c>
    </row>
    <row r="213" spans="34:35" ht="14.25">
      <c r="AH213" s="153">
        <f>+'廃棄物事業経費（歳入）'!B213</f>
        <v>0</v>
      </c>
      <c r="AI213" s="2">
        <v>213</v>
      </c>
    </row>
    <row r="214" spans="34:35" ht="14.25">
      <c r="AH214" s="153">
        <f>+'廃棄物事業経費（歳入）'!B214</f>
        <v>0</v>
      </c>
      <c r="AI214" s="2">
        <v>214</v>
      </c>
    </row>
    <row r="215" spans="34:35" ht="14.25">
      <c r="AH215" s="153">
        <f>+'廃棄物事業経費（歳入）'!B215</f>
        <v>0</v>
      </c>
      <c r="AI215" s="2">
        <v>215</v>
      </c>
    </row>
    <row r="216" spans="34:35" ht="14.25">
      <c r="AH216" s="153">
        <f>+'廃棄物事業経費（歳入）'!B216</f>
        <v>0</v>
      </c>
      <c r="AI216" s="2">
        <v>216</v>
      </c>
    </row>
    <row r="217" spans="34:35" ht="14.25">
      <c r="AH217" s="153">
        <f>+'廃棄物事業経費（歳入）'!B217</f>
        <v>0</v>
      </c>
      <c r="AI217" s="2">
        <v>217</v>
      </c>
    </row>
    <row r="218" spans="34:35" ht="14.25">
      <c r="AH218" s="153">
        <f>+'廃棄物事業経費（歳入）'!B218</f>
        <v>0</v>
      </c>
      <c r="AI218" s="2">
        <v>218</v>
      </c>
    </row>
    <row r="219" spans="34:35" ht="14.25">
      <c r="AH219" s="153">
        <f>+'廃棄物事業経費（歳入）'!B219</f>
        <v>0</v>
      </c>
      <c r="AI219" s="2">
        <v>219</v>
      </c>
    </row>
    <row r="220" spans="34:35" ht="14.25">
      <c r="AH220" s="153">
        <f>+'廃棄物事業経費（歳入）'!B220</f>
        <v>0</v>
      </c>
      <c r="AI220" s="2">
        <v>220</v>
      </c>
    </row>
    <row r="221" spans="34:35" ht="14.25">
      <c r="AH221" s="153">
        <f>+'廃棄物事業経費（歳入）'!B221</f>
        <v>0</v>
      </c>
      <c r="AI221" s="2">
        <v>221</v>
      </c>
    </row>
    <row r="222" spans="34:35" ht="14.25">
      <c r="AH222" s="153">
        <f>+'廃棄物事業経費（歳入）'!B222</f>
        <v>0</v>
      </c>
      <c r="AI222" s="2">
        <v>222</v>
      </c>
    </row>
    <row r="223" spans="34:35" ht="14.25">
      <c r="AH223" s="153">
        <f>+'廃棄物事業経費（歳入）'!B223</f>
        <v>0</v>
      </c>
      <c r="AI223" s="2">
        <v>223</v>
      </c>
    </row>
    <row r="224" spans="34:35" ht="14.25">
      <c r="AH224" s="153">
        <f>+'廃棄物事業経費（歳入）'!B224</f>
        <v>0</v>
      </c>
      <c r="AI224" s="2">
        <v>224</v>
      </c>
    </row>
    <row r="225" spans="34:35" ht="14.25">
      <c r="AH225" s="153">
        <f>+'廃棄物事業経費（歳入）'!B225</f>
        <v>0</v>
      </c>
      <c r="AI225" s="2">
        <v>225</v>
      </c>
    </row>
    <row r="226" spans="34:35" ht="14.25">
      <c r="AH226" s="153">
        <f>+'廃棄物事業経費（歳入）'!B226</f>
        <v>0</v>
      </c>
      <c r="AI226" s="2">
        <v>226</v>
      </c>
    </row>
    <row r="227" spans="34:35" ht="14.25">
      <c r="AH227" s="153">
        <f>+'廃棄物事業経費（歳入）'!B227</f>
        <v>0</v>
      </c>
      <c r="AI227" s="2">
        <v>227</v>
      </c>
    </row>
    <row r="228" spans="34:35" ht="14.25">
      <c r="AH228" s="153">
        <f>+'廃棄物事業経費（歳入）'!B228</f>
        <v>0</v>
      </c>
      <c r="AI228" s="2">
        <v>228</v>
      </c>
    </row>
    <row r="229" spans="34:35" ht="14.25">
      <c r="AH229" s="153">
        <f>+'廃棄物事業経費（歳入）'!B229</f>
        <v>0</v>
      </c>
      <c r="AI229" s="2">
        <v>229</v>
      </c>
    </row>
    <row r="230" spans="34:35" ht="14.25">
      <c r="AH230" s="153">
        <f>+'廃棄物事業経費（歳入）'!B230</f>
        <v>0</v>
      </c>
      <c r="AI230" s="2">
        <v>230</v>
      </c>
    </row>
    <row r="231" spans="34:35" ht="14.25">
      <c r="AH231" s="153">
        <f>+'廃棄物事業経費（歳入）'!B231</f>
        <v>0</v>
      </c>
      <c r="AI231" s="2">
        <v>231</v>
      </c>
    </row>
    <row r="232" spans="34:35" ht="14.25">
      <c r="AH232" s="153">
        <f>+'廃棄物事業経費（歳入）'!B232</f>
        <v>0</v>
      </c>
      <c r="AI232" s="2">
        <v>232</v>
      </c>
    </row>
    <row r="233" spans="34:35" ht="14.25">
      <c r="AH233" s="153">
        <f>+'廃棄物事業経費（歳入）'!B233</f>
        <v>0</v>
      </c>
      <c r="AI233" s="2">
        <v>233</v>
      </c>
    </row>
    <row r="234" spans="34:35" ht="14.25">
      <c r="AH234" s="153">
        <f>+'廃棄物事業経費（歳入）'!B234</f>
        <v>0</v>
      </c>
      <c r="AI234" s="2">
        <v>234</v>
      </c>
    </row>
    <row r="235" spans="34:35" ht="14.25">
      <c r="AH235" s="153">
        <f>+'廃棄物事業経費（歳入）'!B235</f>
        <v>0</v>
      </c>
      <c r="AI235" s="2">
        <v>235</v>
      </c>
    </row>
    <row r="236" spans="34:35" ht="14.25">
      <c r="AH236" s="153">
        <f>+'廃棄物事業経費（歳入）'!B236</f>
        <v>0</v>
      </c>
      <c r="AI236" s="2">
        <v>236</v>
      </c>
    </row>
    <row r="237" spans="34:35" ht="14.25">
      <c r="AH237" s="153">
        <f>+'廃棄物事業経費（歳入）'!B237</f>
        <v>0</v>
      </c>
      <c r="AI237" s="2">
        <v>237</v>
      </c>
    </row>
    <row r="238" spans="34:35" ht="14.25">
      <c r="AH238" s="153">
        <f>+'廃棄物事業経費（歳入）'!B238</f>
        <v>0</v>
      </c>
      <c r="AI238" s="2">
        <v>238</v>
      </c>
    </row>
    <row r="239" spans="34:35" ht="14.25">
      <c r="AH239" s="153">
        <f>+'廃棄物事業経費（歳入）'!B239</f>
        <v>0</v>
      </c>
      <c r="AI239" s="2">
        <v>239</v>
      </c>
    </row>
    <row r="240" spans="34:35" ht="14.25">
      <c r="AH240" s="153">
        <f>+'廃棄物事業経費（歳入）'!B240</f>
        <v>0</v>
      </c>
      <c r="AI240" s="2">
        <v>240</v>
      </c>
    </row>
    <row r="241" spans="34:35" ht="14.25">
      <c r="AH241" s="153">
        <f>+'廃棄物事業経費（歳入）'!B241</f>
        <v>0</v>
      </c>
      <c r="AI241" s="2">
        <v>241</v>
      </c>
    </row>
    <row r="242" spans="34:35" ht="14.25">
      <c r="AH242" s="153">
        <f>+'廃棄物事業経費（歳入）'!B242</f>
        <v>0</v>
      </c>
      <c r="AI242" s="2">
        <v>242</v>
      </c>
    </row>
    <row r="243" spans="34:35" ht="14.25">
      <c r="AH243" s="153">
        <f>+'廃棄物事業経費（歳入）'!B243</f>
        <v>0</v>
      </c>
      <c r="AI243" s="2">
        <v>243</v>
      </c>
    </row>
    <row r="244" spans="34:35" ht="14.25">
      <c r="AH244" s="153">
        <f>+'廃棄物事業経費（歳入）'!B244</f>
        <v>0</v>
      </c>
      <c r="AI244" s="2">
        <v>244</v>
      </c>
    </row>
    <row r="245" spans="34:35" ht="14.25">
      <c r="AH245" s="153">
        <f>+'廃棄物事業経費（歳入）'!B245</f>
        <v>0</v>
      </c>
      <c r="AI245" s="2">
        <v>245</v>
      </c>
    </row>
    <row r="246" spans="34:35" ht="14.25">
      <c r="AH246" s="153">
        <f>+'廃棄物事業経費（歳入）'!B246</f>
        <v>0</v>
      </c>
      <c r="AI246" s="2">
        <v>246</v>
      </c>
    </row>
    <row r="247" spans="34:35" ht="14.25">
      <c r="AH247" s="153">
        <f>+'廃棄物事業経費（歳入）'!B247</f>
        <v>0</v>
      </c>
      <c r="AI247" s="2">
        <v>247</v>
      </c>
    </row>
    <row r="248" spans="34:35" ht="14.25">
      <c r="AH248" s="153">
        <f>+'廃棄物事業経費（歳入）'!B248</f>
        <v>0</v>
      </c>
      <c r="AI248" s="2">
        <v>248</v>
      </c>
    </row>
    <row r="249" spans="34:35" ht="14.25">
      <c r="AH249" s="153">
        <f>+'廃棄物事業経費（歳入）'!B249</f>
        <v>0</v>
      </c>
      <c r="AI249" s="2">
        <v>249</v>
      </c>
    </row>
    <row r="250" spans="34:35" ht="14.25">
      <c r="AH250" s="153">
        <f>+'廃棄物事業経費（歳入）'!B250</f>
        <v>0</v>
      </c>
      <c r="AI250" s="2">
        <v>250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5:D15"/>
    <mergeCell ref="B13:D13"/>
    <mergeCell ref="I13:K13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89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>User</cp:lastModifiedBy>
  <cp:lastPrinted>2015-12-23T01:21:20Z</cp:lastPrinted>
  <dcterms:created xsi:type="dcterms:W3CDTF">2008-01-24T06:28:57Z</dcterms:created>
  <dcterms:modified xsi:type="dcterms:W3CDTF">2015-12-23T01:23:47Z</dcterms:modified>
  <cp:category/>
  <cp:version/>
  <cp:contentType/>
  <cp:contentStatus/>
</cp:coreProperties>
</file>