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6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'市町村分担金内訳'!$2:$12</definedName>
    <definedName name="_xlnm.Print_Area" localSheetId="4">'組合分担金内訳'!$2:$26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'廃棄物事業経費（市町村）'!$2:$26</definedName>
    <definedName name="_xlnm.Print_Area" localSheetId="1">'廃棄物事業経費（組合）'!$2:$12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<sst xmlns="http://schemas.openxmlformats.org/spreadsheetml/2006/main" count="1951" uniqueCount="564">
  <si>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</si>
  <si>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</si>
  <si>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</si>
  <si>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</si>
  <si>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</si>
  <si>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</si>
  <si>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</si>
  <si>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</si>
  <si>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</si>
  <si>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</si>
  <si>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</si>
  <si>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</si>
  <si>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</si>
  <si>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</si>
  <si>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</si>
  <si>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</si>
  <si>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</si>
  <si>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</si>
  <si>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</si>
  <si>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</si>
  <si>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</si>
  <si>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</si>
  <si>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</si>
  <si>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</si>
  <si>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</si>
  <si>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</si>
  <si>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</si>
  <si>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</si>
  <si>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</si>
  <si>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</si>
  <si>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</si>
  <si>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</si>
  <si>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</si>
  <si>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</si>
  <si>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</si>
  <si>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</si>
  <si>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</si>
  <si>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</si>
  <si>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</si>
  <si>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</si>
  <si>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</si>
  <si>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</si>
  <si>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</si>
  <si>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</si>
  <si>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</si>
  <si>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</si>
  <si>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</si>
  <si>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</si>
  <si>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</si>
  <si>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</si>
  <si>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</si>
  <si>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</si>
  <si>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</si>
  <si>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</si>
  <si>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</si>
  <si>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</si>
  <si>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</si>
  <si>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</si>
  <si>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</si>
  <si>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</si>
  <si>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</si>
  <si>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</si>
  <si>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</si>
  <si>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</si>
  <si>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</si>
  <si>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</si>
  <si>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</si>
  <si>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</si>
  <si>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</si>
  <si>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</si>
  <si>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</si>
  <si>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</si>
  <si>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</si>
  <si>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</si>
  <si>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</si>
  <si>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</si>
  <si>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</si>
  <si>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</si>
  <si>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</si>
  <si>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</si>
  <si>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</si>
  <si>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</si>
  <si>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</si>
  <si>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</si>
  <si>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</si>
  <si>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</si>
  <si>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</si>
  <si>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</si>
  <si>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</si>
  <si>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</si>
  <si>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</si>
  <si>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</si>
  <si>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</si>
  <si>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</si>
  <si>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</si>
  <si>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</si>
  <si>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</si>
  <si>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</si>
  <si>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</si>
  <si>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</si>
  <si>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</si>
  <si>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</si>
  <si>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</si>
  <si>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</si>
  <si>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</si>
  <si>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</si>
  <si>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</si>
  <si>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</si>
  <si>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</si>
  <si>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</si>
  <si>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</si>
  <si>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</si>
  <si>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</si>
  <si>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</si>
  <si>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</si>
  <si>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</si>
  <si>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</si>
  <si>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</si>
  <si>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</si>
  <si>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</si>
  <si>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</si>
  <si>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</si>
  <si>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鳥取県</t>
  </si>
  <si>
    <t>31000</t>
  </si>
  <si>
    <t>31000</t>
  </si>
  <si>
    <t>鳥取県</t>
  </si>
  <si>
    <t>31201</t>
  </si>
  <si>
    <t>鳥取市</t>
  </si>
  <si>
    <t>-</t>
  </si>
  <si>
    <t>-</t>
  </si>
  <si>
    <t>鳥取県</t>
  </si>
  <si>
    <t>31202</t>
  </si>
  <si>
    <t>米子市</t>
  </si>
  <si>
    <t>-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</si>
  <si>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</si>
  <si>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</si>
  <si>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</si>
  <si>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</si>
  <si>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</si>
  <si>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</si>
  <si>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</si>
  <si>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</si>
  <si>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</si>
  <si>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</si>
  <si>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</si>
  <si>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</si>
  <si>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</si>
  <si>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</si>
  <si>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</si>
  <si>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</si>
  <si>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</si>
  <si>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</si>
  <si>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</si>
  <si>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</si>
  <si>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</si>
  <si>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</si>
  <si>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</si>
  <si>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</si>
  <si>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</si>
  <si>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</si>
  <si>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</si>
  <si>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</si>
  <si>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</si>
  <si>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</si>
  <si>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</si>
  <si>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</si>
  <si>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</si>
  <si>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</si>
  <si>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廃棄物処理事業経費（一部事務組合・広域連合の合計）（平成26年度実績）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</si>
  <si>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</si>
  <si>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</si>
  <si>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</si>
  <si>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</si>
  <si>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</si>
  <si>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</si>
  <si>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</si>
  <si>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</si>
  <si>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</si>
  <si>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</si>
  <si>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</si>
  <si>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</si>
  <si>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</si>
  <si>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</si>
  <si>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</si>
  <si>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</si>
  <si>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</si>
  <si>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</si>
  <si>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</si>
  <si>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</si>
  <si>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</si>
  <si>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</si>
  <si>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</si>
  <si>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</si>
  <si>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</si>
  <si>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</si>
  <si>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</si>
  <si>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</si>
  <si>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</si>
  <si>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</si>
  <si>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</si>
  <si>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</si>
  <si>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</si>
  <si>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</si>
  <si>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</si>
  <si>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</si>
  <si>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</si>
  <si>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</si>
  <si>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鳥取県</t>
  </si>
  <si>
    <t>31000</t>
  </si>
  <si>
    <t>-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</si>
  <si>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</si>
  <si>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</si>
  <si>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</si>
  <si>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</si>
  <si>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</si>
  <si>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</si>
  <si>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</si>
  <si>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</si>
  <si>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</si>
  <si>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</si>
  <si>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廃棄物処理事業経費（市区町村及び一部事務組合・広域連合の合計）【歳入】（平成26年度実績）</t>
  </si>
  <si>
    <t>市区町村・一部事務組合・広域連合名</t>
  </si>
  <si>
    <t>31201</t>
  </si>
  <si>
    <t>鳥取市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</si>
  <si>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</si>
  <si>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</si>
  <si>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</si>
  <si>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</si>
  <si>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</si>
  <si>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</si>
  <si>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</si>
  <si>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</si>
  <si>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</si>
  <si>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</si>
  <si>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</si>
  <si>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</si>
  <si>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</si>
  <si>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</si>
  <si>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</si>
  <si>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</si>
  <si>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</si>
  <si>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</si>
  <si>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</si>
  <si>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</si>
  <si>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</si>
  <si>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</si>
  <si>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</si>
  <si>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</si>
  <si>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</si>
  <si>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</si>
  <si>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</si>
  <si>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</si>
  <si>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</si>
  <si>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</si>
  <si>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</si>
  <si>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</si>
  <si>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</si>
  <si>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</si>
  <si>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</si>
  <si>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</si>
  <si>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</si>
  <si>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</si>
  <si>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</si>
  <si>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</si>
  <si>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</si>
  <si>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</si>
  <si>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</si>
  <si>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</si>
  <si>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</si>
  <si>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</si>
  <si>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</si>
  <si>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廃棄物処理事業経費（市区町村及び一部事務組合・広域連合の合計）【歳出】（平成26年度実績）</t>
  </si>
  <si>
    <t>鳥取県</t>
  </si>
  <si>
    <t>31201</t>
  </si>
  <si>
    <t>鳥取市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</si>
  <si>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</si>
  <si>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</si>
  <si>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</si>
  <si>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</si>
  <si>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</si>
  <si>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</si>
  <si>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</si>
  <si>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</si>
  <si>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</si>
  <si>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</si>
  <si>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</si>
  <si>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</si>
  <si>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</si>
  <si>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</si>
  <si>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</si>
  <si>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</si>
  <si>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</si>
  <si>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</si>
  <si>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</si>
  <si>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</si>
  <si>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</si>
  <si>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</si>
  <si>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</si>
  <si>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</si>
  <si>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</si>
  <si>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</si>
  <si>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</si>
  <si>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31201</t>
  </si>
  <si>
    <t>鳥取市</t>
  </si>
  <si>
    <t>鳥取県東部広域行政管理組合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</si>
  <si>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</si>
  <si>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</si>
  <si>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</si>
  <si>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</si>
  <si>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</si>
  <si>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</si>
  <si>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</si>
  <si>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鳥取中部ふるさと広域連合</t>
  </si>
  <si>
    <t>31204</t>
  </si>
  <si>
    <t>境港市</t>
  </si>
  <si>
    <t>31302</t>
  </si>
  <si>
    <t>岩美町</t>
  </si>
  <si>
    <t>31827</t>
  </si>
  <si>
    <t>31325</t>
  </si>
  <si>
    <t>若桜町</t>
  </si>
  <si>
    <t>31328</t>
  </si>
  <si>
    <t>智頭町</t>
  </si>
  <si>
    <t>東部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</si>
  <si>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</si>
  <si>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</si>
  <si>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</si>
  <si>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</si>
  <si>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</si>
  <si>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</si>
  <si>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</si>
  <si>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</si>
  <si>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</si>
  <si>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</si>
  <si>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</si>
  <si>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</si>
  <si>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西部広域行政管理組合</t>
  </si>
  <si>
    <t>31386</t>
  </si>
  <si>
    <t>大山町</t>
  </si>
  <si>
    <t>31389</t>
  </si>
  <si>
    <t>南部町</t>
  </si>
  <si>
    <t>鳥取県西部広域行政組合</t>
  </si>
  <si>
    <t>31825</t>
  </si>
  <si>
    <t>南部町・伯耆町清掃管理組合</t>
  </si>
  <si>
    <t>31390</t>
  </si>
  <si>
    <t>伯耆町</t>
  </si>
  <si>
    <t>南部町・伯耆町清掃施設管理組合</t>
  </si>
  <si>
    <t>31401</t>
  </si>
  <si>
    <t>日南町</t>
  </si>
  <si>
    <t>31812</t>
  </si>
  <si>
    <t>日野町江府町日南町三町衛生施設組合</t>
  </si>
  <si>
    <t>31402</t>
  </si>
  <si>
    <t>日野町</t>
  </si>
  <si>
    <t>日野町日南町江府町衛生施設組合</t>
  </si>
  <si>
    <t>31403</t>
  </si>
  <si>
    <t>江府町</t>
  </si>
  <si>
    <t>日野町江府町日南町衛生施設組合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</si>
  <si>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</si>
  <si>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</si>
  <si>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</si>
  <si>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</si>
  <si>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</si>
  <si>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</si>
  <si>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</si>
  <si>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</si>
  <si>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</si>
  <si>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</si>
  <si>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</si>
  <si>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</si>
  <si>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</si>
  <si>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</si>
  <si>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</si>
  <si>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</si>
  <si>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</si>
  <si>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</si>
  <si>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</si>
  <si>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</si>
  <si>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</si>
  <si>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</si>
  <si>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</si>
  <si>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</si>
  <si>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</si>
  <si>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</si>
  <si>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</si>
  <si>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</si>
  <si>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</si>
  <si>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</si>
  <si>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</si>
  <si>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</si>
  <si>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</si>
  <si>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</si>
  <si>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鳥取県</t>
  </si>
  <si>
    <t>31812</t>
  </si>
  <si>
    <t>日野町江府町日南町衛生施設組合</t>
  </si>
  <si>
    <t>31402</t>
  </si>
  <si>
    <t>日野町</t>
  </si>
  <si>
    <t>31403</t>
  </si>
  <si>
    <t>江府町</t>
  </si>
  <si>
    <t>31401</t>
  </si>
  <si>
    <t>日南町</t>
  </si>
  <si>
    <t>31825</t>
  </si>
  <si>
    <t>南部町・伯耆町清掃施設管理組合</t>
  </si>
  <si>
    <t>31389</t>
  </si>
  <si>
    <t>南部町</t>
  </si>
  <si>
    <t>31390</t>
  </si>
  <si>
    <t>伯耆町</t>
  </si>
  <si>
    <t>31827</t>
  </si>
  <si>
    <t>鳥取県東部広域行政管理組合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</si>
  <si>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</si>
  <si>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</si>
  <si>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</si>
  <si>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</si>
  <si>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</si>
  <si>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</si>
  <si>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</si>
  <si>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</si>
  <si>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</si>
  <si>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</si>
  <si>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31829</t>
  </si>
  <si>
    <t>鳥取県西部広域行政管理組合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</si>
  <si>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</si>
  <si>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</si>
  <si>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</si>
  <si>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</si>
  <si>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</si>
  <si>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</si>
  <si>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</si>
  <si>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</si>
  <si>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31835</t>
  </si>
  <si>
    <t>鳥取中部ふるさと広域連合</t>
  </si>
  <si>
    <t>31203</t>
  </si>
  <si>
    <t>倉吉市</t>
  </si>
  <si>
    <t>31370</t>
  </si>
  <si>
    <t>湯梨浜町</t>
  </si>
  <si>
    <t>31364</t>
  </si>
  <si>
    <t>三朝町</t>
  </si>
  <si>
    <t>31372</t>
  </si>
  <si>
    <t>北栄町</t>
  </si>
  <si>
    <t>31371</t>
  </si>
  <si>
    <t>琴浦町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</si>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</sst>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4" t="s">
        <v>53</v>
      </c>
      <c r="B2" s="154" t="s">
        <v>54</v>
      </c>
      <c r="C2" s="157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5"/>
      <c r="B3" s="155"/>
      <c r="C3" s="158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5"/>
      <c r="B4" s="155"/>
      <c r="C4" s="158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3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3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3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5"/>
      <c r="B5" s="155"/>
      <c r="C5" s="158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3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3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3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6"/>
      <c r="B6" s="156"/>
      <c r="C6" s="159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 aca="true" t="shared" si="0" ref="D7:I7">SUM(D8:D26)</f>
        <v>8025141</v>
      </c>
      <c r="E7" s="74">
        <f t="shared" si="0"/>
        <v>1955181</v>
      </c>
      <c r="F7" s="74">
        <f t="shared" si="0"/>
        <v>0</v>
      </c>
      <c r="G7" s="74">
        <f t="shared" si="0"/>
        <v>16859</v>
      </c>
      <c r="H7" s="74">
        <f t="shared" si="0"/>
        <v>131293</v>
      </c>
      <c r="I7" s="74">
        <f t="shared" si="0"/>
        <v>1560290</v>
      </c>
      <c r="J7" s="75" t="s">
        <v>32</v>
      </c>
      <c r="K7" s="74">
        <f aca="true" t="shared" si="1" ref="K7:R7">SUM(K8:K26)</f>
        <v>246739</v>
      </c>
      <c r="L7" s="74">
        <f t="shared" si="1"/>
        <v>6069960</v>
      </c>
      <c r="M7" s="74">
        <f t="shared" si="1"/>
        <v>795740</v>
      </c>
      <c r="N7" s="74">
        <f t="shared" si="1"/>
        <v>27405</v>
      </c>
      <c r="O7" s="74">
        <f t="shared" si="1"/>
        <v>411</v>
      </c>
      <c r="P7" s="74">
        <f t="shared" si="1"/>
        <v>722</v>
      </c>
      <c r="Q7" s="74">
        <f t="shared" si="1"/>
        <v>0</v>
      </c>
      <c r="R7" s="74">
        <f t="shared" si="1"/>
        <v>22634</v>
      </c>
      <c r="S7" s="75" t="s">
        <v>32</v>
      </c>
      <c r="T7" s="74">
        <f aca="true" t="shared" si="2" ref="T7:AA7">SUM(T8:T26)</f>
        <v>3638</v>
      </c>
      <c r="U7" s="74">
        <f t="shared" si="2"/>
        <v>768335</v>
      </c>
      <c r="V7" s="74">
        <f t="shared" si="2"/>
        <v>8820881</v>
      </c>
      <c r="W7" s="74">
        <f t="shared" si="2"/>
        <v>1982586</v>
      </c>
      <c r="X7" s="74">
        <f t="shared" si="2"/>
        <v>411</v>
      </c>
      <c r="Y7" s="74">
        <f t="shared" si="2"/>
        <v>17581</v>
      </c>
      <c r="Z7" s="74">
        <f t="shared" si="2"/>
        <v>131293</v>
      </c>
      <c r="AA7" s="74">
        <f t="shared" si="2"/>
        <v>1582924</v>
      </c>
      <c r="AB7" s="75" t="s">
        <v>32</v>
      </c>
      <c r="AC7" s="74">
        <f aca="true" t="shared" si="3" ref="AC7:BH7">SUM(AC8:AC26)</f>
        <v>250377</v>
      </c>
      <c r="AD7" s="74">
        <f t="shared" si="3"/>
        <v>6838295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74">
        <f t="shared" si="3"/>
        <v>0</v>
      </c>
      <c r="AI7" s="74">
        <f t="shared" si="3"/>
        <v>0</v>
      </c>
      <c r="AJ7" s="74">
        <f t="shared" si="3"/>
        <v>0</v>
      </c>
      <c r="AK7" s="74">
        <f t="shared" si="3"/>
        <v>0</v>
      </c>
      <c r="AL7" s="74">
        <f t="shared" si="3"/>
        <v>540983</v>
      </c>
      <c r="AM7" s="74">
        <f t="shared" si="3"/>
        <v>5203273</v>
      </c>
      <c r="AN7" s="74">
        <f t="shared" si="3"/>
        <v>491827</v>
      </c>
      <c r="AO7" s="74">
        <f t="shared" si="3"/>
        <v>366479</v>
      </c>
      <c r="AP7" s="74">
        <f t="shared" si="3"/>
        <v>52697</v>
      </c>
      <c r="AQ7" s="74">
        <f t="shared" si="3"/>
        <v>72651</v>
      </c>
      <c r="AR7" s="74">
        <f t="shared" si="3"/>
        <v>0</v>
      </c>
      <c r="AS7" s="74">
        <f t="shared" si="3"/>
        <v>654867</v>
      </c>
      <c r="AT7" s="74">
        <f t="shared" si="3"/>
        <v>43343</v>
      </c>
      <c r="AU7" s="74">
        <f t="shared" si="3"/>
        <v>611460</v>
      </c>
      <c r="AV7" s="74">
        <f t="shared" si="3"/>
        <v>64</v>
      </c>
      <c r="AW7" s="74">
        <f t="shared" si="3"/>
        <v>6296</v>
      </c>
      <c r="AX7" s="74">
        <f t="shared" si="3"/>
        <v>4046751</v>
      </c>
      <c r="AY7" s="74">
        <f t="shared" si="3"/>
        <v>2497739</v>
      </c>
      <c r="AZ7" s="74">
        <f t="shared" si="3"/>
        <v>1521216</v>
      </c>
      <c r="BA7" s="74">
        <f t="shared" si="3"/>
        <v>4725</v>
      </c>
      <c r="BB7" s="74">
        <f t="shared" si="3"/>
        <v>23071</v>
      </c>
      <c r="BC7" s="74">
        <f t="shared" si="3"/>
        <v>2011236</v>
      </c>
      <c r="BD7" s="74">
        <f t="shared" si="3"/>
        <v>3532</v>
      </c>
      <c r="BE7" s="74">
        <f t="shared" si="3"/>
        <v>269649</v>
      </c>
      <c r="BF7" s="74">
        <f t="shared" si="3"/>
        <v>5472922</v>
      </c>
      <c r="BG7" s="74">
        <f t="shared" si="3"/>
        <v>0</v>
      </c>
      <c r="BH7" s="74">
        <f t="shared" si="3"/>
        <v>0</v>
      </c>
      <c r="BI7" s="74">
        <f aca="true" t="shared" si="4" ref="BI7:CN7">SUM(BI8:BI26)</f>
        <v>0</v>
      </c>
      <c r="BJ7" s="74">
        <f t="shared" si="4"/>
        <v>0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4254</v>
      </c>
      <c r="BO7" s="74">
        <f t="shared" si="4"/>
        <v>98424</v>
      </c>
      <c r="BP7" s="74">
        <f t="shared" si="4"/>
        <v>31397</v>
      </c>
      <c r="BQ7" s="74">
        <f t="shared" si="4"/>
        <v>27946</v>
      </c>
      <c r="BR7" s="74">
        <f t="shared" si="4"/>
        <v>1381</v>
      </c>
      <c r="BS7" s="74">
        <f t="shared" si="4"/>
        <v>2070</v>
      </c>
      <c r="BT7" s="74">
        <f t="shared" si="4"/>
        <v>0</v>
      </c>
      <c r="BU7" s="74">
        <f t="shared" si="4"/>
        <v>18846</v>
      </c>
      <c r="BV7" s="74">
        <f t="shared" si="4"/>
        <v>561</v>
      </c>
      <c r="BW7" s="74">
        <f t="shared" si="4"/>
        <v>18285</v>
      </c>
      <c r="BX7" s="74">
        <f t="shared" si="4"/>
        <v>0</v>
      </c>
      <c r="BY7" s="74">
        <f t="shared" si="4"/>
        <v>0</v>
      </c>
      <c r="BZ7" s="74">
        <f t="shared" si="4"/>
        <v>48181</v>
      </c>
      <c r="CA7" s="74">
        <f t="shared" si="4"/>
        <v>36202</v>
      </c>
      <c r="CB7" s="74">
        <f t="shared" si="4"/>
        <v>8225</v>
      </c>
      <c r="CC7" s="74">
        <f t="shared" si="4"/>
        <v>0</v>
      </c>
      <c r="CD7" s="74">
        <f t="shared" si="4"/>
        <v>3754</v>
      </c>
      <c r="CE7" s="74">
        <f t="shared" si="4"/>
        <v>689221</v>
      </c>
      <c r="CF7" s="74">
        <f t="shared" si="4"/>
        <v>0</v>
      </c>
      <c r="CG7" s="74">
        <f t="shared" si="4"/>
        <v>3841</v>
      </c>
      <c r="CH7" s="74">
        <f t="shared" si="4"/>
        <v>102265</v>
      </c>
      <c r="CI7" s="74">
        <f t="shared" si="4"/>
        <v>0</v>
      </c>
      <c r="CJ7" s="74">
        <f t="shared" si="4"/>
        <v>0</v>
      </c>
      <c r="CK7" s="74">
        <f t="shared" si="4"/>
        <v>0</v>
      </c>
      <c r="CL7" s="74">
        <f t="shared" si="4"/>
        <v>0</v>
      </c>
      <c r="CM7" s="74">
        <f t="shared" si="4"/>
        <v>0</v>
      </c>
      <c r="CN7" s="74">
        <f t="shared" si="4"/>
        <v>0</v>
      </c>
      <c r="CO7" s="74">
        <f aca="true" t="shared" si="5" ref="CO7:DT7">SUM(CO8:CO26)</f>
        <v>0</v>
      </c>
      <c r="CP7" s="74">
        <f t="shared" si="5"/>
        <v>545237</v>
      </c>
      <c r="CQ7" s="74">
        <f t="shared" si="5"/>
        <v>5301697</v>
      </c>
      <c r="CR7" s="74">
        <f t="shared" si="5"/>
        <v>523224</v>
      </c>
      <c r="CS7" s="74">
        <f t="shared" si="5"/>
        <v>394425</v>
      </c>
      <c r="CT7" s="74">
        <f t="shared" si="5"/>
        <v>54078</v>
      </c>
      <c r="CU7" s="74">
        <f t="shared" si="5"/>
        <v>74721</v>
      </c>
      <c r="CV7" s="74">
        <f t="shared" si="5"/>
        <v>0</v>
      </c>
      <c r="CW7" s="74">
        <f t="shared" si="5"/>
        <v>673713</v>
      </c>
      <c r="CX7" s="74">
        <f t="shared" si="5"/>
        <v>43904</v>
      </c>
      <c r="CY7" s="74">
        <f t="shared" si="5"/>
        <v>629745</v>
      </c>
      <c r="CZ7" s="74">
        <f t="shared" si="5"/>
        <v>64</v>
      </c>
      <c r="DA7" s="74">
        <f t="shared" si="5"/>
        <v>6296</v>
      </c>
      <c r="DB7" s="74">
        <f t="shared" si="5"/>
        <v>4094932</v>
      </c>
      <c r="DC7" s="74">
        <f t="shared" si="5"/>
        <v>2533941</v>
      </c>
      <c r="DD7" s="74">
        <f t="shared" si="5"/>
        <v>1529441</v>
      </c>
      <c r="DE7" s="74">
        <f t="shared" si="5"/>
        <v>4725</v>
      </c>
      <c r="DF7" s="74">
        <f t="shared" si="5"/>
        <v>26825</v>
      </c>
      <c r="DG7" s="74">
        <f t="shared" si="5"/>
        <v>2700457</v>
      </c>
      <c r="DH7" s="74">
        <f t="shared" si="5"/>
        <v>3532</v>
      </c>
      <c r="DI7" s="74">
        <f t="shared" si="5"/>
        <v>273490</v>
      </c>
      <c r="DJ7" s="74">
        <f t="shared" si="5"/>
        <v>5575187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 aca="true" t="shared" si="6" ref="D8:D26">SUM(E8,+L8)</f>
        <v>1755230</v>
      </c>
      <c r="E8" s="76">
        <f aca="true" t="shared" si="7" ref="E8:E26">SUM(F8:I8)+K8</f>
        <v>665114</v>
      </c>
      <c r="F8" s="76">
        <v>0</v>
      </c>
      <c r="G8" s="76">
        <v>0</v>
      </c>
      <c r="H8" s="76">
        <v>0</v>
      </c>
      <c r="I8" s="76">
        <v>588069</v>
      </c>
      <c r="J8" s="77" t="s">
        <v>128</v>
      </c>
      <c r="K8" s="76">
        <v>77045</v>
      </c>
      <c r="L8" s="76">
        <v>1090116</v>
      </c>
      <c r="M8" s="76">
        <f aca="true" t="shared" si="8" ref="M8:M26">SUM(N8,+U8)</f>
        <v>215079</v>
      </c>
      <c r="N8" s="76">
        <f aca="true" t="shared" si="9" ref="N8:N26">SUM(O8:R8)+T8</f>
        <v>19</v>
      </c>
      <c r="O8" s="76">
        <v>0</v>
      </c>
      <c r="P8" s="76">
        <v>0</v>
      </c>
      <c r="Q8" s="76">
        <v>0</v>
      </c>
      <c r="R8" s="76">
        <v>19</v>
      </c>
      <c r="S8" s="77" t="s">
        <v>129</v>
      </c>
      <c r="T8" s="76">
        <v>0</v>
      </c>
      <c r="U8" s="76">
        <v>215060</v>
      </c>
      <c r="V8" s="76">
        <f aca="true" t="shared" si="10" ref="V8:V26">+SUM(D8,M8)</f>
        <v>1970309</v>
      </c>
      <c r="W8" s="76">
        <f aca="true" t="shared" si="11" ref="W8:W26">+SUM(E8,N8)</f>
        <v>665133</v>
      </c>
      <c r="X8" s="76">
        <f aca="true" t="shared" si="12" ref="X8:X26">+SUM(F8,O8)</f>
        <v>0</v>
      </c>
      <c r="Y8" s="76">
        <f aca="true" t="shared" si="13" ref="Y8:Y26">+SUM(G8,P8)</f>
        <v>0</v>
      </c>
      <c r="Z8" s="76">
        <f aca="true" t="shared" si="14" ref="Z8:Z26">+SUM(H8,Q8)</f>
        <v>0</v>
      </c>
      <c r="AA8" s="76">
        <f aca="true" t="shared" si="15" ref="AA8:AA26">+SUM(I8,R8)</f>
        <v>588088</v>
      </c>
      <c r="AB8" s="77" t="s">
        <v>129</v>
      </c>
      <c r="AC8" s="76">
        <f aca="true" t="shared" si="16" ref="AC8:AC26">+SUM(K8,T8)</f>
        <v>77045</v>
      </c>
      <c r="AD8" s="76">
        <f aca="true" t="shared" si="17" ref="AD8:AD26">+SUM(L8,U8)</f>
        <v>1305176</v>
      </c>
      <c r="AE8" s="76">
        <f aca="true" t="shared" si="18" ref="AE8:AE26">SUM(AF8,+AK8)</f>
        <v>0</v>
      </c>
      <c r="AF8" s="76">
        <f aca="true" t="shared" si="19" ref="AF8:AF26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f aca="true" t="shared" si="20" ref="AM8:AM26">SUM(AN8,AS8,AW8,AX8,BD8)</f>
        <v>1479624</v>
      </c>
      <c r="AN8" s="76">
        <f aca="true" t="shared" si="21" ref="AN8:AN26">SUM(AO8:AR8)</f>
        <v>58834</v>
      </c>
      <c r="AO8" s="76">
        <v>58834</v>
      </c>
      <c r="AP8" s="76">
        <v>0</v>
      </c>
      <c r="AQ8" s="76">
        <v>0</v>
      </c>
      <c r="AR8" s="76">
        <v>0</v>
      </c>
      <c r="AS8" s="76">
        <f aca="true" t="shared" si="22" ref="AS8:AS26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3" ref="AX8:AX26">SUM(AY8:BB8)</f>
        <v>1420790</v>
      </c>
      <c r="AY8" s="76">
        <v>820118</v>
      </c>
      <c r="AZ8" s="76">
        <v>600672</v>
      </c>
      <c r="BA8" s="76">
        <v>0</v>
      </c>
      <c r="BB8" s="76">
        <v>0</v>
      </c>
      <c r="BC8" s="76">
        <v>275606</v>
      </c>
      <c r="BD8" s="76">
        <v>0</v>
      </c>
      <c r="BE8" s="76">
        <v>0</v>
      </c>
      <c r="BF8" s="76">
        <f aca="true" t="shared" si="24" ref="BF8:BF26">SUM(AE8,+AM8,+BE8)</f>
        <v>1479624</v>
      </c>
      <c r="BG8" s="76">
        <f aca="true" t="shared" si="25" ref="BG8:BG26">SUM(BH8,+BM8)</f>
        <v>0</v>
      </c>
      <c r="BH8" s="76">
        <f aca="true" t="shared" si="26" ref="BH8:BH26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26">SUM(BP8,BU8,BY8,BZ8,CF8)</f>
        <v>12667</v>
      </c>
      <c r="BP8" s="76">
        <f aca="true" t="shared" si="28" ref="BP8:BP26">SUM(BQ8:BT8)</f>
        <v>0</v>
      </c>
      <c r="BQ8" s="76">
        <v>0</v>
      </c>
      <c r="BR8" s="76">
        <v>0</v>
      </c>
      <c r="BS8" s="76">
        <v>0</v>
      </c>
      <c r="BT8" s="76">
        <v>0</v>
      </c>
      <c r="BU8" s="76">
        <f aca="true" t="shared" si="29" ref="BU8:BU26">SUM(BV8:BX8)</f>
        <v>0</v>
      </c>
      <c r="BV8" s="76">
        <v>0</v>
      </c>
      <c r="BW8" s="76">
        <v>0</v>
      </c>
      <c r="BX8" s="76">
        <v>0</v>
      </c>
      <c r="BY8" s="76">
        <v>0</v>
      </c>
      <c r="BZ8" s="76">
        <f aca="true" t="shared" si="30" ref="BZ8:BZ26">SUM(CA8:CD8)</f>
        <v>12667</v>
      </c>
      <c r="CA8" s="76">
        <v>12667</v>
      </c>
      <c r="CB8" s="76">
        <v>0</v>
      </c>
      <c r="CC8" s="76">
        <v>0</v>
      </c>
      <c r="CD8" s="76">
        <v>0</v>
      </c>
      <c r="CE8" s="76">
        <v>202412</v>
      </c>
      <c r="CF8" s="76">
        <v>0</v>
      </c>
      <c r="CG8" s="76">
        <v>0</v>
      </c>
      <c r="CH8" s="76">
        <f aca="true" t="shared" si="31" ref="CH8:CH26">SUM(BG8,+BO8,+CG8)</f>
        <v>12667</v>
      </c>
      <c r="CI8" s="76">
        <f aca="true" t="shared" si="32" ref="CI8:CI26">SUM(AE8,+BG8)</f>
        <v>0</v>
      </c>
      <c r="CJ8" s="76">
        <f aca="true" t="shared" si="33" ref="CJ8:CJ26">SUM(AF8,+BH8)</f>
        <v>0</v>
      </c>
      <c r="CK8" s="76">
        <f aca="true" t="shared" si="34" ref="CK8:CK26">SUM(AG8,+BI8)</f>
        <v>0</v>
      </c>
      <c r="CL8" s="76">
        <f aca="true" t="shared" si="35" ref="CL8:CL26">SUM(AH8,+BJ8)</f>
        <v>0</v>
      </c>
      <c r="CM8" s="76">
        <f aca="true" t="shared" si="36" ref="CM8:CM26">SUM(AI8,+BK8)</f>
        <v>0</v>
      </c>
      <c r="CN8" s="76">
        <f aca="true" t="shared" si="37" ref="CN8:CN26">SUM(AJ8,+BL8)</f>
        <v>0</v>
      </c>
      <c r="CO8" s="76">
        <f aca="true" t="shared" si="38" ref="CO8:CO26">SUM(AK8,+BM8)</f>
        <v>0</v>
      </c>
      <c r="CP8" s="76">
        <f aca="true" t="shared" si="39" ref="CP8:CP26">SUM(AL8,+BN8)</f>
        <v>0</v>
      </c>
      <c r="CQ8" s="76">
        <f aca="true" t="shared" si="40" ref="CQ8:CQ26">SUM(AM8,+BO8)</f>
        <v>1492291</v>
      </c>
      <c r="CR8" s="76">
        <f aca="true" t="shared" si="41" ref="CR8:CR26">SUM(AN8,+BP8)</f>
        <v>58834</v>
      </c>
      <c r="CS8" s="76">
        <f aca="true" t="shared" si="42" ref="CS8:CS26">SUM(AO8,+BQ8)</f>
        <v>58834</v>
      </c>
      <c r="CT8" s="76">
        <f aca="true" t="shared" si="43" ref="CT8:CT26">SUM(AP8,+BR8)</f>
        <v>0</v>
      </c>
      <c r="CU8" s="76">
        <f aca="true" t="shared" si="44" ref="CU8:CU26">SUM(AQ8,+BS8)</f>
        <v>0</v>
      </c>
      <c r="CV8" s="76">
        <f aca="true" t="shared" si="45" ref="CV8:CV26">SUM(AR8,+BT8)</f>
        <v>0</v>
      </c>
      <c r="CW8" s="76">
        <f aca="true" t="shared" si="46" ref="CW8:CW26">SUM(AS8,+BU8)</f>
        <v>0</v>
      </c>
      <c r="CX8" s="76">
        <f aca="true" t="shared" si="47" ref="CX8:CX26">SUM(AT8,+BV8)</f>
        <v>0</v>
      </c>
      <c r="CY8" s="76">
        <f aca="true" t="shared" si="48" ref="CY8:CY26">SUM(AU8,+BW8)</f>
        <v>0</v>
      </c>
      <c r="CZ8" s="76">
        <f aca="true" t="shared" si="49" ref="CZ8:CZ26">SUM(AV8,+BX8)</f>
        <v>0</v>
      </c>
      <c r="DA8" s="76">
        <f aca="true" t="shared" si="50" ref="DA8:DA26">SUM(AW8,+BY8)</f>
        <v>0</v>
      </c>
      <c r="DB8" s="76">
        <f aca="true" t="shared" si="51" ref="DB8:DB26">SUM(AX8,+BZ8)</f>
        <v>1433457</v>
      </c>
      <c r="DC8" s="76">
        <f aca="true" t="shared" si="52" ref="DC8:DC26">SUM(AY8,+CA8)</f>
        <v>832785</v>
      </c>
      <c r="DD8" s="76">
        <f aca="true" t="shared" si="53" ref="DD8:DD26">SUM(AZ8,+CB8)</f>
        <v>600672</v>
      </c>
      <c r="DE8" s="76">
        <f aca="true" t="shared" si="54" ref="DE8:DE26">SUM(BA8,+CC8)</f>
        <v>0</v>
      </c>
      <c r="DF8" s="76">
        <f aca="true" t="shared" si="55" ref="DF8:DF26">SUM(BB8,+CD8)</f>
        <v>0</v>
      </c>
      <c r="DG8" s="76">
        <f aca="true" t="shared" si="56" ref="DG8:DG26">SUM(BC8,+CE8)</f>
        <v>478018</v>
      </c>
      <c r="DH8" s="76">
        <f aca="true" t="shared" si="57" ref="DH8:DH26">SUM(BD8,+CF8)</f>
        <v>0</v>
      </c>
      <c r="DI8" s="76">
        <f aca="true" t="shared" si="58" ref="DI8:DI26">SUM(BE8,+CG8)</f>
        <v>0</v>
      </c>
      <c r="DJ8" s="76">
        <f aca="true" t="shared" si="59" ref="DJ8:DJ26">SUM(BF8,+CH8)</f>
        <v>1492291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6"/>
        <v>2544301</v>
      </c>
      <c r="E9" s="76">
        <f t="shared" si="7"/>
        <v>806925</v>
      </c>
      <c r="F9" s="76">
        <v>0</v>
      </c>
      <c r="G9" s="76">
        <v>5027</v>
      </c>
      <c r="H9" s="76">
        <v>0</v>
      </c>
      <c r="I9" s="76">
        <v>668063</v>
      </c>
      <c r="J9" s="77" t="s">
        <v>133</v>
      </c>
      <c r="K9" s="76">
        <v>133835</v>
      </c>
      <c r="L9" s="76">
        <v>1737376</v>
      </c>
      <c r="M9" s="76">
        <f t="shared" si="8"/>
        <v>177197</v>
      </c>
      <c r="N9" s="76">
        <f t="shared" si="9"/>
        <v>16</v>
      </c>
      <c r="O9" s="76">
        <v>0</v>
      </c>
      <c r="P9" s="76">
        <v>0</v>
      </c>
      <c r="Q9" s="76">
        <v>0</v>
      </c>
      <c r="R9" s="76">
        <v>0</v>
      </c>
      <c r="S9" s="77" t="s">
        <v>133</v>
      </c>
      <c r="T9" s="76">
        <v>16</v>
      </c>
      <c r="U9" s="76">
        <v>177181</v>
      </c>
      <c r="V9" s="76">
        <f t="shared" si="10"/>
        <v>2721498</v>
      </c>
      <c r="W9" s="76">
        <f t="shared" si="11"/>
        <v>806941</v>
      </c>
      <c r="X9" s="76">
        <f t="shared" si="12"/>
        <v>0</v>
      </c>
      <c r="Y9" s="76">
        <f t="shared" si="13"/>
        <v>5027</v>
      </c>
      <c r="Z9" s="76">
        <f t="shared" si="14"/>
        <v>0</v>
      </c>
      <c r="AA9" s="76">
        <f t="shared" si="15"/>
        <v>668063</v>
      </c>
      <c r="AB9" s="77" t="s">
        <v>133</v>
      </c>
      <c r="AC9" s="76">
        <f t="shared" si="16"/>
        <v>133851</v>
      </c>
      <c r="AD9" s="76">
        <f t="shared" si="17"/>
        <v>1914557</v>
      </c>
      <c r="AE9" s="76">
        <f t="shared" si="18"/>
        <v>0</v>
      </c>
      <c r="AF9" s="76">
        <f t="shared" si="19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4495</v>
      </c>
      <c r="AM9" s="76">
        <f t="shared" si="20"/>
        <v>1838750</v>
      </c>
      <c r="AN9" s="76">
        <f t="shared" si="21"/>
        <v>184678</v>
      </c>
      <c r="AO9" s="76">
        <v>167193</v>
      </c>
      <c r="AP9" s="76">
        <v>17485</v>
      </c>
      <c r="AQ9" s="76">
        <v>0</v>
      </c>
      <c r="AR9" s="76">
        <v>0</v>
      </c>
      <c r="AS9" s="76">
        <f t="shared" si="22"/>
        <v>259992</v>
      </c>
      <c r="AT9" s="76">
        <v>10147</v>
      </c>
      <c r="AU9" s="76">
        <v>249845</v>
      </c>
      <c r="AV9" s="76">
        <v>0</v>
      </c>
      <c r="AW9" s="76">
        <v>0</v>
      </c>
      <c r="AX9" s="76">
        <f t="shared" si="23"/>
        <v>1394080</v>
      </c>
      <c r="AY9" s="76">
        <v>575927</v>
      </c>
      <c r="AZ9" s="76">
        <v>798688</v>
      </c>
      <c r="BA9" s="76">
        <v>0</v>
      </c>
      <c r="BB9" s="76">
        <v>19465</v>
      </c>
      <c r="BC9" s="76">
        <v>574477</v>
      </c>
      <c r="BD9" s="76">
        <v>0</v>
      </c>
      <c r="BE9" s="76">
        <v>126579</v>
      </c>
      <c r="BF9" s="76">
        <f t="shared" si="24"/>
        <v>1965329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5113</v>
      </c>
      <c r="BP9" s="76">
        <f t="shared" si="28"/>
        <v>1381</v>
      </c>
      <c r="BQ9" s="76">
        <v>0</v>
      </c>
      <c r="BR9" s="76">
        <v>1381</v>
      </c>
      <c r="BS9" s="76">
        <v>0</v>
      </c>
      <c r="BT9" s="76">
        <v>0</v>
      </c>
      <c r="BU9" s="76">
        <f t="shared" si="29"/>
        <v>561</v>
      </c>
      <c r="BV9" s="76">
        <v>561</v>
      </c>
      <c r="BW9" s="76">
        <v>0</v>
      </c>
      <c r="BX9" s="76">
        <v>0</v>
      </c>
      <c r="BY9" s="76">
        <v>0</v>
      </c>
      <c r="BZ9" s="76">
        <f t="shared" si="30"/>
        <v>3171</v>
      </c>
      <c r="CA9" s="76">
        <v>0</v>
      </c>
      <c r="CB9" s="76">
        <v>0</v>
      </c>
      <c r="CC9" s="76">
        <v>0</v>
      </c>
      <c r="CD9" s="76">
        <v>3171</v>
      </c>
      <c r="CE9" s="76">
        <v>172084</v>
      </c>
      <c r="CF9" s="76">
        <v>0</v>
      </c>
      <c r="CG9" s="76">
        <v>0</v>
      </c>
      <c r="CH9" s="76">
        <f t="shared" si="31"/>
        <v>5113</v>
      </c>
      <c r="CI9" s="76">
        <f t="shared" si="32"/>
        <v>0</v>
      </c>
      <c r="CJ9" s="76">
        <f t="shared" si="33"/>
        <v>0</v>
      </c>
      <c r="CK9" s="76">
        <f t="shared" si="34"/>
        <v>0</v>
      </c>
      <c r="CL9" s="76">
        <f t="shared" si="35"/>
        <v>0</v>
      </c>
      <c r="CM9" s="76">
        <f t="shared" si="36"/>
        <v>0</v>
      </c>
      <c r="CN9" s="76">
        <f t="shared" si="37"/>
        <v>0</v>
      </c>
      <c r="CO9" s="76">
        <f t="shared" si="38"/>
        <v>0</v>
      </c>
      <c r="CP9" s="76">
        <f t="shared" si="39"/>
        <v>4495</v>
      </c>
      <c r="CQ9" s="76">
        <f t="shared" si="40"/>
        <v>1843863</v>
      </c>
      <c r="CR9" s="76">
        <f t="shared" si="41"/>
        <v>186059</v>
      </c>
      <c r="CS9" s="76">
        <f t="shared" si="42"/>
        <v>167193</v>
      </c>
      <c r="CT9" s="76">
        <f t="shared" si="43"/>
        <v>18866</v>
      </c>
      <c r="CU9" s="76">
        <f t="shared" si="44"/>
        <v>0</v>
      </c>
      <c r="CV9" s="76">
        <f t="shared" si="45"/>
        <v>0</v>
      </c>
      <c r="CW9" s="76">
        <f t="shared" si="46"/>
        <v>260553</v>
      </c>
      <c r="CX9" s="76">
        <f t="shared" si="47"/>
        <v>10708</v>
      </c>
      <c r="CY9" s="76">
        <f t="shared" si="48"/>
        <v>249845</v>
      </c>
      <c r="CZ9" s="76">
        <f t="shared" si="49"/>
        <v>0</v>
      </c>
      <c r="DA9" s="76">
        <f t="shared" si="50"/>
        <v>0</v>
      </c>
      <c r="DB9" s="76">
        <f t="shared" si="51"/>
        <v>1397251</v>
      </c>
      <c r="DC9" s="76">
        <f t="shared" si="52"/>
        <v>575927</v>
      </c>
      <c r="DD9" s="76">
        <f t="shared" si="53"/>
        <v>798688</v>
      </c>
      <c r="DE9" s="76">
        <f t="shared" si="54"/>
        <v>0</v>
      </c>
      <c r="DF9" s="76">
        <f t="shared" si="55"/>
        <v>22636</v>
      </c>
      <c r="DG9" s="76">
        <f t="shared" si="56"/>
        <v>746561</v>
      </c>
      <c r="DH9" s="76">
        <f t="shared" si="57"/>
        <v>0</v>
      </c>
      <c r="DI9" s="76">
        <f t="shared" si="58"/>
        <v>126579</v>
      </c>
      <c r="DJ9" s="76">
        <f t="shared" si="59"/>
        <v>1970442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 t="shared" si="6"/>
        <v>587802</v>
      </c>
      <c r="E10" s="76">
        <f t="shared" si="7"/>
        <v>49788</v>
      </c>
      <c r="F10" s="76">
        <v>0</v>
      </c>
      <c r="G10" s="76">
        <v>1067</v>
      </c>
      <c r="H10" s="76">
        <v>0</v>
      </c>
      <c r="I10" s="76">
        <v>46117</v>
      </c>
      <c r="J10" s="77" t="s">
        <v>133</v>
      </c>
      <c r="K10" s="76">
        <v>2604</v>
      </c>
      <c r="L10" s="76">
        <v>538014</v>
      </c>
      <c r="M10" s="76">
        <f t="shared" si="8"/>
        <v>64247</v>
      </c>
      <c r="N10" s="76">
        <f t="shared" si="9"/>
        <v>22597</v>
      </c>
      <c r="O10" s="76">
        <v>0</v>
      </c>
      <c r="P10" s="76">
        <v>0</v>
      </c>
      <c r="Q10" s="76">
        <v>0</v>
      </c>
      <c r="R10" s="76">
        <v>22597</v>
      </c>
      <c r="S10" s="77" t="s">
        <v>133</v>
      </c>
      <c r="T10" s="76">
        <v>0</v>
      </c>
      <c r="U10" s="76">
        <v>41650</v>
      </c>
      <c r="V10" s="76">
        <f t="shared" si="10"/>
        <v>652049</v>
      </c>
      <c r="W10" s="76">
        <f t="shared" si="11"/>
        <v>72385</v>
      </c>
      <c r="X10" s="76">
        <f t="shared" si="12"/>
        <v>0</v>
      </c>
      <c r="Y10" s="76">
        <f t="shared" si="13"/>
        <v>1067</v>
      </c>
      <c r="Z10" s="76">
        <f t="shared" si="14"/>
        <v>0</v>
      </c>
      <c r="AA10" s="76">
        <f t="shared" si="15"/>
        <v>68714</v>
      </c>
      <c r="AB10" s="77" t="s">
        <v>133</v>
      </c>
      <c r="AC10" s="76">
        <f t="shared" si="16"/>
        <v>2604</v>
      </c>
      <c r="AD10" s="76">
        <f t="shared" si="17"/>
        <v>579664</v>
      </c>
      <c r="AE10" s="76">
        <f t="shared" si="18"/>
        <v>0</v>
      </c>
      <c r="AF10" s="76">
        <f t="shared" si="19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137530</v>
      </c>
      <c r="AM10" s="76">
        <f t="shared" si="20"/>
        <v>215937</v>
      </c>
      <c r="AN10" s="76">
        <f t="shared" si="21"/>
        <v>14101</v>
      </c>
      <c r="AO10" s="76">
        <v>14101</v>
      </c>
      <c r="AP10" s="76">
        <v>0</v>
      </c>
      <c r="AQ10" s="76">
        <v>0</v>
      </c>
      <c r="AR10" s="76">
        <v>0</v>
      </c>
      <c r="AS10" s="76">
        <f t="shared" si="22"/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 t="shared" si="23"/>
        <v>201836</v>
      </c>
      <c r="AY10" s="76">
        <v>195239</v>
      </c>
      <c r="AZ10" s="76">
        <v>6597</v>
      </c>
      <c r="BA10" s="76">
        <v>0</v>
      </c>
      <c r="BB10" s="76">
        <v>0</v>
      </c>
      <c r="BC10" s="76">
        <v>201177</v>
      </c>
      <c r="BD10" s="76">
        <v>0</v>
      </c>
      <c r="BE10" s="76">
        <v>33158</v>
      </c>
      <c r="BF10" s="76">
        <f t="shared" si="24"/>
        <v>249095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30585</v>
      </c>
      <c r="BP10" s="76">
        <f t="shared" si="28"/>
        <v>7050</v>
      </c>
      <c r="BQ10" s="76">
        <v>7050</v>
      </c>
      <c r="BR10" s="76">
        <v>0</v>
      </c>
      <c r="BS10" s="76">
        <v>0</v>
      </c>
      <c r="BT10" s="76">
        <v>0</v>
      </c>
      <c r="BU10" s="76">
        <f t="shared" si="29"/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 t="shared" si="30"/>
        <v>23535</v>
      </c>
      <c r="CA10" s="76">
        <v>23535</v>
      </c>
      <c r="CB10" s="76">
        <v>0</v>
      </c>
      <c r="CC10" s="76">
        <v>0</v>
      </c>
      <c r="CD10" s="76">
        <v>0</v>
      </c>
      <c r="CE10" s="76">
        <v>32661</v>
      </c>
      <c r="CF10" s="76">
        <v>0</v>
      </c>
      <c r="CG10" s="76">
        <v>1001</v>
      </c>
      <c r="CH10" s="76">
        <f t="shared" si="31"/>
        <v>31586</v>
      </c>
      <c r="CI10" s="76">
        <f t="shared" si="32"/>
        <v>0</v>
      </c>
      <c r="CJ10" s="76">
        <f t="shared" si="33"/>
        <v>0</v>
      </c>
      <c r="CK10" s="76">
        <f t="shared" si="34"/>
        <v>0</v>
      </c>
      <c r="CL10" s="76">
        <f t="shared" si="35"/>
        <v>0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137530</v>
      </c>
      <c r="CQ10" s="76">
        <f t="shared" si="40"/>
        <v>246522</v>
      </c>
      <c r="CR10" s="76">
        <f t="shared" si="41"/>
        <v>21151</v>
      </c>
      <c r="CS10" s="76">
        <f t="shared" si="42"/>
        <v>21151</v>
      </c>
      <c r="CT10" s="76">
        <f t="shared" si="43"/>
        <v>0</v>
      </c>
      <c r="CU10" s="76">
        <f t="shared" si="44"/>
        <v>0</v>
      </c>
      <c r="CV10" s="76">
        <f t="shared" si="45"/>
        <v>0</v>
      </c>
      <c r="CW10" s="76">
        <f t="shared" si="46"/>
        <v>0</v>
      </c>
      <c r="CX10" s="76">
        <f t="shared" si="47"/>
        <v>0</v>
      </c>
      <c r="CY10" s="76">
        <f t="shared" si="48"/>
        <v>0</v>
      </c>
      <c r="CZ10" s="76">
        <f t="shared" si="49"/>
        <v>0</v>
      </c>
      <c r="DA10" s="76">
        <f t="shared" si="50"/>
        <v>0</v>
      </c>
      <c r="DB10" s="76">
        <f t="shared" si="51"/>
        <v>225371</v>
      </c>
      <c r="DC10" s="76">
        <f t="shared" si="52"/>
        <v>218774</v>
      </c>
      <c r="DD10" s="76">
        <f t="shared" si="53"/>
        <v>6597</v>
      </c>
      <c r="DE10" s="76">
        <f t="shared" si="54"/>
        <v>0</v>
      </c>
      <c r="DF10" s="76">
        <f t="shared" si="55"/>
        <v>0</v>
      </c>
      <c r="DG10" s="76">
        <f t="shared" si="56"/>
        <v>233838</v>
      </c>
      <c r="DH10" s="76">
        <f t="shared" si="57"/>
        <v>0</v>
      </c>
      <c r="DI10" s="76">
        <f t="shared" si="58"/>
        <v>34159</v>
      </c>
      <c r="DJ10" s="76">
        <f t="shared" si="59"/>
        <v>280681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 t="shared" si="6"/>
        <v>642171</v>
      </c>
      <c r="E11" s="76">
        <f t="shared" si="7"/>
        <v>124863</v>
      </c>
      <c r="F11" s="76">
        <v>0</v>
      </c>
      <c r="G11" s="76">
        <v>3174</v>
      </c>
      <c r="H11" s="76">
        <v>6700</v>
      </c>
      <c r="I11" s="76">
        <v>94890</v>
      </c>
      <c r="J11" s="77" t="s">
        <v>133</v>
      </c>
      <c r="K11" s="76">
        <v>20099</v>
      </c>
      <c r="L11" s="76">
        <v>517308</v>
      </c>
      <c r="M11" s="76">
        <f t="shared" si="8"/>
        <v>46056</v>
      </c>
      <c r="N11" s="76">
        <f t="shared" si="9"/>
        <v>54</v>
      </c>
      <c r="O11" s="76">
        <v>0</v>
      </c>
      <c r="P11" s="76">
        <v>0</v>
      </c>
      <c r="Q11" s="76">
        <v>0</v>
      </c>
      <c r="R11" s="76">
        <v>0</v>
      </c>
      <c r="S11" s="77" t="s">
        <v>133</v>
      </c>
      <c r="T11" s="76">
        <v>54</v>
      </c>
      <c r="U11" s="76">
        <v>46002</v>
      </c>
      <c r="V11" s="76">
        <f t="shared" si="10"/>
        <v>688227</v>
      </c>
      <c r="W11" s="76">
        <f t="shared" si="11"/>
        <v>124917</v>
      </c>
      <c r="X11" s="76">
        <f t="shared" si="12"/>
        <v>0</v>
      </c>
      <c r="Y11" s="76">
        <f t="shared" si="13"/>
        <v>3174</v>
      </c>
      <c r="Z11" s="76">
        <f t="shared" si="14"/>
        <v>6700</v>
      </c>
      <c r="AA11" s="76">
        <f t="shared" si="15"/>
        <v>94890</v>
      </c>
      <c r="AB11" s="77" t="s">
        <v>133</v>
      </c>
      <c r="AC11" s="76">
        <f t="shared" si="16"/>
        <v>20153</v>
      </c>
      <c r="AD11" s="76">
        <f t="shared" si="17"/>
        <v>563310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469123</v>
      </c>
      <c r="AN11" s="76">
        <f t="shared" si="21"/>
        <v>147498</v>
      </c>
      <c r="AO11" s="76">
        <v>58074</v>
      </c>
      <c r="AP11" s="76">
        <v>35212</v>
      </c>
      <c r="AQ11" s="76">
        <v>54212</v>
      </c>
      <c r="AR11" s="76">
        <v>0</v>
      </c>
      <c r="AS11" s="76">
        <f t="shared" si="22"/>
        <v>199327</v>
      </c>
      <c r="AT11" s="76">
        <v>33072</v>
      </c>
      <c r="AU11" s="76">
        <v>166255</v>
      </c>
      <c r="AV11" s="76">
        <v>0</v>
      </c>
      <c r="AW11" s="76">
        <v>6296</v>
      </c>
      <c r="AX11" s="76">
        <f t="shared" si="23"/>
        <v>116002</v>
      </c>
      <c r="AY11" s="76">
        <v>102417</v>
      </c>
      <c r="AZ11" s="76">
        <v>13585</v>
      </c>
      <c r="BA11" s="76">
        <v>0</v>
      </c>
      <c r="BB11" s="76">
        <v>0</v>
      </c>
      <c r="BC11" s="76">
        <v>169997</v>
      </c>
      <c r="BD11" s="76">
        <v>0</v>
      </c>
      <c r="BE11" s="76">
        <v>3051</v>
      </c>
      <c r="BF11" s="76">
        <f t="shared" si="24"/>
        <v>472174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46056</v>
      </c>
      <c r="BP11" s="76">
        <f t="shared" si="28"/>
        <v>19625</v>
      </c>
      <c r="BQ11" s="76">
        <v>17555</v>
      </c>
      <c r="BR11" s="76">
        <v>0</v>
      </c>
      <c r="BS11" s="76">
        <v>2070</v>
      </c>
      <c r="BT11" s="76">
        <v>0</v>
      </c>
      <c r="BU11" s="76">
        <f t="shared" si="29"/>
        <v>18206</v>
      </c>
      <c r="BV11" s="76">
        <v>0</v>
      </c>
      <c r="BW11" s="76">
        <v>18206</v>
      </c>
      <c r="BX11" s="76">
        <v>0</v>
      </c>
      <c r="BY11" s="76">
        <v>0</v>
      </c>
      <c r="BZ11" s="76">
        <f t="shared" si="30"/>
        <v>8225</v>
      </c>
      <c r="CA11" s="76">
        <v>0</v>
      </c>
      <c r="CB11" s="76">
        <v>8225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f t="shared" si="31"/>
        <v>46056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515179</v>
      </c>
      <c r="CR11" s="76">
        <f t="shared" si="41"/>
        <v>167123</v>
      </c>
      <c r="CS11" s="76">
        <f t="shared" si="42"/>
        <v>75629</v>
      </c>
      <c r="CT11" s="76">
        <f t="shared" si="43"/>
        <v>35212</v>
      </c>
      <c r="CU11" s="76">
        <f t="shared" si="44"/>
        <v>56282</v>
      </c>
      <c r="CV11" s="76">
        <f t="shared" si="45"/>
        <v>0</v>
      </c>
      <c r="CW11" s="76">
        <f t="shared" si="46"/>
        <v>217533</v>
      </c>
      <c r="CX11" s="76">
        <f t="shared" si="47"/>
        <v>33072</v>
      </c>
      <c r="CY11" s="76">
        <f t="shared" si="48"/>
        <v>184461</v>
      </c>
      <c r="CZ11" s="76">
        <f t="shared" si="49"/>
        <v>0</v>
      </c>
      <c r="DA11" s="76">
        <f t="shared" si="50"/>
        <v>6296</v>
      </c>
      <c r="DB11" s="76">
        <f t="shared" si="51"/>
        <v>124227</v>
      </c>
      <c r="DC11" s="76">
        <f t="shared" si="52"/>
        <v>102417</v>
      </c>
      <c r="DD11" s="76">
        <f t="shared" si="53"/>
        <v>21810</v>
      </c>
      <c r="DE11" s="76">
        <f t="shared" si="54"/>
        <v>0</v>
      </c>
      <c r="DF11" s="76">
        <f t="shared" si="55"/>
        <v>0</v>
      </c>
      <c r="DG11" s="76">
        <f t="shared" si="56"/>
        <v>169997</v>
      </c>
      <c r="DH11" s="76">
        <f t="shared" si="57"/>
        <v>0</v>
      </c>
      <c r="DI11" s="76">
        <f t="shared" si="58"/>
        <v>3051</v>
      </c>
      <c r="DJ11" s="76">
        <f t="shared" si="59"/>
        <v>518230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 t="shared" si="6"/>
        <v>119986</v>
      </c>
      <c r="E12" s="78">
        <f t="shared" si="7"/>
        <v>13486</v>
      </c>
      <c r="F12" s="78">
        <v>0</v>
      </c>
      <c r="G12" s="78">
        <v>0</v>
      </c>
      <c r="H12" s="78">
        <v>0</v>
      </c>
      <c r="I12" s="78">
        <v>12723</v>
      </c>
      <c r="J12" s="79" t="s">
        <v>133</v>
      </c>
      <c r="K12" s="78">
        <v>763</v>
      </c>
      <c r="L12" s="78">
        <v>106500</v>
      </c>
      <c r="M12" s="78">
        <f t="shared" si="8"/>
        <v>22131</v>
      </c>
      <c r="N12" s="78">
        <f t="shared" si="9"/>
        <v>18</v>
      </c>
      <c r="O12" s="78">
        <v>0</v>
      </c>
      <c r="P12" s="78">
        <v>0</v>
      </c>
      <c r="Q12" s="78">
        <v>0</v>
      </c>
      <c r="R12" s="78">
        <v>18</v>
      </c>
      <c r="S12" s="79" t="s">
        <v>133</v>
      </c>
      <c r="T12" s="78">
        <v>0</v>
      </c>
      <c r="U12" s="78">
        <v>22113</v>
      </c>
      <c r="V12" s="78">
        <f t="shared" si="10"/>
        <v>142117</v>
      </c>
      <c r="W12" s="78">
        <f t="shared" si="11"/>
        <v>13504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12741</v>
      </c>
      <c r="AB12" s="79" t="s">
        <v>133</v>
      </c>
      <c r="AC12" s="78">
        <f t="shared" si="16"/>
        <v>763</v>
      </c>
      <c r="AD12" s="78">
        <f t="shared" si="17"/>
        <v>128613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99249</v>
      </c>
      <c r="AN12" s="78">
        <f t="shared" si="21"/>
        <v>17631</v>
      </c>
      <c r="AO12" s="78">
        <v>17631</v>
      </c>
      <c r="AP12" s="78">
        <v>0</v>
      </c>
      <c r="AQ12" s="78">
        <v>0</v>
      </c>
      <c r="AR12" s="78">
        <v>0</v>
      </c>
      <c r="AS12" s="78">
        <f t="shared" si="22"/>
        <v>689</v>
      </c>
      <c r="AT12" s="78">
        <v>0</v>
      </c>
      <c r="AU12" s="78">
        <v>625</v>
      </c>
      <c r="AV12" s="78">
        <v>64</v>
      </c>
      <c r="AW12" s="78">
        <v>0</v>
      </c>
      <c r="AX12" s="78">
        <f t="shared" si="23"/>
        <v>80929</v>
      </c>
      <c r="AY12" s="78">
        <v>58401</v>
      </c>
      <c r="AZ12" s="78">
        <v>22309</v>
      </c>
      <c r="BA12" s="78">
        <v>64</v>
      </c>
      <c r="BB12" s="78">
        <v>155</v>
      </c>
      <c r="BC12" s="78">
        <v>17184</v>
      </c>
      <c r="BD12" s="78">
        <v>0</v>
      </c>
      <c r="BE12" s="78">
        <v>3553</v>
      </c>
      <c r="BF12" s="78">
        <f t="shared" si="24"/>
        <v>102802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662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79</v>
      </c>
      <c r="BV12" s="78">
        <v>0</v>
      </c>
      <c r="BW12" s="78">
        <v>79</v>
      </c>
      <c r="BX12" s="78">
        <v>0</v>
      </c>
      <c r="BY12" s="78">
        <v>0</v>
      </c>
      <c r="BZ12" s="78">
        <f t="shared" si="30"/>
        <v>583</v>
      </c>
      <c r="CA12" s="78">
        <v>0</v>
      </c>
      <c r="CB12" s="78">
        <v>0</v>
      </c>
      <c r="CC12" s="78">
        <v>0</v>
      </c>
      <c r="CD12" s="78">
        <v>583</v>
      </c>
      <c r="CE12" s="78">
        <v>21469</v>
      </c>
      <c r="CF12" s="78">
        <v>0</v>
      </c>
      <c r="CG12" s="78">
        <v>0</v>
      </c>
      <c r="CH12" s="78">
        <f t="shared" si="31"/>
        <v>662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99911</v>
      </c>
      <c r="CR12" s="78">
        <f t="shared" si="41"/>
        <v>17631</v>
      </c>
      <c r="CS12" s="78">
        <f t="shared" si="42"/>
        <v>17631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768</v>
      </c>
      <c r="CX12" s="78">
        <f t="shared" si="47"/>
        <v>0</v>
      </c>
      <c r="CY12" s="78">
        <f t="shared" si="48"/>
        <v>704</v>
      </c>
      <c r="CZ12" s="78">
        <f t="shared" si="49"/>
        <v>64</v>
      </c>
      <c r="DA12" s="78">
        <f t="shared" si="50"/>
        <v>0</v>
      </c>
      <c r="DB12" s="78">
        <f t="shared" si="51"/>
        <v>81512</v>
      </c>
      <c r="DC12" s="78">
        <f t="shared" si="52"/>
        <v>58401</v>
      </c>
      <c r="DD12" s="78">
        <f t="shared" si="53"/>
        <v>22309</v>
      </c>
      <c r="DE12" s="78">
        <f t="shared" si="54"/>
        <v>64</v>
      </c>
      <c r="DF12" s="78">
        <f t="shared" si="55"/>
        <v>738</v>
      </c>
      <c r="DG12" s="78">
        <f t="shared" si="56"/>
        <v>38653</v>
      </c>
      <c r="DH12" s="78">
        <f t="shared" si="57"/>
        <v>0</v>
      </c>
      <c r="DI12" s="78">
        <f t="shared" si="58"/>
        <v>3553</v>
      </c>
      <c r="DJ12" s="78">
        <f t="shared" si="59"/>
        <v>103464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 t="shared" si="6"/>
        <v>49694</v>
      </c>
      <c r="E13" s="78">
        <f t="shared" si="7"/>
        <v>4413</v>
      </c>
      <c r="F13" s="78">
        <v>0</v>
      </c>
      <c r="G13" s="78">
        <v>0</v>
      </c>
      <c r="H13" s="78">
        <v>0</v>
      </c>
      <c r="I13" s="78">
        <v>4392</v>
      </c>
      <c r="J13" s="79" t="s">
        <v>133</v>
      </c>
      <c r="K13" s="78">
        <v>21</v>
      </c>
      <c r="L13" s="78">
        <v>45281</v>
      </c>
      <c r="M13" s="78">
        <f t="shared" si="8"/>
        <v>4831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133</v>
      </c>
      <c r="T13" s="78">
        <v>0</v>
      </c>
      <c r="U13" s="78">
        <v>4831</v>
      </c>
      <c r="V13" s="78">
        <f t="shared" si="10"/>
        <v>54525</v>
      </c>
      <c r="W13" s="78">
        <f t="shared" si="11"/>
        <v>4413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4392</v>
      </c>
      <c r="AB13" s="79" t="s">
        <v>133</v>
      </c>
      <c r="AC13" s="78">
        <f t="shared" si="16"/>
        <v>21</v>
      </c>
      <c r="AD13" s="78">
        <f t="shared" si="17"/>
        <v>50112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45007</v>
      </c>
      <c r="AN13" s="78">
        <f t="shared" si="21"/>
        <v>3613</v>
      </c>
      <c r="AO13" s="78">
        <v>3613</v>
      </c>
      <c r="AP13" s="78">
        <v>0</v>
      </c>
      <c r="AQ13" s="78">
        <v>0</v>
      </c>
      <c r="AR13" s="78">
        <v>0</v>
      </c>
      <c r="AS13" s="78">
        <f t="shared" si="22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3"/>
        <v>41394</v>
      </c>
      <c r="AY13" s="78">
        <v>41394</v>
      </c>
      <c r="AZ13" s="78">
        <v>0</v>
      </c>
      <c r="BA13" s="78">
        <v>0</v>
      </c>
      <c r="BB13" s="78">
        <v>0</v>
      </c>
      <c r="BC13" s="78">
        <v>4687</v>
      </c>
      <c r="BD13" s="78">
        <v>0</v>
      </c>
      <c r="BE13" s="78">
        <v>0</v>
      </c>
      <c r="BF13" s="78">
        <f t="shared" si="24"/>
        <v>45007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401</v>
      </c>
      <c r="BP13" s="78">
        <f t="shared" si="28"/>
        <v>401</v>
      </c>
      <c r="BQ13" s="78">
        <v>401</v>
      </c>
      <c r="BR13" s="78">
        <v>0</v>
      </c>
      <c r="BS13" s="78">
        <v>0</v>
      </c>
      <c r="BT13" s="78">
        <v>0</v>
      </c>
      <c r="BU13" s="78">
        <f t="shared" si="29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0"/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4430</v>
      </c>
      <c r="CF13" s="78">
        <v>0</v>
      </c>
      <c r="CG13" s="78">
        <v>0</v>
      </c>
      <c r="CH13" s="78">
        <f t="shared" si="31"/>
        <v>401</v>
      </c>
      <c r="CI13" s="78">
        <f t="shared" si="32"/>
        <v>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45408</v>
      </c>
      <c r="CR13" s="78">
        <f t="shared" si="41"/>
        <v>4014</v>
      </c>
      <c r="CS13" s="78">
        <f t="shared" si="42"/>
        <v>4014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0</v>
      </c>
      <c r="CX13" s="78">
        <f t="shared" si="47"/>
        <v>0</v>
      </c>
      <c r="CY13" s="78">
        <f t="shared" si="48"/>
        <v>0</v>
      </c>
      <c r="CZ13" s="78">
        <f t="shared" si="49"/>
        <v>0</v>
      </c>
      <c r="DA13" s="78">
        <f t="shared" si="50"/>
        <v>0</v>
      </c>
      <c r="DB13" s="78">
        <f t="shared" si="51"/>
        <v>41394</v>
      </c>
      <c r="DC13" s="78">
        <f t="shared" si="52"/>
        <v>41394</v>
      </c>
      <c r="DD13" s="78">
        <f t="shared" si="53"/>
        <v>0</v>
      </c>
      <c r="DE13" s="78">
        <f t="shared" si="54"/>
        <v>0</v>
      </c>
      <c r="DF13" s="78">
        <f t="shared" si="55"/>
        <v>0</v>
      </c>
      <c r="DG13" s="78">
        <f t="shared" si="56"/>
        <v>9117</v>
      </c>
      <c r="DH13" s="78">
        <f t="shared" si="57"/>
        <v>0</v>
      </c>
      <c r="DI13" s="78">
        <f t="shared" si="58"/>
        <v>0</v>
      </c>
      <c r="DJ13" s="78">
        <f t="shared" si="59"/>
        <v>45408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 t="shared" si="6"/>
        <v>89191</v>
      </c>
      <c r="E14" s="78">
        <f t="shared" si="7"/>
        <v>11705</v>
      </c>
      <c r="F14" s="78">
        <v>0</v>
      </c>
      <c r="G14" s="78">
        <v>0</v>
      </c>
      <c r="H14" s="78">
        <v>0</v>
      </c>
      <c r="I14" s="78">
        <v>11705</v>
      </c>
      <c r="J14" s="79" t="s">
        <v>133</v>
      </c>
      <c r="K14" s="78">
        <v>0</v>
      </c>
      <c r="L14" s="78">
        <v>77486</v>
      </c>
      <c r="M14" s="78">
        <f t="shared" si="8"/>
        <v>19301</v>
      </c>
      <c r="N14" s="78">
        <f t="shared" si="9"/>
        <v>1133</v>
      </c>
      <c r="O14" s="78">
        <v>411</v>
      </c>
      <c r="P14" s="78">
        <v>722</v>
      </c>
      <c r="Q14" s="78">
        <v>0</v>
      </c>
      <c r="R14" s="78">
        <v>0</v>
      </c>
      <c r="S14" s="79" t="s">
        <v>133</v>
      </c>
      <c r="T14" s="78">
        <v>0</v>
      </c>
      <c r="U14" s="78">
        <v>18168</v>
      </c>
      <c r="V14" s="78">
        <f t="shared" si="10"/>
        <v>108492</v>
      </c>
      <c r="W14" s="78">
        <f t="shared" si="11"/>
        <v>12838</v>
      </c>
      <c r="X14" s="78">
        <f t="shared" si="12"/>
        <v>411</v>
      </c>
      <c r="Y14" s="78">
        <f t="shared" si="13"/>
        <v>722</v>
      </c>
      <c r="Z14" s="78">
        <f t="shared" si="14"/>
        <v>0</v>
      </c>
      <c r="AA14" s="78">
        <f t="shared" si="15"/>
        <v>11705</v>
      </c>
      <c r="AB14" s="79" t="s">
        <v>133</v>
      </c>
      <c r="AC14" s="78">
        <f t="shared" si="16"/>
        <v>0</v>
      </c>
      <c r="AD14" s="78">
        <f t="shared" si="17"/>
        <v>95654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79064</v>
      </c>
      <c r="AN14" s="78">
        <f t="shared" si="21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2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3"/>
        <v>79064</v>
      </c>
      <c r="AY14" s="78">
        <v>78474</v>
      </c>
      <c r="AZ14" s="78">
        <v>0</v>
      </c>
      <c r="BA14" s="78">
        <v>590</v>
      </c>
      <c r="BB14" s="78">
        <v>0</v>
      </c>
      <c r="BC14" s="78">
        <v>10127</v>
      </c>
      <c r="BD14" s="78">
        <v>0</v>
      </c>
      <c r="BE14" s="78">
        <v>0</v>
      </c>
      <c r="BF14" s="78">
        <f t="shared" si="24"/>
        <v>79064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19301</v>
      </c>
      <c r="CF14" s="78">
        <v>0</v>
      </c>
      <c r="CG14" s="78">
        <v>0</v>
      </c>
      <c r="CH14" s="78">
        <f t="shared" si="31"/>
        <v>0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79064</v>
      </c>
      <c r="CR14" s="78">
        <f t="shared" si="41"/>
        <v>0</v>
      </c>
      <c r="CS14" s="78">
        <f t="shared" si="42"/>
        <v>0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0</v>
      </c>
      <c r="CX14" s="78">
        <f t="shared" si="47"/>
        <v>0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79064</v>
      </c>
      <c r="DC14" s="78">
        <f t="shared" si="52"/>
        <v>78474</v>
      </c>
      <c r="DD14" s="78">
        <f t="shared" si="53"/>
        <v>0</v>
      </c>
      <c r="DE14" s="78">
        <f t="shared" si="54"/>
        <v>590</v>
      </c>
      <c r="DF14" s="78">
        <f t="shared" si="55"/>
        <v>0</v>
      </c>
      <c r="DG14" s="78">
        <f t="shared" si="56"/>
        <v>29428</v>
      </c>
      <c r="DH14" s="78">
        <f t="shared" si="57"/>
        <v>0</v>
      </c>
      <c r="DI14" s="78">
        <f t="shared" si="58"/>
        <v>0</v>
      </c>
      <c r="DJ14" s="78">
        <f t="shared" si="59"/>
        <v>79064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 t="shared" si="6"/>
        <v>189750</v>
      </c>
      <c r="E15" s="78">
        <f t="shared" si="7"/>
        <v>17104</v>
      </c>
      <c r="F15" s="78">
        <v>0</v>
      </c>
      <c r="G15" s="78">
        <v>0</v>
      </c>
      <c r="H15" s="78">
        <v>0</v>
      </c>
      <c r="I15" s="78">
        <v>17062</v>
      </c>
      <c r="J15" s="79" t="s">
        <v>133</v>
      </c>
      <c r="K15" s="78">
        <v>42</v>
      </c>
      <c r="L15" s="78">
        <v>172646</v>
      </c>
      <c r="M15" s="78">
        <f t="shared" si="8"/>
        <v>46244</v>
      </c>
      <c r="N15" s="78">
        <f t="shared" si="9"/>
        <v>569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569</v>
      </c>
      <c r="U15" s="78">
        <v>45675</v>
      </c>
      <c r="V15" s="78">
        <f t="shared" si="10"/>
        <v>235994</v>
      </c>
      <c r="W15" s="78">
        <f t="shared" si="11"/>
        <v>17673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17062</v>
      </c>
      <c r="AB15" s="79" t="s">
        <v>133</v>
      </c>
      <c r="AC15" s="78">
        <f t="shared" si="16"/>
        <v>611</v>
      </c>
      <c r="AD15" s="78">
        <f t="shared" si="17"/>
        <v>218321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167279</v>
      </c>
      <c r="AN15" s="78">
        <f t="shared" si="21"/>
        <v>2500</v>
      </c>
      <c r="AO15" s="78">
        <v>2500</v>
      </c>
      <c r="AP15" s="78">
        <v>0</v>
      </c>
      <c r="AQ15" s="78">
        <v>0</v>
      </c>
      <c r="AR15" s="78">
        <v>0</v>
      </c>
      <c r="AS15" s="78">
        <f t="shared" si="22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3"/>
        <v>164779</v>
      </c>
      <c r="AY15" s="78">
        <v>144398</v>
      </c>
      <c r="AZ15" s="78">
        <v>20381</v>
      </c>
      <c r="BA15" s="78">
        <v>0</v>
      </c>
      <c r="BB15" s="78">
        <v>0</v>
      </c>
      <c r="BC15" s="78">
        <v>22471</v>
      </c>
      <c r="BD15" s="78">
        <v>0</v>
      </c>
      <c r="BE15" s="78">
        <v>0</v>
      </c>
      <c r="BF15" s="78">
        <f t="shared" si="24"/>
        <v>167279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2500</v>
      </c>
      <c r="BP15" s="78">
        <f t="shared" si="28"/>
        <v>2500</v>
      </c>
      <c r="BQ15" s="78">
        <v>2500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40904</v>
      </c>
      <c r="CF15" s="78">
        <v>0</v>
      </c>
      <c r="CG15" s="78">
        <v>2840</v>
      </c>
      <c r="CH15" s="78">
        <f t="shared" si="31"/>
        <v>5340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169779</v>
      </c>
      <c r="CR15" s="78">
        <f t="shared" si="41"/>
        <v>5000</v>
      </c>
      <c r="CS15" s="78">
        <f t="shared" si="42"/>
        <v>5000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0</v>
      </c>
      <c r="CX15" s="78">
        <f t="shared" si="47"/>
        <v>0</v>
      </c>
      <c r="CY15" s="78">
        <f t="shared" si="48"/>
        <v>0</v>
      </c>
      <c r="CZ15" s="78">
        <f t="shared" si="49"/>
        <v>0</v>
      </c>
      <c r="DA15" s="78">
        <f t="shared" si="50"/>
        <v>0</v>
      </c>
      <c r="DB15" s="78">
        <f t="shared" si="51"/>
        <v>164779</v>
      </c>
      <c r="DC15" s="78">
        <f t="shared" si="52"/>
        <v>144398</v>
      </c>
      <c r="DD15" s="78">
        <f t="shared" si="53"/>
        <v>20381</v>
      </c>
      <c r="DE15" s="78">
        <f t="shared" si="54"/>
        <v>0</v>
      </c>
      <c r="DF15" s="78">
        <f t="shared" si="55"/>
        <v>0</v>
      </c>
      <c r="DG15" s="78">
        <f t="shared" si="56"/>
        <v>63375</v>
      </c>
      <c r="DH15" s="78">
        <f t="shared" si="57"/>
        <v>0</v>
      </c>
      <c r="DI15" s="78">
        <f t="shared" si="58"/>
        <v>2840</v>
      </c>
      <c r="DJ15" s="78">
        <f t="shared" si="59"/>
        <v>172619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 t="shared" si="6"/>
        <v>77488</v>
      </c>
      <c r="E16" s="78">
        <f t="shared" si="7"/>
        <v>16518</v>
      </c>
      <c r="F16" s="78">
        <v>0</v>
      </c>
      <c r="G16" s="78">
        <v>0</v>
      </c>
      <c r="H16" s="78">
        <v>0</v>
      </c>
      <c r="I16" s="78">
        <v>15572</v>
      </c>
      <c r="J16" s="79" t="s">
        <v>133</v>
      </c>
      <c r="K16" s="78">
        <v>946</v>
      </c>
      <c r="L16" s="78">
        <v>60970</v>
      </c>
      <c r="M16" s="78">
        <f t="shared" si="8"/>
        <v>6945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133</v>
      </c>
      <c r="T16" s="78">
        <v>0</v>
      </c>
      <c r="U16" s="78">
        <v>6945</v>
      </c>
      <c r="V16" s="78">
        <f t="shared" si="10"/>
        <v>84433</v>
      </c>
      <c r="W16" s="78">
        <f t="shared" si="11"/>
        <v>16518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15572</v>
      </c>
      <c r="AB16" s="79" t="s">
        <v>133</v>
      </c>
      <c r="AC16" s="78">
        <f t="shared" si="16"/>
        <v>946</v>
      </c>
      <c r="AD16" s="78">
        <f t="shared" si="17"/>
        <v>67915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/>
      <c r="AJ16" s="78">
        <v>0</v>
      </c>
      <c r="AK16" s="78">
        <v>0</v>
      </c>
      <c r="AL16" s="78">
        <v>9183</v>
      </c>
      <c r="AM16" s="78">
        <f t="shared" si="20"/>
        <v>49811</v>
      </c>
      <c r="AN16" s="78">
        <f t="shared" si="21"/>
        <v>1882</v>
      </c>
      <c r="AO16" s="78">
        <v>1882</v>
      </c>
      <c r="AP16" s="78">
        <v>0</v>
      </c>
      <c r="AQ16" s="78">
        <v>0</v>
      </c>
      <c r="AR16" s="78">
        <v>0</v>
      </c>
      <c r="AS16" s="78">
        <f t="shared" si="22"/>
        <v>124</v>
      </c>
      <c r="AT16" s="78">
        <v>124</v>
      </c>
      <c r="AU16" s="78">
        <v>0</v>
      </c>
      <c r="AV16" s="78">
        <v>0</v>
      </c>
      <c r="AW16" s="78">
        <v>0</v>
      </c>
      <c r="AX16" s="78">
        <f t="shared" si="23"/>
        <v>47805</v>
      </c>
      <c r="AY16" s="78">
        <v>47515</v>
      </c>
      <c r="AZ16" s="78">
        <v>0</v>
      </c>
      <c r="BA16" s="78">
        <v>290</v>
      </c>
      <c r="BB16" s="78"/>
      <c r="BC16" s="78">
        <v>14543</v>
      </c>
      <c r="BD16" s="78">
        <v>0</v>
      </c>
      <c r="BE16" s="78">
        <v>3951</v>
      </c>
      <c r="BF16" s="78">
        <f t="shared" si="24"/>
        <v>53762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/>
      <c r="BL16" s="78">
        <v>0</v>
      </c>
      <c r="BM16" s="78">
        <v>0</v>
      </c>
      <c r="BN16" s="78">
        <v>0</v>
      </c>
      <c r="BO16" s="78">
        <f t="shared" si="27"/>
        <v>0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6945</v>
      </c>
      <c r="CF16" s="78">
        <v>0</v>
      </c>
      <c r="CG16" s="78">
        <v>0</v>
      </c>
      <c r="CH16" s="78">
        <f t="shared" si="31"/>
        <v>0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9183</v>
      </c>
      <c r="CQ16" s="78">
        <f t="shared" si="40"/>
        <v>49811</v>
      </c>
      <c r="CR16" s="78">
        <f t="shared" si="41"/>
        <v>1882</v>
      </c>
      <c r="CS16" s="78">
        <f t="shared" si="42"/>
        <v>1882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124</v>
      </c>
      <c r="CX16" s="78">
        <f t="shared" si="47"/>
        <v>124</v>
      </c>
      <c r="CY16" s="78">
        <f t="shared" si="48"/>
        <v>0</v>
      </c>
      <c r="CZ16" s="78">
        <f t="shared" si="49"/>
        <v>0</v>
      </c>
      <c r="DA16" s="78">
        <f t="shared" si="50"/>
        <v>0</v>
      </c>
      <c r="DB16" s="78">
        <f t="shared" si="51"/>
        <v>47805</v>
      </c>
      <c r="DC16" s="78">
        <f t="shared" si="52"/>
        <v>47515</v>
      </c>
      <c r="DD16" s="78">
        <f t="shared" si="53"/>
        <v>0</v>
      </c>
      <c r="DE16" s="78">
        <f t="shared" si="54"/>
        <v>290</v>
      </c>
      <c r="DF16" s="78">
        <f t="shared" si="55"/>
        <v>0</v>
      </c>
      <c r="DG16" s="78">
        <f t="shared" si="56"/>
        <v>21488</v>
      </c>
      <c r="DH16" s="78">
        <f t="shared" si="57"/>
        <v>0</v>
      </c>
      <c r="DI16" s="78">
        <f t="shared" si="58"/>
        <v>3951</v>
      </c>
      <c r="DJ16" s="78">
        <f t="shared" si="59"/>
        <v>53762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 t="shared" si="6"/>
        <v>210728</v>
      </c>
      <c r="E17" s="78">
        <f t="shared" si="7"/>
        <v>103966</v>
      </c>
      <c r="F17" s="78">
        <v>0</v>
      </c>
      <c r="G17" s="78">
        <v>0</v>
      </c>
      <c r="H17" s="78">
        <v>85200</v>
      </c>
      <c r="I17" s="78">
        <v>17602</v>
      </c>
      <c r="J17" s="79" t="s">
        <v>133</v>
      </c>
      <c r="K17" s="78">
        <v>1164</v>
      </c>
      <c r="L17" s="78">
        <v>106762</v>
      </c>
      <c r="M17" s="78">
        <f t="shared" si="8"/>
        <v>7427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133</v>
      </c>
      <c r="T17" s="78">
        <v>0</v>
      </c>
      <c r="U17" s="78">
        <v>7427</v>
      </c>
      <c r="V17" s="78">
        <f t="shared" si="10"/>
        <v>218155</v>
      </c>
      <c r="W17" s="78">
        <f t="shared" si="11"/>
        <v>103966</v>
      </c>
      <c r="X17" s="78">
        <f t="shared" si="12"/>
        <v>0</v>
      </c>
      <c r="Y17" s="78">
        <f t="shared" si="13"/>
        <v>0</v>
      </c>
      <c r="Z17" s="78">
        <f t="shared" si="14"/>
        <v>85200</v>
      </c>
      <c r="AA17" s="78">
        <f t="shared" si="15"/>
        <v>17602</v>
      </c>
      <c r="AB17" s="79" t="s">
        <v>133</v>
      </c>
      <c r="AC17" s="78">
        <f t="shared" si="16"/>
        <v>1164</v>
      </c>
      <c r="AD17" s="78">
        <f t="shared" si="17"/>
        <v>114189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111933</v>
      </c>
      <c r="AM17" s="78">
        <f t="shared" si="20"/>
        <v>56299</v>
      </c>
      <c r="AN17" s="78">
        <f t="shared" si="21"/>
        <v>5426</v>
      </c>
      <c r="AO17" s="78">
        <v>5426</v>
      </c>
      <c r="AP17" s="78">
        <v>0</v>
      </c>
      <c r="AQ17" s="78">
        <v>0</v>
      </c>
      <c r="AR17" s="78">
        <v>0</v>
      </c>
      <c r="AS17" s="78">
        <f t="shared" si="22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3"/>
        <v>50873</v>
      </c>
      <c r="AY17" s="78">
        <v>48268</v>
      </c>
      <c r="AZ17" s="78">
        <v>0</v>
      </c>
      <c r="BA17" s="78">
        <v>2605</v>
      </c>
      <c r="BB17" s="78">
        <v>0</v>
      </c>
      <c r="BC17" s="78">
        <v>34990</v>
      </c>
      <c r="BD17" s="78">
        <v>0</v>
      </c>
      <c r="BE17" s="78">
        <v>7506</v>
      </c>
      <c r="BF17" s="78">
        <f t="shared" si="24"/>
        <v>63805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388</v>
      </c>
      <c r="BP17" s="78">
        <f t="shared" si="28"/>
        <v>388</v>
      </c>
      <c r="BQ17" s="78">
        <v>388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7039</v>
      </c>
      <c r="CF17" s="78">
        <v>0</v>
      </c>
      <c r="CG17" s="78">
        <v>0</v>
      </c>
      <c r="CH17" s="78">
        <f t="shared" si="31"/>
        <v>388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111933</v>
      </c>
      <c r="CQ17" s="78">
        <f t="shared" si="40"/>
        <v>56687</v>
      </c>
      <c r="CR17" s="78">
        <f t="shared" si="41"/>
        <v>5814</v>
      </c>
      <c r="CS17" s="78">
        <f t="shared" si="42"/>
        <v>5814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0</v>
      </c>
      <c r="CX17" s="78">
        <f t="shared" si="47"/>
        <v>0</v>
      </c>
      <c r="CY17" s="78">
        <f t="shared" si="48"/>
        <v>0</v>
      </c>
      <c r="CZ17" s="78">
        <f t="shared" si="49"/>
        <v>0</v>
      </c>
      <c r="DA17" s="78">
        <f t="shared" si="50"/>
        <v>0</v>
      </c>
      <c r="DB17" s="78">
        <f t="shared" si="51"/>
        <v>50873</v>
      </c>
      <c r="DC17" s="78">
        <f t="shared" si="52"/>
        <v>48268</v>
      </c>
      <c r="DD17" s="78">
        <f t="shared" si="53"/>
        <v>0</v>
      </c>
      <c r="DE17" s="78">
        <f t="shared" si="54"/>
        <v>2605</v>
      </c>
      <c r="DF17" s="78">
        <f t="shared" si="55"/>
        <v>0</v>
      </c>
      <c r="DG17" s="78">
        <f t="shared" si="56"/>
        <v>42029</v>
      </c>
      <c r="DH17" s="78">
        <f t="shared" si="57"/>
        <v>0</v>
      </c>
      <c r="DI17" s="78">
        <f t="shared" si="58"/>
        <v>7506</v>
      </c>
      <c r="DJ17" s="78">
        <f t="shared" si="59"/>
        <v>64193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 t="shared" si="6"/>
        <v>315195</v>
      </c>
      <c r="E18" s="78">
        <f t="shared" si="7"/>
        <v>18890</v>
      </c>
      <c r="F18" s="78">
        <v>0</v>
      </c>
      <c r="G18" s="78">
        <v>2599</v>
      </c>
      <c r="H18" s="78">
        <v>0</v>
      </c>
      <c r="I18" s="78">
        <v>11385</v>
      </c>
      <c r="J18" s="79" t="s">
        <v>133</v>
      </c>
      <c r="K18" s="78">
        <v>4906</v>
      </c>
      <c r="L18" s="78">
        <v>296305</v>
      </c>
      <c r="M18" s="78">
        <f t="shared" si="8"/>
        <v>27423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133</v>
      </c>
      <c r="T18" s="78">
        <v>0</v>
      </c>
      <c r="U18" s="78">
        <v>27423</v>
      </c>
      <c r="V18" s="78">
        <f t="shared" si="10"/>
        <v>342618</v>
      </c>
      <c r="W18" s="78">
        <f t="shared" si="11"/>
        <v>18890</v>
      </c>
      <c r="X18" s="78">
        <f t="shared" si="12"/>
        <v>0</v>
      </c>
      <c r="Y18" s="78">
        <f t="shared" si="13"/>
        <v>2599</v>
      </c>
      <c r="Z18" s="78">
        <f t="shared" si="14"/>
        <v>0</v>
      </c>
      <c r="AA18" s="78">
        <f t="shared" si="15"/>
        <v>11385</v>
      </c>
      <c r="AB18" s="79" t="s">
        <v>133</v>
      </c>
      <c r="AC18" s="78">
        <f t="shared" si="16"/>
        <v>4906</v>
      </c>
      <c r="AD18" s="78">
        <f t="shared" si="17"/>
        <v>323728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121723</v>
      </c>
      <c r="AM18" s="78">
        <f t="shared" si="20"/>
        <v>78422</v>
      </c>
      <c r="AN18" s="78">
        <f t="shared" si="21"/>
        <v>4417</v>
      </c>
      <c r="AO18" s="78">
        <v>4417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74005</v>
      </c>
      <c r="AY18" s="78">
        <v>74005</v>
      </c>
      <c r="AZ18" s="78">
        <v>0</v>
      </c>
      <c r="BA18" s="78">
        <v>0</v>
      </c>
      <c r="BB18" s="78">
        <v>0</v>
      </c>
      <c r="BC18" s="78">
        <v>38875</v>
      </c>
      <c r="BD18" s="78">
        <v>0</v>
      </c>
      <c r="BE18" s="78">
        <v>76175</v>
      </c>
      <c r="BF18" s="78">
        <f t="shared" si="24"/>
        <v>154597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27423</v>
      </c>
      <c r="CF18" s="78">
        <v>0</v>
      </c>
      <c r="CG18" s="78">
        <v>0</v>
      </c>
      <c r="CH18" s="78">
        <f t="shared" si="31"/>
        <v>0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121723</v>
      </c>
      <c r="CQ18" s="78">
        <f t="shared" si="40"/>
        <v>78422</v>
      </c>
      <c r="CR18" s="78">
        <f t="shared" si="41"/>
        <v>4417</v>
      </c>
      <c r="CS18" s="78">
        <f t="shared" si="42"/>
        <v>4417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74005</v>
      </c>
      <c r="DC18" s="78">
        <f t="shared" si="52"/>
        <v>74005</v>
      </c>
      <c r="DD18" s="78">
        <f t="shared" si="53"/>
        <v>0</v>
      </c>
      <c r="DE18" s="78">
        <f t="shared" si="54"/>
        <v>0</v>
      </c>
      <c r="DF18" s="78">
        <f t="shared" si="55"/>
        <v>0</v>
      </c>
      <c r="DG18" s="78">
        <f t="shared" si="56"/>
        <v>66298</v>
      </c>
      <c r="DH18" s="78">
        <f t="shared" si="57"/>
        <v>0</v>
      </c>
      <c r="DI18" s="78">
        <f t="shared" si="58"/>
        <v>76175</v>
      </c>
      <c r="DJ18" s="78">
        <f t="shared" si="59"/>
        <v>154597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 t="shared" si="6"/>
        <v>171512</v>
      </c>
      <c r="E19" s="78">
        <f t="shared" si="7"/>
        <v>17399</v>
      </c>
      <c r="F19" s="78">
        <v>0</v>
      </c>
      <c r="G19" s="78">
        <v>3972</v>
      </c>
      <c r="H19" s="78">
        <v>0</v>
      </c>
      <c r="I19" s="78">
        <v>12557</v>
      </c>
      <c r="J19" s="79" t="s">
        <v>133</v>
      </c>
      <c r="K19" s="78">
        <v>870</v>
      </c>
      <c r="L19" s="78">
        <v>154113</v>
      </c>
      <c r="M19" s="78">
        <f t="shared" si="8"/>
        <v>6848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133</v>
      </c>
      <c r="T19" s="78">
        <v>0</v>
      </c>
      <c r="U19" s="78">
        <v>6848</v>
      </c>
      <c r="V19" s="78">
        <f t="shared" si="10"/>
        <v>178360</v>
      </c>
      <c r="W19" s="78">
        <f t="shared" si="11"/>
        <v>17399</v>
      </c>
      <c r="X19" s="78">
        <f t="shared" si="12"/>
        <v>0</v>
      </c>
      <c r="Y19" s="78">
        <f t="shared" si="13"/>
        <v>3972</v>
      </c>
      <c r="Z19" s="78">
        <f t="shared" si="14"/>
        <v>0</v>
      </c>
      <c r="AA19" s="78">
        <f t="shared" si="15"/>
        <v>12557</v>
      </c>
      <c r="AB19" s="79" t="s">
        <v>133</v>
      </c>
      <c r="AC19" s="78">
        <f t="shared" si="16"/>
        <v>870</v>
      </c>
      <c r="AD19" s="78">
        <f t="shared" si="17"/>
        <v>160961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100273</v>
      </c>
      <c r="AM19" s="78">
        <f t="shared" si="20"/>
        <v>35955</v>
      </c>
      <c r="AN19" s="78">
        <f t="shared" si="21"/>
        <v>2000</v>
      </c>
      <c r="AO19" s="78">
        <v>2000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 t="shared" si="23"/>
        <v>33955</v>
      </c>
      <c r="AY19" s="78">
        <v>29021</v>
      </c>
      <c r="AZ19" s="78">
        <v>2302</v>
      </c>
      <c r="BA19" s="78">
        <v>0</v>
      </c>
      <c r="BB19" s="78">
        <v>2632</v>
      </c>
      <c r="BC19" s="78">
        <v>30951</v>
      </c>
      <c r="BD19" s="78">
        <v>0</v>
      </c>
      <c r="BE19" s="78">
        <v>4333</v>
      </c>
      <c r="BF19" s="78">
        <f t="shared" si="24"/>
        <v>40288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6848</v>
      </c>
      <c r="CF19" s="78">
        <v>0</v>
      </c>
      <c r="CG19" s="78">
        <v>0</v>
      </c>
      <c r="CH19" s="78">
        <f t="shared" si="31"/>
        <v>0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100273</v>
      </c>
      <c r="CQ19" s="78">
        <f t="shared" si="40"/>
        <v>35955</v>
      </c>
      <c r="CR19" s="78">
        <f t="shared" si="41"/>
        <v>2000</v>
      </c>
      <c r="CS19" s="78">
        <f t="shared" si="42"/>
        <v>2000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33955</v>
      </c>
      <c r="DC19" s="78">
        <f t="shared" si="52"/>
        <v>29021</v>
      </c>
      <c r="DD19" s="78">
        <f t="shared" si="53"/>
        <v>2302</v>
      </c>
      <c r="DE19" s="78">
        <f t="shared" si="54"/>
        <v>0</v>
      </c>
      <c r="DF19" s="78">
        <f t="shared" si="55"/>
        <v>2632</v>
      </c>
      <c r="DG19" s="78">
        <f t="shared" si="56"/>
        <v>37799</v>
      </c>
      <c r="DH19" s="78">
        <f t="shared" si="57"/>
        <v>0</v>
      </c>
      <c r="DI19" s="78">
        <f t="shared" si="58"/>
        <v>4333</v>
      </c>
      <c r="DJ19" s="78">
        <f t="shared" si="59"/>
        <v>40288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 t="shared" si="6"/>
        <v>68378</v>
      </c>
      <c r="E20" s="78">
        <f t="shared" si="7"/>
        <v>5685</v>
      </c>
      <c r="F20" s="78">
        <v>0</v>
      </c>
      <c r="G20" s="78">
        <v>382</v>
      </c>
      <c r="H20" s="78">
        <v>0</v>
      </c>
      <c r="I20" s="78">
        <v>5303</v>
      </c>
      <c r="J20" s="79" t="s">
        <v>133</v>
      </c>
      <c r="K20" s="78">
        <v>0</v>
      </c>
      <c r="L20" s="78">
        <v>62693</v>
      </c>
      <c r="M20" s="78">
        <f t="shared" si="8"/>
        <v>7903</v>
      </c>
      <c r="N20" s="78">
        <f t="shared" si="9"/>
        <v>2995</v>
      </c>
      <c r="O20" s="78">
        <v>0</v>
      </c>
      <c r="P20" s="78">
        <v>0</v>
      </c>
      <c r="Q20" s="78">
        <v>0</v>
      </c>
      <c r="R20" s="78">
        <v>0</v>
      </c>
      <c r="S20" s="79" t="s">
        <v>133</v>
      </c>
      <c r="T20" s="78">
        <v>2995</v>
      </c>
      <c r="U20" s="78">
        <v>4908</v>
      </c>
      <c r="V20" s="78">
        <f t="shared" si="10"/>
        <v>76281</v>
      </c>
      <c r="W20" s="78">
        <f t="shared" si="11"/>
        <v>8680</v>
      </c>
      <c r="X20" s="78">
        <f t="shared" si="12"/>
        <v>0</v>
      </c>
      <c r="Y20" s="78">
        <f t="shared" si="13"/>
        <v>382</v>
      </c>
      <c r="Z20" s="78">
        <f t="shared" si="14"/>
        <v>0</v>
      </c>
      <c r="AA20" s="78">
        <f t="shared" si="15"/>
        <v>5303</v>
      </c>
      <c r="AB20" s="79" t="s">
        <v>133</v>
      </c>
      <c r="AC20" s="78">
        <f t="shared" si="16"/>
        <v>2995</v>
      </c>
      <c r="AD20" s="78">
        <f t="shared" si="17"/>
        <v>67601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283</v>
      </c>
      <c r="AM20" s="78">
        <f t="shared" si="20"/>
        <v>31778</v>
      </c>
      <c r="AN20" s="78">
        <f t="shared" si="21"/>
        <v>4577</v>
      </c>
      <c r="AO20" s="78">
        <v>4577</v>
      </c>
      <c r="AP20" s="78">
        <v>0</v>
      </c>
      <c r="AQ20" s="78">
        <v>0</v>
      </c>
      <c r="AR20" s="78">
        <v>0</v>
      </c>
      <c r="AS20" s="78">
        <f t="shared" si="22"/>
        <v>22156</v>
      </c>
      <c r="AT20" s="78">
        <v>0</v>
      </c>
      <c r="AU20" s="78">
        <v>22156</v>
      </c>
      <c r="AV20" s="78">
        <v>0</v>
      </c>
      <c r="AW20" s="78">
        <v>0</v>
      </c>
      <c r="AX20" s="78">
        <f t="shared" si="23"/>
        <v>5045</v>
      </c>
      <c r="AY20" s="78">
        <v>4510</v>
      </c>
      <c r="AZ20" s="78">
        <v>0</v>
      </c>
      <c r="BA20" s="78">
        <v>0</v>
      </c>
      <c r="BB20" s="78">
        <v>535</v>
      </c>
      <c r="BC20" s="78">
        <v>36317</v>
      </c>
      <c r="BD20" s="78">
        <v>0</v>
      </c>
      <c r="BE20" s="78">
        <v>0</v>
      </c>
      <c r="BF20" s="78">
        <f t="shared" si="24"/>
        <v>31778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0</v>
      </c>
      <c r="BP20" s="78">
        <f t="shared" si="28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29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0"/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7903</v>
      </c>
      <c r="CF20" s="78">
        <v>0</v>
      </c>
      <c r="CG20" s="78">
        <v>0</v>
      </c>
      <c r="CH20" s="78">
        <f t="shared" si="31"/>
        <v>0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283</v>
      </c>
      <c r="CQ20" s="78">
        <f t="shared" si="40"/>
        <v>31778</v>
      </c>
      <c r="CR20" s="78">
        <f t="shared" si="41"/>
        <v>4577</v>
      </c>
      <c r="CS20" s="78">
        <f t="shared" si="42"/>
        <v>4577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22156</v>
      </c>
      <c r="CX20" s="78">
        <f t="shared" si="47"/>
        <v>0</v>
      </c>
      <c r="CY20" s="78">
        <f t="shared" si="48"/>
        <v>22156</v>
      </c>
      <c r="CZ20" s="78">
        <f t="shared" si="49"/>
        <v>0</v>
      </c>
      <c r="DA20" s="78">
        <f t="shared" si="50"/>
        <v>0</v>
      </c>
      <c r="DB20" s="78">
        <f t="shared" si="51"/>
        <v>5045</v>
      </c>
      <c r="DC20" s="78">
        <f t="shared" si="52"/>
        <v>4510</v>
      </c>
      <c r="DD20" s="78">
        <f t="shared" si="53"/>
        <v>0</v>
      </c>
      <c r="DE20" s="78">
        <f t="shared" si="54"/>
        <v>0</v>
      </c>
      <c r="DF20" s="78">
        <f t="shared" si="55"/>
        <v>535</v>
      </c>
      <c r="DG20" s="78">
        <f t="shared" si="56"/>
        <v>44220</v>
      </c>
      <c r="DH20" s="78">
        <f t="shared" si="57"/>
        <v>0</v>
      </c>
      <c r="DI20" s="78">
        <f t="shared" si="58"/>
        <v>0</v>
      </c>
      <c r="DJ20" s="78">
        <f t="shared" si="59"/>
        <v>31778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 t="shared" si="6"/>
        <v>391746</v>
      </c>
      <c r="E21" s="78">
        <f t="shared" si="7"/>
        <v>30267</v>
      </c>
      <c r="F21" s="78">
        <v>0</v>
      </c>
      <c r="G21" s="78">
        <v>0</v>
      </c>
      <c r="H21" s="78">
        <v>0</v>
      </c>
      <c r="I21" s="78">
        <v>30240</v>
      </c>
      <c r="J21" s="79" t="s">
        <v>133</v>
      </c>
      <c r="K21" s="78">
        <v>27</v>
      </c>
      <c r="L21" s="78">
        <v>361479</v>
      </c>
      <c r="M21" s="78">
        <f t="shared" si="8"/>
        <v>28882</v>
      </c>
      <c r="N21" s="78">
        <f t="shared" si="9"/>
        <v>4</v>
      </c>
      <c r="O21" s="78">
        <v>0</v>
      </c>
      <c r="P21" s="78">
        <v>0</v>
      </c>
      <c r="Q21" s="78">
        <v>0</v>
      </c>
      <c r="R21" s="78">
        <v>0</v>
      </c>
      <c r="S21" s="79" t="s">
        <v>133</v>
      </c>
      <c r="T21" s="78">
        <v>4</v>
      </c>
      <c r="U21" s="78">
        <v>28878</v>
      </c>
      <c r="V21" s="78">
        <f t="shared" si="10"/>
        <v>420628</v>
      </c>
      <c r="W21" s="78">
        <f t="shared" si="11"/>
        <v>30271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30240</v>
      </c>
      <c r="AB21" s="79" t="s">
        <v>133</v>
      </c>
      <c r="AC21" s="78">
        <f t="shared" si="16"/>
        <v>31</v>
      </c>
      <c r="AD21" s="78">
        <f t="shared" si="17"/>
        <v>390357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22494</v>
      </c>
      <c r="AM21" s="78">
        <f t="shared" si="20"/>
        <v>247468</v>
      </c>
      <c r="AN21" s="78">
        <f t="shared" si="21"/>
        <v>31648</v>
      </c>
      <c r="AO21" s="78">
        <v>13209</v>
      </c>
      <c r="AP21" s="78">
        <v>0</v>
      </c>
      <c r="AQ21" s="78">
        <v>18439</v>
      </c>
      <c r="AR21" s="78">
        <v>0</v>
      </c>
      <c r="AS21" s="78">
        <f t="shared" si="22"/>
        <v>41661</v>
      </c>
      <c r="AT21" s="78">
        <v>0</v>
      </c>
      <c r="AU21" s="78">
        <v>41661</v>
      </c>
      <c r="AV21" s="78">
        <v>0</v>
      </c>
      <c r="AW21" s="78">
        <v>0</v>
      </c>
      <c r="AX21" s="78">
        <f t="shared" si="23"/>
        <v>173015</v>
      </c>
      <c r="AY21" s="78">
        <v>138411</v>
      </c>
      <c r="AZ21" s="78">
        <v>34603</v>
      </c>
      <c r="BA21" s="78">
        <v>1</v>
      </c>
      <c r="BB21" s="78">
        <v>0</v>
      </c>
      <c r="BC21" s="78">
        <v>111586</v>
      </c>
      <c r="BD21" s="78">
        <v>1144</v>
      </c>
      <c r="BE21" s="78">
        <v>10198</v>
      </c>
      <c r="BF21" s="78">
        <f t="shared" si="24"/>
        <v>257666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176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28706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22670</v>
      </c>
      <c r="CQ21" s="78">
        <f t="shared" si="40"/>
        <v>247468</v>
      </c>
      <c r="CR21" s="78">
        <f t="shared" si="41"/>
        <v>31648</v>
      </c>
      <c r="CS21" s="78">
        <f t="shared" si="42"/>
        <v>13209</v>
      </c>
      <c r="CT21" s="78">
        <f t="shared" si="43"/>
        <v>0</v>
      </c>
      <c r="CU21" s="78">
        <f t="shared" si="44"/>
        <v>18439</v>
      </c>
      <c r="CV21" s="78">
        <f t="shared" si="45"/>
        <v>0</v>
      </c>
      <c r="CW21" s="78">
        <f t="shared" si="46"/>
        <v>41661</v>
      </c>
      <c r="CX21" s="78">
        <f t="shared" si="47"/>
        <v>0</v>
      </c>
      <c r="CY21" s="78">
        <f t="shared" si="48"/>
        <v>41661</v>
      </c>
      <c r="CZ21" s="78">
        <f t="shared" si="49"/>
        <v>0</v>
      </c>
      <c r="DA21" s="78">
        <f t="shared" si="50"/>
        <v>0</v>
      </c>
      <c r="DB21" s="78">
        <f t="shared" si="51"/>
        <v>173015</v>
      </c>
      <c r="DC21" s="78">
        <f t="shared" si="52"/>
        <v>138411</v>
      </c>
      <c r="DD21" s="78">
        <f t="shared" si="53"/>
        <v>34603</v>
      </c>
      <c r="DE21" s="78">
        <f t="shared" si="54"/>
        <v>1</v>
      </c>
      <c r="DF21" s="78">
        <f t="shared" si="55"/>
        <v>0</v>
      </c>
      <c r="DG21" s="78">
        <f t="shared" si="56"/>
        <v>140292</v>
      </c>
      <c r="DH21" s="78">
        <f t="shared" si="57"/>
        <v>1144</v>
      </c>
      <c r="DI21" s="78">
        <f t="shared" si="58"/>
        <v>10198</v>
      </c>
      <c r="DJ21" s="78">
        <f t="shared" si="59"/>
        <v>257666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 t="shared" si="6"/>
        <v>194798</v>
      </c>
      <c r="E22" s="78">
        <f t="shared" si="7"/>
        <v>0</v>
      </c>
      <c r="F22" s="78">
        <v>0</v>
      </c>
      <c r="G22" s="78">
        <v>0</v>
      </c>
      <c r="H22" s="78">
        <v>0</v>
      </c>
      <c r="I22" s="78">
        <v>0</v>
      </c>
      <c r="J22" s="79" t="s">
        <v>133</v>
      </c>
      <c r="K22" s="78">
        <v>0</v>
      </c>
      <c r="L22" s="78">
        <v>194798</v>
      </c>
      <c r="M22" s="78">
        <f t="shared" si="8"/>
        <v>25434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133</v>
      </c>
      <c r="T22" s="78">
        <v>0</v>
      </c>
      <c r="U22" s="78">
        <v>25434</v>
      </c>
      <c r="V22" s="78">
        <f t="shared" si="10"/>
        <v>220232</v>
      </c>
      <c r="W22" s="78">
        <f t="shared" si="11"/>
        <v>0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0</v>
      </c>
      <c r="AB22" s="79" t="s">
        <v>133</v>
      </c>
      <c r="AC22" s="78">
        <f t="shared" si="16"/>
        <v>0</v>
      </c>
      <c r="AD22" s="78">
        <f t="shared" si="17"/>
        <v>220232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16021</v>
      </c>
      <c r="AM22" s="78">
        <f t="shared" si="20"/>
        <v>20591</v>
      </c>
      <c r="AN22" s="78">
        <f t="shared" si="21"/>
        <v>1827</v>
      </c>
      <c r="AO22" s="78">
        <v>1827</v>
      </c>
      <c r="AP22" s="78">
        <v>0</v>
      </c>
      <c r="AQ22" s="78">
        <v>0</v>
      </c>
      <c r="AR22" s="78">
        <v>0</v>
      </c>
      <c r="AS22" s="78">
        <f t="shared" si="22"/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 t="shared" si="23"/>
        <v>18764</v>
      </c>
      <c r="AY22" s="78">
        <v>18764</v>
      </c>
      <c r="AZ22" s="78">
        <v>0</v>
      </c>
      <c r="BA22" s="78">
        <v>0</v>
      </c>
      <c r="BB22" s="78">
        <v>0</v>
      </c>
      <c r="BC22" s="78">
        <v>158186</v>
      </c>
      <c r="BD22" s="78">
        <v>0</v>
      </c>
      <c r="BE22" s="78">
        <v>0</v>
      </c>
      <c r="BF22" s="78">
        <f t="shared" si="24"/>
        <v>20591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52</v>
      </c>
      <c r="BP22" s="78">
        <f t="shared" si="28"/>
        <v>52</v>
      </c>
      <c r="BQ22" s="78">
        <v>52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25382</v>
      </c>
      <c r="CF22" s="78">
        <v>0</v>
      </c>
      <c r="CG22" s="78">
        <v>0</v>
      </c>
      <c r="CH22" s="78">
        <f t="shared" si="31"/>
        <v>52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16021</v>
      </c>
      <c r="CQ22" s="78">
        <f t="shared" si="40"/>
        <v>20643</v>
      </c>
      <c r="CR22" s="78">
        <f t="shared" si="41"/>
        <v>1879</v>
      </c>
      <c r="CS22" s="78">
        <f t="shared" si="42"/>
        <v>1879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0</v>
      </c>
      <c r="CX22" s="78">
        <f t="shared" si="47"/>
        <v>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18764</v>
      </c>
      <c r="DC22" s="78">
        <f t="shared" si="52"/>
        <v>18764</v>
      </c>
      <c r="DD22" s="78">
        <f t="shared" si="53"/>
        <v>0</v>
      </c>
      <c r="DE22" s="78">
        <f t="shared" si="54"/>
        <v>0</v>
      </c>
      <c r="DF22" s="78">
        <f t="shared" si="55"/>
        <v>0</v>
      </c>
      <c r="DG22" s="78">
        <f t="shared" si="56"/>
        <v>183568</v>
      </c>
      <c r="DH22" s="78">
        <f t="shared" si="57"/>
        <v>0</v>
      </c>
      <c r="DI22" s="78">
        <f t="shared" si="58"/>
        <v>0</v>
      </c>
      <c r="DJ22" s="78">
        <f t="shared" si="59"/>
        <v>20643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 t="shared" si="6"/>
        <v>265784</v>
      </c>
      <c r="E23" s="78">
        <f t="shared" si="7"/>
        <v>9337</v>
      </c>
      <c r="F23" s="78">
        <v>0</v>
      </c>
      <c r="G23" s="78">
        <v>0</v>
      </c>
      <c r="H23" s="78">
        <v>0</v>
      </c>
      <c r="I23" s="78">
        <v>5004</v>
      </c>
      <c r="J23" s="79" t="s">
        <v>133</v>
      </c>
      <c r="K23" s="78">
        <v>4333</v>
      </c>
      <c r="L23" s="78">
        <v>256447</v>
      </c>
      <c r="M23" s="78">
        <f t="shared" si="8"/>
        <v>27747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27747</v>
      </c>
      <c r="V23" s="78">
        <f t="shared" si="10"/>
        <v>293531</v>
      </c>
      <c r="W23" s="78">
        <f t="shared" si="11"/>
        <v>9337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5004</v>
      </c>
      <c r="AB23" s="79" t="s">
        <v>133</v>
      </c>
      <c r="AC23" s="78">
        <f t="shared" si="16"/>
        <v>4333</v>
      </c>
      <c r="AD23" s="78">
        <f t="shared" si="17"/>
        <v>284194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16124</v>
      </c>
      <c r="AM23" s="78">
        <f t="shared" si="20"/>
        <v>115175</v>
      </c>
      <c r="AN23" s="78">
        <f t="shared" si="21"/>
        <v>7200</v>
      </c>
      <c r="AO23" s="78">
        <v>7200</v>
      </c>
      <c r="AP23" s="78">
        <v>0</v>
      </c>
      <c r="AQ23" s="78">
        <v>0</v>
      </c>
      <c r="AR23" s="78">
        <v>0</v>
      </c>
      <c r="AS23" s="78">
        <f t="shared" si="22"/>
        <v>53155</v>
      </c>
      <c r="AT23" s="78">
        <v>0</v>
      </c>
      <c r="AU23" s="78">
        <v>53155</v>
      </c>
      <c r="AV23" s="78">
        <v>0</v>
      </c>
      <c r="AW23" s="78">
        <v>0</v>
      </c>
      <c r="AX23" s="78">
        <f t="shared" si="23"/>
        <v>52432</v>
      </c>
      <c r="AY23" s="78">
        <v>32560</v>
      </c>
      <c r="AZ23" s="78">
        <v>19872</v>
      </c>
      <c r="BA23" s="78">
        <v>0</v>
      </c>
      <c r="BB23" s="78">
        <v>0</v>
      </c>
      <c r="BC23" s="78">
        <v>134485</v>
      </c>
      <c r="BD23" s="78">
        <v>2388</v>
      </c>
      <c r="BE23" s="78">
        <v>0</v>
      </c>
      <c r="BF23" s="78">
        <f t="shared" si="24"/>
        <v>115175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27747</v>
      </c>
      <c r="CF23" s="78">
        <v>0</v>
      </c>
      <c r="CG23" s="78">
        <v>0</v>
      </c>
      <c r="CH23" s="78">
        <f t="shared" si="31"/>
        <v>0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16124</v>
      </c>
      <c r="CQ23" s="78">
        <f t="shared" si="40"/>
        <v>115175</v>
      </c>
      <c r="CR23" s="78">
        <f t="shared" si="41"/>
        <v>7200</v>
      </c>
      <c r="CS23" s="78">
        <f t="shared" si="42"/>
        <v>7200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53155</v>
      </c>
      <c r="CX23" s="78">
        <f t="shared" si="47"/>
        <v>0</v>
      </c>
      <c r="CY23" s="78">
        <f t="shared" si="48"/>
        <v>53155</v>
      </c>
      <c r="CZ23" s="78">
        <f t="shared" si="49"/>
        <v>0</v>
      </c>
      <c r="DA23" s="78">
        <f t="shared" si="50"/>
        <v>0</v>
      </c>
      <c r="DB23" s="78">
        <f t="shared" si="51"/>
        <v>52432</v>
      </c>
      <c r="DC23" s="78">
        <f t="shared" si="52"/>
        <v>32560</v>
      </c>
      <c r="DD23" s="78">
        <f t="shared" si="53"/>
        <v>19872</v>
      </c>
      <c r="DE23" s="78">
        <f t="shared" si="54"/>
        <v>0</v>
      </c>
      <c r="DF23" s="78">
        <f t="shared" si="55"/>
        <v>0</v>
      </c>
      <c r="DG23" s="78">
        <f t="shared" si="56"/>
        <v>162232</v>
      </c>
      <c r="DH23" s="78">
        <f t="shared" si="57"/>
        <v>2388</v>
      </c>
      <c r="DI23" s="78">
        <f t="shared" si="58"/>
        <v>0</v>
      </c>
      <c r="DJ23" s="78">
        <f t="shared" si="59"/>
        <v>115175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 t="shared" si="6"/>
        <v>194921</v>
      </c>
      <c r="E24" s="78">
        <f t="shared" si="7"/>
        <v>49996</v>
      </c>
      <c r="F24" s="78">
        <v>0</v>
      </c>
      <c r="G24" s="78">
        <v>638</v>
      </c>
      <c r="H24" s="78">
        <v>39393</v>
      </c>
      <c r="I24" s="78">
        <v>9929</v>
      </c>
      <c r="J24" s="79" t="s">
        <v>133</v>
      </c>
      <c r="K24" s="78">
        <v>36</v>
      </c>
      <c r="L24" s="78">
        <v>144925</v>
      </c>
      <c r="M24" s="78">
        <f t="shared" si="8"/>
        <v>25549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133</v>
      </c>
      <c r="T24" s="78">
        <v>0</v>
      </c>
      <c r="U24" s="78">
        <v>25549</v>
      </c>
      <c r="V24" s="78">
        <f t="shared" si="10"/>
        <v>220470</v>
      </c>
      <c r="W24" s="78">
        <f t="shared" si="11"/>
        <v>49996</v>
      </c>
      <c r="X24" s="78">
        <f t="shared" si="12"/>
        <v>0</v>
      </c>
      <c r="Y24" s="78">
        <f t="shared" si="13"/>
        <v>638</v>
      </c>
      <c r="Z24" s="78">
        <f t="shared" si="14"/>
        <v>39393</v>
      </c>
      <c r="AA24" s="78">
        <f t="shared" si="15"/>
        <v>9929</v>
      </c>
      <c r="AB24" s="79" t="s">
        <v>133</v>
      </c>
      <c r="AC24" s="78">
        <f t="shared" si="16"/>
        <v>36</v>
      </c>
      <c r="AD24" s="78">
        <f t="shared" si="17"/>
        <v>170474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345</v>
      </c>
      <c r="AM24" s="78">
        <f t="shared" si="20"/>
        <v>136615</v>
      </c>
      <c r="AN24" s="78">
        <f t="shared" si="21"/>
        <v>3995</v>
      </c>
      <c r="AO24" s="78">
        <v>3995</v>
      </c>
      <c r="AP24" s="78">
        <v>0</v>
      </c>
      <c r="AQ24" s="78">
        <v>0</v>
      </c>
      <c r="AR24" s="78">
        <v>0</v>
      </c>
      <c r="AS24" s="78">
        <f t="shared" si="22"/>
        <v>77763</v>
      </c>
      <c r="AT24" s="78">
        <v>0</v>
      </c>
      <c r="AU24" s="78">
        <v>77763</v>
      </c>
      <c r="AV24" s="78">
        <v>0</v>
      </c>
      <c r="AW24" s="78">
        <v>0</v>
      </c>
      <c r="AX24" s="78">
        <f t="shared" si="23"/>
        <v>54857</v>
      </c>
      <c r="AY24" s="78">
        <v>53107</v>
      </c>
      <c r="AZ24" s="78">
        <v>668</v>
      </c>
      <c r="BA24" s="78">
        <v>892</v>
      </c>
      <c r="BB24" s="78">
        <v>190</v>
      </c>
      <c r="BC24" s="78">
        <v>56816</v>
      </c>
      <c r="BD24" s="78">
        <v>0</v>
      </c>
      <c r="BE24" s="78">
        <v>1145</v>
      </c>
      <c r="BF24" s="78">
        <f t="shared" si="24"/>
        <v>137760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1565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23984</v>
      </c>
      <c r="CF24" s="78">
        <v>0</v>
      </c>
      <c r="CG24" s="78">
        <v>0</v>
      </c>
      <c r="CH24" s="78">
        <f t="shared" si="31"/>
        <v>0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1910</v>
      </c>
      <c r="CQ24" s="78">
        <f t="shared" si="40"/>
        <v>136615</v>
      </c>
      <c r="CR24" s="78">
        <f t="shared" si="41"/>
        <v>3995</v>
      </c>
      <c r="CS24" s="78">
        <f t="shared" si="42"/>
        <v>3995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77763</v>
      </c>
      <c r="CX24" s="78">
        <f t="shared" si="47"/>
        <v>0</v>
      </c>
      <c r="CY24" s="78">
        <f t="shared" si="48"/>
        <v>77763</v>
      </c>
      <c r="CZ24" s="78">
        <f t="shared" si="49"/>
        <v>0</v>
      </c>
      <c r="DA24" s="78">
        <f t="shared" si="50"/>
        <v>0</v>
      </c>
      <c r="DB24" s="78">
        <f t="shared" si="51"/>
        <v>54857</v>
      </c>
      <c r="DC24" s="78">
        <f t="shared" si="52"/>
        <v>53107</v>
      </c>
      <c r="DD24" s="78">
        <f t="shared" si="53"/>
        <v>668</v>
      </c>
      <c r="DE24" s="78">
        <f t="shared" si="54"/>
        <v>892</v>
      </c>
      <c r="DF24" s="78">
        <f t="shared" si="55"/>
        <v>190</v>
      </c>
      <c r="DG24" s="78">
        <f t="shared" si="56"/>
        <v>80800</v>
      </c>
      <c r="DH24" s="78">
        <f t="shared" si="57"/>
        <v>0</v>
      </c>
      <c r="DI24" s="78">
        <f t="shared" si="58"/>
        <v>1145</v>
      </c>
      <c r="DJ24" s="78">
        <f t="shared" si="59"/>
        <v>137760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 t="shared" si="6"/>
        <v>80182</v>
      </c>
      <c r="E25" s="78">
        <f t="shared" si="7"/>
        <v>6623</v>
      </c>
      <c r="F25" s="78">
        <v>0</v>
      </c>
      <c r="G25" s="78">
        <v>0</v>
      </c>
      <c r="H25" s="78">
        <v>0</v>
      </c>
      <c r="I25" s="78">
        <v>6623</v>
      </c>
      <c r="J25" s="79" t="s">
        <v>133</v>
      </c>
      <c r="K25" s="78">
        <v>0</v>
      </c>
      <c r="L25" s="78">
        <v>73559</v>
      </c>
      <c r="M25" s="78">
        <f t="shared" si="8"/>
        <v>19149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133</v>
      </c>
      <c r="T25" s="78">
        <v>0</v>
      </c>
      <c r="U25" s="78">
        <v>19149</v>
      </c>
      <c r="V25" s="78">
        <f t="shared" si="10"/>
        <v>99331</v>
      </c>
      <c r="W25" s="78">
        <f t="shared" si="11"/>
        <v>6623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6623</v>
      </c>
      <c r="AB25" s="79" t="s">
        <v>133</v>
      </c>
      <c r="AC25" s="78">
        <f t="shared" si="16"/>
        <v>0</v>
      </c>
      <c r="AD25" s="78">
        <f t="shared" si="17"/>
        <v>92708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295</v>
      </c>
      <c r="AM25" s="78">
        <f t="shared" si="20"/>
        <v>19525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 t="shared" si="23"/>
        <v>19525</v>
      </c>
      <c r="AY25" s="78">
        <v>18834</v>
      </c>
      <c r="AZ25" s="78">
        <v>314</v>
      </c>
      <c r="BA25" s="78">
        <v>283</v>
      </c>
      <c r="BB25" s="78">
        <v>94</v>
      </c>
      <c r="BC25" s="78">
        <v>60362</v>
      </c>
      <c r="BD25" s="78">
        <v>0</v>
      </c>
      <c r="BE25" s="78">
        <v>0</v>
      </c>
      <c r="BF25" s="78">
        <f t="shared" si="24"/>
        <v>19525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1289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17860</v>
      </c>
      <c r="CF25" s="78">
        <v>0</v>
      </c>
      <c r="CG25" s="78">
        <v>0</v>
      </c>
      <c r="CH25" s="78">
        <f t="shared" si="31"/>
        <v>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1584</v>
      </c>
      <c r="CQ25" s="78">
        <f t="shared" si="40"/>
        <v>19525</v>
      </c>
      <c r="CR25" s="78">
        <f t="shared" si="41"/>
        <v>0</v>
      </c>
      <c r="CS25" s="78">
        <f t="shared" si="42"/>
        <v>0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0</v>
      </c>
      <c r="CX25" s="78">
        <f t="shared" si="47"/>
        <v>0</v>
      </c>
      <c r="CY25" s="78">
        <f t="shared" si="48"/>
        <v>0</v>
      </c>
      <c r="CZ25" s="78">
        <f t="shared" si="49"/>
        <v>0</v>
      </c>
      <c r="DA25" s="78">
        <f t="shared" si="50"/>
        <v>0</v>
      </c>
      <c r="DB25" s="78">
        <f t="shared" si="51"/>
        <v>19525</v>
      </c>
      <c r="DC25" s="78">
        <f t="shared" si="52"/>
        <v>18834</v>
      </c>
      <c r="DD25" s="78">
        <f t="shared" si="53"/>
        <v>314</v>
      </c>
      <c r="DE25" s="78">
        <f t="shared" si="54"/>
        <v>283</v>
      </c>
      <c r="DF25" s="78">
        <f t="shared" si="55"/>
        <v>94</v>
      </c>
      <c r="DG25" s="78">
        <f t="shared" si="56"/>
        <v>78222</v>
      </c>
      <c r="DH25" s="78">
        <f t="shared" si="57"/>
        <v>0</v>
      </c>
      <c r="DI25" s="78">
        <f t="shared" si="58"/>
        <v>0</v>
      </c>
      <c r="DJ25" s="78">
        <f t="shared" si="59"/>
        <v>19525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 t="shared" si="6"/>
        <v>76284</v>
      </c>
      <c r="E26" s="78">
        <f t="shared" si="7"/>
        <v>3102</v>
      </c>
      <c r="F26" s="78">
        <v>0</v>
      </c>
      <c r="G26" s="78">
        <v>0</v>
      </c>
      <c r="H26" s="78">
        <v>0</v>
      </c>
      <c r="I26" s="78">
        <v>3054</v>
      </c>
      <c r="J26" s="79" t="s">
        <v>133</v>
      </c>
      <c r="K26" s="78">
        <v>48</v>
      </c>
      <c r="L26" s="78">
        <v>73182</v>
      </c>
      <c r="M26" s="78">
        <f t="shared" si="8"/>
        <v>17347</v>
      </c>
      <c r="N26" s="78">
        <f t="shared" si="9"/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133</v>
      </c>
      <c r="T26" s="78">
        <v>0</v>
      </c>
      <c r="U26" s="78">
        <v>17347</v>
      </c>
      <c r="V26" s="78">
        <f t="shared" si="10"/>
        <v>93631</v>
      </c>
      <c r="W26" s="78">
        <f t="shared" si="11"/>
        <v>3102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3054</v>
      </c>
      <c r="AB26" s="79" t="s">
        <v>133</v>
      </c>
      <c r="AC26" s="78">
        <f t="shared" si="16"/>
        <v>48</v>
      </c>
      <c r="AD26" s="78">
        <f t="shared" si="17"/>
        <v>90529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284</v>
      </c>
      <c r="AM26" s="78">
        <f t="shared" si="20"/>
        <v>17601</v>
      </c>
      <c r="AN26" s="78">
        <f t="shared" si="21"/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 t="shared" si="22"/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 t="shared" si="23"/>
        <v>17601</v>
      </c>
      <c r="AY26" s="78">
        <v>16376</v>
      </c>
      <c r="AZ26" s="78">
        <v>1225</v>
      </c>
      <c r="BA26" s="78">
        <v>0</v>
      </c>
      <c r="BB26" s="78">
        <v>0</v>
      </c>
      <c r="BC26" s="78">
        <v>58399</v>
      </c>
      <c r="BD26" s="78">
        <v>0</v>
      </c>
      <c r="BE26" s="78">
        <v>0</v>
      </c>
      <c r="BF26" s="78">
        <f t="shared" si="24"/>
        <v>17601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1224</v>
      </c>
      <c r="BO26" s="78">
        <f t="shared" si="27"/>
        <v>0</v>
      </c>
      <c r="BP26" s="78">
        <f t="shared" si="28"/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16123</v>
      </c>
      <c r="CF26" s="78">
        <v>0</v>
      </c>
      <c r="CG26" s="78">
        <v>0</v>
      </c>
      <c r="CH26" s="78">
        <f t="shared" si="31"/>
        <v>0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1508</v>
      </c>
      <c r="CQ26" s="78">
        <f t="shared" si="40"/>
        <v>17601</v>
      </c>
      <c r="CR26" s="78">
        <f t="shared" si="41"/>
        <v>0</v>
      </c>
      <c r="CS26" s="78">
        <f t="shared" si="42"/>
        <v>0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0</v>
      </c>
      <c r="CX26" s="78">
        <f t="shared" si="47"/>
        <v>0</v>
      </c>
      <c r="CY26" s="78">
        <f t="shared" si="48"/>
        <v>0</v>
      </c>
      <c r="CZ26" s="78">
        <f t="shared" si="49"/>
        <v>0</v>
      </c>
      <c r="DA26" s="78">
        <f t="shared" si="50"/>
        <v>0</v>
      </c>
      <c r="DB26" s="78">
        <f t="shared" si="51"/>
        <v>17601</v>
      </c>
      <c r="DC26" s="78">
        <f t="shared" si="52"/>
        <v>16376</v>
      </c>
      <c r="DD26" s="78">
        <f t="shared" si="53"/>
        <v>1225</v>
      </c>
      <c r="DE26" s="78">
        <f t="shared" si="54"/>
        <v>0</v>
      </c>
      <c r="DF26" s="78">
        <f t="shared" si="55"/>
        <v>0</v>
      </c>
      <c r="DG26" s="78">
        <f t="shared" si="56"/>
        <v>74522</v>
      </c>
      <c r="DH26" s="78">
        <f t="shared" si="57"/>
        <v>0</v>
      </c>
      <c r="DI26" s="78">
        <f t="shared" si="58"/>
        <v>0</v>
      </c>
      <c r="DJ26" s="78">
        <f t="shared" si="59"/>
        <v>17601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168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4" t="s">
        <v>53</v>
      </c>
      <c r="B2" s="154" t="s">
        <v>54</v>
      </c>
      <c r="C2" s="157" t="s">
        <v>169</v>
      </c>
      <c r="D2" s="82" t="s">
        <v>170</v>
      </c>
      <c r="E2" s="83"/>
      <c r="F2" s="83"/>
      <c r="G2" s="83"/>
      <c r="H2" s="83"/>
      <c r="I2" s="83"/>
      <c r="J2" s="83"/>
      <c r="K2" s="83"/>
      <c r="L2" s="84"/>
      <c r="M2" s="82" t="s">
        <v>171</v>
      </c>
      <c r="N2" s="83"/>
      <c r="O2" s="83"/>
      <c r="P2" s="83"/>
      <c r="Q2" s="83"/>
      <c r="R2" s="83"/>
      <c r="S2" s="83"/>
      <c r="T2" s="83"/>
      <c r="U2" s="84"/>
      <c r="V2" s="82" t="s">
        <v>172</v>
      </c>
      <c r="W2" s="83"/>
      <c r="X2" s="83"/>
      <c r="Y2" s="83"/>
      <c r="Z2" s="83"/>
      <c r="AA2" s="83"/>
      <c r="AB2" s="83"/>
      <c r="AC2" s="83"/>
      <c r="AD2" s="84"/>
      <c r="AE2" s="85" t="s">
        <v>173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174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175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5"/>
      <c r="B3" s="155"/>
      <c r="C3" s="158"/>
      <c r="D3" s="89" t="s">
        <v>176</v>
      </c>
      <c r="E3" s="90"/>
      <c r="F3" s="90"/>
      <c r="G3" s="90"/>
      <c r="H3" s="90"/>
      <c r="I3" s="90"/>
      <c r="J3" s="90"/>
      <c r="K3" s="90"/>
      <c r="L3" s="91"/>
      <c r="M3" s="89" t="s">
        <v>176</v>
      </c>
      <c r="N3" s="90"/>
      <c r="O3" s="90"/>
      <c r="P3" s="90"/>
      <c r="Q3" s="90"/>
      <c r="R3" s="90"/>
      <c r="S3" s="90"/>
      <c r="T3" s="90"/>
      <c r="U3" s="91"/>
      <c r="V3" s="89" t="s">
        <v>176</v>
      </c>
      <c r="W3" s="90"/>
      <c r="X3" s="90"/>
      <c r="Y3" s="90"/>
      <c r="Z3" s="90"/>
      <c r="AA3" s="90"/>
      <c r="AB3" s="90"/>
      <c r="AC3" s="90"/>
      <c r="AD3" s="91"/>
      <c r="AE3" s="92" t="s">
        <v>177</v>
      </c>
      <c r="AF3" s="86"/>
      <c r="AG3" s="86"/>
      <c r="AH3" s="86"/>
      <c r="AI3" s="86"/>
      <c r="AJ3" s="86"/>
      <c r="AK3" s="86"/>
      <c r="AL3" s="93"/>
      <c r="AM3" s="94" t="s">
        <v>178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179</v>
      </c>
      <c r="BF3" s="98" t="s">
        <v>172</v>
      </c>
      <c r="BG3" s="92" t="s">
        <v>177</v>
      </c>
      <c r="BH3" s="86"/>
      <c r="BI3" s="86"/>
      <c r="BJ3" s="86"/>
      <c r="BK3" s="86"/>
      <c r="BL3" s="86"/>
      <c r="BM3" s="86"/>
      <c r="BN3" s="93"/>
      <c r="BO3" s="94" t="s">
        <v>178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179</v>
      </c>
      <c r="CH3" s="98" t="s">
        <v>172</v>
      </c>
      <c r="CI3" s="92" t="s">
        <v>177</v>
      </c>
      <c r="CJ3" s="86"/>
      <c r="CK3" s="86"/>
      <c r="CL3" s="86"/>
      <c r="CM3" s="86"/>
      <c r="CN3" s="86"/>
      <c r="CO3" s="86"/>
      <c r="CP3" s="93"/>
      <c r="CQ3" s="94" t="s">
        <v>178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179</v>
      </c>
      <c r="DJ3" s="98" t="s">
        <v>172</v>
      </c>
    </row>
    <row r="4" spans="1:114" s="57" customFormat="1" ht="13.5" customHeight="1">
      <c r="A4" s="155"/>
      <c r="B4" s="155"/>
      <c r="C4" s="158"/>
      <c r="D4" s="70"/>
      <c r="E4" s="89" t="s">
        <v>180</v>
      </c>
      <c r="F4" s="99"/>
      <c r="G4" s="99"/>
      <c r="H4" s="99"/>
      <c r="I4" s="99"/>
      <c r="J4" s="99"/>
      <c r="K4" s="100"/>
      <c r="L4" s="101" t="s">
        <v>181</v>
      </c>
      <c r="M4" s="70"/>
      <c r="N4" s="89" t="s">
        <v>180</v>
      </c>
      <c r="O4" s="99"/>
      <c r="P4" s="99"/>
      <c r="Q4" s="99"/>
      <c r="R4" s="99"/>
      <c r="S4" s="99"/>
      <c r="T4" s="100"/>
      <c r="U4" s="101" t="s">
        <v>181</v>
      </c>
      <c r="V4" s="70"/>
      <c r="W4" s="89" t="s">
        <v>180</v>
      </c>
      <c r="X4" s="99"/>
      <c r="Y4" s="99"/>
      <c r="Z4" s="99"/>
      <c r="AA4" s="99"/>
      <c r="AB4" s="99"/>
      <c r="AC4" s="100"/>
      <c r="AD4" s="101" t="s">
        <v>181</v>
      </c>
      <c r="AE4" s="98" t="s">
        <v>172</v>
      </c>
      <c r="AF4" s="97" t="s">
        <v>182</v>
      </c>
      <c r="AG4" s="97"/>
      <c r="AH4" s="102"/>
      <c r="AI4" s="86"/>
      <c r="AJ4" s="103"/>
      <c r="AK4" s="104" t="s">
        <v>183</v>
      </c>
      <c r="AL4" s="153" t="s">
        <v>184</v>
      </c>
      <c r="AM4" s="98" t="s">
        <v>172</v>
      </c>
      <c r="AN4" s="92" t="s">
        <v>185</v>
      </c>
      <c r="AO4" s="95"/>
      <c r="AP4" s="95"/>
      <c r="AQ4" s="95"/>
      <c r="AR4" s="96"/>
      <c r="AS4" s="92" t="s">
        <v>186</v>
      </c>
      <c r="AT4" s="86"/>
      <c r="AU4" s="86"/>
      <c r="AV4" s="103"/>
      <c r="AW4" s="97" t="s">
        <v>187</v>
      </c>
      <c r="AX4" s="92" t="s">
        <v>188</v>
      </c>
      <c r="AY4" s="94"/>
      <c r="AZ4" s="95"/>
      <c r="BA4" s="95"/>
      <c r="BB4" s="96"/>
      <c r="BC4" s="105" t="s">
        <v>189</v>
      </c>
      <c r="BD4" s="105" t="s">
        <v>190</v>
      </c>
      <c r="BE4" s="98"/>
      <c r="BF4" s="98"/>
      <c r="BG4" s="98" t="s">
        <v>172</v>
      </c>
      <c r="BH4" s="97" t="s">
        <v>182</v>
      </c>
      <c r="BI4" s="97"/>
      <c r="BJ4" s="102"/>
      <c r="BK4" s="86"/>
      <c r="BL4" s="103"/>
      <c r="BM4" s="104" t="s">
        <v>183</v>
      </c>
      <c r="BN4" s="153" t="s">
        <v>184</v>
      </c>
      <c r="BO4" s="98" t="s">
        <v>172</v>
      </c>
      <c r="BP4" s="92" t="s">
        <v>185</v>
      </c>
      <c r="BQ4" s="95"/>
      <c r="BR4" s="95"/>
      <c r="BS4" s="95"/>
      <c r="BT4" s="96"/>
      <c r="BU4" s="92" t="s">
        <v>186</v>
      </c>
      <c r="BV4" s="86"/>
      <c r="BW4" s="86"/>
      <c r="BX4" s="103"/>
      <c r="BY4" s="97" t="s">
        <v>187</v>
      </c>
      <c r="BZ4" s="92" t="s">
        <v>188</v>
      </c>
      <c r="CA4" s="106"/>
      <c r="CB4" s="106"/>
      <c r="CC4" s="107"/>
      <c r="CD4" s="96"/>
      <c r="CE4" s="105" t="s">
        <v>189</v>
      </c>
      <c r="CF4" s="105" t="s">
        <v>190</v>
      </c>
      <c r="CG4" s="98"/>
      <c r="CH4" s="98"/>
      <c r="CI4" s="98" t="s">
        <v>172</v>
      </c>
      <c r="CJ4" s="97" t="s">
        <v>182</v>
      </c>
      <c r="CK4" s="97"/>
      <c r="CL4" s="102"/>
      <c r="CM4" s="86"/>
      <c r="CN4" s="103"/>
      <c r="CO4" s="104" t="s">
        <v>183</v>
      </c>
      <c r="CP4" s="153" t="s">
        <v>184</v>
      </c>
      <c r="CQ4" s="98" t="s">
        <v>172</v>
      </c>
      <c r="CR4" s="92" t="s">
        <v>185</v>
      </c>
      <c r="CS4" s="95"/>
      <c r="CT4" s="95"/>
      <c r="CU4" s="95"/>
      <c r="CV4" s="96"/>
      <c r="CW4" s="92" t="s">
        <v>186</v>
      </c>
      <c r="CX4" s="86"/>
      <c r="CY4" s="86"/>
      <c r="CZ4" s="103"/>
      <c r="DA4" s="97" t="s">
        <v>187</v>
      </c>
      <c r="DB4" s="92" t="s">
        <v>188</v>
      </c>
      <c r="DC4" s="95"/>
      <c r="DD4" s="95"/>
      <c r="DE4" s="95"/>
      <c r="DF4" s="96"/>
      <c r="DG4" s="105" t="s">
        <v>189</v>
      </c>
      <c r="DH4" s="105" t="s">
        <v>190</v>
      </c>
      <c r="DI4" s="98"/>
      <c r="DJ4" s="98"/>
    </row>
    <row r="5" spans="1:114" s="57" customFormat="1" ht="22.5">
      <c r="A5" s="155"/>
      <c r="B5" s="155"/>
      <c r="C5" s="158"/>
      <c r="D5" s="70"/>
      <c r="E5" s="70" t="s">
        <v>172</v>
      </c>
      <c r="F5" s="108" t="s">
        <v>191</v>
      </c>
      <c r="G5" s="108" t="s">
        <v>192</v>
      </c>
      <c r="H5" s="108" t="s">
        <v>193</v>
      </c>
      <c r="I5" s="108" t="s">
        <v>194</v>
      </c>
      <c r="J5" s="108" t="s">
        <v>195</v>
      </c>
      <c r="K5" s="108" t="s">
        <v>179</v>
      </c>
      <c r="L5" s="69"/>
      <c r="M5" s="70"/>
      <c r="N5" s="70" t="s">
        <v>172</v>
      </c>
      <c r="O5" s="108" t="s">
        <v>191</v>
      </c>
      <c r="P5" s="108" t="s">
        <v>192</v>
      </c>
      <c r="Q5" s="108" t="s">
        <v>193</v>
      </c>
      <c r="R5" s="108" t="s">
        <v>194</v>
      </c>
      <c r="S5" s="108" t="s">
        <v>195</v>
      </c>
      <c r="T5" s="108" t="s">
        <v>179</v>
      </c>
      <c r="U5" s="69"/>
      <c r="V5" s="70"/>
      <c r="W5" s="70" t="s">
        <v>172</v>
      </c>
      <c r="X5" s="108" t="s">
        <v>191</v>
      </c>
      <c r="Y5" s="108" t="s">
        <v>192</v>
      </c>
      <c r="Z5" s="108" t="s">
        <v>193</v>
      </c>
      <c r="AA5" s="108" t="s">
        <v>194</v>
      </c>
      <c r="AB5" s="108" t="s">
        <v>195</v>
      </c>
      <c r="AC5" s="108" t="s">
        <v>179</v>
      </c>
      <c r="AD5" s="69"/>
      <c r="AE5" s="98"/>
      <c r="AF5" s="98" t="s">
        <v>172</v>
      </c>
      <c r="AG5" s="104" t="s">
        <v>196</v>
      </c>
      <c r="AH5" s="104" t="s">
        <v>197</v>
      </c>
      <c r="AI5" s="104" t="s">
        <v>198</v>
      </c>
      <c r="AJ5" s="104" t="s">
        <v>179</v>
      </c>
      <c r="AK5" s="109"/>
      <c r="AL5" s="153"/>
      <c r="AM5" s="98"/>
      <c r="AN5" s="98" t="s">
        <v>172</v>
      </c>
      <c r="AO5" s="98" t="s">
        <v>199</v>
      </c>
      <c r="AP5" s="98" t="s">
        <v>200</v>
      </c>
      <c r="AQ5" s="98" t="s">
        <v>201</v>
      </c>
      <c r="AR5" s="98" t="s">
        <v>202</v>
      </c>
      <c r="AS5" s="98" t="s">
        <v>172</v>
      </c>
      <c r="AT5" s="97" t="s">
        <v>203</v>
      </c>
      <c r="AU5" s="97" t="s">
        <v>204</v>
      </c>
      <c r="AV5" s="97" t="s">
        <v>205</v>
      </c>
      <c r="AW5" s="98"/>
      <c r="AX5" s="98" t="s">
        <v>172</v>
      </c>
      <c r="AY5" s="97" t="s">
        <v>203</v>
      </c>
      <c r="AZ5" s="97" t="s">
        <v>204</v>
      </c>
      <c r="BA5" s="97" t="s">
        <v>205</v>
      </c>
      <c r="BB5" s="105" t="s">
        <v>179</v>
      </c>
      <c r="BC5" s="98"/>
      <c r="BD5" s="98"/>
      <c r="BE5" s="98"/>
      <c r="BF5" s="98"/>
      <c r="BG5" s="98"/>
      <c r="BH5" s="98" t="s">
        <v>172</v>
      </c>
      <c r="BI5" s="104" t="s">
        <v>196</v>
      </c>
      <c r="BJ5" s="104" t="s">
        <v>197</v>
      </c>
      <c r="BK5" s="104" t="s">
        <v>198</v>
      </c>
      <c r="BL5" s="104" t="s">
        <v>179</v>
      </c>
      <c r="BM5" s="109"/>
      <c r="BN5" s="153"/>
      <c r="BO5" s="98"/>
      <c r="BP5" s="98" t="s">
        <v>172</v>
      </c>
      <c r="BQ5" s="98" t="s">
        <v>199</v>
      </c>
      <c r="BR5" s="98" t="s">
        <v>200</v>
      </c>
      <c r="BS5" s="98" t="s">
        <v>201</v>
      </c>
      <c r="BT5" s="98" t="s">
        <v>202</v>
      </c>
      <c r="BU5" s="98" t="s">
        <v>172</v>
      </c>
      <c r="BV5" s="97" t="s">
        <v>203</v>
      </c>
      <c r="BW5" s="97" t="s">
        <v>204</v>
      </c>
      <c r="BX5" s="97" t="s">
        <v>205</v>
      </c>
      <c r="BY5" s="98"/>
      <c r="BZ5" s="98" t="s">
        <v>172</v>
      </c>
      <c r="CA5" s="97" t="s">
        <v>203</v>
      </c>
      <c r="CB5" s="97" t="s">
        <v>204</v>
      </c>
      <c r="CC5" s="97" t="s">
        <v>205</v>
      </c>
      <c r="CD5" s="105" t="s">
        <v>179</v>
      </c>
      <c r="CE5" s="98"/>
      <c r="CF5" s="98"/>
      <c r="CG5" s="98"/>
      <c r="CH5" s="98"/>
      <c r="CI5" s="98"/>
      <c r="CJ5" s="98" t="s">
        <v>172</v>
      </c>
      <c r="CK5" s="104" t="s">
        <v>196</v>
      </c>
      <c r="CL5" s="104" t="s">
        <v>197</v>
      </c>
      <c r="CM5" s="104" t="s">
        <v>198</v>
      </c>
      <c r="CN5" s="104" t="s">
        <v>179</v>
      </c>
      <c r="CO5" s="109"/>
      <c r="CP5" s="153"/>
      <c r="CQ5" s="98"/>
      <c r="CR5" s="98" t="s">
        <v>172</v>
      </c>
      <c r="CS5" s="98" t="s">
        <v>199</v>
      </c>
      <c r="CT5" s="98" t="s">
        <v>200</v>
      </c>
      <c r="CU5" s="98" t="s">
        <v>201</v>
      </c>
      <c r="CV5" s="98" t="s">
        <v>202</v>
      </c>
      <c r="CW5" s="98" t="s">
        <v>172</v>
      </c>
      <c r="CX5" s="97" t="s">
        <v>203</v>
      </c>
      <c r="CY5" s="97" t="s">
        <v>204</v>
      </c>
      <c r="CZ5" s="97" t="s">
        <v>205</v>
      </c>
      <c r="DA5" s="98"/>
      <c r="DB5" s="98" t="s">
        <v>172</v>
      </c>
      <c r="DC5" s="97" t="s">
        <v>203</v>
      </c>
      <c r="DD5" s="97" t="s">
        <v>204</v>
      </c>
      <c r="DE5" s="97" t="s">
        <v>205</v>
      </c>
      <c r="DF5" s="105" t="s">
        <v>179</v>
      </c>
      <c r="DG5" s="98"/>
      <c r="DH5" s="98"/>
      <c r="DI5" s="98"/>
      <c r="DJ5" s="98"/>
    </row>
    <row r="6" spans="1:114" s="58" customFormat="1" ht="13.5">
      <c r="A6" s="156"/>
      <c r="B6" s="156"/>
      <c r="C6" s="159"/>
      <c r="D6" s="110" t="s">
        <v>206</v>
      </c>
      <c r="E6" s="110" t="s">
        <v>206</v>
      </c>
      <c r="F6" s="111" t="s">
        <v>206</v>
      </c>
      <c r="G6" s="111" t="s">
        <v>206</v>
      </c>
      <c r="H6" s="111" t="s">
        <v>206</v>
      </c>
      <c r="I6" s="111" t="s">
        <v>206</v>
      </c>
      <c r="J6" s="111" t="s">
        <v>206</v>
      </c>
      <c r="K6" s="111" t="s">
        <v>206</v>
      </c>
      <c r="L6" s="112" t="s">
        <v>206</v>
      </c>
      <c r="M6" s="110" t="s">
        <v>206</v>
      </c>
      <c r="N6" s="110" t="s">
        <v>206</v>
      </c>
      <c r="O6" s="111" t="s">
        <v>206</v>
      </c>
      <c r="P6" s="111" t="s">
        <v>206</v>
      </c>
      <c r="Q6" s="111" t="s">
        <v>206</v>
      </c>
      <c r="R6" s="111" t="s">
        <v>206</v>
      </c>
      <c r="S6" s="111" t="s">
        <v>206</v>
      </c>
      <c r="T6" s="111" t="s">
        <v>206</v>
      </c>
      <c r="U6" s="112" t="s">
        <v>206</v>
      </c>
      <c r="V6" s="110" t="s">
        <v>206</v>
      </c>
      <c r="W6" s="110" t="s">
        <v>206</v>
      </c>
      <c r="X6" s="111" t="s">
        <v>206</v>
      </c>
      <c r="Y6" s="111" t="s">
        <v>206</v>
      </c>
      <c r="Z6" s="111" t="s">
        <v>206</v>
      </c>
      <c r="AA6" s="111" t="s">
        <v>206</v>
      </c>
      <c r="AB6" s="111" t="s">
        <v>206</v>
      </c>
      <c r="AC6" s="111" t="s">
        <v>206</v>
      </c>
      <c r="AD6" s="112" t="s">
        <v>206</v>
      </c>
      <c r="AE6" s="113" t="s">
        <v>206</v>
      </c>
      <c r="AF6" s="113" t="s">
        <v>206</v>
      </c>
      <c r="AG6" s="114" t="s">
        <v>206</v>
      </c>
      <c r="AH6" s="114" t="s">
        <v>206</v>
      </c>
      <c r="AI6" s="114" t="s">
        <v>206</v>
      </c>
      <c r="AJ6" s="114" t="s">
        <v>206</v>
      </c>
      <c r="AK6" s="115" t="s">
        <v>206</v>
      </c>
      <c r="AL6" s="115" t="s">
        <v>206</v>
      </c>
      <c r="AM6" s="113" t="s">
        <v>206</v>
      </c>
      <c r="AN6" s="113" t="s">
        <v>206</v>
      </c>
      <c r="AO6" s="113" t="s">
        <v>206</v>
      </c>
      <c r="AP6" s="113" t="s">
        <v>206</v>
      </c>
      <c r="AQ6" s="113" t="s">
        <v>206</v>
      </c>
      <c r="AR6" s="113" t="s">
        <v>206</v>
      </c>
      <c r="AS6" s="113" t="s">
        <v>206</v>
      </c>
      <c r="AT6" s="116" t="s">
        <v>206</v>
      </c>
      <c r="AU6" s="116" t="s">
        <v>206</v>
      </c>
      <c r="AV6" s="116" t="s">
        <v>206</v>
      </c>
      <c r="AW6" s="113" t="s">
        <v>206</v>
      </c>
      <c r="AX6" s="113" t="s">
        <v>206</v>
      </c>
      <c r="AY6" s="113" t="s">
        <v>206</v>
      </c>
      <c r="AZ6" s="113" t="s">
        <v>206</v>
      </c>
      <c r="BA6" s="113" t="s">
        <v>206</v>
      </c>
      <c r="BB6" s="113" t="s">
        <v>206</v>
      </c>
      <c r="BC6" s="113" t="s">
        <v>206</v>
      </c>
      <c r="BD6" s="113" t="s">
        <v>206</v>
      </c>
      <c r="BE6" s="113" t="s">
        <v>206</v>
      </c>
      <c r="BF6" s="113" t="s">
        <v>206</v>
      </c>
      <c r="BG6" s="113" t="s">
        <v>206</v>
      </c>
      <c r="BH6" s="113" t="s">
        <v>206</v>
      </c>
      <c r="BI6" s="114" t="s">
        <v>206</v>
      </c>
      <c r="BJ6" s="114" t="s">
        <v>206</v>
      </c>
      <c r="BK6" s="114" t="s">
        <v>206</v>
      </c>
      <c r="BL6" s="114" t="s">
        <v>206</v>
      </c>
      <c r="BM6" s="115" t="s">
        <v>206</v>
      </c>
      <c r="BN6" s="115" t="s">
        <v>206</v>
      </c>
      <c r="BO6" s="113" t="s">
        <v>206</v>
      </c>
      <c r="BP6" s="113" t="s">
        <v>206</v>
      </c>
      <c r="BQ6" s="113" t="s">
        <v>206</v>
      </c>
      <c r="BR6" s="113" t="s">
        <v>206</v>
      </c>
      <c r="BS6" s="113" t="s">
        <v>206</v>
      </c>
      <c r="BT6" s="113" t="s">
        <v>206</v>
      </c>
      <c r="BU6" s="113" t="s">
        <v>206</v>
      </c>
      <c r="BV6" s="116" t="s">
        <v>206</v>
      </c>
      <c r="BW6" s="116" t="s">
        <v>206</v>
      </c>
      <c r="BX6" s="116" t="s">
        <v>206</v>
      </c>
      <c r="BY6" s="113" t="s">
        <v>206</v>
      </c>
      <c r="BZ6" s="113" t="s">
        <v>206</v>
      </c>
      <c r="CA6" s="113" t="s">
        <v>206</v>
      </c>
      <c r="CB6" s="113" t="s">
        <v>206</v>
      </c>
      <c r="CC6" s="113" t="s">
        <v>206</v>
      </c>
      <c r="CD6" s="113" t="s">
        <v>206</v>
      </c>
      <c r="CE6" s="113" t="s">
        <v>206</v>
      </c>
      <c r="CF6" s="113" t="s">
        <v>206</v>
      </c>
      <c r="CG6" s="113" t="s">
        <v>206</v>
      </c>
      <c r="CH6" s="113" t="s">
        <v>206</v>
      </c>
      <c r="CI6" s="113" t="s">
        <v>206</v>
      </c>
      <c r="CJ6" s="113" t="s">
        <v>206</v>
      </c>
      <c r="CK6" s="114" t="s">
        <v>206</v>
      </c>
      <c r="CL6" s="114" t="s">
        <v>206</v>
      </c>
      <c r="CM6" s="114" t="s">
        <v>206</v>
      </c>
      <c r="CN6" s="114" t="s">
        <v>206</v>
      </c>
      <c r="CO6" s="115" t="s">
        <v>206</v>
      </c>
      <c r="CP6" s="115" t="s">
        <v>206</v>
      </c>
      <c r="CQ6" s="113" t="s">
        <v>206</v>
      </c>
      <c r="CR6" s="113" t="s">
        <v>206</v>
      </c>
      <c r="CS6" s="114" t="s">
        <v>206</v>
      </c>
      <c r="CT6" s="114" t="s">
        <v>206</v>
      </c>
      <c r="CU6" s="114" t="s">
        <v>206</v>
      </c>
      <c r="CV6" s="114" t="s">
        <v>206</v>
      </c>
      <c r="CW6" s="113" t="s">
        <v>206</v>
      </c>
      <c r="CX6" s="116" t="s">
        <v>206</v>
      </c>
      <c r="CY6" s="116" t="s">
        <v>206</v>
      </c>
      <c r="CZ6" s="116" t="s">
        <v>206</v>
      </c>
      <c r="DA6" s="113" t="s">
        <v>206</v>
      </c>
      <c r="DB6" s="113" t="s">
        <v>206</v>
      </c>
      <c r="DC6" s="113" t="s">
        <v>206</v>
      </c>
      <c r="DD6" s="113" t="s">
        <v>206</v>
      </c>
      <c r="DE6" s="113" t="s">
        <v>206</v>
      </c>
      <c r="DF6" s="113" t="s">
        <v>206</v>
      </c>
      <c r="DG6" s="113" t="s">
        <v>206</v>
      </c>
      <c r="DH6" s="113" t="s">
        <v>206</v>
      </c>
      <c r="DI6" s="113" t="s">
        <v>206</v>
      </c>
      <c r="DJ6" s="113" t="s">
        <v>206</v>
      </c>
    </row>
    <row r="7" spans="1:114" s="51" customFormat="1" ht="12" customHeight="1">
      <c r="A7" s="49" t="s">
        <v>207</v>
      </c>
      <c r="B7" s="65" t="s">
        <v>208</v>
      </c>
      <c r="C7" s="49" t="s">
        <v>172</v>
      </c>
      <c r="D7" s="74">
        <f aca="true" t="shared" si="0" ref="D7:AK7">SUM(D8:D12)</f>
        <v>1134280</v>
      </c>
      <c r="E7" s="74">
        <f t="shared" si="0"/>
        <v>1058408</v>
      </c>
      <c r="F7" s="74">
        <f t="shared" si="0"/>
        <v>206224</v>
      </c>
      <c r="G7" s="74">
        <f t="shared" si="0"/>
        <v>5346</v>
      </c>
      <c r="H7" s="74">
        <f t="shared" si="0"/>
        <v>518300</v>
      </c>
      <c r="I7" s="74">
        <f t="shared" si="0"/>
        <v>163318</v>
      </c>
      <c r="J7" s="74">
        <f t="shared" si="0"/>
        <v>2552219</v>
      </c>
      <c r="K7" s="74">
        <f t="shared" si="0"/>
        <v>165220</v>
      </c>
      <c r="L7" s="74">
        <f t="shared" si="0"/>
        <v>75872</v>
      </c>
      <c r="M7" s="74">
        <f t="shared" si="0"/>
        <v>90614</v>
      </c>
      <c r="N7" s="74">
        <f t="shared" si="0"/>
        <v>62662</v>
      </c>
      <c r="O7" s="74">
        <f t="shared" si="0"/>
        <v>2078</v>
      </c>
      <c r="P7" s="74">
        <f t="shared" si="0"/>
        <v>0</v>
      </c>
      <c r="Q7" s="74">
        <f t="shared" si="0"/>
        <v>42600</v>
      </c>
      <c r="R7" s="74">
        <f t="shared" si="0"/>
        <v>12</v>
      </c>
      <c r="S7" s="74">
        <f t="shared" si="0"/>
        <v>693475</v>
      </c>
      <c r="T7" s="74">
        <f t="shared" si="0"/>
        <v>17972</v>
      </c>
      <c r="U7" s="74">
        <f t="shared" si="0"/>
        <v>27952</v>
      </c>
      <c r="V7" s="74">
        <f t="shared" si="0"/>
        <v>1224894</v>
      </c>
      <c r="W7" s="74">
        <f t="shared" si="0"/>
        <v>1121070</v>
      </c>
      <c r="X7" s="74">
        <f t="shared" si="0"/>
        <v>208302</v>
      </c>
      <c r="Y7" s="74">
        <f t="shared" si="0"/>
        <v>5346</v>
      </c>
      <c r="Z7" s="74">
        <f t="shared" si="0"/>
        <v>560900</v>
      </c>
      <c r="AA7" s="74">
        <f t="shared" si="0"/>
        <v>163330</v>
      </c>
      <c r="AB7" s="74">
        <f t="shared" si="0"/>
        <v>3245694</v>
      </c>
      <c r="AC7" s="74">
        <f t="shared" si="0"/>
        <v>183192</v>
      </c>
      <c r="AD7" s="74">
        <f t="shared" si="0"/>
        <v>103824</v>
      </c>
      <c r="AE7" s="74">
        <f t="shared" si="0"/>
        <v>1096227</v>
      </c>
      <c r="AF7" s="74">
        <f t="shared" si="0"/>
        <v>1096227</v>
      </c>
      <c r="AG7" s="74">
        <f t="shared" si="0"/>
        <v>0</v>
      </c>
      <c r="AH7" s="74">
        <f t="shared" si="0"/>
        <v>832729</v>
      </c>
      <c r="AI7" s="74">
        <f t="shared" si="0"/>
        <v>263498</v>
      </c>
      <c r="AJ7" s="74">
        <f t="shared" si="0"/>
        <v>0</v>
      </c>
      <c r="AK7" s="74">
        <f t="shared" si="0"/>
        <v>0</v>
      </c>
      <c r="AL7" s="75" t="s">
        <v>209</v>
      </c>
      <c r="AM7" s="74">
        <f aca="true" t="shared" si="1" ref="AM7:BB7">SUM(AM8:AM12)</f>
        <v>2546988</v>
      </c>
      <c r="AN7" s="74">
        <f t="shared" si="1"/>
        <v>248203</v>
      </c>
      <c r="AO7" s="74">
        <f t="shared" si="1"/>
        <v>197394</v>
      </c>
      <c r="AP7" s="74">
        <f t="shared" si="1"/>
        <v>0</v>
      </c>
      <c r="AQ7" s="74">
        <f t="shared" si="1"/>
        <v>50809</v>
      </c>
      <c r="AR7" s="74">
        <f t="shared" si="1"/>
        <v>0</v>
      </c>
      <c r="AS7" s="74">
        <f t="shared" si="1"/>
        <v>956839</v>
      </c>
      <c r="AT7" s="74">
        <f t="shared" si="1"/>
        <v>0</v>
      </c>
      <c r="AU7" s="74">
        <f t="shared" si="1"/>
        <v>918212</v>
      </c>
      <c r="AV7" s="74">
        <f t="shared" si="1"/>
        <v>38627</v>
      </c>
      <c r="AW7" s="74">
        <f t="shared" si="1"/>
        <v>0</v>
      </c>
      <c r="AX7" s="74">
        <f t="shared" si="1"/>
        <v>1324318</v>
      </c>
      <c r="AY7" s="74">
        <f t="shared" si="1"/>
        <v>16848</v>
      </c>
      <c r="AZ7" s="74">
        <f t="shared" si="1"/>
        <v>809933</v>
      </c>
      <c r="BA7" s="74">
        <f t="shared" si="1"/>
        <v>477838</v>
      </c>
      <c r="BB7" s="74">
        <f t="shared" si="1"/>
        <v>19699</v>
      </c>
      <c r="BC7" s="75" t="s">
        <v>209</v>
      </c>
      <c r="BD7" s="74">
        <f aca="true" t="shared" si="2" ref="BD7:BM7">SUM(BD8:BD12)</f>
        <v>17628</v>
      </c>
      <c r="BE7" s="74">
        <f t="shared" si="2"/>
        <v>43284</v>
      </c>
      <c r="BF7" s="74">
        <f t="shared" si="2"/>
        <v>3686499</v>
      </c>
      <c r="BG7" s="74">
        <f t="shared" si="2"/>
        <v>6156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6156</v>
      </c>
      <c r="BN7" s="75" t="s">
        <v>209</v>
      </c>
      <c r="BO7" s="74">
        <f aca="true" t="shared" si="3" ref="BO7:CD7">SUM(BO8:BO12)</f>
        <v>767240</v>
      </c>
      <c r="BP7" s="74">
        <f t="shared" si="3"/>
        <v>112029</v>
      </c>
      <c r="BQ7" s="74">
        <f t="shared" si="3"/>
        <v>75809</v>
      </c>
      <c r="BR7" s="74">
        <f t="shared" si="3"/>
        <v>0</v>
      </c>
      <c r="BS7" s="74">
        <f t="shared" si="3"/>
        <v>36220</v>
      </c>
      <c r="BT7" s="74">
        <f t="shared" si="3"/>
        <v>0</v>
      </c>
      <c r="BU7" s="74">
        <f t="shared" si="3"/>
        <v>249977</v>
      </c>
      <c r="BV7" s="74">
        <f t="shared" si="3"/>
        <v>0</v>
      </c>
      <c r="BW7" s="74">
        <f t="shared" si="3"/>
        <v>249977</v>
      </c>
      <c r="BX7" s="74">
        <f t="shared" si="3"/>
        <v>0</v>
      </c>
      <c r="BY7" s="74">
        <f t="shared" si="3"/>
        <v>0</v>
      </c>
      <c r="BZ7" s="74">
        <f t="shared" si="3"/>
        <v>404487</v>
      </c>
      <c r="CA7" s="74">
        <f t="shared" si="3"/>
        <v>31824</v>
      </c>
      <c r="CB7" s="74">
        <f t="shared" si="3"/>
        <v>372663</v>
      </c>
      <c r="CC7" s="74">
        <f t="shared" si="3"/>
        <v>0</v>
      </c>
      <c r="CD7" s="74">
        <f t="shared" si="3"/>
        <v>0</v>
      </c>
      <c r="CE7" s="75" t="s">
        <v>209</v>
      </c>
      <c r="CF7" s="74">
        <f aca="true" t="shared" si="4" ref="CF7:CO7">SUM(CF8:CF12)</f>
        <v>747</v>
      </c>
      <c r="CG7" s="74">
        <f t="shared" si="4"/>
        <v>10693</v>
      </c>
      <c r="CH7" s="74">
        <f t="shared" si="4"/>
        <v>784089</v>
      </c>
      <c r="CI7" s="74">
        <f t="shared" si="4"/>
        <v>1102383</v>
      </c>
      <c r="CJ7" s="74">
        <f t="shared" si="4"/>
        <v>1096227</v>
      </c>
      <c r="CK7" s="74">
        <f t="shared" si="4"/>
        <v>0</v>
      </c>
      <c r="CL7" s="74">
        <f t="shared" si="4"/>
        <v>832729</v>
      </c>
      <c r="CM7" s="74">
        <f t="shared" si="4"/>
        <v>263498</v>
      </c>
      <c r="CN7" s="74">
        <f t="shared" si="4"/>
        <v>0</v>
      </c>
      <c r="CO7" s="74">
        <f t="shared" si="4"/>
        <v>6156</v>
      </c>
      <c r="CP7" s="75" t="s">
        <v>209</v>
      </c>
      <c r="CQ7" s="74">
        <f aca="true" t="shared" si="5" ref="CQ7:DF7">SUM(CQ8:CQ12)</f>
        <v>3314228</v>
      </c>
      <c r="CR7" s="74">
        <f t="shared" si="5"/>
        <v>360232</v>
      </c>
      <c r="CS7" s="74">
        <f t="shared" si="5"/>
        <v>273203</v>
      </c>
      <c r="CT7" s="74">
        <f t="shared" si="5"/>
        <v>0</v>
      </c>
      <c r="CU7" s="74">
        <f t="shared" si="5"/>
        <v>87029</v>
      </c>
      <c r="CV7" s="74">
        <f t="shared" si="5"/>
        <v>0</v>
      </c>
      <c r="CW7" s="74">
        <f t="shared" si="5"/>
        <v>1206816</v>
      </c>
      <c r="CX7" s="74">
        <f t="shared" si="5"/>
        <v>0</v>
      </c>
      <c r="CY7" s="74">
        <f t="shared" si="5"/>
        <v>1168189</v>
      </c>
      <c r="CZ7" s="74">
        <f t="shared" si="5"/>
        <v>38627</v>
      </c>
      <c r="DA7" s="74">
        <f t="shared" si="5"/>
        <v>0</v>
      </c>
      <c r="DB7" s="74">
        <f t="shared" si="5"/>
        <v>1728805</v>
      </c>
      <c r="DC7" s="74">
        <f t="shared" si="5"/>
        <v>48672</v>
      </c>
      <c r="DD7" s="74">
        <f t="shared" si="5"/>
        <v>1182596</v>
      </c>
      <c r="DE7" s="74">
        <f t="shared" si="5"/>
        <v>477838</v>
      </c>
      <c r="DF7" s="74">
        <f t="shared" si="5"/>
        <v>19699</v>
      </c>
      <c r="DG7" s="75" t="s">
        <v>209</v>
      </c>
      <c r="DH7" s="74">
        <f>SUM(DH8:DH12)</f>
        <v>18375</v>
      </c>
      <c r="DI7" s="74">
        <f>SUM(DI8:DI12)</f>
        <v>53977</v>
      </c>
      <c r="DJ7" s="74">
        <f>SUM(DJ8:DJ12)</f>
        <v>4470588</v>
      </c>
    </row>
    <row r="8" spans="1:114" s="51" customFormat="1" ht="12" customHeight="1">
      <c r="A8" s="52" t="s">
        <v>207</v>
      </c>
      <c r="B8" s="53" t="s">
        <v>210</v>
      </c>
      <c r="C8" s="52" t="s">
        <v>211</v>
      </c>
      <c r="D8" s="76">
        <f>SUM(E8,+L8)</f>
        <v>9911</v>
      </c>
      <c r="E8" s="76">
        <f>SUM(F8:I8)+K8</f>
        <v>2266</v>
      </c>
      <c r="F8" s="76">
        <v>0</v>
      </c>
      <c r="G8" s="76">
        <v>0</v>
      </c>
      <c r="H8" s="76">
        <v>0</v>
      </c>
      <c r="I8" s="76">
        <v>2266</v>
      </c>
      <c r="J8" s="76">
        <v>35393</v>
      </c>
      <c r="K8" s="76">
        <v>0</v>
      </c>
      <c r="L8" s="76">
        <v>7645</v>
      </c>
      <c r="M8" s="76">
        <f>SUM(N8,+U8)</f>
        <v>12596</v>
      </c>
      <c r="N8" s="76">
        <f>SUM(O8:R8)+T8</f>
        <v>2078</v>
      </c>
      <c r="O8" s="76">
        <v>2078</v>
      </c>
      <c r="P8" s="76">
        <v>0</v>
      </c>
      <c r="Q8" s="76">
        <v>0</v>
      </c>
      <c r="R8" s="76">
        <v>0</v>
      </c>
      <c r="S8" s="76">
        <v>62045</v>
      </c>
      <c r="T8" s="76">
        <v>0</v>
      </c>
      <c r="U8" s="76">
        <v>10518</v>
      </c>
      <c r="V8" s="76">
        <f aca="true" t="shared" si="6" ref="V8:AD12">+SUM(D8,M8)</f>
        <v>22507</v>
      </c>
      <c r="W8" s="76">
        <f t="shared" si="6"/>
        <v>4344</v>
      </c>
      <c r="X8" s="76">
        <f t="shared" si="6"/>
        <v>2078</v>
      </c>
      <c r="Y8" s="76">
        <f t="shared" si="6"/>
        <v>0</v>
      </c>
      <c r="Z8" s="76">
        <f t="shared" si="6"/>
        <v>0</v>
      </c>
      <c r="AA8" s="76">
        <f t="shared" si="6"/>
        <v>2266</v>
      </c>
      <c r="AB8" s="76">
        <f t="shared" si="6"/>
        <v>97438</v>
      </c>
      <c r="AC8" s="76">
        <f t="shared" si="6"/>
        <v>0</v>
      </c>
      <c r="AD8" s="76">
        <f t="shared" si="6"/>
        <v>18163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209</v>
      </c>
      <c r="AM8" s="76">
        <f>SUM(AN8,AS8,AW8,AX8,BD8)</f>
        <v>43834</v>
      </c>
      <c r="AN8" s="76">
        <f>SUM(AO8:AR8)</f>
        <v>23666</v>
      </c>
      <c r="AO8" s="76">
        <v>5238</v>
      </c>
      <c r="AP8" s="76">
        <v>0</v>
      </c>
      <c r="AQ8" s="76">
        <v>18428</v>
      </c>
      <c r="AR8" s="76">
        <v>0</v>
      </c>
      <c r="AS8" s="76">
        <f>SUM(AT8:AV8)</f>
        <v>15292</v>
      </c>
      <c r="AT8" s="76">
        <v>0</v>
      </c>
      <c r="AU8" s="76">
        <v>15292</v>
      </c>
      <c r="AV8" s="76">
        <v>0</v>
      </c>
      <c r="AW8" s="76">
        <v>0</v>
      </c>
      <c r="AX8" s="76">
        <f>SUM(AY8:BB8)</f>
        <v>4876</v>
      </c>
      <c r="AY8" s="76">
        <v>0</v>
      </c>
      <c r="AZ8" s="76">
        <v>4876</v>
      </c>
      <c r="BA8" s="76">
        <v>0</v>
      </c>
      <c r="BB8" s="76">
        <v>0</v>
      </c>
      <c r="BC8" s="77" t="s">
        <v>209</v>
      </c>
      <c r="BD8" s="76">
        <v>0</v>
      </c>
      <c r="BE8" s="76">
        <v>1470</v>
      </c>
      <c r="BF8" s="76">
        <f>SUM(AE8,+AM8,+BE8)</f>
        <v>45304</v>
      </c>
      <c r="BG8" s="76">
        <f>SUM(BH8,+BM8)</f>
        <v>6156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6156</v>
      </c>
      <c r="BN8" s="77" t="s">
        <v>209</v>
      </c>
      <c r="BO8" s="76">
        <f>SUM(BP8,BU8,BY8,BZ8,CF8)</f>
        <v>67092</v>
      </c>
      <c r="BP8" s="76">
        <f>SUM(BQ8:BT8)</f>
        <v>23910</v>
      </c>
      <c r="BQ8" s="76">
        <v>5238</v>
      </c>
      <c r="BR8" s="76">
        <v>0</v>
      </c>
      <c r="BS8" s="76">
        <v>18672</v>
      </c>
      <c r="BT8" s="76">
        <v>0</v>
      </c>
      <c r="BU8" s="76">
        <f>SUM(BV8:BX8)</f>
        <v>17341</v>
      </c>
      <c r="BV8" s="76">
        <v>0</v>
      </c>
      <c r="BW8" s="76">
        <v>17341</v>
      </c>
      <c r="BX8" s="76">
        <v>0</v>
      </c>
      <c r="BY8" s="76">
        <v>0</v>
      </c>
      <c r="BZ8" s="76">
        <f>SUM(CA8:CD8)</f>
        <v>25841</v>
      </c>
      <c r="CA8" s="76">
        <v>0</v>
      </c>
      <c r="CB8" s="76">
        <v>25841</v>
      </c>
      <c r="CC8" s="76">
        <v>0</v>
      </c>
      <c r="CD8" s="76">
        <v>0</v>
      </c>
      <c r="CE8" s="77" t="s">
        <v>209</v>
      </c>
      <c r="CF8" s="76">
        <v>0</v>
      </c>
      <c r="CG8" s="76">
        <v>1393</v>
      </c>
      <c r="CH8" s="76">
        <f>SUM(BG8,+BO8,+CG8)</f>
        <v>74641</v>
      </c>
      <c r="CI8" s="76">
        <f aca="true" t="shared" si="7" ref="CI8:CO12">SUM(AE8,+BG8)</f>
        <v>6156</v>
      </c>
      <c r="CJ8" s="76">
        <f t="shared" si="7"/>
        <v>0</v>
      </c>
      <c r="CK8" s="76">
        <f t="shared" si="7"/>
        <v>0</v>
      </c>
      <c r="CL8" s="76">
        <f t="shared" si="7"/>
        <v>0</v>
      </c>
      <c r="CM8" s="76">
        <f t="shared" si="7"/>
        <v>0</v>
      </c>
      <c r="CN8" s="76">
        <f t="shared" si="7"/>
        <v>0</v>
      </c>
      <c r="CO8" s="76">
        <f t="shared" si="7"/>
        <v>6156</v>
      </c>
      <c r="CP8" s="77" t="s">
        <v>209</v>
      </c>
      <c r="CQ8" s="76">
        <f aca="true" t="shared" si="8" ref="CQ8:DF12">SUM(AM8,+BO8)</f>
        <v>110926</v>
      </c>
      <c r="CR8" s="76">
        <f t="shared" si="8"/>
        <v>47576</v>
      </c>
      <c r="CS8" s="76">
        <f t="shared" si="8"/>
        <v>10476</v>
      </c>
      <c r="CT8" s="76">
        <f t="shared" si="8"/>
        <v>0</v>
      </c>
      <c r="CU8" s="76">
        <f t="shared" si="8"/>
        <v>37100</v>
      </c>
      <c r="CV8" s="76">
        <f t="shared" si="8"/>
        <v>0</v>
      </c>
      <c r="CW8" s="76">
        <f t="shared" si="8"/>
        <v>32633</v>
      </c>
      <c r="CX8" s="76">
        <f t="shared" si="8"/>
        <v>0</v>
      </c>
      <c r="CY8" s="76">
        <f t="shared" si="8"/>
        <v>32633</v>
      </c>
      <c r="CZ8" s="76">
        <f t="shared" si="8"/>
        <v>0</v>
      </c>
      <c r="DA8" s="76">
        <f t="shared" si="8"/>
        <v>0</v>
      </c>
      <c r="DB8" s="76">
        <f t="shared" si="8"/>
        <v>30717</v>
      </c>
      <c r="DC8" s="76">
        <f t="shared" si="8"/>
        <v>0</v>
      </c>
      <c r="DD8" s="76">
        <f t="shared" si="8"/>
        <v>30717</v>
      </c>
      <c r="DE8" s="76">
        <f t="shared" si="8"/>
        <v>0</v>
      </c>
      <c r="DF8" s="76">
        <f t="shared" si="8"/>
        <v>0</v>
      </c>
      <c r="DG8" s="77" t="s">
        <v>209</v>
      </c>
      <c r="DH8" s="76">
        <f aca="true" t="shared" si="9" ref="DH8:DJ12">SUM(BD8,+CF8)</f>
        <v>0</v>
      </c>
      <c r="DI8" s="76">
        <f t="shared" si="9"/>
        <v>2863</v>
      </c>
      <c r="DJ8" s="76">
        <f t="shared" si="9"/>
        <v>119945</v>
      </c>
    </row>
    <row r="9" spans="1:114" s="51" customFormat="1" ht="12" customHeight="1">
      <c r="A9" s="52" t="s">
        <v>207</v>
      </c>
      <c r="B9" s="53" t="s">
        <v>212</v>
      </c>
      <c r="C9" s="52" t="s">
        <v>213</v>
      </c>
      <c r="D9" s="76">
        <f>SUM(E9,+L9)</f>
        <v>40222</v>
      </c>
      <c r="E9" s="76">
        <f>SUM(F9:I9)+K9</f>
        <v>27214</v>
      </c>
      <c r="F9" s="76">
        <v>0</v>
      </c>
      <c r="G9" s="76">
        <v>0</v>
      </c>
      <c r="H9" s="76">
        <v>0</v>
      </c>
      <c r="I9" s="76">
        <v>27214</v>
      </c>
      <c r="J9" s="76">
        <v>111699</v>
      </c>
      <c r="K9" s="76">
        <v>0</v>
      </c>
      <c r="L9" s="76">
        <v>13008</v>
      </c>
      <c r="M9" s="76">
        <f>SUM(N9,+U9)</f>
        <v>0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f t="shared" si="6"/>
        <v>40222</v>
      </c>
      <c r="W9" s="76">
        <f t="shared" si="6"/>
        <v>27214</v>
      </c>
      <c r="X9" s="76">
        <f t="shared" si="6"/>
        <v>0</v>
      </c>
      <c r="Y9" s="76">
        <f t="shared" si="6"/>
        <v>0</v>
      </c>
      <c r="Z9" s="76">
        <f t="shared" si="6"/>
        <v>0</v>
      </c>
      <c r="AA9" s="76">
        <f t="shared" si="6"/>
        <v>27214</v>
      </c>
      <c r="AB9" s="76">
        <f t="shared" si="6"/>
        <v>111699</v>
      </c>
      <c r="AC9" s="76">
        <f t="shared" si="6"/>
        <v>0</v>
      </c>
      <c r="AD9" s="76">
        <f t="shared" si="6"/>
        <v>13008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209</v>
      </c>
      <c r="AM9" s="76">
        <f>SUM(AN9,AS9,AW9,AX9,BD9)</f>
        <v>135418</v>
      </c>
      <c r="AN9" s="76">
        <f>SUM(AO9:AR9)</f>
        <v>17919</v>
      </c>
      <c r="AO9" s="76">
        <v>91</v>
      </c>
      <c r="AP9" s="76">
        <v>0</v>
      </c>
      <c r="AQ9" s="76">
        <v>17828</v>
      </c>
      <c r="AR9" s="76">
        <v>0</v>
      </c>
      <c r="AS9" s="76">
        <f>SUM(AT9:AV9)</f>
        <v>86771</v>
      </c>
      <c r="AT9" s="76">
        <v>0</v>
      </c>
      <c r="AU9" s="76">
        <v>86771</v>
      </c>
      <c r="AV9" s="76">
        <v>0</v>
      </c>
      <c r="AW9" s="76">
        <v>0</v>
      </c>
      <c r="AX9" s="76">
        <f>SUM(AY9:BB9)</f>
        <v>30728</v>
      </c>
      <c r="AY9" s="76">
        <v>16848</v>
      </c>
      <c r="AZ9" s="76">
        <v>13880</v>
      </c>
      <c r="BA9" s="76">
        <v>0</v>
      </c>
      <c r="BB9" s="76">
        <v>0</v>
      </c>
      <c r="BC9" s="77" t="s">
        <v>209</v>
      </c>
      <c r="BD9" s="76">
        <v>0</v>
      </c>
      <c r="BE9" s="76">
        <v>16503</v>
      </c>
      <c r="BF9" s="76">
        <f>SUM(AE9,+AM9,+BE9)</f>
        <v>151921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209</v>
      </c>
      <c r="BO9" s="76">
        <f>SUM(BP9,BU9,BY9,BZ9,CF9)</f>
        <v>0</v>
      </c>
      <c r="BP9" s="76">
        <f>SUM(BQ9:BT9)</f>
        <v>0</v>
      </c>
      <c r="BQ9" s="76">
        <v>0</v>
      </c>
      <c r="BR9" s="76">
        <v>0</v>
      </c>
      <c r="BS9" s="76">
        <v>0</v>
      </c>
      <c r="BT9" s="76">
        <v>0</v>
      </c>
      <c r="BU9" s="76">
        <f>SUM(BV9:BX9)</f>
        <v>0</v>
      </c>
      <c r="BV9" s="76">
        <v>0</v>
      </c>
      <c r="BW9" s="76">
        <v>0</v>
      </c>
      <c r="BX9" s="76">
        <v>0</v>
      </c>
      <c r="BY9" s="76">
        <v>0</v>
      </c>
      <c r="BZ9" s="76">
        <f>SUM(CA9:CD9)</f>
        <v>0</v>
      </c>
      <c r="CA9" s="76">
        <v>0</v>
      </c>
      <c r="CB9" s="76">
        <v>0</v>
      </c>
      <c r="CC9" s="76">
        <v>0</v>
      </c>
      <c r="CD9" s="76">
        <v>0</v>
      </c>
      <c r="CE9" s="77" t="s">
        <v>209</v>
      </c>
      <c r="CF9" s="76">
        <v>0</v>
      </c>
      <c r="CG9" s="76">
        <v>0</v>
      </c>
      <c r="CH9" s="76">
        <f>SUM(BG9,+BO9,+CG9)</f>
        <v>0</v>
      </c>
      <c r="CI9" s="76">
        <f t="shared" si="7"/>
        <v>0</v>
      </c>
      <c r="CJ9" s="76">
        <f t="shared" si="7"/>
        <v>0</v>
      </c>
      <c r="CK9" s="76">
        <f t="shared" si="7"/>
        <v>0</v>
      </c>
      <c r="CL9" s="76">
        <f t="shared" si="7"/>
        <v>0</v>
      </c>
      <c r="CM9" s="76">
        <f t="shared" si="7"/>
        <v>0</v>
      </c>
      <c r="CN9" s="76">
        <f t="shared" si="7"/>
        <v>0</v>
      </c>
      <c r="CO9" s="76">
        <f t="shared" si="7"/>
        <v>0</v>
      </c>
      <c r="CP9" s="77" t="s">
        <v>209</v>
      </c>
      <c r="CQ9" s="76">
        <f t="shared" si="8"/>
        <v>135418</v>
      </c>
      <c r="CR9" s="76">
        <f t="shared" si="8"/>
        <v>17919</v>
      </c>
      <c r="CS9" s="76">
        <f t="shared" si="8"/>
        <v>91</v>
      </c>
      <c r="CT9" s="76">
        <f t="shared" si="8"/>
        <v>0</v>
      </c>
      <c r="CU9" s="76">
        <f t="shared" si="8"/>
        <v>17828</v>
      </c>
      <c r="CV9" s="76">
        <f t="shared" si="8"/>
        <v>0</v>
      </c>
      <c r="CW9" s="76">
        <f t="shared" si="8"/>
        <v>86771</v>
      </c>
      <c r="CX9" s="76">
        <f t="shared" si="8"/>
        <v>0</v>
      </c>
      <c r="CY9" s="76">
        <f t="shared" si="8"/>
        <v>86771</v>
      </c>
      <c r="CZ9" s="76">
        <f t="shared" si="8"/>
        <v>0</v>
      </c>
      <c r="DA9" s="76">
        <f t="shared" si="8"/>
        <v>0</v>
      </c>
      <c r="DB9" s="76">
        <f t="shared" si="8"/>
        <v>30728</v>
      </c>
      <c r="DC9" s="76">
        <f t="shared" si="8"/>
        <v>16848</v>
      </c>
      <c r="DD9" s="76">
        <f t="shared" si="8"/>
        <v>13880</v>
      </c>
      <c r="DE9" s="76">
        <f t="shared" si="8"/>
        <v>0</v>
      </c>
      <c r="DF9" s="76">
        <f t="shared" si="8"/>
        <v>0</v>
      </c>
      <c r="DG9" s="77" t="s">
        <v>209</v>
      </c>
      <c r="DH9" s="76">
        <f t="shared" si="9"/>
        <v>0</v>
      </c>
      <c r="DI9" s="76">
        <f t="shared" si="9"/>
        <v>16503</v>
      </c>
      <c r="DJ9" s="76">
        <f t="shared" si="9"/>
        <v>151921</v>
      </c>
    </row>
    <row r="10" spans="1:114" s="51" customFormat="1" ht="12" customHeight="1">
      <c r="A10" s="52" t="s">
        <v>207</v>
      </c>
      <c r="B10" s="66" t="s">
        <v>214</v>
      </c>
      <c r="C10" s="52" t="s">
        <v>215</v>
      </c>
      <c r="D10" s="76">
        <f>SUM(E10,+L10)</f>
        <v>176680</v>
      </c>
      <c r="E10" s="76">
        <f>SUM(F10:I10)+K10</f>
        <v>121461</v>
      </c>
      <c r="F10" s="76">
        <v>0</v>
      </c>
      <c r="G10" s="76">
        <v>0</v>
      </c>
      <c r="H10" s="76">
        <v>37500</v>
      </c>
      <c r="I10" s="76">
        <v>3216</v>
      </c>
      <c r="J10" s="76">
        <v>330075</v>
      </c>
      <c r="K10" s="76">
        <v>80745</v>
      </c>
      <c r="L10" s="76">
        <v>55219</v>
      </c>
      <c r="M10" s="76">
        <f>SUM(N10,+U10)</f>
        <v>17434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288516</v>
      </c>
      <c r="T10" s="76">
        <v>0</v>
      </c>
      <c r="U10" s="76">
        <v>17434</v>
      </c>
      <c r="V10" s="76">
        <f t="shared" si="6"/>
        <v>194114</v>
      </c>
      <c r="W10" s="76">
        <f t="shared" si="6"/>
        <v>121461</v>
      </c>
      <c r="X10" s="76">
        <f t="shared" si="6"/>
        <v>0</v>
      </c>
      <c r="Y10" s="76">
        <f t="shared" si="6"/>
        <v>0</v>
      </c>
      <c r="Z10" s="76">
        <f t="shared" si="6"/>
        <v>37500</v>
      </c>
      <c r="AA10" s="76">
        <f t="shared" si="6"/>
        <v>3216</v>
      </c>
      <c r="AB10" s="76">
        <f t="shared" si="6"/>
        <v>618591</v>
      </c>
      <c r="AC10" s="76">
        <f t="shared" si="6"/>
        <v>80745</v>
      </c>
      <c r="AD10" s="76">
        <f t="shared" si="6"/>
        <v>72653</v>
      </c>
      <c r="AE10" s="76">
        <f>SUM(AF10,+AK10)</f>
        <v>51363</v>
      </c>
      <c r="AF10" s="76">
        <f>SUM(AG10:AJ10)</f>
        <v>51363</v>
      </c>
      <c r="AG10" s="76">
        <v>0</v>
      </c>
      <c r="AH10" s="76">
        <v>0</v>
      </c>
      <c r="AI10" s="76">
        <v>51363</v>
      </c>
      <c r="AJ10" s="76">
        <v>0</v>
      </c>
      <c r="AK10" s="76">
        <v>0</v>
      </c>
      <c r="AL10" s="77" t="s">
        <v>209</v>
      </c>
      <c r="AM10" s="76">
        <f>SUM(AN10,AS10,AW10,AX10,BD10)</f>
        <v>439319</v>
      </c>
      <c r="AN10" s="76">
        <f>SUM(AO10:AR10)</f>
        <v>53356</v>
      </c>
      <c r="AO10" s="76">
        <v>53356</v>
      </c>
      <c r="AP10" s="76">
        <v>0</v>
      </c>
      <c r="AQ10" s="76">
        <v>0</v>
      </c>
      <c r="AR10" s="76">
        <v>0</v>
      </c>
      <c r="AS10" s="76">
        <f>SUM(AT10:AV10)</f>
        <v>155562</v>
      </c>
      <c r="AT10" s="76">
        <v>0</v>
      </c>
      <c r="AU10" s="76">
        <v>129644</v>
      </c>
      <c r="AV10" s="76">
        <v>25918</v>
      </c>
      <c r="AW10" s="76">
        <v>0</v>
      </c>
      <c r="AX10" s="76">
        <f>SUM(AY10:BB10)</f>
        <v>223421</v>
      </c>
      <c r="AY10" s="76">
        <v>0</v>
      </c>
      <c r="AZ10" s="76">
        <v>191586</v>
      </c>
      <c r="BA10" s="76">
        <v>12136</v>
      </c>
      <c r="BB10" s="76">
        <v>19699</v>
      </c>
      <c r="BC10" s="77" t="s">
        <v>209</v>
      </c>
      <c r="BD10" s="76">
        <v>6980</v>
      </c>
      <c r="BE10" s="76">
        <v>16073</v>
      </c>
      <c r="BF10" s="76">
        <f>SUM(AE10,+AM10,+BE10)</f>
        <v>506755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209</v>
      </c>
      <c r="BO10" s="76">
        <f>SUM(BP10,BU10,BY10,BZ10,CF10)</f>
        <v>302264</v>
      </c>
      <c r="BP10" s="76">
        <f>SUM(BQ10:BT10)</f>
        <v>8853</v>
      </c>
      <c r="BQ10" s="76">
        <v>8853</v>
      </c>
      <c r="BR10" s="76">
        <v>0</v>
      </c>
      <c r="BS10" s="76">
        <v>0</v>
      </c>
      <c r="BT10" s="76">
        <v>0</v>
      </c>
      <c r="BU10" s="76">
        <f>SUM(BV10:BX10)</f>
        <v>2530</v>
      </c>
      <c r="BV10" s="76">
        <v>0</v>
      </c>
      <c r="BW10" s="76">
        <v>2530</v>
      </c>
      <c r="BX10" s="76">
        <v>0</v>
      </c>
      <c r="BY10" s="76">
        <v>0</v>
      </c>
      <c r="BZ10" s="76">
        <f>SUM(CA10:CD10)</f>
        <v>290134</v>
      </c>
      <c r="CA10" s="76">
        <v>31824</v>
      </c>
      <c r="CB10" s="76">
        <v>258310</v>
      </c>
      <c r="CC10" s="76">
        <v>0</v>
      </c>
      <c r="CD10" s="76">
        <v>0</v>
      </c>
      <c r="CE10" s="77" t="s">
        <v>209</v>
      </c>
      <c r="CF10" s="76">
        <v>747</v>
      </c>
      <c r="CG10" s="76">
        <v>3686</v>
      </c>
      <c r="CH10" s="76">
        <f>SUM(BG10,+BO10,+CG10)</f>
        <v>305950</v>
      </c>
      <c r="CI10" s="76">
        <f t="shared" si="7"/>
        <v>51363</v>
      </c>
      <c r="CJ10" s="76">
        <f t="shared" si="7"/>
        <v>51363</v>
      </c>
      <c r="CK10" s="76">
        <f t="shared" si="7"/>
        <v>0</v>
      </c>
      <c r="CL10" s="76">
        <f t="shared" si="7"/>
        <v>0</v>
      </c>
      <c r="CM10" s="76">
        <f t="shared" si="7"/>
        <v>51363</v>
      </c>
      <c r="CN10" s="76">
        <f t="shared" si="7"/>
        <v>0</v>
      </c>
      <c r="CO10" s="76">
        <f t="shared" si="7"/>
        <v>0</v>
      </c>
      <c r="CP10" s="77" t="s">
        <v>209</v>
      </c>
      <c r="CQ10" s="76">
        <f t="shared" si="8"/>
        <v>741583</v>
      </c>
      <c r="CR10" s="76">
        <f t="shared" si="8"/>
        <v>62209</v>
      </c>
      <c r="CS10" s="76">
        <f t="shared" si="8"/>
        <v>62209</v>
      </c>
      <c r="CT10" s="76">
        <f t="shared" si="8"/>
        <v>0</v>
      </c>
      <c r="CU10" s="76">
        <f t="shared" si="8"/>
        <v>0</v>
      </c>
      <c r="CV10" s="76">
        <f t="shared" si="8"/>
        <v>0</v>
      </c>
      <c r="CW10" s="76">
        <f t="shared" si="8"/>
        <v>158092</v>
      </c>
      <c r="CX10" s="76">
        <f t="shared" si="8"/>
        <v>0</v>
      </c>
      <c r="CY10" s="76">
        <f t="shared" si="8"/>
        <v>132174</v>
      </c>
      <c r="CZ10" s="76">
        <f t="shared" si="8"/>
        <v>25918</v>
      </c>
      <c r="DA10" s="76">
        <f t="shared" si="8"/>
        <v>0</v>
      </c>
      <c r="DB10" s="76">
        <f t="shared" si="8"/>
        <v>513555</v>
      </c>
      <c r="DC10" s="76">
        <f t="shared" si="8"/>
        <v>31824</v>
      </c>
      <c r="DD10" s="76">
        <f t="shared" si="8"/>
        <v>449896</v>
      </c>
      <c r="DE10" s="76">
        <f t="shared" si="8"/>
        <v>12136</v>
      </c>
      <c r="DF10" s="76">
        <f t="shared" si="8"/>
        <v>19699</v>
      </c>
      <c r="DG10" s="77" t="s">
        <v>209</v>
      </c>
      <c r="DH10" s="76">
        <f t="shared" si="9"/>
        <v>7727</v>
      </c>
      <c r="DI10" s="76">
        <f t="shared" si="9"/>
        <v>19759</v>
      </c>
      <c r="DJ10" s="76">
        <f t="shared" si="9"/>
        <v>812705</v>
      </c>
    </row>
    <row r="11" spans="1:114" s="51" customFormat="1" ht="12" customHeight="1">
      <c r="A11" s="52" t="s">
        <v>207</v>
      </c>
      <c r="B11" s="53" t="s">
        <v>216</v>
      </c>
      <c r="C11" s="52" t="s">
        <v>217</v>
      </c>
      <c r="D11" s="76">
        <f>SUM(E11,+L11)</f>
        <v>264365</v>
      </c>
      <c r="E11" s="76">
        <f>SUM(F11:I11)+K11</f>
        <v>264365</v>
      </c>
      <c r="F11" s="76">
        <v>0</v>
      </c>
      <c r="G11" s="76">
        <v>0</v>
      </c>
      <c r="H11" s="76">
        <v>183000</v>
      </c>
      <c r="I11" s="76">
        <v>11797</v>
      </c>
      <c r="J11" s="76">
        <v>1273874</v>
      </c>
      <c r="K11" s="76">
        <v>69568</v>
      </c>
      <c r="L11" s="76">
        <v>0</v>
      </c>
      <c r="M11" s="76">
        <f>SUM(N11,+U11)</f>
        <v>27</v>
      </c>
      <c r="N11" s="76">
        <f>SUM(O11:R11)+T11</f>
        <v>27</v>
      </c>
      <c r="O11" s="76">
        <v>0</v>
      </c>
      <c r="P11" s="76">
        <v>0</v>
      </c>
      <c r="Q11" s="76">
        <v>0</v>
      </c>
      <c r="R11" s="76">
        <v>0</v>
      </c>
      <c r="S11" s="76">
        <v>261998</v>
      </c>
      <c r="T11" s="76">
        <v>27</v>
      </c>
      <c r="U11" s="76"/>
      <c r="V11" s="76">
        <f t="shared" si="6"/>
        <v>264392</v>
      </c>
      <c r="W11" s="76">
        <f t="shared" si="6"/>
        <v>264392</v>
      </c>
      <c r="X11" s="76">
        <f t="shared" si="6"/>
        <v>0</v>
      </c>
      <c r="Y11" s="76">
        <f t="shared" si="6"/>
        <v>0</v>
      </c>
      <c r="Z11" s="76">
        <f t="shared" si="6"/>
        <v>183000</v>
      </c>
      <c r="AA11" s="76">
        <f t="shared" si="6"/>
        <v>11797</v>
      </c>
      <c r="AB11" s="76">
        <f t="shared" si="6"/>
        <v>1535872</v>
      </c>
      <c r="AC11" s="76">
        <f t="shared" si="6"/>
        <v>69595</v>
      </c>
      <c r="AD11" s="76">
        <f t="shared" si="6"/>
        <v>0</v>
      </c>
      <c r="AE11" s="76">
        <f>SUM(AF11,+AK11)</f>
        <v>60341</v>
      </c>
      <c r="AF11" s="76">
        <f>SUM(AG11:AJ11)</f>
        <v>60341</v>
      </c>
      <c r="AG11" s="76">
        <v>0</v>
      </c>
      <c r="AH11" s="76">
        <v>60341</v>
      </c>
      <c r="AI11" s="76">
        <v>0</v>
      </c>
      <c r="AJ11" s="76">
        <v>0</v>
      </c>
      <c r="AK11" s="76">
        <v>0</v>
      </c>
      <c r="AL11" s="77" t="s">
        <v>209</v>
      </c>
      <c r="AM11" s="76">
        <f>SUM(AN11,AS11,AW11,AX11,BD11)</f>
        <v>1474115</v>
      </c>
      <c r="AN11" s="76">
        <f>SUM(AO11:AR11)</f>
        <v>118785</v>
      </c>
      <c r="AO11" s="76">
        <v>104232</v>
      </c>
      <c r="AP11" s="76">
        <v>0</v>
      </c>
      <c r="AQ11" s="76">
        <v>14553</v>
      </c>
      <c r="AR11" s="76">
        <v>0</v>
      </c>
      <c r="AS11" s="76">
        <f>SUM(AT11:AV11)</f>
        <v>607733</v>
      </c>
      <c r="AT11" s="76">
        <v>0</v>
      </c>
      <c r="AU11" s="76">
        <v>607355</v>
      </c>
      <c r="AV11" s="76">
        <v>378</v>
      </c>
      <c r="AW11" s="76">
        <v>0</v>
      </c>
      <c r="AX11" s="76">
        <f>SUM(AY11:BB11)</f>
        <v>747597</v>
      </c>
      <c r="AY11" s="76">
        <v>0</v>
      </c>
      <c r="AZ11" s="76">
        <v>302289</v>
      </c>
      <c r="BA11" s="76">
        <v>445308</v>
      </c>
      <c r="BB11" s="76">
        <v>0</v>
      </c>
      <c r="BC11" s="77" t="s">
        <v>209</v>
      </c>
      <c r="BD11" s="76">
        <v>0</v>
      </c>
      <c r="BE11" s="76">
        <v>3783</v>
      </c>
      <c r="BF11" s="76">
        <f>SUM(AE11,+AM11,+BE11)</f>
        <v>1538239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209</v>
      </c>
      <c r="BO11" s="76">
        <f>SUM(BP11,BU11,BY11,BZ11,CF11)</f>
        <v>257365</v>
      </c>
      <c r="BP11" s="76">
        <f>SUM(BQ11:BT11)</f>
        <v>79266</v>
      </c>
      <c r="BQ11" s="76">
        <v>61718</v>
      </c>
      <c r="BR11" s="76">
        <v>0</v>
      </c>
      <c r="BS11" s="76">
        <v>17548</v>
      </c>
      <c r="BT11" s="76">
        <v>0</v>
      </c>
      <c r="BU11" s="76">
        <f>SUM(BV11:BX11)</f>
        <v>169949</v>
      </c>
      <c r="BV11" s="76">
        <v>0</v>
      </c>
      <c r="BW11" s="76">
        <v>169949</v>
      </c>
      <c r="BX11" s="76">
        <v>0</v>
      </c>
      <c r="BY11" s="76">
        <v>0</v>
      </c>
      <c r="BZ11" s="76">
        <f>SUM(CA11:CD11)</f>
        <v>8150</v>
      </c>
      <c r="CA11" s="76">
        <v>0</v>
      </c>
      <c r="CB11" s="76">
        <v>8150</v>
      </c>
      <c r="CC11" s="76">
        <v>0</v>
      </c>
      <c r="CD11" s="76">
        <v>0</v>
      </c>
      <c r="CE11" s="77" t="s">
        <v>209</v>
      </c>
      <c r="CF11" s="76">
        <v>0</v>
      </c>
      <c r="CG11" s="76">
        <v>4660</v>
      </c>
      <c r="CH11" s="76">
        <f>SUM(BG11,+BO11,+CG11)</f>
        <v>262025</v>
      </c>
      <c r="CI11" s="76">
        <f t="shared" si="7"/>
        <v>60341</v>
      </c>
      <c r="CJ11" s="76">
        <f t="shared" si="7"/>
        <v>60341</v>
      </c>
      <c r="CK11" s="76">
        <f t="shared" si="7"/>
        <v>0</v>
      </c>
      <c r="CL11" s="76">
        <f t="shared" si="7"/>
        <v>60341</v>
      </c>
      <c r="CM11" s="76">
        <f t="shared" si="7"/>
        <v>0</v>
      </c>
      <c r="CN11" s="76">
        <f t="shared" si="7"/>
        <v>0</v>
      </c>
      <c r="CO11" s="76">
        <f t="shared" si="7"/>
        <v>0</v>
      </c>
      <c r="CP11" s="77" t="s">
        <v>209</v>
      </c>
      <c r="CQ11" s="76">
        <f t="shared" si="8"/>
        <v>1731480</v>
      </c>
      <c r="CR11" s="76">
        <f t="shared" si="8"/>
        <v>198051</v>
      </c>
      <c r="CS11" s="76">
        <f t="shared" si="8"/>
        <v>165950</v>
      </c>
      <c r="CT11" s="76">
        <f t="shared" si="8"/>
        <v>0</v>
      </c>
      <c r="CU11" s="76">
        <f t="shared" si="8"/>
        <v>32101</v>
      </c>
      <c r="CV11" s="76">
        <f t="shared" si="8"/>
        <v>0</v>
      </c>
      <c r="CW11" s="76">
        <f t="shared" si="8"/>
        <v>777682</v>
      </c>
      <c r="CX11" s="76">
        <f t="shared" si="8"/>
        <v>0</v>
      </c>
      <c r="CY11" s="76">
        <f t="shared" si="8"/>
        <v>777304</v>
      </c>
      <c r="CZ11" s="76">
        <f t="shared" si="8"/>
        <v>378</v>
      </c>
      <c r="DA11" s="76">
        <f t="shared" si="8"/>
        <v>0</v>
      </c>
      <c r="DB11" s="76">
        <f t="shared" si="8"/>
        <v>755747</v>
      </c>
      <c r="DC11" s="76">
        <f t="shared" si="8"/>
        <v>0</v>
      </c>
      <c r="DD11" s="76">
        <f t="shared" si="8"/>
        <v>310439</v>
      </c>
      <c r="DE11" s="76">
        <f t="shared" si="8"/>
        <v>445308</v>
      </c>
      <c r="DF11" s="76">
        <f t="shared" si="8"/>
        <v>0</v>
      </c>
      <c r="DG11" s="77" t="s">
        <v>209</v>
      </c>
      <c r="DH11" s="76">
        <f t="shared" si="9"/>
        <v>0</v>
      </c>
      <c r="DI11" s="76">
        <f t="shared" si="9"/>
        <v>8443</v>
      </c>
      <c r="DJ11" s="76">
        <f t="shared" si="9"/>
        <v>1800264</v>
      </c>
    </row>
    <row r="12" spans="1:114" s="51" customFormat="1" ht="12" customHeight="1">
      <c r="A12" s="55" t="s">
        <v>207</v>
      </c>
      <c r="B12" s="56" t="s">
        <v>218</v>
      </c>
      <c r="C12" s="55" t="s">
        <v>219</v>
      </c>
      <c r="D12" s="78">
        <f>SUM(E12,+L12)</f>
        <v>643102</v>
      </c>
      <c r="E12" s="78">
        <f>SUM(F12:I12)+K12</f>
        <v>643102</v>
      </c>
      <c r="F12" s="78">
        <v>206224</v>
      </c>
      <c r="G12" s="78">
        <v>5346</v>
      </c>
      <c r="H12" s="78">
        <v>297800</v>
      </c>
      <c r="I12" s="78">
        <v>118825</v>
      </c>
      <c r="J12" s="78">
        <v>801178</v>
      </c>
      <c r="K12" s="78">
        <v>14907</v>
      </c>
      <c r="L12" s="78">
        <v>0</v>
      </c>
      <c r="M12" s="78">
        <f>SUM(N12,+U12)</f>
        <v>60557</v>
      </c>
      <c r="N12" s="78">
        <f>SUM(O12:R12)+T12</f>
        <v>60557</v>
      </c>
      <c r="O12" s="78">
        <v>0</v>
      </c>
      <c r="P12" s="78">
        <v>0</v>
      </c>
      <c r="Q12" s="78">
        <v>42600</v>
      </c>
      <c r="R12" s="78">
        <v>12</v>
      </c>
      <c r="S12" s="78">
        <v>80916</v>
      </c>
      <c r="T12" s="78">
        <v>17945</v>
      </c>
      <c r="U12" s="78">
        <v>0</v>
      </c>
      <c r="V12" s="78">
        <f t="shared" si="6"/>
        <v>703659</v>
      </c>
      <c r="W12" s="78">
        <f t="shared" si="6"/>
        <v>703659</v>
      </c>
      <c r="X12" s="78">
        <f t="shared" si="6"/>
        <v>206224</v>
      </c>
      <c r="Y12" s="78">
        <f t="shared" si="6"/>
        <v>5346</v>
      </c>
      <c r="Z12" s="78">
        <f t="shared" si="6"/>
        <v>340400</v>
      </c>
      <c r="AA12" s="78">
        <f t="shared" si="6"/>
        <v>118837</v>
      </c>
      <c r="AB12" s="78">
        <f t="shared" si="6"/>
        <v>882094</v>
      </c>
      <c r="AC12" s="78">
        <f t="shared" si="6"/>
        <v>32852</v>
      </c>
      <c r="AD12" s="78">
        <f t="shared" si="6"/>
        <v>0</v>
      </c>
      <c r="AE12" s="78">
        <f>SUM(AF12,+AK12)</f>
        <v>984523</v>
      </c>
      <c r="AF12" s="78">
        <f>SUM(AG12:AJ12)</f>
        <v>984523</v>
      </c>
      <c r="AG12" s="78">
        <v>0</v>
      </c>
      <c r="AH12" s="78">
        <v>772388</v>
      </c>
      <c r="AI12" s="78">
        <v>212135</v>
      </c>
      <c r="AJ12" s="78">
        <v>0</v>
      </c>
      <c r="AK12" s="78">
        <v>0</v>
      </c>
      <c r="AL12" s="79" t="s">
        <v>209</v>
      </c>
      <c r="AM12" s="78">
        <f>SUM(AN12,AS12,AW12,AX12,BD12)</f>
        <v>454302</v>
      </c>
      <c r="AN12" s="78">
        <f>SUM(AO12:AR12)</f>
        <v>34477</v>
      </c>
      <c r="AO12" s="78">
        <v>34477</v>
      </c>
      <c r="AP12" s="78">
        <v>0</v>
      </c>
      <c r="AQ12" s="78">
        <v>0</v>
      </c>
      <c r="AR12" s="78">
        <v>0</v>
      </c>
      <c r="AS12" s="78">
        <f>SUM(AT12:AV12)</f>
        <v>91481</v>
      </c>
      <c r="AT12" s="78">
        <v>0</v>
      </c>
      <c r="AU12" s="78">
        <v>79150</v>
      </c>
      <c r="AV12" s="78">
        <v>12331</v>
      </c>
      <c r="AW12" s="78">
        <v>0</v>
      </c>
      <c r="AX12" s="78">
        <f>SUM(AY12:BB12)</f>
        <v>317696</v>
      </c>
      <c r="AY12" s="78">
        <v>0</v>
      </c>
      <c r="AZ12" s="78">
        <v>297302</v>
      </c>
      <c r="BA12" s="78">
        <v>20394</v>
      </c>
      <c r="BB12" s="78">
        <v>0</v>
      </c>
      <c r="BC12" s="79" t="s">
        <v>209</v>
      </c>
      <c r="BD12" s="78">
        <v>10648</v>
      </c>
      <c r="BE12" s="78">
        <v>5455</v>
      </c>
      <c r="BF12" s="78">
        <f>SUM(AE12,+AM12,+BE12)</f>
        <v>1444280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209</v>
      </c>
      <c r="BO12" s="78">
        <f>SUM(BP12,BU12,BY12,BZ12,CF12)</f>
        <v>140519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60157</v>
      </c>
      <c r="BV12" s="78">
        <v>0</v>
      </c>
      <c r="BW12" s="78">
        <v>60157</v>
      </c>
      <c r="BX12" s="78">
        <v>0</v>
      </c>
      <c r="BY12" s="78">
        <v>0</v>
      </c>
      <c r="BZ12" s="78">
        <f>SUM(CA12:CD12)</f>
        <v>80362</v>
      </c>
      <c r="CA12" s="78">
        <v>0</v>
      </c>
      <c r="CB12" s="78">
        <v>80362</v>
      </c>
      <c r="CC12" s="78">
        <v>0</v>
      </c>
      <c r="CD12" s="78">
        <v>0</v>
      </c>
      <c r="CE12" s="79" t="s">
        <v>209</v>
      </c>
      <c r="CF12" s="78">
        <v>0</v>
      </c>
      <c r="CG12" s="78">
        <v>954</v>
      </c>
      <c r="CH12" s="78">
        <f>SUM(BG12,+BO12,+CG12)</f>
        <v>141473</v>
      </c>
      <c r="CI12" s="78">
        <f t="shared" si="7"/>
        <v>984523</v>
      </c>
      <c r="CJ12" s="78">
        <f t="shared" si="7"/>
        <v>984523</v>
      </c>
      <c r="CK12" s="78">
        <f t="shared" si="7"/>
        <v>0</v>
      </c>
      <c r="CL12" s="78">
        <f t="shared" si="7"/>
        <v>772388</v>
      </c>
      <c r="CM12" s="78">
        <f t="shared" si="7"/>
        <v>212135</v>
      </c>
      <c r="CN12" s="78">
        <f t="shared" si="7"/>
        <v>0</v>
      </c>
      <c r="CO12" s="78">
        <f t="shared" si="7"/>
        <v>0</v>
      </c>
      <c r="CP12" s="79" t="s">
        <v>209</v>
      </c>
      <c r="CQ12" s="78">
        <f t="shared" si="8"/>
        <v>594821</v>
      </c>
      <c r="CR12" s="78">
        <f t="shared" si="8"/>
        <v>34477</v>
      </c>
      <c r="CS12" s="78">
        <f t="shared" si="8"/>
        <v>34477</v>
      </c>
      <c r="CT12" s="78">
        <f t="shared" si="8"/>
        <v>0</v>
      </c>
      <c r="CU12" s="78">
        <f t="shared" si="8"/>
        <v>0</v>
      </c>
      <c r="CV12" s="78">
        <f t="shared" si="8"/>
        <v>0</v>
      </c>
      <c r="CW12" s="78">
        <f t="shared" si="8"/>
        <v>151638</v>
      </c>
      <c r="CX12" s="78">
        <f t="shared" si="8"/>
        <v>0</v>
      </c>
      <c r="CY12" s="78">
        <f t="shared" si="8"/>
        <v>139307</v>
      </c>
      <c r="CZ12" s="78">
        <f t="shared" si="8"/>
        <v>12331</v>
      </c>
      <c r="DA12" s="78">
        <f t="shared" si="8"/>
        <v>0</v>
      </c>
      <c r="DB12" s="78">
        <f t="shared" si="8"/>
        <v>398058</v>
      </c>
      <c r="DC12" s="78">
        <f t="shared" si="8"/>
        <v>0</v>
      </c>
      <c r="DD12" s="78">
        <f t="shared" si="8"/>
        <v>377664</v>
      </c>
      <c r="DE12" s="78">
        <f t="shared" si="8"/>
        <v>20394</v>
      </c>
      <c r="DF12" s="78">
        <f t="shared" si="8"/>
        <v>0</v>
      </c>
      <c r="DG12" s="79" t="s">
        <v>209</v>
      </c>
      <c r="DH12" s="78">
        <f t="shared" si="9"/>
        <v>10648</v>
      </c>
      <c r="DI12" s="78">
        <f t="shared" si="9"/>
        <v>6409</v>
      </c>
      <c r="DJ12" s="78">
        <f t="shared" si="9"/>
        <v>1585753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220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60" t="s">
        <v>53</v>
      </c>
      <c r="B2" s="154" t="s">
        <v>54</v>
      </c>
      <c r="C2" s="163" t="s">
        <v>221</v>
      </c>
      <c r="D2" s="117" t="s">
        <v>170</v>
      </c>
      <c r="E2" s="118"/>
      <c r="F2" s="118"/>
      <c r="G2" s="118"/>
      <c r="H2" s="118"/>
      <c r="I2" s="118"/>
      <c r="J2" s="118"/>
      <c r="K2" s="118"/>
      <c r="L2" s="119"/>
      <c r="M2" s="117" t="s">
        <v>171</v>
      </c>
      <c r="N2" s="118"/>
      <c r="O2" s="118"/>
      <c r="P2" s="118"/>
      <c r="Q2" s="118"/>
      <c r="R2" s="118"/>
      <c r="S2" s="118"/>
      <c r="T2" s="118"/>
      <c r="U2" s="119"/>
      <c r="V2" s="117" t="s">
        <v>172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1"/>
      <c r="B3" s="155"/>
      <c r="C3" s="161"/>
      <c r="D3" s="120" t="s">
        <v>176</v>
      </c>
      <c r="E3" s="121"/>
      <c r="F3" s="121"/>
      <c r="G3" s="121"/>
      <c r="H3" s="121"/>
      <c r="I3" s="121"/>
      <c r="J3" s="121"/>
      <c r="K3" s="121"/>
      <c r="L3" s="122"/>
      <c r="M3" s="120" t="s">
        <v>176</v>
      </c>
      <c r="N3" s="121"/>
      <c r="O3" s="121"/>
      <c r="P3" s="121"/>
      <c r="Q3" s="121"/>
      <c r="R3" s="121"/>
      <c r="S3" s="121"/>
      <c r="T3" s="121"/>
      <c r="U3" s="122"/>
      <c r="V3" s="120" t="s">
        <v>176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1"/>
      <c r="B4" s="155"/>
      <c r="C4" s="161"/>
      <c r="D4" s="123"/>
      <c r="E4" s="120" t="s">
        <v>180</v>
      </c>
      <c r="F4" s="124"/>
      <c r="G4" s="124"/>
      <c r="H4" s="124"/>
      <c r="I4" s="124"/>
      <c r="J4" s="124"/>
      <c r="K4" s="125"/>
      <c r="L4" s="126" t="s">
        <v>181</v>
      </c>
      <c r="M4" s="123"/>
      <c r="N4" s="120" t="s">
        <v>180</v>
      </c>
      <c r="O4" s="124"/>
      <c r="P4" s="124"/>
      <c r="Q4" s="124"/>
      <c r="R4" s="124"/>
      <c r="S4" s="124"/>
      <c r="T4" s="125"/>
      <c r="U4" s="126" t="s">
        <v>181</v>
      </c>
      <c r="V4" s="123"/>
      <c r="W4" s="120" t="s">
        <v>180</v>
      </c>
      <c r="X4" s="124"/>
      <c r="Y4" s="124"/>
      <c r="Z4" s="124"/>
      <c r="AA4" s="124"/>
      <c r="AB4" s="124"/>
      <c r="AC4" s="125"/>
      <c r="AD4" s="126" t="s">
        <v>181</v>
      </c>
    </row>
    <row r="5" spans="1:30" s="46" customFormat="1" ht="23.25" customHeight="1">
      <c r="A5" s="161"/>
      <c r="B5" s="155"/>
      <c r="C5" s="161"/>
      <c r="D5" s="123"/>
      <c r="E5" s="123" t="s">
        <v>172</v>
      </c>
      <c r="F5" s="72" t="s">
        <v>191</v>
      </c>
      <c r="G5" s="72" t="s">
        <v>192</v>
      </c>
      <c r="H5" s="72" t="s">
        <v>193</v>
      </c>
      <c r="I5" s="72" t="s">
        <v>194</v>
      </c>
      <c r="J5" s="72" t="s">
        <v>195</v>
      </c>
      <c r="K5" s="72" t="s">
        <v>179</v>
      </c>
      <c r="L5" s="71"/>
      <c r="M5" s="123"/>
      <c r="N5" s="123" t="s">
        <v>172</v>
      </c>
      <c r="O5" s="72" t="s">
        <v>191</v>
      </c>
      <c r="P5" s="72" t="s">
        <v>192</v>
      </c>
      <c r="Q5" s="72" t="s">
        <v>193</v>
      </c>
      <c r="R5" s="72" t="s">
        <v>194</v>
      </c>
      <c r="S5" s="72" t="s">
        <v>195</v>
      </c>
      <c r="T5" s="72" t="s">
        <v>179</v>
      </c>
      <c r="U5" s="71"/>
      <c r="V5" s="123"/>
      <c r="W5" s="123" t="s">
        <v>172</v>
      </c>
      <c r="X5" s="72" t="s">
        <v>191</v>
      </c>
      <c r="Y5" s="72" t="s">
        <v>192</v>
      </c>
      <c r="Z5" s="72" t="s">
        <v>193</v>
      </c>
      <c r="AA5" s="72" t="s">
        <v>194</v>
      </c>
      <c r="AB5" s="72" t="s">
        <v>195</v>
      </c>
      <c r="AC5" s="72" t="s">
        <v>179</v>
      </c>
      <c r="AD5" s="71"/>
    </row>
    <row r="6" spans="1:30" s="47" customFormat="1" ht="13.5">
      <c r="A6" s="162"/>
      <c r="B6" s="156"/>
      <c r="C6" s="162"/>
      <c r="D6" s="127" t="s">
        <v>206</v>
      </c>
      <c r="E6" s="127" t="s">
        <v>206</v>
      </c>
      <c r="F6" s="128" t="s">
        <v>206</v>
      </c>
      <c r="G6" s="128" t="s">
        <v>206</v>
      </c>
      <c r="H6" s="128" t="s">
        <v>206</v>
      </c>
      <c r="I6" s="128" t="s">
        <v>206</v>
      </c>
      <c r="J6" s="128" t="s">
        <v>206</v>
      </c>
      <c r="K6" s="128" t="s">
        <v>206</v>
      </c>
      <c r="L6" s="129" t="s">
        <v>206</v>
      </c>
      <c r="M6" s="127" t="s">
        <v>206</v>
      </c>
      <c r="N6" s="127" t="s">
        <v>206</v>
      </c>
      <c r="O6" s="128" t="s">
        <v>206</v>
      </c>
      <c r="P6" s="128" t="s">
        <v>206</v>
      </c>
      <c r="Q6" s="128" t="s">
        <v>206</v>
      </c>
      <c r="R6" s="128" t="s">
        <v>206</v>
      </c>
      <c r="S6" s="128" t="s">
        <v>206</v>
      </c>
      <c r="T6" s="128" t="s">
        <v>206</v>
      </c>
      <c r="U6" s="129" t="s">
        <v>206</v>
      </c>
      <c r="V6" s="127" t="s">
        <v>206</v>
      </c>
      <c r="W6" s="127" t="s">
        <v>206</v>
      </c>
      <c r="X6" s="128" t="s">
        <v>206</v>
      </c>
      <c r="Y6" s="128" t="s">
        <v>206</v>
      </c>
      <c r="Z6" s="128" t="s">
        <v>206</v>
      </c>
      <c r="AA6" s="128" t="s">
        <v>206</v>
      </c>
      <c r="AB6" s="128" t="s">
        <v>206</v>
      </c>
      <c r="AC6" s="128" t="s">
        <v>206</v>
      </c>
      <c r="AD6" s="129" t="s">
        <v>206</v>
      </c>
    </row>
    <row r="7" spans="1:30" s="51" customFormat="1" ht="12" customHeight="1">
      <c r="A7" s="49" t="s">
        <v>207</v>
      </c>
      <c r="B7" s="65" t="s">
        <v>208</v>
      </c>
      <c r="C7" s="49" t="s">
        <v>172</v>
      </c>
      <c r="D7" s="74">
        <f aca="true" t="shared" si="0" ref="D7:AD7">SUM(D8:D31)</f>
        <v>9159421</v>
      </c>
      <c r="E7" s="74">
        <f t="shared" si="0"/>
        <v>3013589</v>
      </c>
      <c r="F7" s="74">
        <f t="shared" si="0"/>
        <v>206224</v>
      </c>
      <c r="G7" s="74">
        <f t="shared" si="0"/>
        <v>22205</v>
      </c>
      <c r="H7" s="74">
        <f t="shared" si="0"/>
        <v>649593</v>
      </c>
      <c r="I7" s="74">
        <f t="shared" si="0"/>
        <v>1723608</v>
      </c>
      <c r="J7" s="74">
        <f t="shared" si="0"/>
        <v>2552219</v>
      </c>
      <c r="K7" s="74">
        <f t="shared" si="0"/>
        <v>411959</v>
      </c>
      <c r="L7" s="74">
        <f t="shared" si="0"/>
        <v>6145832</v>
      </c>
      <c r="M7" s="74">
        <f t="shared" si="0"/>
        <v>886354</v>
      </c>
      <c r="N7" s="74">
        <f t="shared" si="0"/>
        <v>90067</v>
      </c>
      <c r="O7" s="74">
        <f t="shared" si="0"/>
        <v>2489</v>
      </c>
      <c r="P7" s="74">
        <f t="shared" si="0"/>
        <v>722</v>
      </c>
      <c r="Q7" s="74">
        <f t="shared" si="0"/>
        <v>42600</v>
      </c>
      <c r="R7" s="74">
        <f t="shared" si="0"/>
        <v>22646</v>
      </c>
      <c r="S7" s="74">
        <f t="shared" si="0"/>
        <v>693475</v>
      </c>
      <c r="T7" s="74">
        <f t="shared" si="0"/>
        <v>21610</v>
      </c>
      <c r="U7" s="74">
        <f t="shared" si="0"/>
        <v>796287</v>
      </c>
      <c r="V7" s="74">
        <f t="shared" si="0"/>
        <v>10045775</v>
      </c>
      <c r="W7" s="74">
        <f t="shared" si="0"/>
        <v>3103656</v>
      </c>
      <c r="X7" s="74">
        <f t="shared" si="0"/>
        <v>208713</v>
      </c>
      <c r="Y7" s="74">
        <f t="shared" si="0"/>
        <v>22927</v>
      </c>
      <c r="Z7" s="74">
        <f t="shared" si="0"/>
        <v>692193</v>
      </c>
      <c r="AA7" s="74">
        <f t="shared" si="0"/>
        <v>1746254</v>
      </c>
      <c r="AB7" s="74">
        <f t="shared" si="0"/>
        <v>3245694</v>
      </c>
      <c r="AC7" s="74">
        <f t="shared" si="0"/>
        <v>433569</v>
      </c>
      <c r="AD7" s="74">
        <f t="shared" si="0"/>
        <v>6942119</v>
      </c>
    </row>
    <row r="8" spans="1:30" s="51" customFormat="1" ht="12" customHeight="1">
      <c r="A8" s="52" t="s">
        <v>207</v>
      </c>
      <c r="B8" s="66" t="s">
        <v>222</v>
      </c>
      <c r="C8" s="52" t="s">
        <v>223</v>
      </c>
      <c r="D8" s="76">
        <f aca="true" t="shared" si="1" ref="D8:D31">SUM(E8,+L8)</f>
        <v>1755230</v>
      </c>
      <c r="E8" s="76">
        <f aca="true" t="shared" si="2" ref="E8:E31">+SUM(F8:I8,K8)</f>
        <v>665114</v>
      </c>
      <c r="F8" s="76">
        <v>0</v>
      </c>
      <c r="G8" s="76">
        <v>0</v>
      </c>
      <c r="H8" s="76">
        <v>0</v>
      </c>
      <c r="I8" s="76">
        <v>588069</v>
      </c>
      <c r="J8" s="77">
        <v>0</v>
      </c>
      <c r="K8" s="76">
        <v>77045</v>
      </c>
      <c r="L8" s="76">
        <v>1090116</v>
      </c>
      <c r="M8" s="76">
        <f aca="true" t="shared" si="3" ref="M8:M31">SUM(N8,+U8)</f>
        <v>215079</v>
      </c>
      <c r="N8" s="76">
        <f aca="true" t="shared" si="4" ref="N8:N31">+SUM(O8:R8,T8)</f>
        <v>19</v>
      </c>
      <c r="O8" s="76">
        <v>0</v>
      </c>
      <c r="P8" s="76">
        <v>0</v>
      </c>
      <c r="Q8" s="76">
        <v>0</v>
      </c>
      <c r="R8" s="76">
        <v>19</v>
      </c>
      <c r="S8" s="77">
        <v>0</v>
      </c>
      <c r="T8" s="76">
        <v>0</v>
      </c>
      <c r="U8" s="76">
        <v>215060</v>
      </c>
      <c r="V8" s="76">
        <f aca="true" t="shared" si="5" ref="V8:V31">+SUM(D8,M8)</f>
        <v>1970309</v>
      </c>
      <c r="W8" s="76">
        <f aca="true" t="shared" si="6" ref="W8:W31">+SUM(E8,N8)</f>
        <v>665133</v>
      </c>
      <c r="X8" s="76">
        <f aca="true" t="shared" si="7" ref="X8:X31">+SUM(F8,O8)</f>
        <v>0</v>
      </c>
      <c r="Y8" s="76">
        <f aca="true" t="shared" si="8" ref="Y8:Y31">+SUM(G8,P8)</f>
        <v>0</v>
      </c>
      <c r="Z8" s="76">
        <f aca="true" t="shared" si="9" ref="Z8:Z31">+SUM(H8,Q8)</f>
        <v>0</v>
      </c>
      <c r="AA8" s="76">
        <f aca="true" t="shared" si="10" ref="AA8:AA31">+SUM(I8,R8)</f>
        <v>588088</v>
      </c>
      <c r="AB8" s="77">
        <v>0</v>
      </c>
      <c r="AC8" s="76">
        <f aca="true" t="shared" si="11" ref="AC8:AC31">+SUM(K8,T8)</f>
        <v>77045</v>
      </c>
      <c r="AD8" s="76">
        <f aca="true" t="shared" si="12" ref="AD8:AD31">+SUM(L8,U8)</f>
        <v>1305176</v>
      </c>
    </row>
    <row r="9" spans="1:30" s="51" customFormat="1" ht="12" customHeight="1">
      <c r="A9" s="52" t="s">
        <v>224</v>
      </c>
      <c r="B9" s="53" t="s">
        <v>225</v>
      </c>
      <c r="C9" s="52" t="s">
        <v>226</v>
      </c>
      <c r="D9" s="76">
        <f t="shared" si="1"/>
        <v>2544301</v>
      </c>
      <c r="E9" s="76">
        <f t="shared" si="2"/>
        <v>806925</v>
      </c>
      <c r="F9" s="76">
        <v>0</v>
      </c>
      <c r="G9" s="76">
        <v>5027</v>
      </c>
      <c r="H9" s="76">
        <v>0</v>
      </c>
      <c r="I9" s="76">
        <v>668063</v>
      </c>
      <c r="J9" s="77">
        <v>0</v>
      </c>
      <c r="K9" s="76">
        <v>133835</v>
      </c>
      <c r="L9" s="76">
        <v>1737376</v>
      </c>
      <c r="M9" s="76">
        <f t="shared" si="3"/>
        <v>177197</v>
      </c>
      <c r="N9" s="76">
        <f t="shared" si="4"/>
        <v>16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16</v>
      </c>
      <c r="U9" s="76">
        <v>177181</v>
      </c>
      <c r="V9" s="76">
        <f t="shared" si="5"/>
        <v>2721498</v>
      </c>
      <c r="W9" s="76">
        <f t="shared" si="6"/>
        <v>806941</v>
      </c>
      <c r="X9" s="76">
        <f t="shared" si="7"/>
        <v>0</v>
      </c>
      <c r="Y9" s="76">
        <f t="shared" si="8"/>
        <v>5027</v>
      </c>
      <c r="Z9" s="76">
        <f t="shared" si="9"/>
        <v>0</v>
      </c>
      <c r="AA9" s="76">
        <f t="shared" si="10"/>
        <v>668063</v>
      </c>
      <c r="AB9" s="77">
        <v>0</v>
      </c>
      <c r="AC9" s="76">
        <f t="shared" si="11"/>
        <v>133851</v>
      </c>
      <c r="AD9" s="76">
        <f t="shared" si="12"/>
        <v>1914557</v>
      </c>
    </row>
    <row r="10" spans="1:30" s="51" customFormat="1" ht="12" customHeight="1">
      <c r="A10" s="52" t="s">
        <v>224</v>
      </c>
      <c r="B10" s="66" t="s">
        <v>227</v>
      </c>
      <c r="C10" s="52" t="s">
        <v>228</v>
      </c>
      <c r="D10" s="76">
        <f t="shared" si="1"/>
        <v>587802</v>
      </c>
      <c r="E10" s="76">
        <f t="shared" si="2"/>
        <v>49788</v>
      </c>
      <c r="F10" s="76">
        <v>0</v>
      </c>
      <c r="G10" s="76">
        <v>1067</v>
      </c>
      <c r="H10" s="76">
        <v>0</v>
      </c>
      <c r="I10" s="76">
        <v>46117</v>
      </c>
      <c r="J10" s="77">
        <v>0</v>
      </c>
      <c r="K10" s="76">
        <v>2604</v>
      </c>
      <c r="L10" s="76">
        <v>538014</v>
      </c>
      <c r="M10" s="76">
        <f t="shared" si="3"/>
        <v>64247</v>
      </c>
      <c r="N10" s="76">
        <f t="shared" si="4"/>
        <v>22597</v>
      </c>
      <c r="O10" s="76">
        <v>0</v>
      </c>
      <c r="P10" s="76">
        <v>0</v>
      </c>
      <c r="Q10" s="76">
        <v>0</v>
      </c>
      <c r="R10" s="76">
        <v>22597</v>
      </c>
      <c r="S10" s="77">
        <v>0</v>
      </c>
      <c r="T10" s="76">
        <v>0</v>
      </c>
      <c r="U10" s="76">
        <v>41650</v>
      </c>
      <c r="V10" s="76">
        <f t="shared" si="5"/>
        <v>652049</v>
      </c>
      <c r="W10" s="76">
        <f t="shared" si="6"/>
        <v>72385</v>
      </c>
      <c r="X10" s="76">
        <f t="shared" si="7"/>
        <v>0</v>
      </c>
      <c r="Y10" s="76">
        <f t="shared" si="8"/>
        <v>1067</v>
      </c>
      <c r="Z10" s="76">
        <f t="shared" si="9"/>
        <v>0</v>
      </c>
      <c r="AA10" s="76">
        <f t="shared" si="10"/>
        <v>68714</v>
      </c>
      <c r="AB10" s="77">
        <v>0</v>
      </c>
      <c r="AC10" s="76">
        <f t="shared" si="11"/>
        <v>2604</v>
      </c>
      <c r="AD10" s="76">
        <f t="shared" si="12"/>
        <v>579664</v>
      </c>
    </row>
    <row r="11" spans="1:30" s="51" customFormat="1" ht="12" customHeight="1">
      <c r="A11" s="52" t="s">
        <v>224</v>
      </c>
      <c r="B11" s="53" t="s">
        <v>229</v>
      </c>
      <c r="C11" s="52" t="s">
        <v>230</v>
      </c>
      <c r="D11" s="76">
        <f t="shared" si="1"/>
        <v>642171</v>
      </c>
      <c r="E11" s="76">
        <f t="shared" si="2"/>
        <v>124863</v>
      </c>
      <c r="F11" s="76">
        <v>0</v>
      </c>
      <c r="G11" s="76">
        <v>3174</v>
      </c>
      <c r="H11" s="76">
        <v>6700</v>
      </c>
      <c r="I11" s="76">
        <v>94890</v>
      </c>
      <c r="J11" s="77">
        <v>0</v>
      </c>
      <c r="K11" s="76">
        <v>20099</v>
      </c>
      <c r="L11" s="76">
        <v>517308</v>
      </c>
      <c r="M11" s="76">
        <f t="shared" si="3"/>
        <v>46056</v>
      </c>
      <c r="N11" s="76">
        <f t="shared" si="4"/>
        <v>54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6">
        <v>54</v>
      </c>
      <c r="U11" s="76">
        <v>46002</v>
      </c>
      <c r="V11" s="76">
        <f t="shared" si="5"/>
        <v>688227</v>
      </c>
      <c r="W11" s="76">
        <f t="shared" si="6"/>
        <v>124917</v>
      </c>
      <c r="X11" s="76">
        <f t="shared" si="7"/>
        <v>0</v>
      </c>
      <c r="Y11" s="76">
        <f t="shared" si="8"/>
        <v>3174</v>
      </c>
      <c r="Z11" s="76">
        <f t="shared" si="9"/>
        <v>6700</v>
      </c>
      <c r="AA11" s="76">
        <f t="shared" si="10"/>
        <v>94890</v>
      </c>
      <c r="AB11" s="77">
        <v>0</v>
      </c>
      <c r="AC11" s="76">
        <f t="shared" si="11"/>
        <v>20153</v>
      </c>
      <c r="AD11" s="76">
        <f t="shared" si="12"/>
        <v>563310</v>
      </c>
    </row>
    <row r="12" spans="1:30" s="51" customFormat="1" ht="12" customHeight="1">
      <c r="A12" s="55" t="s">
        <v>224</v>
      </c>
      <c r="B12" s="56" t="s">
        <v>231</v>
      </c>
      <c r="C12" s="55" t="s">
        <v>232</v>
      </c>
      <c r="D12" s="78">
        <f t="shared" si="1"/>
        <v>119986</v>
      </c>
      <c r="E12" s="78">
        <f t="shared" si="2"/>
        <v>13486</v>
      </c>
      <c r="F12" s="78">
        <v>0</v>
      </c>
      <c r="G12" s="78">
        <v>0</v>
      </c>
      <c r="H12" s="78">
        <v>0</v>
      </c>
      <c r="I12" s="78">
        <v>12723</v>
      </c>
      <c r="J12" s="79">
        <v>0</v>
      </c>
      <c r="K12" s="78">
        <v>763</v>
      </c>
      <c r="L12" s="78">
        <v>106500</v>
      </c>
      <c r="M12" s="78">
        <f t="shared" si="3"/>
        <v>22131</v>
      </c>
      <c r="N12" s="78">
        <f t="shared" si="4"/>
        <v>18</v>
      </c>
      <c r="O12" s="78">
        <v>0</v>
      </c>
      <c r="P12" s="78">
        <v>0</v>
      </c>
      <c r="Q12" s="78">
        <v>0</v>
      </c>
      <c r="R12" s="78">
        <v>18</v>
      </c>
      <c r="S12" s="79">
        <v>0</v>
      </c>
      <c r="T12" s="78">
        <v>0</v>
      </c>
      <c r="U12" s="78">
        <v>22113</v>
      </c>
      <c r="V12" s="78">
        <f t="shared" si="5"/>
        <v>142117</v>
      </c>
      <c r="W12" s="78">
        <f t="shared" si="6"/>
        <v>13504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12741</v>
      </c>
      <c r="AB12" s="79">
        <v>0</v>
      </c>
      <c r="AC12" s="78">
        <f t="shared" si="11"/>
        <v>763</v>
      </c>
      <c r="AD12" s="78">
        <f t="shared" si="12"/>
        <v>128613</v>
      </c>
    </row>
    <row r="13" spans="1:30" s="51" customFormat="1" ht="12" customHeight="1">
      <c r="A13" s="55" t="s">
        <v>224</v>
      </c>
      <c r="B13" s="56" t="s">
        <v>233</v>
      </c>
      <c r="C13" s="55" t="s">
        <v>234</v>
      </c>
      <c r="D13" s="78">
        <f t="shared" si="1"/>
        <v>49694</v>
      </c>
      <c r="E13" s="78">
        <f t="shared" si="2"/>
        <v>4413</v>
      </c>
      <c r="F13" s="78">
        <v>0</v>
      </c>
      <c r="G13" s="78">
        <v>0</v>
      </c>
      <c r="H13" s="78">
        <v>0</v>
      </c>
      <c r="I13" s="78">
        <v>4392</v>
      </c>
      <c r="J13" s="79">
        <v>0</v>
      </c>
      <c r="K13" s="78">
        <v>21</v>
      </c>
      <c r="L13" s="78">
        <v>45281</v>
      </c>
      <c r="M13" s="78">
        <f t="shared" si="3"/>
        <v>4831</v>
      </c>
      <c r="N13" s="78">
        <f t="shared" si="4"/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4831</v>
      </c>
      <c r="V13" s="78">
        <f t="shared" si="5"/>
        <v>54525</v>
      </c>
      <c r="W13" s="78">
        <f t="shared" si="6"/>
        <v>4413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4392</v>
      </c>
      <c r="AB13" s="79">
        <v>0</v>
      </c>
      <c r="AC13" s="78">
        <f t="shared" si="11"/>
        <v>21</v>
      </c>
      <c r="AD13" s="78">
        <f t="shared" si="12"/>
        <v>50112</v>
      </c>
    </row>
    <row r="14" spans="1:30" s="51" customFormat="1" ht="12" customHeight="1">
      <c r="A14" s="55" t="s">
        <v>224</v>
      </c>
      <c r="B14" s="56" t="s">
        <v>235</v>
      </c>
      <c r="C14" s="55" t="s">
        <v>236</v>
      </c>
      <c r="D14" s="78">
        <f t="shared" si="1"/>
        <v>89191</v>
      </c>
      <c r="E14" s="78">
        <f t="shared" si="2"/>
        <v>11705</v>
      </c>
      <c r="F14" s="78">
        <v>0</v>
      </c>
      <c r="G14" s="78">
        <v>0</v>
      </c>
      <c r="H14" s="78">
        <v>0</v>
      </c>
      <c r="I14" s="78">
        <v>11705</v>
      </c>
      <c r="J14" s="79">
        <v>0</v>
      </c>
      <c r="K14" s="78">
        <v>0</v>
      </c>
      <c r="L14" s="78">
        <v>77486</v>
      </c>
      <c r="M14" s="78">
        <f t="shared" si="3"/>
        <v>19301</v>
      </c>
      <c r="N14" s="78">
        <f t="shared" si="4"/>
        <v>1133</v>
      </c>
      <c r="O14" s="78">
        <v>411</v>
      </c>
      <c r="P14" s="78">
        <v>722</v>
      </c>
      <c r="Q14" s="78">
        <v>0</v>
      </c>
      <c r="R14" s="78">
        <v>0</v>
      </c>
      <c r="S14" s="79">
        <v>0</v>
      </c>
      <c r="T14" s="78">
        <v>0</v>
      </c>
      <c r="U14" s="78">
        <v>18168</v>
      </c>
      <c r="V14" s="78">
        <f t="shared" si="5"/>
        <v>108492</v>
      </c>
      <c r="W14" s="78">
        <f t="shared" si="6"/>
        <v>12838</v>
      </c>
      <c r="X14" s="78">
        <f t="shared" si="7"/>
        <v>411</v>
      </c>
      <c r="Y14" s="78">
        <f t="shared" si="8"/>
        <v>722</v>
      </c>
      <c r="Z14" s="78">
        <f t="shared" si="9"/>
        <v>0</v>
      </c>
      <c r="AA14" s="78">
        <f t="shared" si="10"/>
        <v>11705</v>
      </c>
      <c r="AB14" s="79">
        <v>0</v>
      </c>
      <c r="AC14" s="78">
        <f t="shared" si="11"/>
        <v>0</v>
      </c>
      <c r="AD14" s="78">
        <f t="shared" si="12"/>
        <v>95654</v>
      </c>
    </row>
    <row r="15" spans="1:30" s="51" customFormat="1" ht="12" customHeight="1">
      <c r="A15" s="55" t="s">
        <v>224</v>
      </c>
      <c r="B15" s="56" t="s">
        <v>237</v>
      </c>
      <c r="C15" s="55" t="s">
        <v>238</v>
      </c>
      <c r="D15" s="78">
        <f t="shared" si="1"/>
        <v>189750</v>
      </c>
      <c r="E15" s="78">
        <f t="shared" si="2"/>
        <v>17104</v>
      </c>
      <c r="F15" s="78">
        <v>0</v>
      </c>
      <c r="G15" s="78">
        <v>0</v>
      </c>
      <c r="H15" s="78">
        <v>0</v>
      </c>
      <c r="I15" s="78">
        <v>17062</v>
      </c>
      <c r="J15" s="79">
        <v>0</v>
      </c>
      <c r="K15" s="78">
        <v>42</v>
      </c>
      <c r="L15" s="78">
        <v>172646</v>
      </c>
      <c r="M15" s="78">
        <f t="shared" si="3"/>
        <v>46244</v>
      </c>
      <c r="N15" s="78">
        <f t="shared" si="4"/>
        <v>569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569</v>
      </c>
      <c r="U15" s="78">
        <v>45675</v>
      </c>
      <c r="V15" s="78">
        <f t="shared" si="5"/>
        <v>235994</v>
      </c>
      <c r="W15" s="78">
        <f t="shared" si="6"/>
        <v>17673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17062</v>
      </c>
      <c r="AB15" s="79">
        <v>0</v>
      </c>
      <c r="AC15" s="78">
        <f t="shared" si="11"/>
        <v>611</v>
      </c>
      <c r="AD15" s="78">
        <f t="shared" si="12"/>
        <v>218321</v>
      </c>
    </row>
    <row r="16" spans="1:30" s="51" customFormat="1" ht="12" customHeight="1">
      <c r="A16" s="55" t="s">
        <v>224</v>
      </c>
      <c r="B16" s="56" t="s">
        <v>239</v>
      </c>
      <c r="C16" s="55" t="s">
        <v>240</v>
      </c>
      <c r="D16" s="78">
        <f t="shared" si="1"/>
        <v>77488</v>
      </c>
      <c r="E16" s="78">
        <f t="shared" si="2"/>
        <v>16518</v>
      </c>
      <c r="F16" s="78">
        <v>0</v>
      </c>
      <c r="G16" s="78">
        <v>0</v>
      </c>
      <c r="H16" s="78">
        <v>0</v>
      </c>
      <c r="I16" s="78">
        <v>15572</v>
      </c>
      <c r="J16" s="79">
        <v>0</v>
      </c>
      <c r="K16" s="78">
        <v>946</v>
      </c>
      <c r="L16" s="78">
        <v>60970</v>
      </c>
      <c r="M16" s="78">
        <f t="shared" si="3"/>
        <v>6945</v>
      </c>
      <c r="N16" s="78">
        <f t="shared" si="4"/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6945</v>
      </c>
      <c r="V16" s="78">
        <f t="shared" si="5"/>
        <v>84433</v>
      </c>
      <c r="W16" s="78">
        <f t="shared" si="6"/>
        <v>16518</v>
      </c>
      <c r="X16" s="78">
        <f t="shared" si="7"/>
        <v>0</v>
      </c>
      <c r="Y16" s="78">
        <f t="shared" si="8"/>
        <v>0</v>
      </c>
      <c r="Z16" s="78">
        <f t="shared" si="9"/>
        <v>0</v>
      </c>
      <c r="AA16" s="78">
        <f t="shared" si="10"/>
        <v>15572</v>
      </c>
      <c r="AB16" s="79">
        <v>0</v>
      </c>
      <c r="AC16" s="78">
        <f t="shared" si="11"/>
        <v>946</v>
      </c>
      <c r="AD16" s="78">
        <f t="shared" si="12"/>
        <v>67915</v>
      </c>
    </row>
    <row r="17" spans="1:30" s="51" customFormat="1" ht="12" customHeight="1">
      <c r="A17" s="55" t="s">
        <v>224</v>
      </c>
      <c r="B17" s="56" t="s">
        <v>241</v>
      </c>
      <c r="C17" s="55" t="s">
        <v>242</v>
      </c>
      <c r="D17" s="78">
        <f t="shared" si="1"/>
        <v>210728</v>
      </c>
      <c r="E17" s="78">
        <f t="shared" si="2"/>
        <v>103966</v>
      </c>
      <c r="F17" s="78">
        <v>0</v>
      </c>
      <c r="G17" s="78">
        <v>0</v>
      </c>
      <c r="H17" s="78">
        <v>85200</v>
      </c>
      <c r="I17" s="78">
        <v>17602</v>
      </c>
      <c r="J17" s="79">
        <v>0</v>
      </c>
      <c r="K17" s="78">
        <v>1164</v>
      </c>
      <c r="L17" s="78">
        <v>106762</v>
      </c>
      <c r="M17" s="78">
        <f t="shared" si="3"/>
        <v>7427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7427</v>
      </c>
      <c r="V17" s="78">
        <f t="shared" si="5"/>
        <v>218155</v>
      </c>
      <c r="W17" s="78">
        <f t="shared" si="6"/>
        <v>103966</v>
      </c>
      <c r="X17" s="78">
        <f t="shared" si="7"/>
        <v>0</v>
      </c>
      <c r="Y17" s="78">
        <f t="shared" si="8"/>
        <v>0</v>
      </c>
      <c r="Z17" s="78">
        <f t="shared" si="9"/>
        <v>85200</v>
      </c>
      <c r="AA17" s="78">
        <f t="shared" si="10"/>
        <v>17602</v>
      </c>
      <c r="AB17" s="79">
        <v>0</v>
      </c>
      <c r="AC17" s="78">
        <f t="shared" si="11"/>
        <v>1164</v>
      </c>
      <c r="AD17" s="78">
        <f t="shared" si="12"/>
        <v>114189</v>
      </c>
    </row>
    <row r="18" spans="1:30" s="51" customFormat="1" ht="12" customHeight="1">
      <c r="A18" s="55" t="s">
        <v>224</v>
      </c>
      <c r="B18" s="56" t="s">
        <v>243</v>
      </c>
      <c r="C18" s="55" t="s">
        <v>244</v>
      </c>
      <c r="D18" s="78">
        <f t="shared" si="1"/>
        <v>315195</v>
      </c>
      <c r="E18" s="78">
        <f t="shared" si="2"/>
        <v>18890</v>
      </c>
      <c r="F18" s="78">
        <v>0</v>
      </c>
      <c r="G18" s="78">
        <v>2599</v>
      </c>
      <c r="H18" s="78">
        <v>0</v>
      </c>
      <c r="I18" s="78">
        <v>11385</v>
      </c>
      <c r="J18" s="79">
        <v>0</v>
      </c>
      <c r="K18" s="78">
        <v>4906</v>
      </c>
      <c r="L18" s="78">
        <v>296305</v>
      </c>
      <c r="M18" s="78">
        <f t="shared" si="3"/>
        <v>27423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27423</v>
      </c>
      <c r="V18" s="78">
        <f t="shared" si="5"/>
        <v>342618</v>
      </c>
      <c r="W18" s="78">
        <f t="shared" si="6"/>
        <v>18890</v>
      </c>
      <c r="X18" s="78">
        <f t="shared" si="7"/>
        <v>0</v>
      </c>
      <c r="Y18" s="78">
        <f t="shared" si="8"/>
        <v>2599</v>
      </c>
      <c r="Z18" s="78">
        <f t="shared" si="9"/>
        <v>0</v>
      </c>
      <c r="AA18" s="78">
        <f t="shared" si="10"/>
        <v>11385</v>
      </c>
      <c r="AB18" s="79">
        <v>0</v>
      </c>
      <c r="AC18" s="78">
        <f t="shared" si="11"/>
        <v>4906</v>
      </c>
      <c r="AD18" s="78">
        <f t="shared" si="12"/>
        <v>323728</v>
      </c>
    </row>
    <row r="19" spans="1:30" s="51" customFormat="1" ht="12" customHeight="1">
      <c r="A19" s="55" t="s">
        <v>224</v>
      </c>
      <c r="B19" s="56" t="s">
        <v>245</v>
      </c>
      <c r="C19" s="55" t="s">
        <v>246</v>
      </c>
      <c r="D19" s="78">
        <f t="shared" si="1"/>
        <v>171512</v>
      </c>
      <c r="E19" s="78">
        <f t="shared" si="2"/>
        <v>17399</v>
      </c>
      <c r="F19" s="78">
        <v>0</v>
      </c>
      <c r="G19" s="78">
        <v>3972</v>
      </c>
      <c r="H19" s="78">
        <v>0</v>
      </c>
      <c r="I19" s="78">
        <v>12557</v>
      </c>
      <c r="J19" s="79">
        <v>0</v>
      </c>
      <c r="K19" s="78">
        <v>870</v>
      </c>
      <c r="L19" s="78">
        <v>154113</v>
      </c>
      <c r="M19" s="78">
        <f t="shared" si="3"/>
        <v>6848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6848</v>
      </c>
      <c r="V19" s="78">
        <f t="shared" si="5"/>
        <v>178360</v>
      </c>
      <c r="W19" s="78">
        <f t="shared" si="6"/>
        <v>17399</v>
      </c>
      <c r="X19" s="78">
        <f t="shared" si="7"/>
        <v>0</v>
      </c>
      <c r="Y19" s="78">
        <f t="shared" si="8"/>
        <v>3972</v>
      </c>
      <c r="Z19" s="78">
        <f t="shared" si="9"/>
        <v>0</v>
      </c>
      <c r="AA19" s="78">
        <f t="shared" si="10"/>
        <v>12557</v>
      </c>
      <c r="AB19" s="79">
        <v>0</v>
      </c>
      <c r="AC19" s="78">
        <f t="shared" si="11"/>
        <v>870</v>
      </c>
      <c r="AD19" s="78">
        <f t="shared" si="12"/>
        <v>160961</v>
      </c>
    </row>
    <row r="20" spans="1:30" s="51" customFormat="1" ht="12" customHeight="1">
      <c r="A20" s="55" t="s">
        <v>224</v>
      </c>
      <c r="B20" s="56" t="s">
        <v>247</v>
      </c>
      <c r="C20" s="55" t="s">
        <v>248</v>
      </c>
      <c r="D20" s="78">
        <f t="shared" si="1"/>
        <v>68378</v>
      </c>
      <c r="E20" s="78">
        <f t="shared" si="2"/>
        <v>5685</v>
      </c>
      <c r="F20" s="78">
        <v>0</v>
      </c>
      <c r="G20" s="78">
        <v>382</v>
      </c>
      <c r="H20" s="78">
        <v>0</v>
      </c>
      <c r="I20" s="78">
        <v>5303</v>
      </c>
      <c r="J20" s="79">
        <v>0</v>
      </c>
      <c r="K20" s="78">
        <v>0</v>
      </c>
      <c r="L20" s="78">
        <v>62693</v>
      </c>
      <c r="M20" s="78">
        <f t="shared" si="3"/>
        <v>7903</v>
      </c>
      <c r="N20" s="78">
        <f t="shared" si="4"/>
        <v>2995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2995</v>
      </c>
      <c r="U20" s="78">
        <v>4908</v>
      </c>
      <c r="V20" s="78">
        <f t="shared" si="5"/>
        <v>76281</v>
      </c>
      <c r="W20" s="78">
        <f t="shared" si="6"/>
        <v>8680</v>
      </c>
      <c r="X20" s="78">
        <f t="shared" si="7"/>
        <v>0</v>
      </c>
      <c r="Y20" s="78">
        <f t="shared" si="8"/>
        <v>382</v>
      </c>
      <c r="Z20" s="78">
        <f t="shared" si="9"/>
        <v>0</v>
      </c>
      <c r="AA20" s="78">
        <f t="shared" si="10"/>
        <v>5303</v>
      </c>
      <c r="AB20" s="79">
        <v>0</v>
      </c>
      <c r="AC20" s="78">
        <f t="shared" si="11"/>
        <v>2995</v>
      </c>
      <c r="AD20" s="78">
        <f t="shared" si="12"/>
        <v>67601</v>
      </c>
    </row>
    <row r="21" spans="1:30" s="51" customFormat="1" ht="12" customHeight="1">
      <c r="A21" s="55" t="s">
        <v>224</v>
      </c>
      <c r="B21" s="56" t="s">
        <v>249</v>
      </c>
      <c r="C21" s="55" t="s">
        <v>250</v>
      </c>
      <c r="D21" s="78">
        <f t="shared" si="1"/>
        <v>391746</v>
      </c>
      <c r="E21" s="78">
        <f t="shared" si="2"/>
        <v>30267</v>
      </c>
      <c r="F21" s="78">
        <v>0</v>
      </c>
      <c r="G21" s="78">
        <v>0</v>
      </c>
      <c r="H21" s="78">
        <v>0</v>
      </c>
      <c r="I21" s="78">
        <v>30240</v>
      </c>
      <c r="J21" s="79">
        <v>0</v>
      </c>
      <c r="K21" s="78">
        <v>27</v>
      </c>
      <c r="L21" s="78">
        <v>361479</v>
      </c>
      <c r="M21" s="78">
        <f t="shared" si="3"/>
        <v>28882</v>
      </c>
      <c r="N21" s="78">
        <f t="shared" si="4"/>
        <v>4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4</v>
      </c>
      <c r="U21" s="78">
        <v>28878</v>
      </c>
      <c r="V21" s="78">
        <f t="shared" si="5"/>
        <v>420628</v>
      </c>
      <c r="W21" s="78">
        <f t="shared" si="6"/>
        <v>30271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30240</v>
      </c>
      <c r="AB21" s="79">
        <v>0</v>
      </c>
      <c r="AC21" s="78">
        <f t="shared" si="11"/>
        <v>31</v>
      </c>
      <c r="AD21" s="78">
        <f t="shared" si="12"/>
        <v>390357</v>
      </c>
    </row>
    <row r="22" spans="1:30" s="51" customFormat="1" ht="12" customHeight="1">
      <c r="A22" s="55" t="s">
        <v>224</v>
      </c>
      <c r="B22" s="56" t="s">
        <v>251</v>
      </c>
      <c r="C22" s="55" t="s">
        <v>252</v>
      </c>
      <c r="D22" s="78">
        <f t="shared" si="1"/>
        <v>194798</v>
      </c>
      <c r="E22" s="78">
        <f t="shared" si="2"/>
        <v>0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0</v>
      </c>
      <c r="L22" s="78">
        <v>194798</v>
      </c>
      <c r="M22" s="78">
        <f t="shared" si="3"/>
        <v>25434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25434</v>
      </c>
      <c r="V22" s="78">
        <f t="shared" si="5"/>
        <v>220232</v>
      </c>
      <c r="W22" s="78">
        <f t="shared" si="6"/>
        <v>0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0</v>
      </c>
      <c r="AB22" s="79">
        <v>0</v>
      </c>
      <c r="AC22" s="78">
        <f t="shared" si="11"/>
        <v>0</v>
      </c>
      <c r="AD22" s="78">
        <f t="shared" si="12"/>
        <v>220232</v>
      </c>
    </row>
    <row r="23" spans="1:30" s="51" customFormat="1" ht="12" customHeight="1">
      <c r="A23" s="55" t="s">
        <v>224</v>
      </c>
      <c r="B23" s="56" t="s">
        <v>253</v>
      </c>
      <c r="C23" s="55" t="s">
        <v>254</v>
      </c>
      <c r="D23" s="78">
        <f t="shared" si="1"/>
        <v>265784</v>
      </c>
      <c r="E23" s="78">
        <f t="shared" si="2"/>
        <v>9337</v>
      </c>
      <c r="F23" s="78">
        <v>0</v>
      </c>
      <c r="G23" s="78">
        <v>0</v>
      </c>
      <c r="H23" s="78">
        <v>0</v>
      </c>
      <c r="I23" s="78">
        <v>5004</v>
      </c>
      <c r="J23" s="79">
        <v>0</v>
      </c>
      <c r="K23" s="78">
        <v>4333</v>
      </c>
      <c r="L23" s="78">
        <v>256447</v>
      </c>
      <c r="M23" s="78">
        <f t="shared" si="3"/>
        <v>27747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27747</v>
      </c>
      <c r="V23" s="78">
        <f t="shared" si="5"/>
        <v>293531</v>
      </c>
      <c r="W23" s="78">
        <f t="shared" si="6"/>
        <v>9337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5004</v>
      </c>
      <c r="AB23" s="79">
        <v>0</v>
      </c>
      <c r="AC23" s="78">
        <f t="shared" si="11"/>
        <v>4333</v>
      </c>
      <c r="AD23" s="78">
        <f t="shared" si="12"/>
        <v>284194</v>
      </c>
    </row>
    <row r="24" spans="1:30" s="51" customFormat="1" ht="12" customHeight="1">
      <c r="A24" s="55" t="s">
        <v>224</v>
      </c>
      <c r="B24" s="56" t="s">
        <v>255</v>
      </c>
      <c r="C24" s="55" t="s">
        <v>256</v>
      </c>
      <c r="D24" s="78">
        <f t="shared" si="1"/>
        <v>194921</v>
      </c>
      <c r="E24" s="78">
        <f t="shared" si="2"/>
        <v>49996</v>
      </c>
      <c r="F24" s="78">
        <v>0</v>
      </c>
      <c r="G24" s="78">
        <v>638</v>
      </c>
      <c r="H24" s="78">
        <v>39393</v>
      </c>
      <c r="I24" s="78">
        <v>9929</v>
      </c>
      <c r="J24" s="79">
        <v>0</v>
      </c>
      <c r="K24" s="78">
        <v>36</v>
      </c>
      <c r="L24" s="78">
        <v>144925</v>
      </c>
      <c r="M24" s="78">
        <f t="shared" si="3"/>
        <v>25549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25549</v>
      </c>
      <c r="V24" s="78">
        <f t="shared" si="5"/>
        <v>220470</v>
      </c>
      <c r="W24" s="78">
        <f t="shared" si="6"/>
        <v>49996</v>
      </c>
      <c r="X24" s="78">
        <f t="shared" si="7"/>
        <v>0</v>
      </c>
      <c r="Y24" s="78">
        <f t="shared" si="8"/>
        <v>638</v>
      </c>
      <c r="Z24" s="78">
        <f t="shared" si="9"/>
        <v>39393</v>
      </c>
      <c r="AA24" s="78">
        <f t="shared" si="10"/>
        <v>9929</v>
      </c>
      <c r="AB24" s="79">
        <v>0</v>
      </c>
      <c r="AC24" s="78">
        <f t="shared" si="11"/>
        <v>36</v>
      </c>
      <c r="AD24" s="78">
        <f t="shared" si="12"/>
        <v>170474</v>
      </c>
    </row>
    <row r="25" spans="1:30" s="51" customFormat="1" ht="12" customHeight="1">
      <c r="A25" s="55" t="s">
        <v>224</v>
      </c>
      <c r="B25" s="56" t="s">
        <v>257</v>
      </c>
      <c r="C25" s="55" t="s">
        <v>258</v>
      </c>
      <c r="D25" s="78">
        <f t="shared" si="1"/>
        <v>80182</v>
      </c>
      <c r="E25" s="78">
        <f t="shared" si="2"/>
        <v>6623</v>
      </c>
      <c r="F25" s="78">
        <v>0</v>
      </c>
      <c r="G25" s="78">
        <v>0</v>
      </c>
      <c r="H25" s="78">
        <v>0</v>
      </c>
      <c r="I25" s="78">
        <v>6623</v>
      </c>
      <c r="J25" s="79">
        <v>0</v>
      </c>
      <c r="K25" s="78">
        <v>0</v>
      </c>
      <c r="L25" s="78">
        <v>73559</v>
      </c>
      <c r="M25" s="78">
        <f t="shared" si="3"/>
        <v>19149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19149</v>
      </c>
      <c r="V25" s="78">
        <f t="shared" si="5"/>
        <v>99331</v>
      </c>
      <c r="W25" s="78">
        <f t="shared" si="6"/>
        <v>6623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6623</v>
      </c>
      <c r="AB25" s="79">
        <v>0</v>
      </c>
      <c r="AC25" s="78">
        <f t="shared" si="11"/>
        <v>0</v>
      </c>
      <c r="AD25" s="78">
        <f t="shared" si="12"/>
        <v>92708</v>
      </c>
    </row>
    <row r="26" spans="1:30" s="51" customFormat="1" ht="12" customHeight="1">
      <c r="A26" s="55" t="s">
        <v>224</v>
      </c>
      <c r="B26" s="56" t="s">
        <v>259</v>
      </c>
      <c r="C26" s="55" t="s">
        <v>260</v>
      </c>
      <c r="D26" s="78">
        <f t="shared" si="1"/>
        <v>76284</v>
      </c>
      <c r="E26" s="78">
        <f t="shared" si="2"/>
        <v>3102</v>
      </c>
      <c r="F26" s="78">
        <v>0</v>
      </c>
      <c r="G26" s="78">
        <v>0</v>
      </c>
      <c r="H26" s="78">
        <v>0</v>
      </c>
      <c r="I26" s="78">
        <v>3054</v>
      </c>
      <c r="J26" s="79">
        <v>0</v>
      </c>
      <c r="K26" s="78">
        <v>48</v>
      </c>
      <c r="L26" s="78">
        <v>73182</v>
      </c>
      <c r="M26" s="78">
        <f t="shared" si="3"/>
        <v>17347</v>
      </c>
      <c r="N26" s="78">
        <f t="shared" si="4"/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17347</v>
      </c>
      <c r="V26" s="78">
        <f t="shared" si="5"/>
        <v>93631</v>
      </c>
      <c r="W26" s="78">
        <f t="shared" si="6"/>
        <v>3102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3054</v>
      </c>
      <c r="AB26" s="79">
        <v>0</v>
      </c>
      <c r="AC26" s="78">
        <f t="shared" si="11"/>
        <v>48</v>
      </c>
      <c r="AD26" s="78">
        <f t="shared" si="12"/>
        <v>90529</v>
      </c>
    </row>
    <row r="27" spans="1:30" s="51" customFormat="1" ht="12" customHeight="1">
      <c r="A27" s="55" t="s">
        <v>224</v>
      </c>
      <c r="B27" s="56" t="s">
        <v>261</v>
      </c>
      <c r="C27" s="55" t="s">
        <v>262</v>
      </c>
      <c r="D27" s="78">
        <f t="shared" si="1"/>
        <v>9911</v>
      </c>
      <c r="E27" s="78">
        <f t="shared" si="2"/>
        <v>2266</v>
      </c>
      <c r="F27" s="78">
        <v>0</v>
      </c>
      <c r="G27" s="78">
        <v>0</v>
      </c>
      <c r="H27" s="78">
        <v>0</v>
      </c>
      <c r="I27" s="78">
        <v>2266</v>
      </c>
      <c r="J27" s="79">
        <v>35393</v>
      </c>
      <c r="K27" s="78">
        <v>0</v>
      </c>
      <c r="L27" s="78">
        <v>7645</v>
      </c>
      <c r="M27" s="78">
        <f t="shared" si="3"/>
        <v>12596</v>
      </c>
      <c r="N27" s="78">
        <f t="shared" si="4"/>
        <v>2078</v>
      </c>
      <c r="O27" s="78">
        <v>2078</v>
      </c>
      <c r="P27" s="78">
        <v>0</v>
      </c>
      <c r="Q27" s="78">
        <v>0</v>
      </c>
      <c r="R27" s="78">
        <v>0</v>
      </c>
      <c r="S27" s="79">
        <v>62045</v>
      </c>
      <c r="T27" s="78">
        <v>0</v>
      </c>
      <c r="U27" s="78">
        <v>10518</v>
      </c>
      <c r="V27" s="78">
        <f t="shared" si="5"/>
        <v>22507</v>
      </c>
      <c r="W27" s="78">
        <f t="shared" si="6"/>
        <v>4344</v>
      </c>
      <c r="X27" s="78">
        <f t="shared" si="7"/>
        <v>2078</v>
      </c>
      <c r="Y27" s="78">
        <f t="shared" si="8"/>
        <v>0</v>
      </c>
      <c r="Z27" s="78">
        <f t="shared" si="9"/>
        <v>0</v>
      </c>
      <c r="AA27" s="78">
        <f t="shared" si="10"/>
        <v>2266</v>
      </c>
      <c r="AB27" s="79">
        <f>+SUM(J27,S27)</f>
        <v>97438</v>
      </c>
      <c r="AC27" s="78">
        <f t="shared" si="11"/>
        <v>0</v>
      </c>
      <c r="AD27" s="78">
        <f t="shared" si="12"/>
        <v>18163</v>
      </c>
    </row>
    <row r="28" spans="1:30" s="51" customFormat="1" ht="12" customHeight="1">
      <c r="A28" s="55" t="s">
        <v>224</v>
      </c>
      <c r="B28" s="56" t="s">
        <v>263</v>
      </c>
      <c r="C28" s="55" t="s">
        <v>264</v>
      </c>
      <c r="D28" s="78">
        <f t="shared" si="1"/>
        <v>40222</v>
      </c>
      <c r="E28" s="78">
        <f t="shared" si="2"/>
        <v>27214</v>
      </c>
      <c r="F28" s="78">
        <v>0</v>
      </c>
      <c r="G28" s="78">
        <v>0</v>
      </c>
      <c r="H28" s="78">
        <v>0</v>
      </c>
      <c r="I28" s="78">
        <v>27214</v>
      </c>
      <c r="J28" s="79">
        <v>111699</v>
      </c>
      <c r="K28" s="78">
        <v>0</v>
      </c>
      <c r="L28" s="78">
        <v>13008</v>
      </c>
      <c r="M28" s="78">
        <f t="shared" si="3"/>
        <v>0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0</v>
      </c>
      <c r="V28" s="78">
        <f t="shared" si="5"/>
        <v>40222</v>
      </c>
      <c r="W28" s="78">
        <f t="shared" si="6"/>
        <v>27214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27214</v>
      </c>
      <c r="AB28" s="79">
        <f>+SUM(J28,S28)</f>
        <v>111699</v>
      </c>
      <c r="AC28" s="78">
        <f t="shared" si="11"/>
        <v>0</v>
      </c>
      <c r="AD28" s="78">
        <f t="shared" si="12"/>
        <v>13008</v>
      </c>
    </row>
    <row r="29" spans="1:30" s="51" customFormat="1" ht="12" customHeight="1">
      <c r="A29" s="55" t="s">
        <v>224</v>
      </c>
      <c r="B29" s="56" t="s">
        <v>265</v>
      </c>
      <c r="C29" s="55" t="s">
        <v>266</v>
      </c>
      <c r="D29" s="78">
        <f t="shared" si="1"/>
        <v>176680</v>
      </c>
      <c r="E29" s="78">
        <f t="shared" si="2"/>
        <v>121461</v>
      </c>
      <c r="F29" s="78">
        <v>0</v>
      </c>
      <c r="G29" s="78">
        <v>0</v>
      </c>
      <c r="H29" s="78">
        <v>37500</v>
      </c>
      <c r="I29" s="78">
        <v>3216</v>
      </c>
      <c r="J29" s="79">
        <v>330075</v>
      </c>
      <c r="K29" s="78">
        <v>80745</v>
      </c>
      <c r="L29" s="78">
        <v>55219</v>
      </c>
      <c r="M29" s="78">
        <f t="shared" si="3"/>
        <v>17434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288516</v>
      </c>
      <c r="T29" s="78">
        <v>0</v>
      </c>
      <c r="U29" s="78">
        <v>17434</v>
      </c>
      <c r="V29" s="78">
        <f t="shared" si="5"/>
        <v>194114</v>
      </c>
      <c r="W29" s="78">
        <f t="shared" si="6"/>
        <v>121461</v>
      </c>
      <c r="X29" s="78">
        <f t="shared" si="7"/>
        <v>0</v>
      </c>
      <c r="Y29" s="78">
        <f t="shared" si="8"/>
        <v>0</v>
      </c>
      <c r="Z29" s="78">
        <f t="shared" si="9"/>
        <v>37500</v>
      </c>
      <c r="AA29" s="78">
        <f t="shared" si="10"/>
        <v>3216</v>
      </c>
      <c r="AB29" s="79">
        <f>+SUM(J29,S29)</f>
        <v>618591</v>
      </c>
      <c r="AC29" s="78">
        <f t="shared" si="11"/>
        <v>80745</v>
      </c>
      <c r="AD29" s="78">
        <f t="shared" si="12"/>
        <v>72653</v>
      </c>
    </row>
    <row r="30" spans="1:30" s="51" customFormat="1" ht="12" customHeight="1">
      <c r="A30" s="55" t="s">
        <v>224</v>
      </c>
      <c r="B30" s="56" t="s">
        <v>267</v>
      </c>
      <c r="C30" s="55" t="s">
        <v>268</v>
      </c>
      <c r="D30" s="78">
        <f t="shared" si="1"/>
        <v>264365</v>
      </c>
      <c r="E30" s="78">
        <f t="shared" si="2"/>
        <v>264365</v>
      </c>
      <c r="F30" s="78">
        <v>0</v>
      </c>
      <c r="G30" s="78">
        <v>0</v>
      </c>
      <c r="H30" s="78">
        <v>183000</v>
      </c>
      <c r="I30" s="78">
        <v>11797</v>
      </c>
      <c r="J30" s="79">
        <v>1273874</v>
      </c>
      <c r="K30" s="78">
        <v>69568</v>
      </c>
      <c r="L30" s="78">
        <v>0</v>
      </c>
      <c r="M30" s="78">
        <f t="shared" si="3"/>
        <v>27</v>
      </c>
      <c r="N30" s="78">
        <f t="shared" si="4"/>
        <v>27</v>
      </c>
      <c r="O30" s="78">
        <v>0</v>
      </c>
      <c r="P30" s="78">
        <v>0</v>
      </c>
      <c r="Q30" s="78">
        <v>0</v>
      </c>
      <c r="R30" s="78">
        <v>0</v>
      </c>
      <c r="S30" s="79">
        <v>261998</v>
      </c>
      <c r="T30" s="78">
        <v>27</v>
      </c>
      <c r="U30" s="78"/>
      <c r="V30" s="78">
        <f t="shared" si="5"/>
        <v>264392</v>
      </c>
      <c r="W30" s="78">
        <f t="shared" si="6"/>
        <v>264392</v>
      </c>
      <c r="X30" s="78">
        <f t="shared" si="7"/>
        <v>0</v>
      </c>
      <c r="Y30" s="78">
        <f t="shared" si="8"/>
        <v>0</v>
      </c>
      <c r="Z30" s="78">
        <f t="shared" si="9"/>
        <v>183000</v>
      </c>
      <c r="AA30" s="78">
        <f t="shared" si="10"/>
        <v>11797</v>
      </c>
      <c r="AB30" s="79">
        <f>+SUM(J30,S30)</f>
        <v>1535872</v>
      </c>
      <c r="AC30" s="78">
        <f t="shared" si="11"/>
        <v>69595</v>
      </c>
      <c r="AD30" s="78">
        <f t="shared" si="12"/>
        <v>0</v>
      </c>
    </row>
    <row r="31" spans="1:30" s="51" customFormat="1" ht="12" customHeight="1">
      <c r="A31" s="55" t="s">
        <v>224</v>
      </c>
      <c r="B31" s="56" t="s">
        <v>269</v>
      </c>
      <c r="C31" s="55" t="s">
        <v>270</v>
      </c>
      <c r="D31" s="78">
        <f t="shared" si="1"/>
        <v>643102</v>
      </c>
      <c r="E31" s="78">
        <f t="shared" si="2"/>
        <v>643102</v>
      </c>
      <c r="F31" s="78">
        <v>206224</v>
      </c>
      <c r="G31" s="78">
        <v>5346</v>
      </c>
      <c r="H31" s="78">
        <v>297800</v>
      </c>
      <c r="I31" s="78">
        <v>118825</v>
      </c>
      <c r="J31" s="79">
        <v>801178</v>
      </c>
      <c r="K31" s="78">
        <v>14907</v>
      </c>
      <c r="L31" s="78">
        <v>0</v>
      </c>
      <c r="M31" s="78">
        <f t="shared" si="3"/>
        <v>60557</v>
      </c>
      <c r="N31" s="78">
        <f t="shared" si="4"/>
        <v>60557</v>
      </c>
      <c r="O31" s="78">
        <v>0</v>
      </c>
      <c r="P31" s="78">
        <v>0</v>
      </c>
      <c r="Q31" s="78">
        <v>42600</v>
      </c>
      <c r="R31" s="78">
        <v>12</v>
      </c>
      <c r="S31" s="79">
        <v>80916</v>
      </c>
      <c r="T31" s="78">
        <v>17945</v>
      </c>
      <c r="U31" s="78">
        <v>0</v>
      </c>
      <c r="V31" s="78">
        <f t="shared" si="5"/>
        <v>703659</v>
      </c>
      <c r="W31" s="78">
        <f t="shared" si="6"/>
        <v>703659</v>
      </c>
      <c r="X31" s="78">
        <f t="shared" si="7"/>
        <v>206224</v>
      </c>
      <c r="Y31" s="78">
        <f t="shared" si="8"/>
        <v>5346</v>
      </c>
      <c r="Z31" s="78">
        <f t="shared" si="9"/>
        <v>340400</v>
      </c>
      <c r="AA31" s="78">
        <f t="shared" si="10"/>
        <v>118837</v>
      </c>
      <c r="AB31" s="79">
        <f>+SUM(J31,S31)</f>
        <v>882094</v>
      </c>
      <c r="AC31" s="78">
        <f t="shared" si="11"/>
        <v>32852</v>
      </c>
      <c r="AD31" s="78">
        <f t="shared" si="12"/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271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4" t="s">
        <v>53</v>
      </c>
      <c r="B2" s="154" t="s">
        <v>54</v>
      </c>
      <c r="C2" s="163" t="s">
        <v>221</v>
      </c>
      <c r="D2" s="85" t="s">
        <v>173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174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175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5"/>
      <c r="B3" s="155"/>
      <c r="C3" s="161"/>
      <c r="D3" s="92" t="s">
        <v>177</v>
      </c>
      <c r="E3" s="86"/>
      <c r="F3" s="86"/>
      <c r="G3" s="86"/>
      <c r="H3" s="86"/>
      <c r="I3" s="86"/>
      <c r="J3" s="86"/>
      <c r="K3" s="93"/>
      <c r="L3" s="94" t="s">
        <v>178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179</v>
      </c>
      <c r="AE3" s="98" t="s">
        <v>172</v>
      </c>
      <c r="AF3" s="92" t="s">
        <v>177</v>
      </c>
      <c r="AG3" s="86"/>
      <c r="AH3" s="86"/>
      <c r="AI3" s="86"/>
      <c r="AJ3" s="86"/>
      <c r="AK3" s="86"/>
      <c r="AL3" s="86"/>
      <c r="AM3" s="93"/>
      <c r="AN3" s="94" t="s">
        <v>178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179</v>
      </c>
      <c r="BG3" s="98" t="s">
        <v>172</v>
      </c>
      <c r="BH3" s="92" t="s">
        <v>177</v>
      </c>
      <c r="BI3" s="86"/>
      <c r="BJ3" s="86"/>
      <c r="BK3" s="86"/>
      <c r="BL3" s="86"/>
      <c r="BM3" s="86"/>
      <c r="BN3" s="86"/>
      <c r="BO3" s="93"/>
      <c r="BP3" s="94" t="s">
        <v>178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179</v>
      </c>
      <c r="CI3" s="98" t="s">
        <v>172</v>
      </c>
    </row>
    <row r="4" spans="1:87" s="46" customFormat="1" ht="13.5" customHeight="1">
      <c r="A4" s="155"/>
      <c r="B4" s="155"/>
      <c r="C4" s="161"/>
      <c r="D4" s="98" t="s">
        <v>172</v>
      </c>
      <c r="E4" s="97" t="s">
        <v>182</v>
      </c>
      <c r="F4" s="97"/>
      <c r="G4" s="102"/>
      <c r="H4" s="86"/>
      <c r="I4" s="103"/>
      <c r="J4" s="104" t="s">
        <v>183</v>
      </c>
      <c r="K4" s="153" t="s">
        <v>184</v>
      </c>
      <c r="L4" s="98" t="s">
        <v>172</v>
      </c>
      <c r="M4" s="92" t="s">
        <v>185</v>
      </c>
      <c r="N4" s="95"/>
      <c r="O4" s="95"/>
      <c r="P4" s="95"/>
      <c r="Q4" s="96"/>
      <c r="R4" s="92" t="s">
        <v>186</v>
      </c>
      <c r="S4" s="86"/>
      <c r="T4" s="86"/>
      <c r="U4" s="103"/>
      <c r="V4" s="97" t="s">
        <v>187</v>
      </c>
      <c r="W4" s="92" t="s">
        <v>188</v>
      </c>
      <c r="X4" s="94"/>
      <c r="Y4" s="95"/>
      <c r="Z4" s="95"/>
      <c r="AA4" s="96"/>
      <c r="AB4" s="105" t="s">
        <v>189</v>
      </c>
      <c r="AC4" s="105" t="s">
        <v>190</v>
      </c>
      <c r="AD4" s="98"/>
      <c r="AE4" s="98"/>
      <c r="AF4" s="98" t="s">
        <v>172</v>
      </c>
      <c r="AG4" s="97" t="s">
        <v>182</v>
      </c>
      <c r="AH4" s="97"/>
      <c r="AI4" s="102"/>
      <c r="AJ4" s="86"/>
      <c r="AK4" s="103"/>
      <c r="AL4" s="104" t="s">
        <v>183</v>
      </c>
      <c r="AM4" s="153" t="s">
        <v>184</v>
      </c>
      <c r="AN4" s="98" t="s">
        <v>172</v>
      </c>
      <c r="AO4" s="92" t="s">
        <v>185</v>
      </c>
      <c r="AP4" s="95"/>
      <c r="AQ4" s="95"/>
      <c r="AR4" s="95"/>
      <c r="AS4" s="96"/>
      <c r="AT4" s="92" t="s">
        <v>186</v>
      </c>
      <c r="AU4" s="86"/>
      <c r="AV4" s="86"/>
      <c r="AW4" s="103"/>
      <c r="AX4" s="97" t="s">
        <v>187</v>
      </c>
      <c r="AY4" s="92" t="s">
        <v>188</v>
      </c>
      <c r="AZ4" s="106"/>
      <c r="BA4" s="106"/>
      <c r="BB4" s="107"/>
      <c r="BC4" s="96"/>
      <c r="BD4" s="105" t="s">
        <v>189</v>
      </c>
      <c r="BE4" s="105" t="s">
        <v>190</v>
      </c>
      <c r="BF4" s="98"/>
      <c r="BG4" s="98"/>
      <c r="BH4" s="98" t="s">
        <v>172</v>
      </c>
      <c r="BI4" s="97" t="s">
        <v>182</v>
      </c>
      <c r="BJ4" s="97"/>
      <c r="BK4" s="102"/>
      <c r="BL4" s="86"/>
      <c r="BM4" s="103"/>
      <c r="BN4" s="104" t="s">
        <v>183</v>
      </c>
      <c r="BO4" s="153" t="s">
        <v>184</v>
      </c>
      <c r="BP4" s="98" t="s">
        <v>172</v>
      </c>
      <c r="BQ4" s="92" t="s">
        <v>185</v>
      </c>
      <c r="BR4" s="95"/>
      <c r="BS4" s="95"/>
      <c r="BT4" s="95"/>
      <c r="BU4" s="96"/>
      <c r="BV4" s="92" t="s">
        <v>186</v>
      </c>
      <c r="BW4" s="86"/>
      <c r="BX4" s="86"/>
      <c r="BY4" s="103"/>
      <c r="BZ4" s="97" t="s">
        <v>187</v>
      </c>
      <c r="CA4" s="92" t="s">
        <v>188</v>
      </c>
      <c r="CB4" s="95"/>
      <c r="CC4" s="95"/>
      <c r="CD4" s="95"/>
      <c r="CE4" s="96"/>
      <c r="CF4" s="105" t="s">
        <v>189</v>
      </c>
      <c r="CG4" s="105" t="s">
        <v>190</v>
      </c>
      <c r="CH4" s="98"/>
      <c r="CI4" s="98"/>
    </row>
    <row r="5" spans="1:87" s="46" customFormat="1" ht="23.25" customHeight="1">
      <c r="A5" s="155"/>
      <c r="B5" s="155"/>
      <c r="C5" s="161"/>
      <c r="D5" s="98"/>
      <c r="E5" s="98" t="s">
        <v>172</v>
      </c>
      <c r="F5" s="104" t="s">
        <v>196</v>
      </c>
      <c r="G5" s="104" t="s">
        <v>197</v>
      </c>
      <c r="H5" s="104" t="s">
        <v>198</v>
      </c>
      <c r="I5" s="104" t="s">
        <v>179</v>
      </c>
      <c r="J5" s="109"/>
      <c r="K5" s="153"/>
      <c r="L5" s="98"/>
      <c r="M5" s="98" t="s">
        <v>172</v>
      </c>
      <c r="N5" s="98" t="s">
        <v>199</v>
      </c>
      <c r="O5" s="98" t="s">
        <v>200</v>
      </c>
      <c r="P5" s="98" t="s">
        <v>201</v>
      </c>
      <c r="Q5" s="98" t="s">
        <v>202</v>
      </c>
      <c r="R5" s="98" t="s">
        <v>172</v>
      </c>
      <c r="S5" s="97" t="s">
        <v>203</v>
      </c>
      <c r="T5" s="97" t="s">
        <v>204</v>
      </c>
      <c r="U5" s="97" t="s">
        <v>205</v>
      </c>
      <c r="V5" s="98"/>
      <c r="W5" s="98" t="s">
        <v>172</v>
      </c>
      <c r="X5" s="97" t="s">
        <v>203</v>
      </c>
      <c r="Y5" s="97" t="s">
        <v>204</v>
      </c>
      <c r="Z5" s="97" t="s">
        <v>205</v>
      </c>
      <c r="AA5" s="105" t="s">
        <v>179</v>
      </c>
      <c r="AB5" s="98"/>
      <c r="AC5" s="98"/>
      <c r="AD5" s="98"/>
      <c r="AE5" s="98"/>
      <c r="AF5" s="98"/>
      <c r="AG5" s="98" t="s">
        <v>172</v>
      </c>
      <c r="AH5" s="104" t="s">
        <v>196</v>
      </c>
      <c r="AI5" s="104" t="s">
        <v>197</v>
      </c>
      <c r="AJ5" s="104" t="s">
        <v>198</v>
      </c>
      <c r="AK5" s="104" t="s">
        <v>179</v>
      </c>
      <c r="AL5" s="109"/>
      <c r="AM5" s="153"/>
      <c r="AN5" s="98"/>
      <c r="AO5" s="98" t="s">
        <v>172</v>
      </c>
      <c r="AP5" s="98" t="s">
        <v>199</v>
      </c>
      <c r="AQ5" s="98" t="s">
        <v>200</v>
      </c>
      <c r="AR5" s="98" t="s">
        <v>201</v>
      </c>
      <c r="AS5" s="98" t="s">
        <v>202</v>
      </c>
      <c r="AT5" s="98" t="s">
        <v>172</v>
      </c>
      <c r="AU5" s="97" t="s">
        <v>203</v>
      </c>
      <c r="AV5" s="97" t="s">
        <v>204</v>
      </c>
      <c r="AW5" s="97" t="s">
        <v>205</v>
      </c>
      <c r="AX5" s="98"/>
      <c r="AY5" s="98" t="s">
        <v>172</v>
      </c>
      <c r="AZ5" s="97" t="s">
        <v>203</v>
      </c>
      <c r="BA5" s="97" t="s">
        <v>204</v>
      </c>
      <c r="BB5" s="97" t="s">
        <v>205</v>
      </c>
      <c r="BC5" s="105" t="s">
        <v>179</v>
      </c>
      <c r="BD5" s="98"/>
      <c r="BE5" s="98"/>
      <c r="BF5" s="98"/>
      <c r="BG5" s="98"/>
      <c r="BH5" s="98"/>
      <c r="BI5" s="98" t="s">
        <v>172</v>
      </c>
      <c r="BJ5" s="104" t="s">
        <v>196</v>
      </c>
      <c r="BK5" s="104" t="s">
        <v>197</v>
      </c>
      <c r="BL5" s="104" t="s">
        <v>198</v>
      </c>
      <c r="BM5" s="104" t="s">
        <v>179</v>
      </c>
      <c r="BN5" s="109"/>
      <c r="BO5" s="153"/>
      <c r="BP5" s="98"/>
      <c r="BQ5" s="98" t="s">
        <v>172</v>
      </c>
      <c r="BR5" s="98" t="s">
        <v>199</v>
      </c>
      <c r="BS5" s="98" t="s">
        <v>200</v>
      </c>
      <c r="BT5" s="98" t="s">
        <v>201</v>
      </c>
      <c r="BU5" s="98" t="s">
        <v>202</v>
      </c>
      <c r="BV5" s="98" t="s">
        <v>172</v>
      </c>
      <c r="BW5" s="97" t="s">
        <v>203</v>
      </c>
      <c r="BX5" s="97" t="s">
        <v>204</v>
      </c>
      <c r="BY5" s="97" t="s">
        <v>205</v>
      </c>
      <c r="BZ5" s="98"/>
      <c r="CA5" s="98" t="s">
        <v>172</v>
      </c>
      <c r="CB5" s="97" t="s">
        <v>203</v>
      </c>
      <c r="CC5" s="97" t="s">
        <v>204</v>
      </c>
      <c r="CD5" s="97" t="s">
        <v>205</v>
      </c>
      <c r="CE5" s="105" t="s">
        <v>179</v>
      </c>
      <c r="CF5" s="98"/>
      <c r="CG5" s="98"/>
      <c r="CH5" s="98"/>
      <c r="CI5" s="98"/>
    </row>
    <row r="6" spans="1:87" s="47" customFormat="1" ht="13.5">
      <c r="A6" s="156"/>
      <c r="B6" s="156"/>
      <c r="C6" s="162"/>
      <c r="D6" s="113" t="s">
        <v>206</v>
      </c>
      <c r="E6" s="113" t="s">
        <v>206</v>
      </c>
      <c r="F6" s="114" t="s">
        <v>206</v>
      </c>
      <c r="G6" s="114" t="s">
        <v>206</v>
      </c>
      <c r="H6" s="114" t="s">
        <v>206</v>
      </c>
      <c r="I6" s="114" t="s">
        <v>206</v>
      </c>
      <c r="J6" s="115" t="s">
        <v>206</v>
      </c>
      <c r="K6" s="115" t="s">
        <v>206</v>
      </c>
      <c r="L6" s="113" t="s">
        <v>206</v>
      </c>
      <c r="M6" s="113" t="s">
        <v>206</v>
      </c>
      <c r="N6" s="113" t="s">
        <v>206</v>
      </c>
      <c r="O6" s="113" t="s">
        <v>206</v>
      </c>
      <c r="P6" s="113" t="s">
        <v>206</v>
      </c>
      <c r="Q6" s="113" t="s">
        <v>206</v>
      </c>
      <c r="R6" s="113" t="s">
        <v>206</v>
      </c>
      <c r="S6" s="116" t="s">
        <v>206</v>
      </c>
      <c r="T6" s="116" t="s">
        <v>206</v>
      </c>
      <c r="U6" s="116" t="s">
        <v>206</v>
      </c>
      <c r="V6" s="113" t="s">
        <v>206</v>
      </c>
      <c r="W6" s="113" t="s">
        <v>206</v>
      </c>
      <c r="X6" s="113" t="s">
        <v>206</v>
      </c>
      <c r="Y6" s="113" t="s">
        <v>206</v>
      </c>
      <c r="Z6" s="113" t="s">
        <v>206</v>
      </c>
      <c r="AA6" s="113" t="s">
        <v>206</v>
      </c>
      <c r="AB6" s="113" t="s">
        <v>206</v>
      </c>
      <c r="AC6" s="113" t="s">
        <v>206</v>
      </c>
      <c r="AD6" s="113" t="s">
        <v>206</v>
      </c>
      <c r="AE6" s="113" t="s">
        <v>206</v>
      </c>
      <c r="AF6" s="113" t="s">
        <v>206</v>
      </c>
      <c r="AG6" s="113" t="s">
        <v>206</v>
      </c>
      <c r="AH6" s="114" t="s">
        <v>206</v>
      </c>
      <c r="AI6" s="114" t="s">
        <v>206</v>
      </c>
      <c r="AJ6" s="114" t="s">
        <v>206</v>
      </c>
      <c r="AK6" s="114" t="s">
        <v>206</v>
      </c>
      <c r="AL6" s="115" t="s">
        <v>206</v>
      </c>
      <c r="AM6" s="115" t="s">
        <v>206</v>
      </c>
      <c r="AN6" s="113" t="s">
        <v>206</v>
      </c>
      <c r="AO6" s="113" t="s">
        <v>206</v>
      </c>
      <c r="AP6" s="113" t="s">
        <v>206</v>
      </c>
      <c r="AQ6" s="113" t="s">
        <v>206</v>
      </c>
      <c r="AR6" s="113" t="s">
        <v>206</v>
      </c>
      <c r="AS6" s="113" t="s">
        <v>206</v>
      </c>
      <c r="AT6" s="113" t="s">
        <v>206</v>
      </c>
      <c r="AU6" s="116" t="s">
        <v>206</v>
      </c>
      <c r="AV6" s="116" t="s">
        <v>206</v>
      </c>
      <c r="AW6" s="116" t="s">
        <v>206</v>
      </c>
      <c r="AX6" s="113" t="s">
        <v>206</v>
      </c>
      <c r="AY6" s="113" t="s">
        <v>206</v>
      </c>
      <c r="AZ6" s="113" t="s">
        <v>206</v>
      </c>
      <c r="BA6" s="113" t="s">
        <v>206</v>
      </c>
      <c r="BB6" s="113" t="s">
        <v>206</v>
      </c>
      <c r="BC6" s="113" t="s">
        <v>206</v>
      </c>
      <c r="BD6" s="113" t="s">
        <v>206</v>
      </c>
      <c r="BE6" s="113" t="s">
        <v>206</v>
      </c>
      <c r="BF6" s="113" t="s">
        <v>206</v>
      </c>
      <c r="BG6" s="113" t="s">
        <v>206</v>
      </c>
      <c r="BH6" s="113" t="s">
        <v>206</v>
      </c>
      <c r="BI6" s="113" t="s">
        <v>206</v>
      </c>
      <c r="BJ6" s="114" t="s">
        <v>206</v>
      </c>
      <c r="BK6" s="114" t="s">
        <v>206</v>
      </c>
      <c r="BL6" s="114" t="s">
        <v>206</v>
      </c>
      <c r="BM6" s="114" t="s">
        <v>206</v>
      </c>
      <c r="BN6" s="115" t="s">
        <v>206</v>
      </c>
      <c r="BO6" s="115" t="s">
        <v>206</v>
      </c>
      <c r="BP6" s="113" t="s">
        <v>206</v>
      </c>
      <c r="BQ6" s="113" t="s">
        <v>206</v>
      </c>
      <c r="BR6" s="114" t="s">
        <v>206</v>
      </c>
      <c r="BS6" s="114" t="s">
        <v>206</v>
      </c>
      <c r="BT6" s="114" t="s">
        <v>206</v>
      </c>
      <c r="BU6" s="114" t="s">
        <v>206</v>
      </c>
      <c r="BV6" s="113" t="s">
        <v>206</v>
      </c>
      <c r="BW6" s="116" t="s">
        <v>206</v>
      </c>
      <c r="BX6" s="116" t="s">
        <v>206</v>
      </c>
      <c r="BY6" s="116" t="s">
        <v>206</v>
      </c>
      <c r="BZ6" s="113" t="s">
        <v>206</v>
      </c>
      <c r="CA6" s="113" t="s">
        <v>206</v>
      </c>
      <c r="CB6" s="113" t="s">
        <v>206</v>
      </c>
      <c r="CC6" s="113" t="s">
        <v>206</v>
      </c>
      <c r="CD6" s="113" t="s">
        <v>206</v>
      </c>
      <c r="CE6" s="113" t="s">
        <v>206</v>
      </c>
      <c r="CF6" s="113" t="s">
        <v>206</v>
      </c>
      <c r="CG6" s="113" t="s">
        <v>206</v>
      </c>
      <c r="CH6" s="113" t="s">
        <v>206</v>
      </c>
      <c r="CI6" s="113" t="s">
        <v>206</v>
      </c>
    </row>
    <row r="7" spans="1:87" s="51" customFormat="1" ht="12" customHeight="1">
      <c r="A7" s="49" t="s">
        <v>207</v>
      </c>
      <c r="B7" s="65" t="s">
        <v>208</v>
      </c>
      <c r="C7" s="49" t="s">
        <v>172</v>
      </c>
      <c r="D7" s="74">
        <f aca="true" t="shared" si="0" ref="D7:AI7">SUM(D8:D31)</f>
        <v>1096227</v>
      </c>
      <c r="E7" s="74">
        <f t="shared" si="0"/>
        <v>1096227</v>
      </c>
      <c r="F7" s="74">
        <f t="shared" si="0"/>
        <v>0</v>
      </c>
      <c r="G7" s="74">
        <f t="shared" si="0"/>
        <v>832729</v>
      </c>
      <c r="H7" s="74">
        <f t="shared" si="0"/>
        <v>263498</v>
      </c>
      <c r="I7" s="74">
        <f t="shared" si="0"/>
        <v>0</v>
      </c>
      <c r="J7" s="74">
        <f t="shared" si="0"/>
        <v>0</v>
      </c>
      <c r="K7" s="74">
        <f t="shared" si="0"/>
        <v>540983</v>
      </c>
      <c r="L7" s="74">
        <f t="shared" si="0"/>
        <v>7750261</v>
      </c>
      <c r="M7" s="74">
        <f t="shared" si="0"/>
        <v>740030</v>
      </c>
      <c r="N7" s="74">
        <f t="shared" si="0"/>
        <v>563873</v>
      </c>
      <c r="O7" s="74">
        <f t="shared" si="0"/>
        <v>52697</v>
      </c>
      <c r="P7" s="74">
        <f t="shared" si="0"/>
        <v>123460</v>
      </c>
      <c r="Q7" s="74">
        <f t="shared" si="0"/>
        <v>0</v>
      </c>
      <c r="R7" s="74">
        <f t="shared" si="0"/>
        <v>1611706</v>
      </c>
      <c r="S7" s="74">
        <f t="shared" si="0"/>
        <v>43343</v>
      </c>
      <c r="T7" s="74">
        <f t="shared" si="0"/>
        <v>1529672</v>
      </c>
      <c r="U7" s="74">
        <f t="shared" si="0"/>
        <v>38691</v>
      </c>
      <c r="V7" s="74">
        <f t="shared" si="0"/>
        <v>6296</v>
      </c>
      <c r="W7" s="74">
        <f t="shared" si="0"/>
        <v>5371069</v>
      </c>
      <c r="X7" s="74">
        <f t="shared" si="0"/>
        <v>2514587</v>
      </c>
      <c r="Y7" s="74">
        <f t="shared" si="0"/>
        <v>2331149</v>
      </c>
      <c r="Z7" s="74">
        <f t="shared" si="0"/>
        <v>482563</v>
      </c>
      <c r="AA7" s="74">
        <f t="shared" si="0"/>
        <v>42770</v>
      </c>
      <c r="AB7" s="74">
        <f t="shared" si="0"/>
        <v>2011236</v>
      </c>
      <c r="AC7" s="74">
        <f t="shared" si="0"/>
        <v>21160</v>
      </c>
      <c r="AD7" s="74">
        <f t="shared" si="0"/>
        <v>312933</v>
      </c>
      <c r="AE7" s="74">
        <f t="shared" si="0"/>
        <v>9159421</v>
      </c>
      <c r="AF7" s="74">
        <f t="shared" si="0"/>
        <v>6156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aca="true" t="shared" si="1" ref="AJ7:BO7">SUM(AJ8:AJ31)</f>
        <v>0</v>
      </c>
      <c r="AK7" s="74">
        <f t="shared" si="1"/>
        <v>0</v>
      </c>
      <c r="AL7" s="74">
        <f t="shared" si="1"/>
        <v>6156</v>
      </c>
      <c r="AM7" s="74">
        <f t="shared" si="1"/>
        <v>4254</v>
      </c>
      <c r="AN7" s="74">
        <f t="shared" si="1"/>
        <v>865664</v>
      </c>
      <c r="AO7" s="74">
        <f t="shared" si="1"/>
        <v>143426</v>
      </c>
      <c r="AP7" s="74">
        <f t="shared" si="1"/>
        <v>103755</v>
      </c>
      <c r="AQ7" s="74">
        <f t="shared" si="1"/>
        <v>1381</v>
      </c>
      <c r="AR7" s="74">
        <f t="shared" si="1"/>
        <v>38290</v>
      </c>
      <c r="AS7" s="74">
        <f t="shared" si="1"/>
        <v>0</v>
      </c>
      <c r="AT7" s="74">
        <f t="shared" si="1"/>
        <v>268823</v>
      </c>
      <c r="AU7" s="74">
        <f t="shared" si="1"/>
        <v>561</v>
      </c>
      <c r="AV7" s="74">
        <f t="shared" si="1"/>
        <v>268262</v>
      </c>
      <c r="AW7" s="74">
        <f t="shared" si="1"/>
        <v>0</v>
      </c>
      <c r="AX7" s="74">
        <f t="shared" si="1"/>
        <v>0</v>
      </c>
      <c r="AY7" s="74">
        <f t="shared" si="1"/>
        <v>452668</v>
      </c>
      <c r="AZ7" s="74">
        <f t="shared" si="1"/>
        <v>68026</v>
      </c>
      <c r="BA7" s="74">
        <f t="shared" si="1"/>
        <v>380888</v>
      </c>
      <c r="BB7" s="74">
        <f t="shared" si="1"/>
        <v>0</v>
      </c>
      <c r="BC7" s="74">
        <f t="shared" si="1"/>
        <v>3754</v>
      </c>
      <c r="BD7" s="74">
        <f t="shared" si="1"/>
        <v>689221</v>
      </c>
      <c r="BE7" s="74">
        <f t="shared" si="1"/>
        <v>747</v>
      </c>
      <c r="BF7" s="74">
        <f t="shared" si="1"/>
        <v>14534</v>
      </c>
      <c r="BG7" s="74">
        <f t="shared" si="1"/>
        <v>886354</v>
      </c>
      <c r="BH7" s="74">
        <f t="shared" si="1"/>
        <v>1102383</v>
      </c>
      <c r="BI7" s="74">
        <f t="shared" si="1"/>
        <v>1096227</v>
      </c>
      <c r="BJ7" s="74">
        <f t="shared" si="1"/>
        <v>0</v>
      </c>
      <c r="BK7" s="74">
        <f t="shared" si="1"/>
        <v>832729</v>
      </c>
      <c r="BL7" s="74">
        <f t="shared" si="1"/>
        <v>263498</v>
      </c>
      <c r="BM7" s="74">
        <f t="shared" si="1"/>
        <v>0</v>
      </c>
      <c r="BN7" s="74">
        <f t="shared" si="1"/>
        <v>6156</v>
      </c>
      <c r="BO7" s="74">
        <f t="shared" si="1"/>
        <v>545237</v>
      </c>
      <c r="BP7" s="74">
        <f aca="true" t="shared" si="2" ref="BP7:CU7">SUM(BP8:BP31)</f>
        <v>8615925</v>
      </c>
      <c r="BQ7" s="74">
        <f t="shared" si="2"/>
        <v>883456</v>
      </c>
      <c r="BR7" s="74">
        <f t="shared" si="2"/>
        <v>667628</v>
      </c>
      <c r="BS7" s="74">
        <f t="shared" si="2"/>
        <v>54078</v>
      </c>
      <c r="BT7" s="74">
        <f t="shared" si="2"/>
        <v>161750</v>
      </c>
      <c r="BU7" s="74">
        <f t="shared" si="2"/>
        <v>0</v>
      </c>
      <c r="BV7" s="74">
        <f t="shared" si="2"/>
        <v>1880529</v>
      </c>
      <c r="BW7" s="74">
        <f t="shared" si="2"/>
        <v>43904</v>
      </c>
      <c r="BX7" s="74">
        <f t="shared" si="2"/>
        <v>1797934</v>
      </c>
      <c r="BY7" s="74">
        <f t="shared" si="2"/>
        <v>38691</v>
      </c>
      <c r="BZ7" s="74">
        <f t="shared" si="2"/>
        <v>6296</v>
      </c>
      <c r="CA7" s="74">
        <f t="shared" si="2"/>
        <v>5823737</v>
      </c>
      <c r="CB7" s="74">
        <f t="shared" si="2"/>
        <v>2582613</v>
      </c>
      <c r="CC7" s="74">
        <f t="shared" si="2"/>
        <v>2712037</v>
      </c>
      <c r="CD7" s="74">
        <f t="shared" si="2"/>
        <v>482563</v>
      </c>
      <c r="CE7" s="74">
        <f t="shared" si="2"/>
        <v>46524</v>
      </c>
      <c r="CF7" s="74">
        <f t="shared" si="2"/>
        <v>2700457</v>
      </c>
      <c r="CG7" s="74">
        <f t="shared" si="2"/>
        <v>21907</v>
      </c>
      <c r="CH7" s="74">
        <f t="shared" si="2"/>
        <v>327467</v>
      </c>
      <c r="CI7" s="74">
        <f t="shared" si="2"/>
        <v>10045775</v>
      </c>
    </row>
    <row r="8" spans="1:87" s="51" customFormat="1" ht="12" customHeight="1">
      <c r="A8" s="52" t="s">
        <v>272</v>
      </c>
      <c r="B8" s="66" t="s">
        <v>273</v>
      </c>
      <c r="C8" s="52" t="s">
        <v>274</v>
      </c>
      <c r="D8" s="76">
        <f aca="true" t="shared" si="3" ref="D8:D31">+SUM(E8,J8)</f>
        <v>0</v>
      </c>
      <c r="E8" s="76">
        <f aca="true" t="shared" si="4" ref="E8:E31">+SUM(F8:I8)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  <c r="L8" s="76">
        <f aca="true" t="shared" si="5" ref="L8:L31">+SUM(M8,R8,V8,W8,AC8)</f>
        <v>1479624</v>
      </c>
      <c r="M8" s="76">
        <f aca="true" t="shared" si="6" ref="M8:M31">+SUM(N8:Q8)</f>
        <v>58834</v>
      </c>
      <c r="N8" s="76">
        <v>58834</v>
      </c>
      <c r="O8" s="76">
        <v>0</v>
      </c>
      <c r="P8" s="76">
        <v>0</v>
      </c>
      <c r="Q8" s="76">
        <v>0</v>
      </c>
      <c r="R8" s="76">
        <f aca="true" t="shared" si="7" ref="R8:R31">+SUM(S8:U8)</f>
        <v>0</v>
      </c>
      <c r="S8" s="76">
        <v>0</v>
      </c>
      <c r="T8" s="76">
        <v>0</v>
      </c>
      <c r="U8" s="76">
        <v>0</v>
      </c>
      <c r="V8" s="76">
        <v>0</v>
      </c>
      <c r="W8" s="76">
        <f aca="true" t="shared" si="8" ref="W8:W31">+SUM(X8:AA8)</f>
        <v>1420790</v>
      </c>
      <c r="X8" s="76">
        <v>820118</v>
      </c>
      <c r="Y8" s="76">
        <v>600672</v>
      </c>
      <c r="Z8" s="76">
        <v>0</v>
      </c>
      <c r="AA8" s="76">
        <v>0</v>
      </c>
      <c r="AB8" s="77">
        <v>275606</v>
      </c>
      <c r="AC8" s="76">
        <v>0</v>
      </c>
      <c r="AD8" s="76">
        <v>0</v>
      </c>
      <c r="AE8" s="76">
        <f aca="true" t="shared" si="9" ref="AE8:AE31">+SUM(D8,L8,AD8)</f>
        <v>1479624</v>
      </c>
      <c r="AF8" s="76">
        <f aca="true" t="shared" si="10" ref="AF8:AF31">+SUM(AG8,AL8)</f>
        <v>0</v>
      </c>
      <c r="AG8" s="76">
        <f aca="true" t="shared" si="11" ref="AG8:AG31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1">+SUM(AO8,AT8,AX8,AY8,BE8)</f>
        <v>12667</v>
      </c>
      <c r="AO8" s="76">
        <f aca="true" t="shared" si="13" ref="AO8:AO31">+SUM(AP8:AS8)</f>
        <v>0</v>
      </c>
      <c r="AP8" s="76">
        <v>0</v>
      </c>
      <c r="AQ8" s="76">
        <v>0</v>
      </c>
      <c r="AR8" s="76">
        <v>0</v>
      </c>
      <c r="AS8" s="76">
        <v>0</v>
      </c>
      <c r="AT8" s="76">
        <f aca="true" t="shared" si="14" ref="AT8:AT31">+SUM(AU8:AW8)</f>
        <v>0</v>
      </c>
      <c r="AU8" s="76">
        <v>0</v>
      </c>
      <c r="AV8" s="76">
        <v>0</v>
      </c>
      <c r="AW8" s="76">
        <v>0</v>
      </c>
      <c r="AX8" s="76">
        <v>0</v>
      </c>
      <c r="AY8" s="76">
        <f aca="true" t="shared" si="15" ref="AY8:AY31">+SUM(AZ8:BC8)</f>
        <v>12667</v>
      </c>
      <c r="AZ8" s="76">
        <v>12667</v>
      </c>
      <c r="BA8" s="76">
        <v>0</v>
      </c>
      <c r="BB8" s="76">
        <v>0</v>
      </c>
      <c r="BC8" s="76">
        <v>0</v>
      </c>
      <c r="BD8" s="77">
        <v>202412</v>
      </c>
      <c r="BE8" s="76">
        <v>0</v>
      </c>
      <c r="BF8" s="76">
        <v>0</v>
      </c>
      <c r="BG8" s="76">
        <f aca="true" t="shared" si="16" ref="BG8:BG31">+SUM(BF8,AN8,AF8)</f>
        <v>12667</v>
      </c>
      <c r="BH8" s="76">
        <f aca="true" t="shared" si="17" ref="BH8:BH26">SUM(D8,AF8)</f>
        <v>0</v>
      </c>
      <c r="BI8" s="76">
        <f aca="true" t="shared" si="18" ref="BI8:BI26">SUM(E8,AG8)</f>
        <v>0</v>
      </c>
      <c r="BJ8" s="76">
        <f aca="true" t="shared" si="19" ref="BJ8:BJ26">SUM(F8,AH8)</f>
        <v>0</v>
      </c>
      <c r="BK8" s="76">
        <f aca="true" t="shared" si="20" ref="BK8:BK26">SUM(G8,AI8)</f>
        <v>0</v>
      </c>
      <c r="BL8" s="76">
        <f aca="true" t="shared" si="21" ref="BL8:BL26">SUM(H8,AJ8)</f>
        <v>0</v>
      </c>
      <c r="BM8" s="76">
        <f aca="true" t="shared" si="22" ref="BM8:BM26">SUM(I8,AK8)</f>
        <v>0</v>
      </c>
      <c r="BN8" s="76">
        <f aca="true" t="shared" si="23" ref="BN8:BN26">SUM(J8,AL8)</f>
        <v>0</v>
      </c>
      <c r="BO8" s="77">
        <f aca="true" t="shared" si="24" ref="BO8:BO26">SUM(K8,AM8)</f>
        <v>0</v>
      </c>
      <c r="BP8" s="76">
        <f aca="true" t="shared" si="25" ref="BP8:BP26">SUM(L8,AN8)</f>
        <v>1492291</v>
      </c>
      <c r="BQ8" s="76">
        <f aca="true" t="shared" si="26" ref="BQ8:BQ26">SUM(M8,AO8)</f>
        <v>58834</v>
      </c>
      <c r="BR8" s="76">
        <f aca="true" t="shared" si="27" ref="BR8:BR26">SUM(N8,AP8)</f>
        <v>58834</v>
      </c>
      <c r="BS8" s="76">
        <f aca="true" t="shared" si="28" ref="BS8:BS26">SUM(O8,AQ8)</f>
        <v>0</v>
      </c>
      <c r="BT8" s="76">
        <f aca="true" t="shared" si="29" ref="BT8:BT26">SUM(P8,AR8)</f>
        <v>0</v>
      </c>
      <c r="BU8" s="76">
        <f aca="true" t="shared" si="30" ref="BU8:BU26">SUM(Q8,AS8)</f>
        <v>0</v>
      </c>
      <c r="BV8" s="76">
        <f aca="true" t="shared" si="31" ref="BV8:BV26">SUM(R8,AT8)</f>
        <v>0</v>
      </c>
      <c r="BW8" s="76">
        <f aca="true" t="shared" si="32" ref="BW8:BW26">SUM(S8,AU8)</f>
        <v>0</v>
      </c>
      <c r="BX8" s="76">
        <f aca="true" t="shared" si="33" ref="BX8:BX26">SUM(T8,AV8)</f>
        <v>0</v>
      </c>
      <c r="BY8" s="76">
        <f aca="true" t="shared" si="34" ref="BY8:BY26">SUM(U8,AW8)</f>
        <v>0</v>
      </c>
      <c r="BZ8" s="76">
        <f aca="true" t="shared" si="35" ref="BZ8:BZ26">SUM(V8,AX8)</f>
        <v>0</v>
      </c>
      <c r="CA8" s="76">
        <f aca="true" t="shared" si="36" ref="CA8:CA26">SUM(W8,AY8)</f>
        <v>1433457</v>
      </c>
      <c r="CB8" s="76">
        <f aca="true" t="shared" si="37" ref="CB8:CB26">SUM(X8,AZ8)</f>
        <v>832785</v>
      </c>
      <c r="CC8" s="76">
        <f aca="true" t="shared" si="38" ref="CC8:CC26">SUM(Y8,BA8)</f>
        <v>600672</v>
      </c>
      <c r="CD8" s="76">
        <f aca="true" t="shared" si="39" ref="CD8:CD26">SUM(Z8,BB8)</f>
        <v>0</v>
      </c>
      <c r="CE8" s="76">
        <f aca="true" t="shared" si="40" ref="CE8:CE26">SUM(AA8,BC8)</f>
        <v>0</v>
      </c>
      <c r="CF8" s="77">
        <f aca="true" t="shared" si="41" ref="CF8:CF26">SUM(AB8,BD8)</f>
        <v>478018</v>
      </c>
      <c r="CG8" s="76">
        <f aca="true" t="shared" si="42" ref="CG8:CG26">SUM(AC8,BE8)</f>
        <v>0</v>
      </c>
      <c r="CH8" s="76">
        <f aca="true" t="shared" si="43" ref="CH8:CH26">SUM(AD8,BF8)</f>
        <v>0</v>
      </c>
      <c r="CI8" s="76">
        <f aca="true" t="shared" si="44" ref="CI8:CI26">SUM(AE8,BG8)</f>
        <v>1492291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3"/>
        <v>0</v>
      </c>
      <c r="E9" s="76">
        <f t="shared" si="4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4495</v>
      </c>
      <c r="L9" s="76">
        <f t="shared" si="5"/>
        <v>1838750</v>
      </c>
      <c r="M9" s="76">
        <f t="shared" si="6"/>
        <v>184678</v>
      </c>
      <c r="N9" s="76">
        <v>167193</v>
      </c>
      <c r="O9" s="76">
        <v>17485</v>
      </c>
      <c r="P9" s="76">
        <v>0</v>
      </c>
      <c r="Q9" s="76">
        <v>0</v>
      </c>
      <c r="R9" s="76">
        <f t="shared" si="7"/>
        <v>259992</v>
      </c>
      <c r="S9" s="76">
        <v>10147</v>
      </c>
      <c r="T9" s="76">
        <v>249845</v>
      </c>
      <c r="U9" s="76">
        <v>0</v>
      </c>
      <c r="V9" s="76">
        <v>0</v>
      </c>
      <c r="W9" s="76">
        <f t="shared" si="8"/>
        <v>1394080</v>
      </c>
      <c r="X9" s="76">
        <v>575927</v>
      </c>
      <c r="Y9" s="76">
        <v>798688</v>
      </c>
      <c r="Z9" s="76">
        <v>0</v>
      </c>
      <c r="AA9" s="76">
        <v>19465</v>
      </c>
      <c r="AB9" s="77">
        <v>574477</v>
      </c>
      <c r="AC9" s="76">
        <v>0</v>
      </c>
      <c r="AD9" s="76">
        <v>126579</v>
      </c>
      <c r="AE9" s="76">
        <f t="shared" si="9"/>
        <v>1965329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5113</v>
      </c>
      <c r="AO9" s="76">
        <f t="shared" si="13"/>
        <v>1381</v>
      </c>
      <c r="AP9" s="76">
        <v>0</v>
      </c>
      <c r="AQ9" s="76">
        <v>1381</v>
      </c>
      <c r="AR9" s="76">
        <v>0</v>
      </c>
      <c r="AS9" s="76">
        <v>0</v>
      </c>
      <c r="AT9" s="76">
        <f t="shared" si="14"/>
        <v>561</v>
      </c>
      <c r="AU9" s="76">
        <v>561</v>
      </c>
      <c r="AV9" s="76">
        <v>0</v>
      </c>
      <c r="AW9" s="76">
        <v>0</v>
      </c>
      <c r="AX9" s="76">
        <v>0</v>
      </c>
      <c r="AY9" s="76">
        <f t="shared" si="15"/>
        <v>3171</v>
      </c>
      <c r="AZ9" s="76">
        <v>0</v>
      </c>
      <c r="BA9" s="76">
        <v>0</v>
      </c>
      <c r="BB9" s="76">
        <v>0</v>
      </c>
      <c r="BC9" s="76">
        <v>3171</v>
      </c>
      <c r="BD9" s="77">
        <v>172084</v>
      </c>
      <c r="BE9" s="76">
        <v>0</v>
      </c>
      <c r="BF9" s="76">
        <v>0</v>
      </c>
      <c r="BG9" s="76">
        <f t="shared" si="16"/>
        <v>5113</v>
      </c>
      <c r="BH9" s="76">
        <f t="shared" si="17"/>
        <v>0</v>
      </c>
      <c r="BI9" s="76">
        <f t="shared" si="18"/>
        <v>0</v>
      </c>
      <c r="BJ9" s="76">
        <f t="shared" si="19"/>
        <v>0</v>
      </c>
      <c r="BK9" s="76">
        <f t="shared" si="20"/>
        <v>0</v>
      </c>
      <c r="BL9" s="76">
        <f t="shared" si="21"/>
        <v>0</v>
      </c>
      <c r="BM9" s="76">
        <f t="shared" si="22"/>
        <v>0</v>
      </c>
      <c r="BN9" s="76">
        <f t="shared" si="23"/>
        <v>0</v>
      </c>
      <c r="BO9" s="77">
        <f t="shared" si="24"/>
        <v>4495</v>
      </c>
      <c r="BP9" s="76">
        <f t="shared" si="25"/>
        <v>1843863</v>
      </c>
      <c r="BQ9" s="76">
        <f t="shared" si="26"/>
        <v>186059</v>
      </c>
      <c r="BR9" s="76">
        <f t="shared" si="27"/>
        <v>167193</v>
      </c>
      <c r="BS9" s="76">
        <f t="shared" si="28"/>
        <v>18866</v>
      </c>
      <c r="BT9" s="76">
        <f t="shared" si="29"/>
        <v>0</v>
      </c>
      <c r="BU9" s="76">
        <f t="shared" si="30"/>
        <v>0</v>
      </c>
      <c r="BV9" s="76">
        <f t="shared" si="31"/>
        <v>260553</v>
      </c>
      <c r="BW9" s="76">
        <f t="shared" si="32"/>
        <v>10708</v>
      </c>
      <c r="BX9" s="76">
        <f t="shared" si="33"/>
        <v>249845</v>
      </c>
      <c r="BY9" s="76">
        <f t="shared" si="34"/>
        <v>0</v>
      </c>
      <c r="BZ9" s="76">
        <f t="shared" si="35"/>
        <v>0</v>
      </c>
      <c r="CA9" s="76">
        <f t="shared" si="36"/>
        <v>1397251</v>
      </c>
      <c r="CB9" s="76">
        <f t="shared" si="37"/>
        <v>575927</v>
      </c>
      <c r="CC9" s="76">
        <f t="shared" si="38"/>
        <v>798688</v>
      </c>
      <c r="CD9" s="76">
        <f t="shared" si="39"/>
        <v>0</v>
      </c>
      <c r="CE9" s="76">
        <f t="shared" si="40"/>
        <v>22636</v>
      </c>
      <c r="CF9" s="77">
        <f t="shared" si="41"/>
        <v>746561</v>
      </c>
      <c r="CG9" s="76">
        <f t="shared" si="42"/>
        <v>0</v>
      </c>
      <c r="CH9" s="76">
        <f t="shared" si="43"/>
        <v>126579</v>
      </c>
      <c r="CI9" s="76">
        <f t="shared" si="44"/>
        <v>1970442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 t="shared" si="3"/>
        <v>0</v>
      </c>
      <c r="E10" s="76">
        <f t="shared" si="4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137530</v>
      </c>
      <c r="L10" s="76">
        <f t="shared" si="5"/>
        <v>215937</v>
      </c>
      <c r="M10" s="76">
        <f t="shared" si="6"/>
        <v>14101</v>
      </c>
      <c r="N10" s="76">
        <v>14101</v>
      </c>
      <c r="O10" s="76">
        <v>0</v>
      </c>
      <c r="P10" s="76">
        <v>0</v>
      </c>
      <c r="Q10" s="76">
        <v>0</v>
      </c>
      <c r="R10" s="76">
        <f t="shared" si="7"/>
        <v>0</v>
      </c>
      <c r="S10" s="76">
        <v>0</v>
      </c>
      <c r="T10" s="76">
        <v>0</v>
      </c>
      <c r="U10" s="76">
        <v>0</v>
      </c>
      <c r="V10" s="76">
        <v>0</v>
      </c>
      <c r="W10" s="76">
        <f t="shared" si="8"/>
        <v>201836</v>
      </c>
      <c r="X10" s="76">
        <v>195239</v>
      </c>
      <c r="Y10" s="76">
        <v>6597</v>
      </c>
      <c r="Z10" s="76">
        <v>0</v>
      </c>
      <c r="AA10" s="76">
        <v>0</v>
      </c>
      <c r="AB10" s="77">
        <v>201177</v>
      </c>
      <c r="AC10" s="76">
        <v>0</v>
      </c>
      <c r="AD10" s="76">
        <v>33158</v>
      </c>
      <c r="AE10" s="76">
        <f t="shared" si="9"/>
        <v>249095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30585</v>
      </c>
      <c r="AO10" s="76">
        <f t="shared" si="13"/>
        <v>7050</v>
      </c>
      <c r="AP10" s="76">
        <v>7050</v>
      </c>
      <c r="AQ10" s="76">
        <v>0</v>
      </c>
      <c r="AR10" s="76">
        <v>0</v>
      </c>
      <c r="AS10" s="76">
        <v>0</v>
      </c>
      <c r="AT10" s="76">
        <f t="shared" si="14"/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 t="shared" si="15"/>
        <v>23535</v>
      </c>
      <c r="AZ10" s="76">
        <v>23535</v>
      </c>
      <c r="BA10" s="76">
        <v>0</v>
      </c>
      <c r="BB10" s="76">
        <v>0</v>
      </c>
      <c r="BC10" s="76">
        <v>0</v>
      </c>
      <c r="BD10" s="77">
        <v>32661</v>
      </c>
      <c r="BE10" s="76">
        <v>0</v>
      </c>
      <c r="BF10" s="76">
        <v>1001</v>
      </c>
      <c r="BG10" s="76">
        <f t="shared" si="16"/>
        <v>31586</v>
      </c>
      <c r="BH10" s="76">
        <f t="shared" si="17"/>
        <v>0</v>
      </c>
      <c r="BI10" s="76">
        <f t="shared" si="18"/>
        <v>0</v>
      </c>
      <c r="BJ10" s="76">
        <f t="shared" si="19"/>
        <v>0</v>
      </c>
      <c r="BK10" s="76">
        <f t="shared" si="20"/>
        <v>0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137530</v>
      </c>
      <c r="BP10" s="76">
        <f t="shared" si="25"/>
        <v>246522</v>
      </c>
      <c r="BQ10" s="76">
        <f t="shared" si="26"/>
        <v>21151</v>
      </c>
      <c r="BR10" s="76">
        <f t="shared" si="27"/>
        <v>21151</v>
      </c>
      <c r="BS10" s="76">
        <f t="shared" si="28"/>
        <v>0</v>
      </c>
      <c r="BT10" s="76">
        <f t="shared" si="29"/>
        <v>0</v>
      </c>
      <c r="BU10" s="76">
        <f t="shared" si="30"/>
        <v>0</v>
      </c>
      <c r="BV10" s="76">
        <f t="shared" si="31"/>
        <v>0</v>
      </c>
      <c r="BW10" s="76">
        <f t="shared" si="32"/>
        <v>0</v>
      </c>
      <c r="BX10" s="76">
        <f t="shared" si="33"/>
        <v>0</v>
      </c>
      <c r="BY10" s="76">
        <f t="shared" si="34"/>
        <v>0</v>
      </c>
      <c r="BZ10" s="76">
        <f t="shared" si="35"/>
        <v>0</v>
      </c>
      <c r="CA10" s="76">
        <f t="shared" si="36"/>
        <v>225371</v>
      </c>
      <c r="CB10" s="76">
        <f t="shared" si="37"/>
        <v>218774</v>
      </c>
      <c r="CC10" s="76">
        <f t="shared" si="38"/>
        <v>6597</v>
      </c>
      <c r="CD10" s="76">
        <f t="shared" si="39"/>
        <v>0</v>
      </c>
      <c r="CE10" s="76">
        <f t="shared" si="40"/>
        <v>0</v>
      </c>
      <c r="CF10" s="77">
        <f t="shared" si="41"/>
        <v>233838</v>
      </c>
      <c r="CG10" s="76">
        <f t="shared" si="42"/>
        <v>0</v>
      </c>
      <c r="CH10" s="76">
        <f t="shared" si="43"/>
        <v>34159</v>
      </c>
      <c r="CI10" s="76">
        <f t="shared" si="44"/>
        <v>280681</v>
      </c>
    </row>
    <row r="11" spans="1:87" s="51" customFormat="1" ht="12" customHeight="1">
      <c r="A11" s="52" t="s">
        <v>130</v>
      </c>
      <c r="B11" s="53" t="s">
        <v>136</v>
      </c>
      <c r="C11" s="52" t="s">
        <v>137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469123</v>
      </c>
      <c r="M11" s="76">
        <f t="shared" si="6"/>
        <v>147498</v>
      </c>
      <c r="N11" s="76">
        <v>58074</v>
      </c>
      <c r="O11" s="76">
        <v>35212</v>
      </c>
      <c r="P11" s="76">
        <v>54212</v>
      </c>
      <c r="Q11" s="76">
        <v>0</v>
      </c>
      <c r="R11" s="76">
        <f t="shared" si="7"/>
        <v>199327</v>
      </c>
      <c r="S11" s="76">
        <v>33072</v>
      </c>
      <c r="T11" s="76">
        <v>166255</v>
      </c>
      <c r="U11" s="76">
        <v>0</v>
      </c>
      <c r="V11" s="76">
        <v>6296</v>
      </c>
      <c r="W11" s="76">
        <f t="shared" si="8"/>
        <v>116002</v>
      </c>
      <c r="X11" s="76">
        <v>102417</v>
      </c>
      <c r="Y11" s="76">
        <v>13585</v>
      </c>
      <c r="Z11" s="76">
        <v>0</v>
      </c>
      <c r="AA11" s="76">
        <v>0</v>
      </c>
      <c r="AB11" s="77">
        <v>169997</v>
      </c>
      <c r="AC11" s="76">
        <v>0</v>
      </c>
      <c r="AD11" s="76">
        <v>3051</v>
      </c>
      <c r="AE11" s="76">
        <f t="shared" si="9"/>
        <v>472174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46056</v>
      </c>
      <c r="AO11" s="76">
        <f t="shared" si="13"/>
        <v>19625</v>
      </c>
      <c r="AP11" s="76">
        <v>17555</v>
      </c>
      <c r="AQ11" s="76">
        <v>0</v>
      </c>
      <c r="AR11" s="76">
        <v>2070</v>
      </c>
      <c r="AS11" s="76">
        <v>0</v>
      </c>
      <c r="AT11" s="76">
        <f t="shared" si="14"/>
        <v>18206</v>
      </c>
      <c r="AU11" s="76">
        <v>0</v>
      </c>
      <c r="AV11" s="76">
        <v>18206</v>
      </c>
      <c r="AW11" s="76">
        <v>0</v>
      </c>
      <c r="AX11" s="76">
        <v>0</v>
      </c>
      <c r="AY11" s="76">
        <f t="shared" si="15"/>
        <v>8225</v>
      </c>
      <c r="AZ11" s="76">
        <v>0</v>
      </c>
      <c r="BA11" s="76">
        <v>8225</v>
      </c>
      <c r="BB11" s="76">
        <v>0</v>
      </c>
      <c r="BC11" s="76">
        <v>0</v>
      </c>
      <c r="BD11" s="77">
        <v>0</v>
      </c>
      <c r="BE11" s="76">
        <v>0</v>
      </c>
      <c r="BF11" s="76">
        <v>0</v>
      </c>
      <c r="BG11" s="76">
        <f t="shared" si="16"/>
        <v>46056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515179</v>
      </c>
      <c r="BQ11" s="76">
        <f t="shared" si="26"/>
        <v>167123</v>
      </c>
      <c r="BR11" s="76">
        <f t="shared" si="27"/>
        <v>75629</v>
      </c>
      <c r="BS11" s="76">
        <f t="shared" si="28"/>
        <v>35212</v>
      </c>
      <c r="BT11" s="76">
        <f t="shared" si="29"/>
        <v>56282</v>
      </c>
      <c r="BU11" s="76">
        <f t="shared" si="30"/>
        <v>0</v>
      </c>
      <c r="BV11" s="76">
        <f t="shared" si="31"/>
        <v>217533</v>
      </c>
      <c r="BW11" s="76">
        <f t="shared" si="32"/>
        <v>33072</v>
      </c>
      <c r="BX11" s="76">
        <f t="shared" si="33"/>
        <v>184461</v>
      </c>
      <c r="BY11" s="76">
        <f t="shared" si="34"/>
        <v>0</v>
      </c>
      <c r="BZ11" s="76">
        <f t="shared" si="35"/>
        <v>6296</v>
      </c>
      <c r="CA11" s="76">
        <f t="shared" si="36"/>
        <v>124227</v>
      </c>
      <c r="CB11" s="76">
        <f t="shared" si="37"/>
        <v>102417</v>
      </c>
      <c r="CC11" s="76">
        <f t="shared" si="38"/>
        <v>21810</v>
      </c>
      <c r="CD11" s="76">
        <f t="shared" si="39"/>
        <v>0</v>
      </c>
      <c r="CE11" s="76">
        <f t="shared" si="40"/>
        <v>0</v>
      </c>
      <c r="CF11" s="77">
        <f t="shared" si="41"/>
        <v>169997</v>
      </c>
      <c r="CG11" s="76">
        <f t="shared" si="42"/>
        <v>0</v>
      </c>
      <c r="CH11" s="76">
        <f t="shared" si="43"/>
        <v>3051</v>
      </c>
      <c r="CI11" s="76">
        <f t="shared" si="44"/>
        <v>518230</v>
      </c>
    </row>
    <row r="12" spans="1:87" s="51" customFormat="1" ht="12" customHeight="1">
      <c r="A12" s="55" t="s">
        <v>130</v>
      </c>
      <c r="B12" s="56" t="s">
        <v>138</v>
      </c>
      <c r="C12" s="55" t="s">
        <v>139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99249</v>
      </c>
      <c r="M12" s="78">
        <f t="shared" si="6"/>
        <v>17631</v>
      </c>
      <c r="N12" s="78">
        <v>17631</v>
      </c>
      <c r="O12" s="78">
        <v>0</v>
      </c>
      <c r="P12" s="78">
        <v>0</v>
      </c>
      <c r="Q12" s="78">
        <v>0</v>
      </c>
      <c r="R12" s="78">
        <f t="shared" si="7"/>
        <v>689</v>
      </c>
      <c r="S12" s="78">
        <v>0</v>
      </c>
      <c r="T12" s="78">
        <v>625</v>
      </c>
      <c r="U12" s="78">
        <v>64</v>
      </c>
      <c r="V12" s="78">
        <v>0</v>
      </c>
      <c r="W12" s="78">
        <f t="shared" si="8"/>
        <v>80929</v>
      </c>
      <c r="X12" s="78">
        <v>58401</v>
      </c>
      <c r="Y12" s="78">
        <v>22309</v>
      </c>
      <c r="Z12" s="78">
        <v>64</v>
      </c>
      <c r="AA12" s="78">
        <v>155</v>
      </c>
      <c r="AB12" s="79">
        <v>17184</v>
      </c>
      <c r="AC12" s="78">
        <v>0</v>
      </c>
      <c r="AD12" s="78">
        <v>3553</v>
      </c>
      <c r="AE12" s="78">
        <f t="shared" si="9"/>
        <v>102802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662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79</v>
      </c>
      <c r="AU12" s="78">
        <v>0</v>
      </c>
      <c r="AV12" s="78">
        <v>79</v>
      </c>
      <c r="AW12" s="78">
        <v>0</v>
      </c>
      <c r="AX12" s="78">
        <v>0</v>
      </c>
      <c r="AY12" s="78">
        <f t="shared" si="15"/>
        <v>583</v>
      </c>
      <c r="AZ12" s="78">
        <v>0</v>
      </c>
      <c r="BA12" s="78">
        <v>0</v>
      </c>
      <c r="BB12" s="78">
        <v>0</v>
      </c>
      <c r="BC12" s="78">
        <v>583</v>
      </c>
      <c r="BD12" s="79">
        <v>21469</v>
      </c>
      <c r="BE12" s="78">
        <v>0</v>
      </c>
      <c r="BF12" s="78">
        <v>0</v>
      </c>
      <c r="BG12" s="78">
        <f t="shared" si="16"/>
        <v>662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99911</v>
      </c>
      <c r="BQ12" s="78">
        <f t="shared" si="26"/>
        <v>17631</v>
      </c>
      <c r="BR12" s="78">
        <f t="shared" si="27"/>
        <v>17631</v>
      </c>
      <c r="BS12" s="78">
        <f t="shared" si="28"/>
        <v>0</v>
      </c>
      <c r="BT12" s="78">
        <f t="shared" si="29"/>
        <v>0</v>
      </c>
      <c r="BU12" s="78">
        <f t="shared" si="30"/>
        <v>0</v>
      </c>
      <c r="BV12" s="78">
        <f t="shared" si="31"/>
        <v>768</v>
      </c>
      <c r="BW12" s="78">
        <f t="shared" si="32"/>
        <v>0</v>
      </c>
      <c r="BX12" s="78">
        <f t="shared" si="33"/>
        <v>704</v>
      </c>
      <c r="BY12" s="78">
        <f t="shared" si="34"/>
        <v>64</v>
      </c>
      <c r="BZ12" s="78">
        <f t="shared" si="35"/>
        <v>0</v>
      </c>
      <c r="CA12" s="78">
        <f t="shared" si="36"/>
        <v>81512</v>
      </c>
      <c r="CB12" s="78">
        <f t="shared" si="37"/>
        <v>58401</v>
      </c>
      <c r="CC12" s="78">
        <f t="shared" si="38"/>
        <v>22309</v>
      </c>
      <c r="CD12" s="78">
        <f t="shared" si="39"/>
        <v>64</v>
      </c>
      <c r="CE12" s="78">
        <f t="shared" si="40"/>
        <v>738</v>
      </c>
      <c r="CF12" s="79">
        <f t="shared" si="41"/>
        <v>38653</v>
      </c>
      <c r="CG12" s="78">
        <f t="shared" si="42"/>
        <v>0</v>
      </c>
      <c r="CH12" s="78">
        <f t="shared" si="43"/>
        <v>3553</v>
      </c>
      <c r="CI12" s="78">
        <f t="shared" si="44"/>
        <v>103464</v>
      </c>
    </row>
    <row r="13" spans="1:87" s="51" customFormat="1" ht="12" customHeight="1">
      <c r="A13" s="55" t="s">
        <v>130</v>
      </c>
      <c r="B13" s="56" t="s">
        <v>140</v>
      </c>
      <c r="C13" s="55" t="s">
        <v>141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45007</v>
      </c>
      <c r="M13" s="78">
        <f t="shared" si="6"/>
        <v>3613</v>
      </c>
      <c r="N13" s="78">
        <v>3613</v>
      </c>
      <c r="O13" s="78">
        <v>0</v>
      </c>
      <c r="P13" s="78">
        <v>0</v>
      </c>
      <c r="Q13" s="78">
        <v>0</v>
      </c>
      <c r="R13" s="78">
        <f t="shared" si="7"/>
        <v>0</v>
      </c>
      <c r="S13" s="78">
        <v>0</v>
      </c>
      <c r="T13" s="78">
        <v>0</v>
      </c>
      <c r="U13" s="78">
        <v>0</v>
      </c>
      <c r="V13" s="78">
        <v>0</v>
      </c>
      <c r="W13" s="78">
        <f t="shared" si="8"/>
        <v>41394</v>
      </c>
      <c r="X13" s="78">
        <v>41394</v>
      </c>
      <c r="Y13" s="78">
        <v>0</v>
      </c>
      <c r="Z13" s="78">
        <v>0</v>
      </c>
      <c r="AA13" s="78">
        <v>0</v>
      </c>
      <c r="AB13" s="79">
        <v>4687</v>
      </c>
      <c r="AC13" s="78">
        <v>0</v>
      </c>
      <c r="AD13" s="78">
        <v>0</v>
      </c>
      <c r="AE13" s="78">
        <f t="shared" si="9"/>
        <v>45007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401</v>
      </c>
      <c r="AO13" s="78">
        <f t="shared" si="13"/>
        <v>401</v>
      </c>
      <c r="AP13" s="78">
        <v>401</v>
      </c>
      <c r="AQ13" s="78">
        <v>0</v>
      </c>
      <c r="AR13" s="78">
        <v>0</v>
      </c>
      <c r="AS13" s="78">
        <v>0</v>
      </c>
      <c r="AT13" s="78">
        <f t="shared" si="14"/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 t="shared" si="15"/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4430</v>
      </c>
      <c r="BE13" s="78">
        <v>0</v>
      </c>
      <c r="BF13" s="78">
        <v>0</v>
      </c>
      <c r="BG13" s="78">
        <f t="shared" si="16"/>
        <v>401</v>
      </c>
      <c r="BH13" s="78">
        <f t="shared" si="17"/>
        <v>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45408</v>
      </c>
      <c r="BQ13" s="78">
        <f t="shared" si="26"/>
        <v>4014</v>
      </c>
      <c r="BR13" s="78">
        <f t="shared" si="27"/>
        <v>4014</v>
      </c>
      <c r="BS13" s="78">
        <f t="shared" si="28"/>
        <v>0</v>
      </c>
      <c r="BT13" s="78">
        <f t="shared" si="29"/>
        <v>0</v>
      </c>
      <c r="BU13" s="78">
        <f t="shared" si="30"/>
        <v>0</v>
      </c>
      <c r="BV13" s="78">
        <f t="shared" si="31"/>
        <v>0</v>
      </c>
      <c r="BW13" s="78">
        <f t="shared" si="32"/>
        <v>0</v>
      </c>
      <c r="BX13" s="78">
        <f t="shared" si="33"/>
        <v>0</v>
      </c>
      <c r="BY13" s="78">
        <f t="shared" si="34"/>
        <v>0</v>
      </c>
      <c r="BZ13" s="78">
        <f t="shared" si="35"/>
        <v>0</v>
      </c>
      <c r="CA13" s="78">
        <f t="shared" si="36"/>
        <v>41394</v>
      </c>
      <c r="CB13" s="78">
        <f t="shared" si="37"/>
        <v>41394</v>
      </c>
      <c r="CC13" s="78">
        <f t="shared" si="38"/>
        <v>0</v>
      </c>
      <c r="CD13" s="78">
        <f t="shared" si="39"/>
        <v>0</v>
      </c>
      <c r="CE13" s="78">
        <f t="shared" si="40"/>
        <v>0</v>
      </c>
      <c r="CF13" s="79">
        <f t="shared" si="41"/>
        <v>9117</v>
      </c>
      <c r="CG13" s="78">
        <f t="shared" si="42"/>
        <v>0</v>
      </c>
      <c r="CH13" s="78">
        <f t="shared" si="43"/>
        <v>0</v>
      </c>
      <c r="CI13" s="78">
        <f t="shared" si="44"/>
        <v>45408</v>
      </c>
    </row>
    <row r="14" spans="1:87" s="51" customFormat="1" ht="12" customHeight="1">
      <c r="A14" s="55" t="s">
        <v>130</v>
      </c>
      <c r="B14" s="56" t="s">
        <v>142</v>
      </c>
      <c r="C14" s="55" t="s">
        <v>143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79064</v>
      </c>
      <c r="M14" s="78">
        <f t="shared" si="6"/>
        <v>0</v>
      </c>
      <c r="N14" s="78">
        <v>0</v>
      </c>
      <c r="O14" s="78">
        <v>0</v>
      </c>
      <c r="P14" s="78">
        <v>0</v>
      </c>
      <c r="Q14" s="78">
        <v>0</v>
      </c>
      <c r="R14" s="78">
        <f t="shared" si="7"/>
        <v>0</v>
      </c>
      <c r="S14" s="78">
        <v>0</v>
      </c>
      <c r="T14" s="78">
        <v>0</v>
      </c>
      <c r="U14" s="78">
        <v>0</v>
      </c>
      <c r="V14" s="78">
        <v>0</v>
      </c>
      <c r="W14" s="78">
        <f t="shared" si="8"/>
        <v>79064</v>
      </c>
      <c r="X14" s="78">
        <v>78474</v>
      </c>
      <c r="Y14" s="78">
        <v>0</v>
      </c>
      <c r="Z14" s="78">
        <v>590</v>
      </c>
      <c r="AA14" s="78">
        <v>0</v>
      </c>
      <c r="AB14" s="79">
        <v>10127</v>
      </c>
      <c r="AC14" s="78">
        <v>0</v>
      </c>
      <c r="AD14" s="78">
        <v>0</v>
      </c>
      <c r="AE14" s="78">
        <f t="shared" si="9"/>
        <v>79064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19301</v>
      </c>
      <c r="BE14" s="78">
        <v>0</v>
      </c>
      <c r="BF14" s="78">
        <v>0</v>
      </c>
      <c r="BG14" s="78">
        <f t="shared" si="16"/>
        <v>0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79064</v>
      </c>
      <c r="BQ14" s="78">
        <f t="shared" si="26"/>
        <v>0</v>
      </c>
      <c r="BR14" s="78">
        <f t="shared" si="27"/>
        <v>0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0</v>
      </c>
      <c r="BW14" s="78">
        <f t="shared" si="32"/>
        <v>0</v>
      </c>
      <c r="BX14" s="78">
        <f t="shared" si="33"/>
        <v>0</v>
      </c>
      <c r="BY14" s="78">
        <f t="shared" si="34"/>
        <v>0</v>
      </c>
      <c r="BZ14" s="78">
        <f t="shared" si="35"/>
        <v>0</v>
      </c>
      <c r="CA14" s="78">
        <f t="shared" si="36"/>
        <v>79064</v>
      </c>
      <c r="CB14" s="78">
        <f t="shared" si="37"/>
        <v>78474</v>
      </c>
      <c r="CC14" s="78">
        <f t="shared" si="38"/>
        <v>0</v>
      </c>
      <c r="CD14" s="78">
        <f t="shared" si="39"/>
        <v>590</v>
      </c>
      <c r="CE14" s="78">
        <f t="shared" si="40"/>
        <v>0</v>
      </c>
      <c r="CF14" s="79">
        <f t="shared" si="41"/>
        <v>29428</v>
      </c>
      <c r="CG14" s="78">
        <f t="shared" si="42"/>
        <v>0</v>
      </c>
      <c r="CH14" s="78">
        <f t="shared" si="43"/>
        <v>0</v>
      </c>
      <c r="CI14" s="78">
        <f t="shared" si="44"/>
        <v>79064</v>
      </c>
    </row>
    <row r="15" spans="1:87" s="51" customFormat="1" ht="12" customHeight="1">
      <c r="A15" s="55" t="s">
        <v>130</v>
      </c>
      <c r="B15" s="56" t="s">
        <v>144</v>
      </c>
      <c r="C15" s="55" t="s">
        <v>145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167279</v>
      </c>
      <c r="M15" s="78">
        <f t="shared" si="6"/>
        <v>2500</v>
      </c>
      <c r="N15" s="78">
        <v>2500</v>
      </c>
      <c r="O15" s="78">
        <v>0</v>
      </c>
      <c r="P15" s="78">
        <v>0</v>
      </c>
      <c r="Q15" s="78">
        <v>0</v>
      </c>
      <c r="R15" s="78">
        <f t="shared" si="7"/>
        <v>0</v>
      </c>
      <c r="S15" s="78">
        <v>0</v>
      </c>
      <c r="T15" s="78">
        <v>0</v>
      </c>
      <c r="U15" s="78">
        <v>0</v>
      </c>
      <c r="V15" s="78">
        <v>0</v>
      </c>
      <c r="W15" s="78">
        <f t="shared" si="8"/>
        <v>164779</v>
      </c>
      <c r="X15" s="78">
        <v>144398</v>
      </c>
      <c r="Y15" s="78">
        <v>20381</v>
      </c>
      <c r="Z15" s="78">
        <v>0</v>
      </c>
      <c r="AA15" s="78">
        <v>0</v>
      </c>
      <c r="AB15" s="79">
        <v>22471</v>
      </c>
      <c r="AC15" s="78">
        <v>0</v>
      </c>
      <c r="AD15" s="78">
        <v>0</v>
      </c>
      <c r="AE15" s="78">
        <f t="shared" si="9"/>
        <v>167279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2500</v>
      </c>
      <c r="AO15" s="78">
        <f t="shared" si="13"/>
        <v>2500</v>
      </c>
      <c r="AP15" s="78">
        <v>2500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40904</v>
      </c>
      <c r="BE15" s="78">
        <v>0</v>
      </c>
      <c r="BF15" s="78">
        <v>2840</v>
      </c>
      <c r="BG15" s="78">
        <f t="shared" si="16"/>
        <v>5340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169779</v>
      </c>
      <c r="BQ15" s="78">
        <f t="shared" si="26"/>
        <v>5000</v>
      </c>
      <c r="BR15" s="78">
        <f t="shared" si="27"/>
        <v>5000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0</v>
      </c>
      <c r="BW15" s="78">
        <f t="shared" si="32"/>
        <v>0</v>
      </c>
      <c r="BX15" s="78">
        <f t="shared" si="33"/>
        <v>0</v>
      </c>
      <c r="BY15" s="78">
        <f t="shared" si="34"/>
        <v>0</v>
      </c>
      <c r="BZ15" s="78">
        <f t="shared" si="35"/>
        <v>0</v>
      </c>
      <c r="CA15" s="78">
        <f t="shared" si="36"/>
        <v>164779</v>
      </c>
      <c r="CB15" s="78">
        <f t="shared" si="37"/>
        <v>144398</v>
      </c>
      <c r="CC15" s="78">
        <f t="shared" si="38"/>
        <v>20381</v>
      </c>
      <c r="CD15" s="78">
        <f t="shared" si="39"/>
        <v>0</v>
      </c>
      <c r="CE15" s="78">
        <f t="shared" si="40"/>
        <v>0</v>
      </c>
      <c r="CF15" s="79">
        <f t="shared" si="41"/>
        <v>63375</v>
      </c>
      <c r="CG15" s="78">
        <f t="shared" si="42"/>
        <v>0</v>
      </c>
      <c r="CH15" s="78">
        <f t="shared" si="43"/>
        <v>2840</v>
      </c>
      <c r="CI15" s="78">
        <f t="shared" si="44"/>
        <v>172619</v>
      </c>
    </row>
    <row r="16" spans="1:87" s="51" customFormat="1" ht="12" customHeight="1">
      <c r="A16" s="55" t="s">
        <v>130</v>
      </c>
      <c r="B16" s="56" t="s">
        <v>146</v>
      </c>
      <c r="C16" s="55" t="s">
        <v>147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/>
      <c r="I16" s="78">
        <v>0</v>
      </c>
      <c r="J16" s="78">
        <v>0</v>
      </c>
      <c r="K16" s="79">
        <v>9183</v>
      </c>
      <c r="L16" s="78">
        <f t="shared" si="5"/>
        <v>49811</v>
      </c>
      <c r="M16" s="78">
        <f t="shared" si="6"/>
        <v>1882</v>
      </c>
      <c r="N16" s="78">
        <v>1882</v>
      </c>
      <c r="O16" s="78">
        <v>0</v>
      </c>
      <c r="P16" s="78">
        <v>0</v>
      </c>
      <c r="Q16" s="78">
        <v>0</v>
      </c>
      <c r="R16" s="78">
        <f t="shared" si="7"/>
        <v>124</v>
      </c>
      <c r="S16" s="78">
        <v>124</v>
      </c>
      <c r="T16" s="78">
        <v>0</v>
      </c>
      <c r="U16" s="78">
        <v>0</v>
      </c>
      <c r="V16" s="78">
        <v>0</v>
      </c>
      <c r="W16" s="78">
        <f t="shared" si="8"/>
        <v>47805</v>
      </c>
      <c r="X16" s="78">
        <v>47515</v>
      </c>
      <c r="Y16" s="78">
        <v>0</v>
      </c>
      <c r="Z16" s="78">
        <v>290</v>
      </c>
      <c r="AA16" s="78"/>
      <c r="AB16" s="79">
        <v>14543</v>
      </c>
      <c r="AC16" s="78">
        <v>0</v>
      </c>
      <c r="AD16" s="78">
        <v>3951</v>
      </c>
      <c r="AE16" s="78">
        <f t="shared" si="9"/>
        <v>53762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/>
      <c r="AK16" s="78">
        <v>0</v>
      </c>
      <c r="AL16" s="78">
        <v>0</v>
      </c>
      <c r="AM16" s="79">
        <v>0</v>
      </c>
      <c r="AN16" s="78">
        <f t="shared" si="12"/>
        <v>0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6945</v>
      </c>
      <c r="BE16" s="78">
        <v>0</v>
      </c>
      <c r="BF16" s="78">
        <v>0</v>
      </c>
      <c r="BG16" s="78">
        <f t="shared" si="16"/>
        <v>0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9183</v>
      </c>
      <c r="BP16" s="78">
        <f t="shared" si="25"/>
        <v>49811</v>
      </c>
      <c r="BQ16" s="78">
        <f t="shared" si="26"/>
        <v>1882</v>
      </c>
      <c r="BR16" s="78">
        <f t="shared" si="27"/>
        <v>1882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124</v>
      </c>
      <c r="BW16" s="78">
        <f t="shared" si="32"/>
        <v>124</v>
      </c>
      <c r="BX16" s="78">
        <f t="shared" si="33"/>
        <v>0</v>
      </c>
      <c r="BY16" s="78">
        <f t="shared" si="34"/>
        <v>0</v>
      </c>
      <c r="BZ16" s="78">
        <f t="shared" si="35"/>
        <v>0</v>
      </c>
      <c r="CA16" s="78">
        <f t="shared" si="36"/>
        <v>47805</v>
      </c>
      <c r="CB16" s="78">
        <f t="shared" si="37"/>
        <v>47515</v>
      </c>
      <c r="CC16" s="78">
        <f t="shared" si="38"/>
        <v>0</v>
      </c>
      <c r="CD16" s="78">
        <f t="shared" si="39"/>
        <v>290</v>
      </c>
      <c r="CE16" s="78">
        <f t="shared" si="40"/>
        <v>0</v>
      </c>
      <c r="CF16" s="79">
        <f t="shared" si="41"/>
        <v>21488</v>
      </c>
      <c r="CG16" s="78">
        <f t="shared" si="42"/>
        <v>0</v>
      </c>
      <c r="CH16" s="78">
        <f t="shared" si="43"/>
        <v>3951</v>
      </c>
      <c r="CI16" s="78">
        <f t="shared" si="44"/>
        <v>53762</v>
      </c>
    </row>
    <row r="17" spans="1:87" s="51" customFormat="1" ht="12" customHeight="1">
      <c r="A17" s="55" t="s">
        <v>130</v>
      </c>
      <c r="B17" s="56" t="s">
        <v>148</v>
      </c>
      <c r="C17" s="55" t="s">
        <v>149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111933</v>
      </c>
      <c r="L17" s="78">
        <f t="shared" si="5"/>
        <v>56299</v>
      </c>
      <c r="M17" s="78">
        <f t="shared" si="6"/>
        <v>5426</v>
      </c>
      <c r="N17" s="78">
        <v>5426</v>
      </c>
      <c r="O17" s="78">
        <v>0</v>
      </c>
      <c r="P17" s="78">
        <v>0</v>
      </c>
      <c r="Q17" s="78">
        <v>0</v>
      </c>
      <c r="R17" s="78">
        <f t="shared" si="7"/>
        <v>0</v>
      </c>
      <c r="S17" s="78">
        <v>0</v>
      </c>
      <c r="T17" s="78">
        <v>0</v>
      </c>
      <c r="U17" s="78">
        <v>0</v>
      </c>
      <c r="V17" s="78">
        <v>0</v>
      </c>
      <c r="W17" s="78">
        <f t="shared" si="8"/>
        <v>50873</v>
      </c>
      <c r="X17" s="78">
        <v>48268</v>
      </c>
      <c r="Y17" s="78">
        <v>0</v>
      </c>
      <c r="Z17" s="78">
        <v>2605</v>
      </c>
      <c r="AA17" s="78">
        <v>0</v>
      </c>
      <c r="AB17" s="79">
        <v>34990</v>
      </c>
      <c r="AC17" s="78">
        <v>0</v>
      </c>
      <c r="AD17" s="78">
        <v>7506</v>
      </c>
      <c r="AE17" s="78">
        <f t="shared" si="9"/>
        <v>63805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388</v>
      </c>
      <c r="AO17" s="78">
        <f t="shared" si="13"/>
        <v>388</v>
      </c>
      <c r="AP17" s="78">
        <v>388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7039</v>
      </c>
      <c r="BE17" s="78">
        <v>0</v>
      </c>
      <c r="BF17" s="78">
        <v>0</v>
      </c>
      <c r="BG17" s="78">
        <f t="shared" si="16"/>
        <v>388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111933</v>
      </c>
      <c r="BP17" s="78">
        <f t="shared" si="25"/>
        <v>56687</v>
      </c>
      <c r="BQ17" s="78">
        <f t="shared" si="26"/>
        <v>5814</v>
      </c>
      <c r="BR17" s="78">
        <f t="shared" si="27"/>
        <v>5814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0</v>
      </c>
      <c r="BW17" s="78">
        <f t="shared" si="32"/>
        <v>0</v>
      </c>
      <c r="BX17" s="78">
        <f t="shared" si="33"/>
        <v>0</v>
      </c>
      <c r="BY17" s="78">
        <f t="shared" si="34"/>
        <v>0</v>
      </c>
      <c r="BZ17" s="78">
        <f t="shared" si="35"/>
        <v>0</v>
      </c>
      <c r="CA17" s="78">
        <f t="shared" si="36"/>
        <v>50873</v>
      </c>
      <c r="CB17" s="78">
        <f t="shared" si="37"/>
        <v>48268</v>
      </c>
      <c r="CC17" s="78">
        <f t="shared" si="38"/>
        <v>0</v>
      </c>
      <c r="CD17" s="78">
        <f t="shared" si="39"/>
        <v>2605</v>
      </c>
      <c r="CE17" s="78">
        <f t="shared" si="40"/>
        <v>0</v>
      </c>
      <c r="CF17" s="79">
        <f t="shared" si="41"/>
        <v>42029</v>
      </c>
      <c r="CG17" s="78">
        <f t="shared" si="42"/>
        <v>0</v>
      </c>
      <c r="CH17" s="78">
        <f t="shared" si="43"/>
        <v>7506</v>
      </c>
      <c r="CI17" s="78">
        <f t="shared" si="44"/>
        <v>64193</v>
      </c>
    </row>
    <row r="18" spans="1:87" s="51" customFormat="1" ht="12" customHeight="1">
      <c r="A18" s="55" t="s">
        <v>130</v>
      </c>
      <c r="B18" s="56" t="s">
        <v>150</v>
      </c>
      <c r="C18" s="55" t="s">
        <v>151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121723</v>
      </c>
      <c r="L18" s="78">
        <f t="shared" si="5"/>
        <v>78422</v>
      </c>
      <c r="M18" s="78">
        <f t="shared" si="6"/>
        <v>4417</v>
      </c>
      <c r="N18" s="78">
        <v>4417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74005</v>
      </c>
      <c r="X18" s="78">
        <v>74005</v>
      </c>
      <c r="Y18" s="78">
        <v>0</v>
      </c>
      <c r="Z18" s="78">
        <v>0</v>
      </c>
      <c r="AA18" s="78">
        <v>0</v>
      </c>
      <c r="AB18" s="79">
        <v>38875</v>
      </c>
      <c r="AC18" s="78">
        <v>0</v>
      </c>
      <c r="AD18" s="78">
        <v>76175</v>
      </c>
      <c r="AE18" s="78">
        <f t="shared" si="9"/>
        <v>154597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27423</v>
      </c>
      <c r="BE18" s="78">
        <v>0</v>
      </c>
      <c r="BF18" s="78">
        <v>0</v>
      </c>
      <c r="BG18" s="78">
        <f t="shared" si="16"/>
        <v>0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121723</v>
      </c>
      <c r="BP18" s="78">
        <f t="shared" si="25"/>
        <v>78422</v>
      </c>
      <c r="BQ18" s="78">
        <f t="shared" si="26"/>
        <v>4417</v>
      </c>
      <c r="BR18" s="78">
        <f t="shared" si="27"/>
        <v>4417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74005</v>
      </c>
      <c r="CB18" s="78">
        <f t="shared" si="37"/>
        <v>74005</v>
      </c>
      <c r="CC18" s="78">
        <f t="shared" si="38"/>
        <v>0</v>
      </c>
      <c r="CD18" s="78">
        <f t="shared" si="39"/>
        <v>0</v>
      </c>
      <c r="CE18" s="78">
        <f t="shared" si="40"/>
        <v>0</v>
      </c>
      <c r="CF18" s="79">
        <f t="shared" si="41"/>
        <v>66298</v>
      </c>
      <c r="CG18" s="78">
        <f t="shared" si="42"/>
        <v>0</v>
      </c>
      <c r="CH18" s="78">
        <f t="shared" si="43"/>
        <v>76175</v>
      </c>
      <c r="CI18" s="78">
        <f t="shared" si="44"/>
        <v>154597</v>
      </c>
    </row>
    <row r="19" spans="1:87" s="51" customFormat="1" ht="12" customHeight="1">
      <c r="A19" s="55" t="s">
        <v>130</v>
      </c>
      <c r="B19" s="56" t="s">
        <v>152</v>
      </c>
      <c r="C19" s="55" t="s">
        <v>153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100273</v>
      </c>
      <c r="L19" s="78">
        <f t="shared" si="5"/>
        <v>35955</v>
      </c>
      <c r="M19" s="78">
        <f t="shared" si="6"/>
        <v>2000</v>
      </c>
      <c r="N19" s="78">
        <v>2000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>
        <v>0</v>
      </c>
      <c r="T19" s="78">
        <v>0</v>
      </c>
      <c r="U19" s="78">
        <v>0</v>
      </c>
      <c r="V19" s="78">
        <v>0</v>
      </c>
      <c r="W19" s="78">
        <f t="shared" si="8"/>
        <v>33955</v>
      </c>
      <c r="X19" s="78">
        <v>29021</v>
      </c>
      <c r="Y19" s="78">
        <v>2302</v>
      </c>
      <c r="Z19" s="78">
        <v>0</v>
      </c>
      <c r="AA19" s="78">
        <v>2632</v>
      </c>
      <c r="AB19" s="79">
        <v>30951</v>
      </c>
      <c r="AC19" s="78">
        <v>0</v>
      </c>
      <c r="AD19" s="78">
        <v>4333</v>
      </c>
      <c r="AE19" s="78">
        <f t="shared" si="9"/>
        <v>40288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6848</v>
      </c>
      <c r="BE19" s="78">
        <v>0</v>
      </c>
      <c r="BF19" s="78">
        <v>0</v>
      </c>
      <c r="BG19" s="78">
        <f t="shared" si="16"/>
        <v>0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100273</v>
      </c>
      <c r="BP19" s="78">
        <f t="shared" si="25"/>
        <v>35955</v>
      </c>
      <c r="BQ19" s="78">
        <f t="shared" si="26"/>
        <v>2000</v>
      </c>
      <c r="BR19" s="78">
        <f t="shared" si="27"/>
        <v>2000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33955</v>
      </c>
      <c r="CB19" s="78">
        <f t="shared" si="37"/>
        <v>29021</v>
      </c>
      <c r="CC19" s="78">
        <f t="shared" si="38"/>
        <v>2302</v>
      </c>
      <c r="CD19" s="78">
        <f t="shared" si="39"/>
        <v>0</v>
      </c>
      <c r="CE19" s="78">
        <f t="shared" si="40"/>
        <v>2632</v>
      </c>
      <c r="CF19" s="79">
        <f t="shared" si="41"/>
        <v>37799</v>
      </c>
      <c r="CG19" s="78">
        <f t="shared" si="42"/>
        <v>0</v>
      </c>
      <c r="CH19" s="78">
        <f t="shared" si="43"/>
        <v>4333</v>
      </c>
      <c r="CI19" s="78">
        <f t="shared" si="44"/>
        <v>40288</v>
      </c>
    </row>
    <row r="20" spans="1:87" s="51" customFormat="1" ht="12" customHeight="1">
      <c r="A20" s="55" t="s">
        <v>130</v>
      </c>
      <c r="B20" s="56" t="s">
        <v>154</v>
      </c>
      <c r="C20" s="55" t="s">
        <v>155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283</v>
      </c>
      <c r="L20" s="78">
        <f t="shared" si="5"/>
        <v>31778</v>
      </c>
      <c r="M20" s="78">
        <f t="shared" si="6"/>
        <v>4577</v>
      </c>
      <c r="N20" s="78">
        <v>4577</v>
      </c>
      <c r="O20" s="78">
        <v>0</v>
      </c>
      <c r="P20" s="78">
        <v>0</v>
      </c>
      <c r="Q20" s="78">
        <v>0</v>
      </c>
      <c r="R20" s="78">
        <f t="shared" si="7"/>
        <v>22156</v>
      </c>
      <c r="S20" s="78">
        <v>0</v>
      </c>
      <c r="T20" s="78">
        <v>22156</v>
      </c>
      <c r="U20" s="78">
        <v>0</v>
      </c>
      <c r="V20" s="78">
        <v>0</v>
      </c>
      <c r="W20" s="78">
        <f t="shared" si="8"/>
        <v>5045</v>
      </c>
      <c r="X20" s="78">
        <v>4510</v>
      </c>
      <c r="Y20" s="78">
        <v>0</v>
      </c>
      <c r="Z20" s="78">
        <v>0</v>
      </c>
      <c r="AA20" s="78">
        <v>535</v>
      </c>
      <c r="AB20" s="79">
        <v>36317</v>
      </c>
      <c r="AC20" s="78">
        <v>0</v>
      </c>
      <c r="AD20" s="78">
        <v>0</v>
      </c>
      <c r="AE20" s="78">
        <f t="shared" si="9"/>
        <v>31778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0</v>
      </c>
      <c r="AO20" s="78">
        <f t="shared" si="13"/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 t="shared" si="14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 t="shared" si="15"/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7903</v>
      </c>
      <c r="BE20" s="78">
        <v>0</v>
      </c>
      <c r="BF20" s="78">
        <v>0</v>
      </c>
      <c r="BG20" s="78">
        <f t="shared" si="16"/>
        <v>0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283</v>
      </c>
      <c r="BP20" s="78">
        <f t="shared" si="25"/>
        <v>31778</v>
      </c>
      <c r="BQ20" s="78">
        <f t="shared" si="26"/>
        <v>4577</v>
      </c>
      <c r="BR20" s="78">
        <f t="shared" si="27"/>
        <v>4577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22156</v>
      </c>
      <c r="BW20" s="78">
        <f t="shared" si="32"/>
        <v>0</v>
      </c>
      <c r="BX20" s="78">
        <f t="shared" si="33"/>
        <v>22156</v>
      </c>
      <c r="BY20" s="78">
        <f t="shared" si="34"/>
        <v>0</v>
      </c>
      <c r="BZ20" s="78">
        <f t="shared" si="35"/>
        <v>0</v>
      </c>
      <c r="CA20" s="78">
        <f t="shared" si="36"/>
        <v>5045</v>
      </c>
      <c r="CB20" s="78">
        <f t="shared" si="37"/>
        <v>4510</v>
      </c>
      <c r="CC20" s="78">
        <f t="shared" si="38"/>
        <v>0</v>
      </c>
      <c r="CD20" s="78">
        <f t="shared" si="39"/>
        <v>0</v>
      </c>
      <c r="CE20" s="78">
        <f t="shared" si="40"/>
        <v>535</v>
      </c>
      <c r="CF20" s="79">
        <f t="shared" si="41"/>
        <v>44220</v>
      </c>
      <c r="CG20" s="78">
        <f t="shared" si="42"/>
        <v>0</v>
      </c>
      <c r="CH20" s="78">
        <f t="shared" si="43"/>
        <v>0</v>
      </c>
      <c r="CI20" s="78">
        <f t="shared" si="44"/>
        <v>31778</v>
      </c>
    </row>
    <row r="21" spans="1:87" s="51" customFormat="1" ht="12" customHeight="1">
      <c r="A21" s="55" t="s">
        <v>130</v>
      </c>
      <c r="B21" s="56" t="s">
        <v>156</v>
      </c>
      <c r="C21" s="55" t="s">
        <v>157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22494</v>
      </c>
      <c r="L21" s="78">
        <f t="shared" si="5"/>
        <v>247468</v>
      </c>
      <c r="M21" s="78">
        <f t="shared" si="6"/>
        <v>31648</v>
      </c>
      <c r="N21" s="78">
        <v>13209</v>
      </c>
      <c r="O21" s="78">
        <v>0</v>
      </c>
      <c r="P21" s="78">
        <v>18439</v>
      </c>
      <c r="Q21" s="78">
        <v>0</v>
      </c>
      <c r="R21" s="78">
        <f t="shared" si="7"/>
        <v>41661</v>
      </c>
      <c r="S21" s="78">
        <v>0</v>
      </c>
      <c r="T21" s="78">
        <v>41661</v>
      </c>
      <c r="U21" s="78">
        <v>0</v>
      </c>
      <c r="V21" s="78">
        <v>0</v>
      </c>
      <c r="W21" s="78">
        <f t="shared" si="8"/>
        <v>173015</v>
      </c>
      <c r="X21" s="78">
        <v>138411</v>
      </c>
      <c r="Y21" s="78">
        <v>34603</v>
      </c>
      <c r="Z21" s="78">
        <v>1</v>
      </c>
      <c r="AA21" s="78">
        <v>0</v>
      </c>
      <c r="AB21" s="79">
        <v>111586</v>
      </c>
      <c r="AC21" s="78">
        <v>1144</v>
      </c>
      <c r="AD21" s="78">
        <v>10198</v>
      </c>
      <c r="AE21" s="78">
        <f t="shared" si="9"/>
        <v>257666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176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28706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22670</v>
      </c>
      <c r="BP21" s="78">
        <f t="shared" si="25"/>
        <v>247468</v>
      </c>
      <c r="BQ21" s="78">
        <f t="shared" si="26"/>
        <v>31648</v>
      </c>
      <c r="BR21" s="78">
        <f t="shared" si="27"/>
        <v>13209</v>
      </c>
      <c r="BS21" s="78">
        <f t="shared" si="28"/>
        <v>0</v>
      </c>
      <c r="BT21" s="78">
        <f t="shared" si="29"/>
        <v>18439</v>
      </c>
      <c r="BU21" s="78">
        <f t="shared" si="30"/>
        <v>0</v>
      </c>
      <c r="BV21" s="78">
        <f t="shared" si="31"/>
        <v>41661</v>
      </c>
      <c r="BW21" s="78">
        <f t="shared" si="32"/>
        <v>0</v>
      </c>
      <c r="BX21" s="78">
        <f t="shared" si="33"/>
        <v>41661</v>
      </c>
      <c r="BY21" s="78">
        <f t="shared" si="34"/>
        <v>0</v>
      </c>
      <c r="BZ21" s="78">
        <f t="shared" si="35"/>
        <v>0</v>
      </c>
      <c r="CA21" s="78">
        <f t="shared" si="36"/>
        <v>173015</v>
      </c>
      <c r="CB21" s="78">
        <f t="shared" si="37"/>
        <v>138411</v>
      </c>
      <c r="CC21" s="78">
        <f t="shared" si="38"/>
        <v>34603</v>
      </c>
      <c r="CD21" s="78">
        <f t="shared" si="39"/>
        <v>1</v>
      </c>
      <c r="CE21" s="78">
        <f t="shared" si="40"/>
        <v>0</v>
      </c>
      <c r="CF21" s="79">
        <f t="shared" si="41"/>
        <v>140292</v>
      </c>
      <c r="CG21" s="78">
        <f t="shared" si="42"/>
        <v>1144</v>
      </c>
      <c r="CH21" s="78">
        <f t="shared" si="43"/>
        <v>10198</v>
      </c>
      <c r="CI21" s="78">
        <f t="shared" si="44"/>
        <v>257666</v>
      </c>
    </row>
    <row r="22" spans="1:87" s="51" customFormat="1" ht="12" customHeight="1">
      <c r="A22" s="55" t="s">
        <v>130</v>
      </c>
      <c r="B22" s="56" t="s">
        <v>158</v>
      </c>
      <c r="C22" s="55" t="s">
        <v>159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16021</v>
      </c>
      <c r="L22" s="78">
        <f t="shared" si="5"/>
        <v>20591</v>
      </c>
      <c r="M22" s="78">
        <f t="shared" si="6"/>
        <v>1827</v>
      </c>
      <c r="N22" s="78">
        <v>1827</v>
      </c>
      <c r="O22" s="78">
        <v>0</v>
      </c>
      <c r="P22" s="78">
        <v>0</v>
      </c>
      <c r="Q22" s="78">
        <v>0</v>
      </c>
      <c r="R22" s="78">
        <f t="shared" si="7"/>
        <v>0</v>
      </c>
      <c r="S22" s="78">
        <v>0</v>
      </c>
      <c r="T22" s="78">
        <v>0</v>
      </c>
      <c r="U22" s="78">
        <v>0</v>
      </c>
      <c r="V22" s="78">
        <v>0</v>
      </c>
      <c r="W22" s="78">
        <f t="shared" si="8"/>
        <v>18764</v>
      </c>
      <c r="X22" s="78">
        <v>18764</v>
      </c>
      <c r="Y22" s="78">
        <v>0</v>
      </c>
      <c r="Z22" s="78">
        <v>0</v>
      </c>
      <c r="AA22" s="78">
        <v>0</v>
      </c>
      <c r="AB22" s="79">
        <v>158186</v>
      </c>
      <c r="AC22" s="78">
        <v>0</v>
      </c>
      <c r="AD22" s="78">
        <v>0</v>
      </c>
      <c r="AE22" s="78">
        <f t="shared" si="9"/>
        <v>20591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52</v>
      </c>
      <c r="AO22" s="78">
        <f t="shared" si="13"/>
        <v>52</v>
      </c>
      <c r="AP22" s="78">
        <v>52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25382</v>
      </c>
      <c r="BE22" s="78">
        <v>0</v>
      </c>
      <c r="BF22" s="78">
        <v>0</v>
      </c>
      <c r="BG22" s="78">
        <f t="shared" si="16"/>
        <v>52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16021</v>
      </c>
      <c r="BP22" s="78">
        <f t="shared" si="25"/>
        <v>20643</v>
      </c>
      <c r="BQ22" s="78">
        <f t="shared" si="26"/>
        <v>1879</v>
      </c>
      <c r="BR22" s="78">
        <f t="shared" si="27"/>
        <v>1879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0</v>
      </c>
      <c r="BW22" s="78">
        <f t="shared" si="32"/>
        <v>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18764</v>
      </c>
      <c r="CB22" s="78">
        <f t="shared" si="37"/>
        <v>18764</v>
      </c>
      <c r="CC22" s="78">
        <f t="shared" si="38"/>
        <v>0</v>
      </c>
      <c r="CD22" s="78">
        <f t="shared" si="39"/>
        <v>0</v>
      </c>
      <c r="CE22" s="78">
        <f t="shared" si="40"/>
        <v>0</v>
      </c>
      <c r="CF22" s="79">
        <f t="shared" si="41"/>
        <v>183568</v>
      </c>
      <c r="CG22" s="78">
        <f t="shared" si="42"/>
        <v>0</v>
      </c>
      <c r="CH22" s="78">
        <f t="shared" si="43"/>
        <v>0</v>
      </c>
      <c r="CI22" s="78">
        <f t="shared" si="44"/>
        <v>20643</v>
      </c>
    </row>
    <row r="23" spans="1:87" s="51" customFormat="1" ht="12" customHeight="1">
      <c r="A23" s="55" t="s">
        <v>130</v>
      </c>
      <c r="B23" s="56" t="s">
        <v>160</v>
      </c>
      <c r="C23" s="55" t="s">
        <v>161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16124</v>
      </c>
      <c r="L23" s="78">
        <f t="shared" si="5"/>
        <v>115175</v>
      </c>
      <c r="M23" s="78">
        <f t="shared" si="6"/>
        <v>7200</v>
      </c>
      <c r="N23" s="78">
        <v>7200</v>
      </c>
      <c r="O23" s="78">
        <v>0</v>
      </c>
      <c r="P23" s="78">
        <v>0</v>
      </c>
      <c r="Q23" s="78">
        <v>0</v>
      </c>
      <c r="R23" s="78">
        <f t="shared" si="7"/>
        <v>53155</v>
      </c>
      <c r="S23" s="78">
        <v>0</v>
      </c>
      <c r="T23" s="78">
        <v>53155</v>
      </c>
      <c r="U23" s="78">
        <v>0</v>
      </c>
      <c r="V23" s="78">
        <v>0</v>
      </c>
      <c r="W23" s="78">
        <f t="shared" si="8"/>
        <v>52432</v>
      </c>
      <c r="X23" s="78">
        <v>32560</v>
      </c>
      <c r="Y23" s="78">
        <v>19872</v>
      </c>
      <c r="Z23" s="78">
        <v>0</v>
      </c>
      <c r="AA23" s="78">
        <v>0</v>
      </c>
      <c r="AB23" s="79">
        <v>134485</v>
      </c>
      <c r="AC23" s="78">
        <v>2388</v>
      </c>
      <c r="AD23" s="78">
        <v>0</v>
      </c>
      <c r="AE23" s="78">
        <f t="shared" si="9"/>
        <v>115175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27747</v>
      </c>
      <c r="BE23" s="78">
        <v>0</v>
      </c>
      <c r="BF23" s="78">
        <v>0</v>
      </c>
      <c r="BG23" s="78">
        <f t="shared" si="16"/>
        <v>0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16124</v>
      </c>
      <c r="BP23" s="78">
        <f t="shared" si="25"/>
        <v>115175</v>
      </c>
      <c r="BQ23" s="78">
        <f t="shared" si="26"/>
        <v>7200</v>
      </c>
      <c r="BR23" s="78">
        <f t="shared" si="27"/>
        <v>7200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53155</v>
      </c>
      <c r="BW23" s="78">
        <f t="shared" si="32"/>
        <v>0</v>
      </c>
      <c r="BX23" s="78">
        <f t="shared" si="33"/>
        <v>53155</v>
      </c>
      <c r="BY23" s="78">
        <f t="shared" si="34"/>
        <v>0</v>
      </c>
      <c r="BZ23" s="78">
        <f t="shared" si="35"/>
        <v>0</v>
      </c>
      <c r="CA23" s="78">
        <f t="shared" si="36"/>
        <v>52432</v>
      </c>
      <c r="CB23" s="78">
        <f t="shared" si="37"/>
        <v>32560</v>
      </c>
      <c r="CC23" s="78">
        <f t="shared" si="38"/>
        <v>19872</v>
      </c>
      <c r="CD23" s="78">
        <f t="shared" si="39"/>
        <v>0</v>
      </c>
      <c r="CE23" s="78">
        <f t="shared" si="40"/>
        <v>0</v>
      </c>
      <c r="CF23" s="79">
        <f t="shared" si="41"/>
        <v>162232</v>
      </c>
      <c r="CG23" s="78">
        <f t="shared" si="42"/>
        <v>2388</v>
      </c>
      <c r="CH23" s="78">
        <f t="shared" si="43"/>
        <v>0</v>
      </c>
      <c r="CI23" s="78">
        <f t="shared" si="44"/>
        <v>115175</v>
      </c>
    </row>
    <row r="24" spans="1:87" s="51" customFormat="1" ht="12" customHeight="1">
      <c r="A24" s="55" t="s">
        <v>130</v>
      </c>
      <c r="B24" s="56" t="s">
        <v>162</v>
      </c>
      <c r="C24" s="55" t="s">
        <v>163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345</v>
      </c>
      <c r="L24" s="78">
        <f t="shared" si="5"/>
        <v>136615</v>
      </c>
      <c r="M24" s="78">
        <f t="shared" si="6"/>
        <v>3995</v>
      </c>
      <c r="N24" s="78">
        <v>3995</v>
      </c>
      <c r="O24" s="78">
        <v>0</v>
      </c>
      <c r="P24" s="78">
        <v>0</v>
      </c>
      <c r="Q24" s="78">
        <v>0</v>
      </c>
      <c r="R24" s="78">
        <f t="shared" si="7"/>
        <v>77763</v>
      </c>
      <c r="S24" s="78">
        <v>0</v>
      </c>
      <c r="T24" s="78">
        <v>77763</v>
      </c>
      <c r="U24" s="78">
        <v>0</v>
      </c>
      <c r="V24" s="78">
        <v>0</v>
      </c>
      <c r="W24" s="78">
        <f t="shared" si="8"/>
        <v>54857</v>
      </c>
      <c r="X24" s="78">
        <v>53107</v>
      </c>
      <c r="Y24" s="78">
        <v>668</v>
      </c>
      <c r="Z24" s="78">
        <v>892</v>
      </c>
      <c r="AA24" s="78">
        <v>190</v>
      </c>
      <c r="AB24" s="79">
        <v>56816</v>
      </c>
      <c r="AC24" s="78">
        <v>0</v>
      </c>
      <c r="AD24" s="78">
        <v>1145</v>
      </c>
      <c r="AE24" s="78">
        <f t="shared" si="9"/>
        <v>137760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1565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23984</v>
      </c>
      <c r="BE24" s="78">
        <v>0</v>
      </c>
      <c r="BF24" s="78">
        <v>0</v>
      </c>
      <c r="BG24" s="78">
        <f t="shared" si="16"/>
        <v>0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1910</v>
      </c>
      <c r="BP24" s="78">
        <f t="shared" si="25"/>
        <v>136615</v>
      </c>
      <c r="BQ24" s="78">
        <f t="shared" si="26"/>
        <v>3995</v>
      </c>
      <c r="BR24" s="78">
        <f t="shared" si="27"/>
        <v>3995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77763</v>
      </c>
      <c r="BW24" s="78">
        <f t="shared" si="32"/>
        <v>0</v>
      </c>
      <c r="BX24" s="78">
        <f t="shared" si="33"/>
        <v>77763</v>
      </c>
      <c r="BY24" s="78">
        <f t="shared" si="34"/>
        <v>0</v>
      </c>
      <c r="BZ24" s="78">
        <f t="shared" si="35"/>
        <v>0</v>
      </c>
      <c r="CA24" s="78">
        <f t="shared" si="36"/>
        <v>54857</v>
      </c>
      <c r="CB24" s="78">
        <f t="shared" si="37"/>
        <v>53107</v>
      </c>
      <c r="CC24" s="78">
        <f t="shared" si="38"/>
        <v>668</v>
      </c>
      <c r="CD24" s="78">
        <f t="shared" si="39"/>
        <v>892</v>
      </c>
      <c r="CE24" s="78">
        <f t="shared" si="40"/>
        <v>190</v>
      </c>
      <c r="CF24" s="79">
        <f t="shared" si="41"/>
        <v>80800</v>
      </c>
      <c r="CG24" s="78">
        <f t="shared" si="42"/>
        <v>0</v>
      </c>
      <c r="CH24" s="78">
        <f t="shared" si="43"/>
        <v>1145</v>
      </c>
      <c r="CI24" s="78">
        <f t="shared" si="44"/>
        <v>137760</v>
      </c>
    </row>
    <row r="25" spans="1:87" s="51" customFormat="1" ht="12" customHeight="1">
      <c r="A25" s="55" t="s">
        <v>130</v>
      </c>
      <c r="B25" s="56" t="s">
        <v>164</v>
      </c>
      <c r="C25" s="55" t="s">
        <v>165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295</v>
      </c>
      <c r="L25" s="78">
        <f t="shared" si="5"/>
        <v>19525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0</v>
      </c>
      <c r="S25" s="78">
        <v>0</v>
      </c>
      <c r="T25" s="78">
        <v>0</v>
      </c>
      <c r="U25" s="78">
        <v>0</v>
      </c>
      <c r="V25" s="78">
        <v>0</v>
      </c>
      <c r="W25" s="78">
        <f t="shared" si="8"/>
        <v>19525</v>
      </c>
      <c r="X25" s="78">
        <v>18834</v>
      </c>
      <c r="Y25" s="78">
        <v>314</v>
      </c>
      <c r="Z25" s="78">
        <v>283</v>
      </c>
      <c r="AA25" s="78">
        <v>94</v>
      </c>
      <c r="AB25" s="79">
        <v>60362</v>
      </c>
      <c r="AC25" s="78">
        <v>0</v>
      </c>
      <c r="AD25" s="78">
        <v>0</v>
      </c>
      <c r="AE25" s="78">
        <f t="shared" si="9"/>
        <v>19525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1289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17860</v>
      </c>
      <c r="BE25" s="78">
        <v>0</v>
      </c>
      <c r="BF25" s="78">
        <v>0</v>
      </c>
      <c r="BG25" s="78">
        <f t="shared" si="16"/>
        <v>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1584</v>
      </c>
      <c r="BP25" s="78">
        <f t="shared" si="25"/>
        <v>19525</v>
      </c>
      <c r="BQ25" s="78">
        <f t="shared" si="26"/>
        <v>0</v>
      </c>
      <c r="BR25" s="78">
        <f t="shared" si="27"/>
        <v>0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0</v>
      </c>
      <c r="BW25" s="78">
        <f t="shared" si="32"/>
        <v>0</v>
      </c>
      <c r="BX25" s="78">
        <f t="shared" si="33"/>
        <v>0</v>
      </c>
      <c r="BY25" s="78">
        <f t="shared" si="34"/>
        <v>0</v>
      </c>
      <c r="BZ25" s="78">
        <f t="shared" si="35"/>
        <v>0</v>
      </c>
      <c r="CA25" s="78">
        <f t="shared" si="36"/>
        <v>19525</v>
      </c>
      <c r="CB25" s="78">
        <f t="shared" si="37"/>
        <v>18834</v>
      </c>
      <c r="CC25" s="78">
        <f t="shared" si="38"/>
        <v>314</v>
      </c>
      <c r="CD25" s="78">
        <f t="shared" si="39"/>
        <v>283</v>
      </c>
      <c r="CE25" s="78">
        <f t="shared" si="40"/>
        <v>94</v>
      </c>
      <c r="CF25" s="79">
        <f t="shared" si="41"/>
        <v>78222</v>
      </c>
      <c r="CG25" s="78">
        <f t="shared" si="42"/>
        <v>0</v>
      </c>
      <c r="CH25" s="78">
        <f t="shared" si="43"/>
        <v>0</v>
      </c>
      <c r="CI25" s="78">
        <f t="shared" si="44"/>
        <v>19525</v>
      </c>
    </row>
    <row r="26" spans="1:87" s="51" customFormat="1" ht="12" customHeight="1">
      <c r="A26" s="55" t="s">
        <v>130</v>
      </c>
      <c r="B26" s="56" t="s">
        <v>166</v>
      </c>
      <c r="C26" s="55" t="s">
        <v>167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284</v>
      </c>
      <c r="L26" s="78">
        <f t="shared" si="5"/>
        <v>17601</v>
      </c>
      <c r="M26" s="78">
        <f t="shared" si="6"/>
        <v>0</v>
      </c>
      <c r="N26" s="78">
        <v>0</v>
      </c>
      <c r="O26" s="78">
        <v>0</v>
      </c>
      <c r="P26" s="78">
        <v>0</v>
      </c>
      <c r="Q26" s="78">
        <v>0</v>
      </c>
      <c r="R26" s="78">
        <f t="shared" si="7"/>
        <v>0</v>
      </c>
      <c r="S26" s="78">
        <v>0</v>
      </c>
      <c r="T26" s="78">
        <v>0</v>
      </c>
      <c r="U26" s="78">
        <v>0</v>
      </c>
      <c r="V26" s="78">
        <v>0</v>
      </c>
      <c r="W26" s="78">
        <f t="shared" si="8"/>
        <v>17601</v>
      </c>
      <c r="X26" s="78">
        <v>16376</v>
      </c>
      <c r="Y26" s="78">
        <v>1225</v>
      </c>
      <c r="Z26" s="78">
        <v>0</v>
      </c>
      <c r="AA26" s="78">
        <v>0</v>
      </c>
      <c r="AB26" s="79">
        <v>58399</v>
      </c>
      <c r="AC26" s="78">
        <v>0</v>
      </c>
      <c r="AD26" s="78">
        <v>0</v>
      </c>
      <c r="AE26" s="78">
        <f t="shared" si="9"/>
        <v>17601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1224</v>
      </c>
      <c r="AN26" s="78">
        <f t="shared" si="12"/>
        <v>0</v>
      </c>
      <c r="AO26" s="78">
        <f t="shared" si="13"/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16123</v>
      </c>
      <c r="BE26" s="78">
        <v>0</v>
      </c>
      <c r="BF26" s="78">
        <v>0</v>
      </c>
      <c r="BG26" s="78">
        <f t="shared" si="16"/>
        <v>0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1508</v>
      </c>
      <c r="BP26" s="78">
        <f t="shared" si="25"/>
        <v>17601</v>
      </c>
      <c r="BQ26" s="78">
        <f t="shared" si="26"/>
        <v>0</v>
      </c>
      <c r="BR26" s="78">
        <f t="shared" si="27"/>
        <v>0</v>
      </c>
      <c r="BS26" s="78">
        <f t="shared" si="28"/>
        <v>0</v>
      </c>
      <c r="BT26" s="78">
        <f t="shared" si="29"/>
        <v>0</v>
      </c>
      <c r="BU26" s="78">
        <f t="shared" si="30"/>
        <v>0</v>
      </c>
      <c r="BV26" s="78">
        <f t="shared" si="31"/>
        <v>0</v>
      </c>
      <c r="BW26" s="78">
        <f t="shared" si="32"/>
        <v>0</v>
      </c>
      <c r="BX26" s="78">
        <f t="shared" si="33"/>
        <v>0</v>
      </c>
      <c r="BY26" s="78">
        <f t="shared" si="34"/>
        <v>0</v>
      </c>
      <c r="BZ26" s="78">
        <f t="shared" si="35"/>
        <v>0</v>
      </c>
      <c r="CA26" s="78">
        <f t="shared" si="36"/>
        <v>17601</v>
      </c>
      <c r="CB26" s="78">
        <f t="shared" si="37"/>
        <v>16376</v>
      </c>
      <c r="CC26" s="78">
        <f t="shared" si="38"/>
        <v>1225</v>
      </c>
      <c r="CD26" s="78">
        <f t="shared" si="39"/>
        <v>0</v>
      </c>
      <c r="CE26" s="78">
        <f t="shared" si="40"/>
        <v>0</v>
      </c>
      <c r="CF26" s="79">
        <f t="shared" si="41"/>
        <v>74522</v>
      </c>
      <c r="CG26" s="78">
        <f t="shared" si="42"/>
        <v>0</v>
      </c>
      <c r="CH26" s="78">
        <f t="shared" si="43"/>
        <v>0</v>
      </c>
      <c r="CI26" s="78">
        <f t="shared" si="44"/>
        <v>17601</v>
      </c>
    </row>
    <row r="27" spans="1:87" s="51" customFormat="1" ht="12" customHeight="1">
      <c r="A27" s="55" t="s">
        <v>130</v>
      </c>
      <c r="B27" s="56" t="s">
        <v>275</v>
      </c>
      <c r="C27" s="55" t="s">
        <v>276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43834</v>
      </c>
      <c r="M27" s="78">
        <f t="shared" si="6"/>
        <v>23666</v>
      </c>
      <c r="N27" s="78">
        <v>5238</v>
      </c>
      <c r="O27" s="78">
        <v>0</v>
      </c>
      <c r="P27" s="78">
        <v>18428</v>
      </c>
      <c r="Q27" s="78">
        <v>0</v>
      </c>
      <c r="R27" s="78">
        <f t="shared" si="7"/>
        <v>15292</v>
      </c>
      <c r="S27" s="78">
        <v>0</v>
      </c>
      <c r="T27" s="78">
        <v>15292</v>
      </c>
      <c r="U27" s="78">
        <v>0</v>
      </c>
      <c r="V27" s="78">
        <v>0</v>
      </c>
      <c r="W27" s="78">
        <f t="shared" si="8"/>
        <v>4876</v>
      </c>
      <c r="X27" s="78">
        <v>0</v>
      </c>
      <c r="Y27" s="78">
        <v>4876</v>
      </c>
      <c r="Z27" s="78">
        <v>0</v>
      </c>
      <c r="AA27" s="78">
        <v>0</v>
      </c>
      <c r="AB27" s="79">
        <v>0</v>
      </c>
      <c r="AC27" s="78">
        <v>0</v>
      </c>
      <c r="AD27" s="78">
        <v>1470</v>
      </c>
      <c r="AE27" s="78">
        <f t="shared" si="9"/>
        <v>45304</v>
      </c>
      <c r="AF27" s="78">
        <f t="shared" si="10"/>
        <v>6156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6156</v>
      </c>
      <c r="AM27" s="79">
        <v>0</v>
      </c>
      <c r="AN27" s="78">
        <f t="shared" si="12"/>
        <v>67092</v>
      </c>
      <c r="AO27" s="78">
        <f t="shared" si="13"/>
        <v>23910</v>
      </c>
      <c r="AP27" s="78">
        <v>5238</v>
      </c>
      <c r="AQ27" s="78">
        <v>0</v>
      </c>
      <c r="AR27" s="78">
        <v>18672</v>
      </c>
      <c r="AS27" s="78">
        <v>0</v>
      </c>
      <c r="AT27" s="78">
        <f t="shared" si="14"/>
        <v>17341</v>
      </c>
      <c r="AU27" s="78">
        <v>0</v>
      </c>
      <c r="AV27" s="78">
        <v>17341</v>
      </c>
      <c r="AW27" s="78">
        <v>0</v>
      </c>
      <c r="AX27" s="78">
        <v>0</v>
      </c>
      <c r="AY27" s="78">
        <f t="shared" si="15"/>
        <v>25841</v>
      </c>
      <c r="AZ27" s="78">
        <v>0</v>
      </c>
      <c r="BA27" s="78">
        <v>25841</v>
      </c>
      <c r="BB27" s="78">
        <v>0</v>
      </c>
      <c r="BC27" s="78">
        <v>0</v>
      </c>
      <c r="BD27" s="79">
        <v>0</v>
      </c>
      <c r="BE27" s="78">
        <v>0</v>
      </c>
      <c r="BF27" s="78">
        <v>1393</v>
      </c>
      <c r="BG27" s="78">
        <f t="shared" si="16"/>
        <v>74641</v>
      </c>
      <c r="BH27" s="78">
        <f aca="true" t="shared" si="45" ref="BH27:BN31">SUM(D27,AF27)</f>
        <v>6156</v>
      </c>
      <c r="BI27" s="78">
        <f t="shared" si="45"/>
        <v>0</v>
      </c>
      <c r="BJ27" s="78">
        <f t="shared" si="45"/>
        <v>0</v>
      </c>
      <c r="BK27" s="78">
        <f t="shared" si="45"/>
        <v>0</v>
      </c>
      <c r="BL27" s="78">
        <f t="shared" si="45"/>
        <v>0</v>
      </c>
      <c r="BM27" s="78">
        <f t="shared" si="45"/>
        <v>0</v>
      </c>
      <c r="BN27" s="78">
        <f t="shared" si="45"/>
        <v>6156</v>
      </c>
      <c r="BO27" s="79">
        <v>0</v>
      </c>
      <c r="BP27" s="78">
        <f aca="true" t="shared" si="46" ref="BP27:CE31">SUM(L27,AN27)</f>
        <v>110926</v>
      </c>
      <c r="BQ27" s="78">
        <f t="shared" si="46"/>
        <v>47576</v>
      </c>
      <c r="BR27" s="78">
        <f t="shared" si="46"/>
        <v>10476</v>
      </c>
      <c r="BS27" s="78">
        <f t="shared" si="46"/>
        <v>0</v>
      </c>
      <c r="BT27" s="78">
        <f t="shared" si="46"/>
        <v>37100</v>
      </c>
      <c r="BU27" s="78">
        <f t="shared" si="46"/>
        <v>0</v>
      </c>
      <c r="BV27" s="78">
        <f t="shared" si="46"/>
        <v>32633</v>
      </c>
      <c r="BW27" s="78">
        <f t="shared" si="46"/>
        <v>0</v>
      </c>
      <c r="BX27" s="78">
        <f t="shared" si="46"/>
        <v>32633</v>
      </c>
      <c r="BY27" s="78">
        <f t="shared" si="46"/>
        <v>0</v>
      </c>
      <c r="BZ27" s="78">
        <f t="shared" si="46"/>
        <v>0</v>
      </c>
      <c r="CA27" s="78">
        <f t="shared" si="46"/>
        <v>30717</v>
      </c>
      <c r="CB27" s="78">
        <f t="shared" si="46"/>
        <v>0</v>
      </c>
      <c r="CC27" s="78">
        <f t="shared" si="46"/>
        <v>30717</v>
      </c>
      <c r="CD27" s="78">
        <f t="shared" si="46"/>
        <v>0</v>
      </c>
      <c r="CE27" s="78">
        <f t="shared" si="46"/>
        <v>0</v>
      </c>
      <c r="CF27" s="79">
        <v>0</v>
      </c>
      <c r="CG27" s="78">
        <f aca="true" t="shared" si="47" ref="CG27:CI31">SUM(AC27,BE27)</f>
        <v>0</v>
      </c>
      <c r="CH27" s="78">
        <f t="shared" si="47"/>
        <v>2863</v>
      </c>
      <c r="CI27" s="78">
        <f t="shared" si="47"/>
        <v>119945</v>
      </c>
    </row>
    <row r="28" spans="1:87" s="51" customFormat="1" ht="12" customHeight="1">
      <c r="A28" s="55" t="s">
        <v>130</v>
      </c>
      <c r="B28" s="56" t="s">
        <v>277</v>
      </c>
      <c r="C28" s="55" t="s">
        <v>278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135418</v>
      </c>
      <c r="M28" s="78">
        <f t="shared" si="6"/>
        <v>17919</v>
      </c>
      <c r="N28" s="78">
        <v>91</v>
      </c>
      <c r="O28" s="78">
        <v>0</v>
      </c>
      <c r="P28" s="78">
        <v>17828</v>
      </c>
      <c r="Q28" s="78">
        <v>0</v>
      </c>
      <c r="R28" s="78">
        <f t="shared" si="7"/>
        <v>86771</v>
      </c>
      <c r="S28" s="78">
        <v>0</v>
      </c>
      <c r="T28" s="78">
        <v>86771</v>
      </c>
      <c r="U28" s="78">
        <v>0</v>
      </c>
      <c r="V28" s="78">
        <v>0</v>
      </c>
      <c r="W28" s="78">
        <f t="shared" si="8"/>
        <v>30728</v>
      </c>
      <c r="X28" s="78">
        <v>16848</v>
      </c>
      <c r="Y28" s="78">
        <v>13880</v>
      </c>
      <c r="Z28" s="78">
        <v>0</v>
      </c>
      <c r="AA28" s="78">
        <v>0</v>
      </c>
      <c r="AB28" s="79">
        <v>0</v>
      </c>
      <c r="AC28" s="78">
        <v>0</v>
      </c>
      <c r="AD28" s="78">
        <v>16503</v>
      </c>
      <c r="AE28" s="78">
        <f t="shared" si="9"/>
        <v>151921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0</v>
      </c>
      <c r="BE28" s="78">
        <v>0</v>
      </c>
      <c r="BF28" s="78">
        <v>0</v>
      </c>
      <c r="BG28" s="78">
        <f t="shared" si="16"/>
        <v>0</v>
      </c>
      <c r="BH28" s="78">
        <f t="shared" si="45"/>
        <v>0</v>
      </c>
      <c r="BI28" s="78">
        <f t="shared" si="45"/>
        <v>0</v>
      </c>
      <c r="BJ28" s="78">
        <f t="shared" si="45"/>
        <v>0</v>
      </c>
      <c r="BK28" s="78">
        <f t="shared" si="45"/>
        <v>0</v>
      </c>
      <c r="BL28" s="78">
        <f t="shared" si="45"/>
        <v>0</v>
      </c>
      <c r="BM28" s="78">
        <f t="shared" si="45"/>
        <v>0</v>
      </c>
      <c r="BN28" s="78">
        <f t="shared" si="45"/>
        <v>0</v>
      </c>
      <c r="BO28" s="79">
        <v>0</v>
      </c>
      <c r="BP28" s="78">
        <f t="shared" si="46"/>
        <v>135418</v>
      </c>
      <c r="BQ28" s="78">
        <f t="shared" si="46"/>
        <v>17919</v>
      </c>
      <c r="BR28" s="78">
        <f t="shared" si="46"/>
        <v>91</v>
      </c>
      <c r="BS28" s="78">
        <f t="shared" si="46"/>
        <v>0</v>
      </c>
      <c r="BT28" s="78">
        <f t="shared" si="46"/>
        <v>17828</v>
      </c>
      <c r="BU28" s="78">
        <f t="shared" si="46"/>
        <v>0</v>
      </c>
      <c r="BV28" s="78">
        <f t="shared" si="46"/>
        <v>86771</v>
      </c>
      <c r="BW28" s="78">
        <f t="shared" si="46"/>
        <v>0</v>
      </c>
      <c r="BX28" s="78">
        <f t="shared" si="46"/>
        <v>86771</v>
      </c>
      <c r="BY28" s="78">
        <f t="shared" si="46"/>
        <v>0</v>
      </c>
      <c r="BZ28" s="78">
        <f t="shared" si="46"/>
        <v>0</v>
      </c>
      <c r="CA28" s="78">
        <f t="shared" si="46"/>
        <v>30728</v>
      </c>
      <c r="CB28" s="78">
        <f t="shared" si="46"/>
        <v>16848</v>
      </c>
      <c r="CC28" s="78">
        <f t="shared" si="46"/>
        <v>13880</v>
      </c>
      <c r="CD28" s="78">
        <f t="shared" si="46"/>
        <v>0</v>
      </c>
      <c r="CE28" s="78">
        <f t="shared" si="46"/>
        <v>0</v>
      </c>
      <c r="CF28" s="79">
        <v>0</v>
      </c>
      <c r="CG28" s="78">
        <f t="shared" si="47"/>
        <v>0</v>
      </c>
      <c r="CH28" s="78">
        <f t="shared" si="47"/>
        <v>16503</v>
      </c>
      <c r="CI28" s="78">
        <f t="shared" si="47"/>
        <v>151921</v>
      </c>
    </row>
    <row r="29" spans="1:87" s="51" customFormat="1" ht="12" customHeight="1">
      <c r="A29" s="55" t="s">
        <v>130</v>
      </c>
      <c r="B29" s="56" t="s">
        <v>279</v>
      </c>
      <c r="C29" s="55" t="s">
        <v>280</v>
      </c>
      <c r="D29" s="78">
        <f t="shared" si="3"/>
        <v>51363</v>
      </c>
      <c r="E29" s="78">
        <f t="shared" si="4"/>
        <v>51363</v>
      </c>
      <c r="F29" s="78">
        <v>0</v>
      </c>
      <c r="G29" s="78">
        <v>0</v>
      </c>
      <c r="H29" s="78">
        <v>51363</v>
      </c>
      <c r="I29" s="78">
        <v>0</v>
      </c>
      <c r="J29" s="78">
        <v>0</v>
      </c>
      <c r="K29" s="79">
        <v>0</v>
      </c>
      <c r="L29" s="78">
        <f t="shared" si="5"/>
        <v>439319</v>
      </c>
      <c r="M29" s="78">
        <f t="shared" si="6"/>
        <v>53356</v>
      </c>
      <c r="N29" s="78">
        <v>53356</v>
      </c>
      <c r="O29" s="78">
        <v>0</v>
      </c>
      <c r="P29" s="78">
        <v>0</v>
      </c>
      <c r="Q29" s="78">
        <v>0</v>
      </c>
      <c r="R29" s="78">
        <f t="shared" si="7"/>
        <v>155562</v>
      </c>
      <c r="S29" s="78">
        <v>0</v>
      </c>
      <c r="T29" s="78">
        <v>129644</v>
      </c>
      <c r="U29" s="78">
        <v>25918</v>
      </c>
      <c r="V29" s="78">
        <v>0</v>
      </c>
      <c r="W29" s="78">
        <f t="shared" si="8"/>
        <v>223421</v>
      </c>
      <c r="X29" s="78">
        <v>0</v>
      </c>
      <c r="Y29" s="78">
        <v>191586</v>
      </c>
      <c r="Z29" s="78">
        <v>12136</v>
      </c>
      <c r="AA29" s="78">
        <v>19699</v>
      </c>
      <c r="AB29" s="79">
        <v>0</v>
      </c>
      <c r="AC29" s="78">
        <v>6980</v>
      </c>
      <c r="AD29" s="78">
        <v>16073</v>
      </c>
      <c r="AE29" s="78">
        <f t="shared" si="9"/>
        <v>506755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302264</v>
      </c>
      <c r="AO29" s="78">
        <f t="shared" si="13"/>
        <v>8853</v>
      </c>
      <c r="AP29" s="78">
        <v>8853</v>
      </c>
      <c r="AQ29" s="78">
        <v>0</v>
      </c>
      <c r="AR29" s="78">
        <v>0</v>
      </c>
      <c r="AS29" s="78">
        <v>0</v>
      </c>
      <c r="AT29" s="78">
        <f t="shared" si="14"/>
        <v>2530</v>
      </c>
      <c r="AU29" s="78">
        <v>0</v>
      </c>
      <c r="AV29" s="78">
        <v>2530</v>
      </c>
      <c r="AW29" s="78">
        <v>0</v>
      </c>
      <c r="AX29" s="78">
        <v>0</v>
      </c>
      <c r="AY29" s="78">
        <f t="shared" si="15"/>
        <v>290134</v>
      </c>
      <c r="AZ29" s="78">
        <v>31824</v>
      </c>
      <c r="BA29" s="78">
        <v>258310</v>
      </c>
      <c r="BB29" s="78">
        <v>0</v>
      </c>
      <c r="BC29" s="78">
        <v>0</v>
      </c>
      <c r="BD29" s="79">
        <v>0</v>
      </c>
      <c r="BE29" s="78">
        <v>747</v>
      </c>
      <c r="BF29" s="78">
        <v>3686</v>
      </c>
      <c r="BG29" s="78">
        <f t="shared" si="16"/>
        <v>305950</v>
      </c>
      <c r="BH29" s="78">
        <f t="shared" si="45"/>
        <v>51363</v>
      </c>
      <c r="BI29" s="78">
        <f t="shared" si="45"/>
        <v>51363</v>
      </c>
      <c r="BJ29" s="78">
        <f t="shared" si="45"/>
        <v>0</v>
      </c>
      <c r="BK29" s="78">
        <f t="shared" si="45"/>
        <v>0</v>
      </c>
      <c r="BL29" s="78">
        <f t="shared" si="45"/>
        <v>51363</v>
      </c>
      <c r="BM29" s="78">
        <f t="shared" si="45"/>
        <v>0</v>
      </c>
      <c r="BN29" s="78">
        <f t="shared" si="45"/>
        <v>0</v>
      </c>
      <c r="BO29" s="79">
        <v>0</v>
      </c>
      <c r="BP29" s="78">
        <f t="shared" si="46"/>
        <v>741583</v>
      </c>
      <c r="BQ29" s="78">
        <f t="shared" si="46"/>
        <v>62209</v>
      </c>
      <c r="BR29" s="78">
        <f t="shared" si="46"/>
        <v>62209</v>
      </c>
      <c r="BS29" s="78">
        <f t="shared" si="46"/>
        <v>0</v>
      </c>
      <c r="BT29" s="78">
        <f t="shared" si="46"/>
        <v>0</v>
      </c>
      <c r="BU29" s="78">
        <f t="shared" si="46"/>
        <v>0</v>
      </c>
      <c r="BV29" s="78">
        <f t="shared" si="46"/>
        <v>158092</v>
      </c>
      <c r="BW29" s="78">
        <f t="shared" si="46"/>
        <v>0</v>
      </c>
      <c r="BX29" s="78">
        <f t="shared" si="46"/>
        <v>132174</v>
      </c>
      <c r="BY29" s="78">
        <f t="shared" si="46"/>
        <v>25918</v>
      </c>
      <c r="BZ29" s="78">
        <f t="shared" si="46"/>
        <v>0</v>
      </c>
      <c r="CA29" s="78">
        <f t="shared" si="46"/>
        <v>513555</v>
      </c>
      <c r="CB29" s="78">
        <f t="shared" si="46"/>
        <v>31824</v>
      </c>
      <c r="CC29" s="78">
        <f t="shared" si="46"/>
        <v>449896</v>
      </c>
      <c r="CD29" s="78">
        <f t="shared" si="46"/>
        <v>12136</v>
      </c>
      <c r="CE29" s="78">
        <f t="shared" si="46"/>
        <v>19699</v>
      </c>
      <c r="CF29" s="79">
        <v>0</v>
      </c>
      <c r="CG29" s="78">
        <f t="shared" si="47"/>
        <v>7727</v>
      </c>
      <c r="CH29" s="78">
        <f t="shared" si="47"/>
        <v>19759</v>
      </c>
      <c r="CI29" s="78">
        <f t="shared" si="47"/>
        <v>812705</v>
      </c>
    </row>
    <row r="30" spans="1:87" s="51" customFormat="1" ht="12" customHeight="1">
      <c r="A30" s="55" t="s">
        <v>130</v>
      </c>
      <c r="B30" s="56" t="s">
        <v>281</v>
      </c>
      <c r="C30" s="55" t="s">
        <v>282</v>
      </c>
      <c r="D30" s="78">
        <f t="shared" si="3"/>
        <v>60341</v>
      </c>
      <c r="E30" s="78">
        <f t="shared" si="4"/>
        <v>60341</v>
      </c>
      <c r="F30" s="78">
        <v>0</v>
      </c>
      <c r="G30" s="78">
        <v>60341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1474115</v>
      </c>
      <c r="M30" s="78">
        <f t="shared" si="6"/>
        <v>118785</v>
      </c>
      <c r="N30" s="78">
        <v>104232</v>
      </c>
      <c r="O30" s="78">
        <v>0</v>
      </c>
      <c r="P30" s="78">
        <v>14553</v>
      </c>
      <c r="Q30" s="78">
        <v>0</v>
      </c>
      <c r="R30" s="78">
        <f t="shared" si="7"/>
        <v>607733</v>
      </c>
      <c r="S30" s="78">
        <v>0</v>
      </c>
      <c r="T30" s="78">
        <v>607355</v>
      </c>
      <c r="U30" s="78">
        <v>378</v>
      </c>
      <c r="V30" s="78">
        <v>0</v>
      </c>
      <c r="W30" s="78">
        <f t="shared" si="8"/>
        <v>747597</v>
      </c>
      <c r="X30" s="78">
        <v>0</v>
      </c>
      <c r="Y30" s="78">
        <v>302289</v>
      </c>
      <c r="Z30" s="78">
        <v>445308</v>
      </c>
      <c r="AA30" s="78">
        <v>0</v>
      </c>
      <c r="AB30" s="79">
        <v>0</v>
      </c>
      <c r="AC30" s="78">
        <v>0</v>
      </c>
      <c r="AD30" s="78">
        <v>3783</v>
      </c>
      <c r="AE30" s="78">
        <f t="shared" si="9"/>
        <v>1538239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257365</v>
      </c>
      <c r="AO30" s="78">
        <f t="shared" si="13"/>
        <v>79266</v>
      </c>
      <c r="AP30" s="78">
        <v>61718</v>
      </c>
      <c r="AQ30" s="78">
        <v>0</v>
      </c>
      <c r="AR30" s="78">
        <v>17548</v>
      </c>
      <c r="AS30" s="78">
        <v>0</v>
      </c>
      <c r="AT30" s="78">
        <f t="shared" si="14"/>
        <v>169949</v>
      </c>
      <c r="AU30" s="78">
        <v>0</v>
      </c>
      <c r="AV30" s="78">
        <v>169949</v>
      </c>
      <c r="AW30" s="78">
        <v>0</v>
      </c>
      <c r="AX30" s="78">
        <v>0</v>
      </c>
      <c r="AY30" s="78">
        <f t="shared" si="15"/>
        <v>8150</v>
      </c>
      <c r="AZ30" s="78">
        <v>0</v>
      </c>
      <c r="BA30" s="78">
        <v>8150</v>
      </c>
      <c r="BB30" s="78">
        <v>0</v>
      </c>
      <c r="BC30" s="78">
        <v>0</v>
      </c>
      <c r="BD30" s="79">
        <v>0</v>
      </c>
      <c r="BE30" s="78">
        <v>0</v>
      </c>
      <c r="BF30" s="78">
        <v>4660</v>
      </c>
      <c r="BG30" s="78">
        <f t="shared" si="16"/>
        <v>262025</v>
      </c>
      <c r="BH30" s="78">
        <f t="shared" si="45"/>
        <v>60341</v>
      </c>
      <c r="BI30" s="78">
        <f t="shared" si="45"/>
        <v>60341</v>
      </c>
      <c r="BJ30" s="78">
        <f t="shared" si="45"/>
        <v>0</v>
      </c>
      <c r="BK30" s="78">
        <f t="shared" si="45"/>
        <v>60341</v>
      </c>
      <c r="BL30" s="78">
        <f t="shared" si="45"/>
        <v>0</v>
      </c>
      <c r="BM30" s="78">
        <f t="shared" si="45"/>
        <v>0</v>
      </c>
      <c r="BN30" s="78">
        <f t="shared" si="45"/>
        <v>0</v>
      </c>
      <c r="BO30" s="79">
        <v>0</v>
      </c>
      <c r="BP30" s="78">
        <f t="shared" si="46"/>
        <v>1731480</v>
      </c>
      <c r="BQ30" s="78">
        <f t="shared" si="46"/>
        <v>198051</v>
      </c>
      <c r="BR30" s="78">
        <f t="shared" si="46"/>
        <v>165950</v>
      </c>
      <c r="BS30" s="78">
        <f t="shared" si="46"/>
        <v>0</v>
      </c>
      <c r="BT30" s="78">
        <f t="shared" si="46"/>
        <v>32101</v>
      </c>
      <c r="BU30" s="78">
        <f t="shared" si="46"/>
        <v>0</v>
      </c>
      <c r="BV30" s="78">
        <f t="shared" si="46"/>
        <v>777682</v>
      </c>
      <c r="BW30" s="78">
        <f t="shared" si="46"/>
        <v>0</v>
      </c>
      <c r="BX30" s="78">
        <f t="shared" si="46"/>
        <v>777304</v>
      </c>
      <c r="BY30" s="78">
        <f t="shared" si="46"/>
        <v>378</v>
      </c>
      <c r="BZ30" s="78">
        <f t="shared" si="46"/>
        <v>0</v>
      </c>
      <c r="CA30" s="78">
        <f t="shared" si="46"/>
        <v>755747</v>
      </c>
      <c r="CB30" s="78">
        <f t="shared" si="46"/>
        <v>0</v>
      </c>
      <c r="CC30" s="78">
        <f t="shared" si="46"/>
        <v>310439</v>
      </c>
      <c r="CD30" s="78">
        <f t="shared" si="46"/>
        <v>445308</v>
      </c>
      <c r="CE30" s="78">
        <f t="shared" si="46"/>
        <v>0</v>
      </c>
      <c r="CF30" s="79">
        <v>0</v>
      </c>
      <c r="CG30" s="78">
        <f t="shared" si="47"/>
        <v>0</v>
      </c>
      <c r="CH30" s="78">
        <f t="shared" si="47"/>
        <v>8443</v>
      </c>
      <c r="CI30" s="78">
        <f t="shared" si="47"/>
        <v>1800264</v>
      </c>
    </row>
    <row r="31" spans="1:87" s="51" customFormat="1" ht="12" customHeight="1">
      <c r="A31" s="55" t="s">
        <v>130</v>
      </c>
      <c r="B31" s="56" t="s">
        <v>283</v>
      </c>
      <c r="C31" s="55" t="s">
        <v>284</v>
      </c>
      <c r="D31" s="78">
        <f t="shared" si="3"/>
        <v>984523</v>
      </c>
      <c r="E31" s="78">
        <f t="shared" si="4"/>
        <v>984523</v>
      </c>
      <c r="F31" s="78">
        <v>0</v>
      </c>
      <c r="G31" s="78">
        <v>772388</v>
      </c>
      <c r="H31" s="78">
        <v>212135</v>
      </c>
      <c r="I31" s="78">
        <v>0</v>
      </c>
      <c r="J31" s="78">
        <v>0</v>
      </c>
      <c r="K31" s="79">
        <v>0</v>
      </c>
      <c r="L31" s="78">
        <f t="shared" si="5"/>
        <v>454302</v>
      </c>
      <c r="M31" s="78">
        <f t="shared" si="6"/>
        <v>34477</v>
      </c>
      <c r="N31" s="78">
        <v>34477</v>
      </c>
      <c r="O31" s="78">
        <v>0</v>
      </c>
      <c r="P31" s="78">
        <v>0</v>
      </c>
      <c r="Q31" s="78">
        <v>0</v>
      </c>
      <c r="R31" s="78">
        <f t="shared" si="7"/>
        <v>91481</v>
      </c>
      <c r="S31" s="78">
        <v>0</v>
      </c>
      <c r="T31" s="78">
        <v>79150</v>
      </c>
      <c r="U31" s="78">
        <v>12331</v>
      </c>
      <c r="V31" s="78">
        <v>0</v>
      </c>
      <c r="W31" s="78">
        <f t="shared" si="8"/>
        <v>317696</v>
      </c>
      <c r="X31" s="78">
        <v>0</v>
      </c>
      <c r="Y31" s="78">
        <v>297302</v>
      </c>
      <c r="Z31" s="78">
        <v>20394</v>
      </c>
      <c r="AA31" s="78">
        <v>0</v>
      </c>
      <c r="AB31" s="79">
        <v>0</v>
      </c>
      <c r="AC31" s="78">
        <v>10648</v>
      </c>
      <c r="AD31" s="78">
        <v>5455</v>
      </c>
      <c r="AE31" s="78">
        <f t="shared" si="9"/>
        <v>1444280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140519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60157</v>
      </c>
      <c r="AU31" s="78">
        <v>0</v>
      </c>
      <c r="AV31" s="78">
        <v>60157</v>
      </c>
      <c r="AW31" s="78">
        <v>0</v>
      </c>
      <c r="AX31" s="78">
        <v>0</v>
      </c>
      <c r="AY31" s="78">
        <f t="shared" si="15"/>
        <v>80362</v>
      </c>
      <c r="AZ31" s="78">
        <v>0</v>
      </c>
      <c r="BA31" s="78">
        <v>80362</v>
      </c>
      <c r="BB31" s="78">
        <v>0</v>
      </c>
      <c r="BC31" s="78">
        <v>0</v>
      </c>
      <c r="BD31" s="79">
        <v>0</v>
      </c>
      <c r="BE31" s="78">
        <v>0</v>
      </c>
      <c r="BF31" s="78">
        <v>954</v>
      </c>
      <c r="BG31" s="78">
        <f t="shared" si="16"/>
        <v>141473</v>
      </c>
      <c r="BH31" s="78">
        <f t="shared" si="45"/>
        <v>984523</v>
      </c>
      <c r="BI31" s="78">
        <f t="shared" si="45"/>
        <v>984523</v>
      </c>
      <c r="BJ31" s="78">
        <f t="shared" si="45"/>
        <v>0</v>
      </c>
      <c r="BK31" s="78">
        <f t="shared" si="45"/>
        <v>772388</v>
      </c>
      <c r="BL31" s="78">
        <f t="shared" si="45"/>
        <v>212135</v>
      </c>
      <c r="BM31" s="78">
        <f t="shared" si="45"/>
        <v>0</v>
      </c>
      <c r="BN31" s="78">
        <f t="shared" si="45"/>
        <v>0</v>
      </c>
      <c r="BO31" s="79">
        <v>0</v>
      </c>
      <c r="BP31" s="78">
        <f t="shared" si="46"/>
        <v>594821</v>
      </c>
      <c r="BQ31" s="78">
        <f t="shared" si="46"/>
        <v>34477</v>
      </c>
      <c r="BR31" s="78">
        <f t="shared" si="46"/>
        <v>34477</v>
      </c>
      <c r="BS31" s="78">
        <f t="shared" si="46"/>
        <v>0</v>
      </c>
      <c r="BT31" s="78">
        <f t="shared" si="46"/>
        <v>0</v>
      </c>
      <c r="BU31" s="78">
        <f t="shared" si="46"/>
        <v>0</v>
      </c>
      <c r="BV31" s="78">
        <f t="shared" si="46"/>
        <v>151638</v>
      </c>
      <c r="BW31" s="78">
        <f t="shared" si="46"/>
        <v>0</v>
      </c>
      <c r="BX31" s="78">
        <f t="shared" si="46"/>
        <v>139307</v>
      </c>
      <c r="BY31" s="78">
        <f t="shared" si="46"/>
        <v>12331</v>
      </c>
      <c r="BZ31" s="78">
        <f t="shared" si="46"/>
        <v>0</v>
      </c>
      <c r="CA31" s="78">
        <f t="shared" si="46"/>
        <v>398058</v>
      </c>
      <c r="CB31" s="78">
        <f t="shared" si="46"/>
        <v>0</v>
      </c>
      <c r="CC31" s="78">
        <f t="shared" si="46"/>
        <v>377664</v>
      </c>
      <c r="CD31" s="78">
        <f t="shared" si="46"/>
        <v>20394</v>
      </c>
      <c r="CE31" s="78">
        <f t="shared" si="46"/>
        <v>0</v>
      </c>
      <c r="CF31" s="79">
        <v>0</v>
      </c>
      <c r="CG31" s="78">
        <f t="shared" si="47"/>
        <v>10648</v>
      </c>
      <c r="CH31" s="78">
        <f t="shared" si="47"/>
        <v>6409</v>
      </c>
      <c r="CI31" s="78">
        <f t="shared" si="47"/>
        <v>1585753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285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7" t="s">
        <v>53</v>
      </c>
      <c r="B2" s="154" t="s">
        <v>54</v>
      </c>
      <c r="C2" s="170" t="s">
        <v>55</v>
      </c>
      <c r="D2" s="131" t="s">
        <v>286</v>
      </c>
      <c r="E2" s="132"/>
      <c r="F2" s="132"/>
      <c r="G2" s="132"/>
      <c r="H2" s="132"/>
      <c r="I2" s="132"/>
      <c r="J2" s="131" t="s">
        <v>287</v>
      </c>
      <c r="K2" s="61"/>
      <c r="L2" s="61"/>
      <c r="M2" s="61"/>
      <c r="N2" s="61"/>
      <c r="O2" s="61"/>
      <c r="P2" s="61"/>
      <c r="Q2" s="133"/>
      <c r="R2" s="131" t="s">
        <v>288</v>
      </c>
      <c r="S2" s="61"/>
      <c r="T2" s="61"/>
      <c r="U2" s="61"/>
      <c r="V2" s="61"/>
      <c r="W2" s="61"/>
      <c r="X2" s="61"/>
      <c r="Y2" s="133"/>
      <c r="Z2" s="131" t="s">
        <v>289</v>
      </c>
      <c r="AA2" s="61"/>
      <c r="AB2" s="61"/>
      <c r="AC2" s="61"/>
      <c r="AD2" s="61"/>
      <c r="AE2" s="61"/>
      <c r="AF2" s="61"/>
      <c r="AG2" s="133"/>
      <c r="AH2" s="131" t="s">
        <v>290</v>
      </c>
      <c r="AI2" s="61"/>
      <c r="AJ2" s="61"/>
      <c r="AK2" s="61"/>
      <c r="AL2" s="61"/>
      <c r="AM2" s="61"/>
      <c r="AN2" s="61"/>
      <c r="AO2" s="133"/>
      <c r="AP2" s="131" t="s">
        <v>291</v>
      </c>
      <c r="AQ2" s="61"/>
      <c r="AR2" s="61"/>
      <c r="AS2" s="61"/>
      <c r="AT2" s="61"/>
      <c r="AU2" s="61"/>
      <c r="AV2" s="61"/>
      <c r="AW2" s="133"/>
      <c r="AX2" s="131" t="s">
        <v>292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8"/>
      <c r="B3" s="155"/>
      <c r="C3" s="171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8"/>
      <c r="B4" s="155"/>
      <c r="C4" s="165"/>
      <c r="D4" s="137" t="s">
        <v>293</v>
      </c>
      <c r="E4" s="61"/>
      <c r="F4" s="136"/>
      <c r="G4" s="137" t="s">
        <v>294</v>
      </c>
      <c r="H4" s="61"/>
      <c r="I4" s="136"/>
      <c r="J4" s="167" t="s">
        <v>295</v>
      </c>
      <c r="K4" s="164" t="s">
        <v>296</v>
      </c>
      <c r="L4" s="137" t="s">
        <v>293</v>
      </c>
      <c r="M4" s="61"/>
      <c r="N4" s="136"/>
      <c r="O4" s="137" t="s">
        <v>294</v>
      </c>
      <c r="P4" s="61"/>
      <c r="Q4" s="136"/>
      <c r="R4" s="167" t="s">
        <v>295</v>
      </c>
      <c r="S4" s="164" t="s">
        <v>296</v>
      </c>
      <c r="T4" s="137" t="s">
        <v>293</v>
      </c>
      <c r="U4" s="61"/>
      <c r="V4" s="136"/>
      <c r="W4" s="137" t="s">
        <v>294</v>
      </c>
      <c r="X4" s="61"/>
      <c r="Y4" s="136"/>
      <c r="Z4" s="167" t="s">
        <v>295</v>
      </c>
      <c r="AA4" s="164" t="s">
        <v>296</v>
      </c>
      <c r="AB4" s="137" t="s">
        <v>293</v>
      </c>
      <c r="AC4" s="61"/>
      <c r="AD4" s="136"/>
      <c r="AE4" s="137" t="s">
        <v>294</v>
      </c>
      <c r="AF4" s="61"/>
      <c r="AG4" s="136"/>
      <c r="AH4" s="167" t="s">
        <v>295</v>
      </c>
      <c r="AI4" s="164" t="s">
        <v>296</v>
      </c>
      <c r="AJ4" s="137" t="s">
        <v>293</v>
      </c>
      <c r="AK4" s="61"/>
      <c r="AL4" s="136"/>
      <c r="AM4" s="137" t="s">
        <v>294</v>
      </c>
      <c r="AN4" s="61"/>
      <c r="AO4" s="136"/>
      <c r="AP4" s="167" t="s">
        <v>295</v>
      </c>
      <c r="AQ4" s="164" t="s">
        <v>296</v>
      </c>
      <c r="AR4" s="137" t="s">
        <v>293</v>
      </c>
      <c r="AS4" s="61"/>
      <c r="AT4" s="136"/>
      <c r="AU4" s="137" t="s">
        <v>294</v>
      </c>
      <c r="AV4" s="61"/>
      <c r="AW4" s="136"/>
      <c r="AX4" s="167" t="s">
        <v>295</v>
      </c>
      <c r="AY4" s="164" t="s">
        <v>296</v>
      </c>
      <c r="AZ4" s="137" t="s">
        <v>293</v>
      </c>
      <c r="BA4" s="61"/>
      <c r="BB4" s="136"/>
      <c r="BC4" s="137" t="s">
        <v>294</v>
      </c>
      <c r="BD4" s="61"/>
      <c r="BE4" s="136"/>
    </row>
    <row r="5" spans="1:57" s="46" customFormat="1" ht="22.5">
      <c r="A5" s="168"/>
      <c r="B5" s="155"/>
      <c r="C5" s="165"/>
      <c r="D5" s="138" t="s">
        <v>298</v>
      </c>
      <c r="E5" s="139" t="s">
        <v>299</v>
      </c>
      <c r="F5" s="140" t="s">
        <v>82</v>
      </c>
      <c r="G5" s="141" t="s">
        <v>298</v>
      </c>
      <c r="H5" s="139" t="s">
        <v>299</v>
      </c>
      <c r="I5" s="73" t="s">
        <v>82</v>
      </c>
      <c r="J5" s="168"/>
      <c r="K5" s="165"/>
      <c r="L5" s="138" t="s">
        <v>298</v>
      </c>
      <c r="M5" s="139" t="s">
        <v>299</v>
      </c>
      <c r="N5" s="73" t="s">
        <v>301</v>
      </c>
      <c r="O5" s="138" t="s">
        <v>298</v>
      </c>
      <c r="P5" s="139" t="s">
        <v>299</v>
      </c>
      <c r="Q5" s="73" t="s">
        <v>301</v>
      </c>
      <c r="R5" s="168"/>
      <c r="S5" s="165"/>
      <c r="T5" s="138" t="s">
        <v>298</v>
      </c>
      <c r="U5" s="139" t="s">
        <v>299</v>
      </c>
      <c r="V5" s="73" t="s">
        <v>301</v>
      </c>
      <c r="W5" s="138" t="s">
        <v>298</v>
      </c>
      <c r="X5" s="139" t="s">
        <v>299</v>
      </c>
      <c r="Y5" s="73" t="s">
        <v>301</v>
      </c>
      <c r="Z5" s="168"/>
      <c r="AA5" s="165"/>
      <c r="AB5" s="138" t="s">
        <v>298</v>
      </c>
      <c r="AC5" s="139" t="s">
        <v>299</v>
      </c>
      <c r="AD5" s="73" t="s">
        <v>301</v>
      </c>
      <c r="AE5" s="138" t="s">
        <v>298</v>
      </c>
      <c r="AF5" s="139" t="s">
        <v>299</v>
      </c>
      <c r="AG5" s="73" t="s">
        <v>301</v>
      </c>
      <c r="AH5" s="168"/>
      <c r="AI5" s="165"/>
      <c r="AJ5" s="138" t="s">
        <v>298</v>
      </c>
      <c r="AK5" s="139" t="s">
        <v>299</v>
      </c>
      <c r="AL5" s="73" t="s">
        <v>301</v>
      </c>
      <c r="AM5" s="138" t="s">
        <v>298</v>
      </c>
      <c r="AN5" s="139" t="s">
        <v>299</v>
      </c>
      <c r="AO5" s="73" t="s">
        <v>301</v>
      </c>
      <c r="AP5" s="168"/>
      <c r="AQ5" s="165"/>
      <c r="AR5" s="138" t="s">
        <v>298</v>
      </c>
      <c r="AS5" s="139" t="s">
        <v>299</v>
      </c>
      <c r="AT5" s="73" t="s">
        <v>301</v>
      </c>
      <c r="AU5" s="138" t="s">
        <v>298</v>
      </c>
      <c r="AV5" s="139" t="s">
        <v>299</v>
      </c>
      <c r="AW5" s="73" t="s">
        <v>301</v>
      </c>
      <c r="AX5" s="168"/>
      <c r="AY5" s="165"/>
      <c r="AZ5" s="138" t="s">
        <v>298</v>
      </c>
      <c r="BA5" s="139" t="s">
        <v>299</v>
      </c>
      <c r="BB5" s="73" t="s">
        <v>301</v>
      </c>
      <c r="BC5" s="138" t="s">
        <v>298</v>
      </c>
      <c r="BD5" s="139" t="s">
        <v>299</v>
      </c>
      <c r="BE5" s="73" t="s">
        <v>301</v>
      </c>
    </row>
    <row r="6" spans="1:57" s="47" customFormat="1" ht="13.5">
      <c r="A6" s="169"/>
      <c r="B6" s="156"/>
      <c r="C6" s="166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9"/>
      <c r="K6" s="166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9"/>
      <c r="S6" s="166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9"/>
      <c r="AA6" s="166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9"/>
      <c r="AI6" s="166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9"/>
      <c r="AQ6" s="166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9"/>
      <c r="AY6" s="166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31000</v>
      </c>
      <c r="C7" s="49" t="s">
        <v>82</v>
      </c>
      <c r="D7" s="74">
        <f aca="true" t="shared" si="0" ref="D7:I7">SUM(D8:D26)</f>
        <v>540983</v>
      </c>
      <c r="E7" s="74">
        <f t="shared" si="0"/>
        <v>2011236</v>
      </c>
      <c r="F7" s="74">
        <f t="shared" si="0"/>
        <v>2552219</v>
      </c>
      <c r="G7" s="74">
        <f t="shared" si="0"/>
        <v>4254</v>
      </c>
      <c r="H7" s="74">
        <f t="shared" si="0"/>
        <v>689221</v>
      </c>
      <c r="I7" s="74">
        <f t="shared" si="0"/>
        <v>693475</v>
      </c>
      <c r="J7" s="50">
        <f>COUNTIF(J8:J26,"&lt;&gt;")</f>
        <v>18</v>
      </c>
      <c r="K7" s="50">
        <f>COUNTIF(K8:K26,"&lt;&gt;")</f>
        <v>19</v>
      </c>
      <c r="L7" s="74">
        <f aca="true" t="shared" si="1" ref="L7:Q7">SUM(L8:L26)</f>
        <v>540699</v>
      </c>
      <c r="M7" s="74">
        <f t="shared" si="1"/>
        <v>1839441</v>
      </c>
      <c r="N7" s="74">
        <f t="shared" si="1"/>
        <v>2380140</v>
      </c>
      <c r="O7" s="74">
        <f t="shared" si="1"/>
        <v>1400</v>
      </c>
      <c r="P7" s="74">
        <f t="shared" si="1"/>
        <v>647377</v>
      </c>
      <c r="Q7" s="74">
        <f t="shared" si="1"/>
        <v>648777</v>
      </c>
      <c r="R7" s="50">
        <f>COUNTIF(R8:R26,"&lt;&gt;")</f>
        <v>5</v>
      </c>
      <c r="S7" s="50">
        <f>COUNTIF(S8:S26,"&lt;&gt;")</f>
        <v>5</v>
      </c>
      <c r="T7" s="74">
        <f aca="true" t="shared" si="2" ref="T7:Y7">SUM(T8:T26)</f>
        <v>284</v>
      </c>
      <c r="U7" s="74">
        <f t="shared" si="2"/>
        <v>171795</v>
      </c>
      <c r="V7" s="74">
        <f t="shared" si="2"/>
        <v>172079</v>
      </c>
      <c r="W7" s="74">
        <f t="shared" si="2"/>
        <v>2854</v>
      </c>
      <c r="X7" s="74">
        <f t="shared" si="2"/>
        <v>41844</v>
      </c>
      <c r="Y7" s="74">
        <f t="shared" si="2"/>
        <v>44698</v>
      </c>
      <c r="Z7" s="50">
        <f>COUNTIF(Z8:Z26,"&lt;&gt;")</f>
        <v>0</v>
      </c>
      <c r="AA7" s="50">
        <f>COUNTIF(AA8:AA26,"&lt;&gt;")</f>
        <v>0</v>
      </c>
      <c r="AB7" s="74">
        <f aca="true" t="shared" si="3" ref="AB7:AG7">SUM(AB8:AB26)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COUNTIF(AH8:AH26,"&lt;&gt;")</f>
        <v>0</v>
      </c>
      <c r="AI7" s="50">
        <f>COUNTIF(AI8:AI26,"&lt;&gt;")</f>
        <v>0</v>
      </c>
      <c r="AJ7" s="74">
        <f aca="true" t="shared" si="4" ref="AJ7:AO7">SUM(AJ8:AJ26)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COUNTIF(AP8:AP26,"&lt;&gt;")</f>
        <v>0</v>
      </c>
      <c r="AQ7" s="50">
        <f>COUNTIF(AQ8:AQ26,"&lt;&gt;")</f>
        <v>0</v>
      </c>
      <c r="AR7" s="74">
        <f aca="true" t="shared" si="5" ref="AR7:AW7">SUM(AR8:AR26)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COUNTIF(AX8:AX26,"&lt;&gt;")</f>
        <v>0</v>
      </c>
      <c r="AY7" s="50">
        <f>COUNTIF(AY8:AY26,"&lt;&gt;")</f>
        <v>0</v>
      </c>
      <c r="AZ7" s="74">
        <f aca="true" t="shared" si="6" ref="AZ7:BE7">SUM(AZ8:AZ26)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122</v>
      </c>
      <c r="B8" s="66" t="s">
        <v>302</v>
      </c>
      <c r="C8" s="52" t="s">
        <v>303</v>
      </c>
      <c r="D8" s="76">
        <f aca="true" t="shared" si="7" ref="D8:D26">SUM(L8,T8,AB8,AJ8,AR8,AZ8)</f>
        <v>0</v>
      </c>
      <c r="E8" s="76">
        <f aca="true" t="shared" si="8" ref="E8:E26">SUM(M8,U8,AC8,AK8,AS8,BA8)</f>
        <v>275606</v>
      </c>
      <c r="F8" s="76">
        <f aca="true" t="shared" si="9" ref="F8:F26">SUM(D8:E8)</f>
        <v>275606</v>
      </c>
      <c r="G8" s="76">
        <f aca="true" t="shared" si="10" ref="G8:G26">SUM(O8,W8,AE8,AM8,AU8,BC8)</f>
        <v>0</v>
      </c>
      <c r="H8" s="76">
        <f aca="true" t="shared" si="11" ref="H8:H26">SUM(P8,X8,AF8,AN8,AV8,BD8)</f>
        <v>202412</v>
      </c>
      <c r="I8" s="76">
        <f aca="true" t="shared" si="12" ref="I8:I26">SUM(G8:H8)</f>
        <v>202412</v>
      </c>
      <c r="J8" s="67"/>
      <c r="K8" s="54" t="s">
        <v>304</v>
      </c>
      <c r="L8" s="76">
        <v>0</v>
      </c>
      <c r="M8" s="76">
        <v>275606</v>
      </c>
      <c r="N8" s="76">
        <f aca="true" t="shared" si="13" ref="N8:N26">SUM(L8,+M8)</f>
        <v>275606</v>
      </c>
      <c r="O8" s="76">
        <v>0</v>
      </c>
      <c r="P8" s="76">
        <v>202412</v>
      </c>
      <c r="Q8" s="76">
        <f aca="true" t="shared" si="14" ref="Q8:Q26">SUM(O8,+P8)</f>
        <v>202412</v>
      </c>
      <c r="R8" s="67"/>
      <c r="S8" s="54"/>
      <c r="T8" s="76">
        <v>0</v>
      </c>
      <c r="U8" s="76">
        <v>0</v>
      </c>
      <c r="V8" s="76">
        <f aca="true" t="shared" si="15" ref="V8:V26">+SUM(T8,U8)</f>
        <v>0</v>
      </c>
      <c r="W8" s="76">
        <v>0</v>
      </c>
      <c r="X8" s="76">
        <v>0</v>
      </c>
      <c r="Y8" s="76">
        <f aca="true" t="shared" si="16" ref="Y8:Y26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26">+SUM(AB8,AC8)</f>
        <v>0</v>
      </c>
      <c r="AE8" s="76">
        <v>0</v>
      </c>
      <c r="AF8" s="76">
        <v>0</v>
      </c>
      <c r="AG8" s="76">
        <f aca="true" t="shared" si="18" ref="AG8:AG26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26">SUM(AJ8,+AK8)</f>
        <v>0</v>
      </c>
      <c r="AM8" s="76">
        <v>0</v>
      </c>
      <c r="AN8" s="76">
        <v>0</v>
      </c>
      <c r="AO8" s="76">
        <f aca="true" t="shared" si="20" ref="AO8:AO26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26">SUM(AR8,+AS8)</f>
        <v>0</v>
      </c>
      <c r="AU8" s="76">
        <v>0</v>
      </c>
      <c r="AV8" s="76">
        <v>0</v>
      </c>
      <c r="AW8" s="76">
        <f aca="true" t="shared" si="22" ref="AW8:AW26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26">SUM(AZ8,BA8)</f>
        <v>0</v>
      </c>
      <c r="BC8" s="76">
        <v>0</v>
      </c>
      <c r="BD8" s="76">
        <v>0</v>
      </c>
      <c r="BE8" s="76">
        <f aca="true" t="shared" si="24" ref="BE8:BE26">SUM(BC8,+BD8)</f>
        <v>0</v>
      </c>
    </row>
    <row r="9" spans="1:57" s="51" customFormat="1" ht="12" customHeight="1">
      <c r="A9" s="52" t="s">
        <v>122</v>
      </c>
      <c r="B9" s="53" t="s">
        <v>305</v>
      </c>
      <c r="C9" s="52" t="s">
        <v>306</v>
      </c>
      <c r="D9" s="76">
        <f t="shared" si="7"/>
        <v>4495</v>
      </c>
      <c r="E9" s="76">
        <f t="shared" si="8"/>
        <v>574477</v>
      </c>
      <c r="F9" s="76">
        <f t="shared" si="9"/>
        <v>578972</v>
      </c>
      <c r="G9" s="76">
        <f t="shared" si="10"/>
        <v>0</v>
      </c>
      <c r="H9" s="76">
        <f t="shared" si="11"/>
        <v>172084</v>
      </c>
      <c r="I9" s="76">
        <f t="shared" si="12"/>
        <v>172084</v>
      </c>
      <c r="J9" s="67" t="s">
        <v>307</v>
      </c>
      <c r="K9" s="54" t="s">
        <v>308</v>
      </c>
      <c r="L9" s="76">
        <v>4495</v>
      </c>
      <c r="M9" s="76">
        <v>574477</v>
      </c>
      <c r="N9" s="76">
        <f t="shared" si="13"/>
        <v>578972</v>
      </c>
      <c r="O9" s="76">
        <v>0</v>
      </c>
      <c r="P9" s="76">
        <v>172084</v>
      </c>
      <c r="Q9" s="76">
        <f t="shared" si="14"/>
        <v>172084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122</v>
      </c>
      <c r="B10" s="53" t="s">
        <v>309</v>
      </c>
      <c r="C10" s="52" t="s">
        <v>310</v>
      </c>
      <c r="D10" s="76">
        <f t="shared" si="7"/>
        <v>137530</v>
      </c>
      <c r="E10" s="76">
        <f t="shared" si="8"/>
        <v>201177</v>
      </c>
      <c r="F10" s="76">
        <f t="shared" si="9"/>
        <v>338707</v>
      </c>
      <c r="G10" s="76">
        <f t="shared" si="10"/>
        <v>0</v>
      </c>
      <c r="H10" s="76">
        <f t="shared" si="11"/>
        <v>32661</v>
      </c>
      <c r="I10" s="76">
        <f t="shared" si="12"/>
        <v>32661</v>
      </c>
      <c r="J10" s="67" t="s">
        <v>311</v>
      </c>
      <c r="K10" s="54" t="s">
        <v>312</v>
      </c>
      <c r="L10" s="76">
        <v>137530</v>
      </c>
      <c r="M10" s="76">
        <v>201177</v>
      </c>
      <c r="N10" s="76">
        <f t="shared" si="13"/>
        <v>338707</v>
      </c>
      <c r="O10" s="76">
        <v>0</v>
      </c>
      <c r="P10" s="76">
        <v>32661</v>
      </c>
      <c r="Q10" s="76">
        <f t="shared" si="14"/>
        <v>32661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122</v>
      </c>
      <c r="B11" s="53" t="s">
        <v>313</v>
      </c>
      <c r="C11" s="52" t="s">
        <v>314</v>
      </c>
      <c r="D11" s="76">
        <f t="shared" si="7"/>
        <v>0</v>
      </c>
      <c r="E11" s="76">
        <f t="shared" si="8"/>
        <v>169997</v>
      </c>
      <c r="F11" s="76">
        <f t="shared" si="9"/>
        <v>169997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 t="s">
        <v>307</v>
      </c>
      <c r="K11" s="54" t="s">
        <v>308</v>
      </c>
      <c r="L11" s="76">
        <v>0</v>
      </c>
      <c r="M11" s="76">
        <v>169997</v>
      </c>
      <c r="N11" s="76">
        <f t="shared" si="13"/>
        <v>169997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122</v>
      </c>
      <c r="B12" s="56" t="s">
        <v>315</v>
      </c>
      <c r="C12" s="55" t="s">
        <v>316</v>
      </c>
      <c r="D12" s="78">
        <f t="shared" si="7"/>
        <v>0</v>
      </c>
      <c r="E12" s="78">
        <f t="shared" si="8"/>
        <v>17184</v>
      </c>
      <c r="F12" s="78">
        <f t="shared" si="9"/>
        <v>17184</v>
      </c>
      <c r="G12" s="78">
        <f t="shared" si="10"/>
        <v>0</v>
      </c>
      <c r="H12" s="78">
        <f t="shared" si="11"/>
        <v>21469</v>
      </c>
      <c r="I12" s="78">
        <f t="shared" si="12"/>
        <v>21469</v>
      </c>
      <c r="J12" s="56" t="s">
        <v>317</v>
      </c>
      <c r="K12" s="55" t="s">
        <v>304</v>
      </c>
      <c r="L12" s="78">
        <v>0</v>
      </c>
      <c r="M12" s="78">
        <v>17184</v>
      </c>
      <c r="N12" s="78">
        <f t="shared" si="13"/>
        <v>17184</v>
      </c>
      <c r="O12" s="78">
        <v>0</v>
      </c>
      <c r="P12" s="78">
        <v>21469</v>
      </c>
      <c r="Q12" s="78">
        <f t="shared" si="14"/>
        <v>21469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122</v>
      </c>
      <c r="B13" s="56" t="s">
        <v>318</v>
      </c>
      <c r="C13" s="55" t="s">
        <v>319</v>
      </c>
      <c r="D13" s="78">
        <f t="shared" si="7"/>
        <v>0</v>
      </c>
      <c r="E13" s="78">
        <f t="shared" si="8"/>
        <v>4687</v>
      </c>
      <c r="F13" s="78">
        <f t="shared" si="9"/>
        <v>4687</v>
      </c>
      <c r="G13" s="78">
        <f t="shared" si="10"/>
        <v>0</v>
      </c>
      <c r="H13" s="78">
        <f t="shared" si="11"/>
        <v>4430</v>
      </c>
      <c r="I13" s="78">
        <f t="shared" si="12"/>
        <v>4430</v>
      </c>
      <c r="J13" s="56" t="s">
        <v>317</v>
      </c>
      <c r="K13" s="55" t="s">
        <v>304</v>
      </c>
      <c r="L13" s="78">
        <v>0</v>
      </c>
      <c r="M13" s="78">
        <v>4687</v>
      </c>
      <c r="N13" s="78">
        <f t="shared" si="13"/>
        <v>4687</v>
      </c>
      <c r="O13" s="78">
        <v>0</v>
      </c>
      <c r="P13" s="78">
        <v>4430</v>
      </c>
      <c r="Q13" s="78">
        <f t="shared" si="14"/>
        <v>4430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122</v>
      </c>
      <c r="B14" s="56" t="s">
        <v>320</v>
      </c>
      <c r="C14" s="55" t="s">
        <v>321</v>
      </c>
      <c r="D14" s="78">
        <f t="shared" si="7"/>
        <v>0</v>
      </c>
      <c r="E14" s="78">
        <f t="shared" si="8"/>
        <v>10127</v>
      </c>
      <c r="F14" s="78">
        <f t="shared" si="9"/>
        <v>10127</v>
      </c>
      <c r="G14" s="78">
        <f t="shared" si="10"/>
        <v>0</v>
      </c>
      <c r="H14" s="78">
        <f t="shared" si="11"/>
        <v>19301</v>
      </c>
      <c r="I14" s="78">
        <f t="shared" si="12"/>
        <v>19301</v>
      </c>
      <c r="J14" s="56" t="s">
        <v>317</v>
      </c>
      <c r="K14" s="55" t="s">
        <v>322</v>
      </c>
      <c r="L14" s="78">
        <v>0</v>
      </c>
      <c r="M14" s="78">
        <v>10127</v>
      </c>
      <c r="N14" s="78">
        <f t="shared" si="13"/>
        <v>10127</v>
      </c>
      <c r="O14" s="78">
        <v>0</v>
      </c>
      <c r="P14" s="78">
        <v>19301</v>
      </c>
      <c r="Q14" s="78">
        <f t="shared" si="14"/>
        <v>19301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122</v>
      </c>
      <c r="B15" s="56" t="s">
        <v>323</v>
      </c>
      <c r="C15" s="55" t="s">
        <v>324</v>
      </c>
      <c r="D15" s="78">
        <f t="shared" si="7"/>
        <v>0</v>
      </c>
      <c r="E15" s="78">
        <f t="shared" si="8"/>
        <v>22471</v>
      </c>
      <c r="F15" s="78">
        <f t="shared" si="9"/>
        <v>22471</v>
      </c>
      <c r="G15" s="78">
        <f t="shared" si="10"/>
        <v>0</v>
      </c>
      <c r="H15" s="78">
        <f t="shared" si="11"/>
        <v>40904</v>
      </c>
      <c r="I15" s="78">
        <f t="shared" si="12"/>
        <v>40904</v>
      </c>
      <c r="J15" s="56" t="s">
        <v>317</v>
      </c>
      <c r="K15" s="55" t="s">
        <v>304</v>
      </c>
      <c r="L15" s="78">
        <v>0</v>
      </c>
      <c r="M15" s="78">
        <v>22471</v>
      </c>
      <c r="N15" s="78">
        <f t="shared" si="13"/>
        <v>22471</v>
      </c>
      <c r="O15" s="78">
        <v>0</v>
      </c>
      <c r="P15" s="78">
        <v>40904</v>
      </c>
      <c r="Q15" s="78">
        <f t="shared" si="14"/>
        <v>40904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122</v>
      </c>
      <c r="B16" s="56" t="s">
        <v>325</v>
      </c>
      <c r="C16" s="55" t="s">
        <v>326</v>
      </c>
      <c r="D16" s="78">
        <f t="shared" si="7"/>
        <v>9183</v>
      </c>
      <c r="E16" s="78">
        <f t="shared" si="8"/>
        <v>14543</v>
      </c>
      <c r="F16" s="78">
        <f t="shared" si="9"/>
        <v>23726</v>
      </c>
      <c r="G16" s="78">
        <f t="shared" si="10"/>
        <v>0</v>
      </c>
      <c r="H16" s="78">
        <f t="shared" si="11"/>
        <v>6945</v>
      </c>
      <c r="I16" s="78">
        <f t="shared" si="12"/>
        <v>6945</v>
      </c>
      <c r="J16" s="56" t="s">
        <v>311</v>
      </c>
      <c r="K16" s="55" t="s">
        <v>312</v>
      </c>
      <c r="L16" s="78">
        <v>9183</v>
      </c>
      <c r="M16" s="78">
        <v>14543</v>
      </c>
      <c r="N16" s="78">
        <f t="shared" si="13"/>
        <v>23726</v>
      </c>
      <c r="O16" s="78">
        <v>0</v>
      </c>
      <c r="P16" s="78">
        <v>6945</v>
      </c>
      <c r="Q16" s="78">
        <f t="shared" si="14"/>
        <v>6945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122</v>
      </c>
      <c r="B17" s="56" t="s">
        <v>327</v>
      </c>
      <c r="C17" s="55" t="s">
        <v>328</v>
      </c>
      <c r="D17" s="78">
        <f t="shared" si="7"/>
        <v>111933</v>
      </c>
      <c r="E17" s="78">
        <f t="shared" si="8"/>
        <v>34990</v>
      </c>
      <c r="F17" s="78">
        <f t="shared" si="9"/>
        <v>146923</v>
      </c>
      <c r="G17" s="78">
        <f t="shared" si="10"/>
        <v>0</v>
      </c>
      <c r="H17" s="78">
        <f t="shared" si="11"/>
        <v>7039</v>
      </c>
      <c r="I17" s="78">
        <f t="shared" si="12"/>
        <v>7039</v>
      </c>
      <c r="J17" s="56" t="s">
        <v>311</v>
      </c>
      <c r="K17" s="55" t="s">
        <v>312</v>
      </c>
      <c r="L17" s="78">
        <v>111933</v>
      </c>
      <c r="M17" s="78">
        <v>34990</v>
      </c>
      <c r="N17" s="78">
        <f t="shared" si="13"/>
        <v>146923</v>
      </c>
      <c r="O17" s="78">
        <v>0</v>
      </c>
      <c r="P17" s="78">
        <v>7039</v>
      </c>
      <c r="Q17" s="78">
        <f t="shared" si="14"/>
        <v>7039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122</v>
      </c>
      <c r="B18" s="56" t="s">
        <v>329</v>
      </c>
      <c r="C18" s="55" t="s">
        <v>330</v>
      </c>
      <c r="D18" s="78">
        <f t="shared" si="7"/>
        <v>121723</v>
      </c>
      <c r="E18" s="78">
        <f t="shared" si="8"/>
        <v>38875</v>
      </c>
      <c r="F18" s="78">
        <f t="shared" si="9"/>
        <v>160598</v>
      </c>
      <c r="G18" s="78">
        <f t="shared" si="10"/>
        <v>0</v>
      </c>
      <c r="H18" s="78">
        <f t="shared" si="11"/>
        <v>27423</v>
      </c>
      <c r="I18" s="78">
        <f t="shared" si="12"/>
        <v>27423</v>
      </c>
      <c r="J18" s="56" t="s">
        <v>311</v>
      </c>
      <c r="K18" s="55" t="s">
        <v>312</v>
      </c>
      <c r="L18" s="78">
        <v>121723</v>
      </c>
      <c r="M18" s="78">
        <v>38875</v>
      </c>
      <c r="N18" s="78">
        <f t="shared" si="13"/>
        <v>160598</v>
      </c>
      <c r="O18" s="78"/>
      <c r="P18" s="78">
        <v>27423</v>
      </c>
      <c r="Q18" s="78">
        <f t="shared" si="14"/>
        <v>27423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122</v>
      </c>
      <c r="B19" s="56" t="s">
        <v>331</v>
      </c>
      <c r="C19" s="55" t="s">
        <v>332</v>
      </c>
      <c r="D19" s="78">
        <f t="shared" si="7"/>
        <v>100273</v>
      </c>
      <c r="E19" s="78">
        <f t="shared" si="8"/>
        <v>30951</v>
      </c>
      <c r="F19" s="78">
        <f t="shared" si="9"/>
        <v>131224</v>
      </c>
      <c r="G19" s="78">
        <f t="shared" si="10"/>
        <v>0</v>
      </c>
      <c r="H19" s="78">
        <f t="shared" si="11"/>
        <v>6848</v>
      </c>
      <c r="I19" s="78">
        <f t="shared" si="12"/>
        <v>6848</v>
      </c>
      <c r="J19" s="56" t="s">
        <v>311</v>
      </c>
      <c r="K19" s="55" t="s">
        <v>312</v>
      </c>
      <c r="L19" s="78">
        <v>100273</v>
      </c>
      <c r="M19" s="78">
        <v>30951</v>
      </c>
      <c r="N19" s="78">
        <f t="shared" si="13"/>
        <v>131224</v>
      </c>
      <c r="O19" s="78">
        <v>0</v>
      </c>
      <c r="P19" s="78">
        <v>6848</v>
      </c>
      <c r="Q19" s="78">
        <f t="shared" si="14"/>
        <v>6848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122</v>
      </c>
      <c r="B20" s="56" t="s">
        <v>333</v>
      </c>
      <c r="C20" s="55" t="s">
        <v>334</v>
      </c>
      <c r="D20" s="78">
        <f t="shared" si="7"/>
        <v>283</v>
      </c>
      <c r="E20" s="78">
        <f t="shared" si="8"/>
        <v>36317</v>
      </c>
      <c r="F20" s="78">
        <f t="shared" si="9"/>
        <v>36600</v>
      </c>
      <c r="G20" s="78">
        <f t="shared" si="10"/>
        <v>0</v>
      </c>
      <c r="H20" s="78">
        <f t="shared" si="11"/>
        <v>7903</v>
      </c>
      <c r="I20" s="78">
        <f t="shared" si="12"/>
        <v>7903</v>
      </c>
      <c r="J20" s="56" t="s">
        <v>307</v>
      </c>
      <c r="K20" s="55" t="s">
        <v>335</v>
      </c>
      <c r="L20" s="78">
        <v>283</v>
      </c>
      <c r="M20" s="78">
        <v>36317</v>
      </c>
      <c r="N20" s="78">
        <f t="shared" si="13"/>
        <v>36600</v>
      </c>
      <c r="O20" s="78">
        <v>0</v>
      </c>
      <c r="P20" s="78">
        <v>7903</v>
      </c>
      <c r="Q20" s="78">
        <f t="shared" si="14"/>
        <v>7903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122</v>
      </c>
      <c r="B21" s="56" t="s">
        <v>336</v>
      </c>
      <c r="C21" s="55" t="s">
        <v>337</v>
      </c>
      <c r="D21" s="78">
        <f t="shared" si="7"/>
        <v>22494</v>
      </c>
      <c r="E21" s="78">
        <f t="shared" si="8"/>
        <v>111586</v>
      </c>
      <c r="F21" s="78">
        <f t="shared" si="9"/>
        <v>134080</v>
      </c>
      <c r="G21" s="78">
        <f t="shared" si="10"/>
        <v>176</v>
      </c>
      <c r="H21" s="78">
        <f t="shared" si="11"/>
        <v>28706</v>
      </c>
      <c r="I21" s="78">
        <f t="shared" si="12"/>
        <v>28882</v>
      </c>
      <c r="J21" s="56" t="s">
        <v>307</v>
      </c>
      <c r="K21" s="55" t="s">
        <v>308</v>
      </c>
      <c r="L21" s="78">
        <v>22494</v>
      </c>
      <c r="M21" s="78">
        <v>111586</v>
      </c>
      <c r="N21" s="78">
        <f t="shared" si="13"/>
        <v>134080</v>
      </c>
      <c r="O21" s="78">
        <v>176</v>
      </c>
      <c r="P21" s="78">
        <v>28706</v>
      </c>
      <c r="Q21" s="78">
        <f t="shared" si="14"/>
        <v>28882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122</v>
      </c>
      <c r="B22" s="56" t="s">
        <v>338</v>
      </c>
      <c r="C22" s="55" t="s">
        <v>339</v>
      </c>
      <c r="D22" s="78">
        <f t="shared" si="7"/>
        <v>16021</v>
      </c>
      <c r="E22" s="78">
        <f t="shared" si="8"/>
        <v>158186</v>
      </c>
      <c r="F22" s="78">
        <f t="shared" si="9"/>
        <v>174207</v>
      </c>
      <c r="G22" s="78">
        <f t="shared" si="10"/>
        <v>0</v>
      </c>
      <c r="H22" s="78">
        <f t="shared" si="11"/>
        <v>25382</v>
      </c>
      <c r="I22" s="78">
        <f t="shared" si="12"/>
        <v>25382</v>
      </c>
      <c r="J22" s="56" t="s">
        <v>307</v>
      </c>
      <c r="K22" s="55" t="s">
        <v>340</v>
      </c>
      <c r="L22" s="78">
        <v>16021</v>
      </c>
      <c r="M22" s="78">
        <v>88795</v>
      </c>
      <c r="N22" s="78">
        <f t="shared" si="13"/>
        <v>104816</v>
      </c>
      <c r="O22" s="78">
        <v>0</v>
      </c>
      <c r="P22" s="78">
        <v>25382</v>
      </c>
      <c r="Q22" s="78">
        <f t="shared" si="14"/>
        <v>25382</v>
      </c>
      <c r="R22" s="56" t="s">
        <v>341</v>
      </c>
      <c r="S22" s="55" t="s">
        <v>342</v>
      </c>
      <c r="T22" s="78">
        <v>0</v>
      </c>
      <c r="U22" s="78">
        <v>69391</v>
      </c>
      <c r="V22" s="78">
        <f t="shared" si="15"/>
        <v>69391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122</v>
      </c>
      <c r="B23" s="56" t="s">
        <v>343</v>
      </c>
      <c r="C23" s="55" t="s">
        <v>344</v>
      </c>
      <c r="D23" s="78">
        <f t="shared" si="7"/>
        <v>16124</v>
      </c>
      <c r="E23" s="78">
        <f t="shared" si="8"/>
        <v>134485</v>
      </c>
      <c r="F23" s="78">
        <f t="shared" si="9"/>
        <v>150609</v>
      </c>
      <c r="G23" s="78">
        <f t="shared" si="10"/>
        <v>0</v>
      </c>
      <c r="H23" s="78">
        <f t="shared" si="11"/>
        <v>27747</v>
      </c>
      <c r="I23" s="78">
        <f t="shared" si="12"/>
        <v>27747</v>
      </c>
      <c r="J23" s="56" t="s">
        <v>307</v>
      </c>
      <c r="K23" s="55" t="s">
        <v>308</v>
      </c>
      <c r="L23" s="78">
        <v>16124</v>
      </c>
      <c r="M23" s="78">
        <v>92177</v>
      </c>
      <c r="N23" s="78">
        <f t="shared" si="13"/>
        <v>108301</v>
      </c>
      <c r="O23" s="78">
        <v>0</v>
      </c>
      <c r="P23" s="78">
        <v>27747</v>
      </c>
      <c r="Q23" s="78">
        <f t="shared" si="14"/>
        <v>27747</v>
      </c>
      <c r="R23" s="56" t="s">
        <v>341</v>
      </c>
      <c r="S23" s="55" t="s">
        <v>345</v>
      </c>
      <c r="T23" s="78">
        <v>0</v>
      </c>
      <c r="U23" s="78">
        <v>42308</v>
      </c>
      <c r="V23" s="78">
        <f t="shared" si="15"/>
        <v>42308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122</v>
      </c>
      <c r="B24" s="56" t="s">
        <v>346</v>
      </c>
      <c r="C24" s="55" t="s">
        <v>347</v>
      </c>
      <c r="D24" s="78">
        <f t="shared" si="7"/>
        <v>345</v>
      </c>
      <c r="E24" s="78">
        <f t="shared" si="8"/>
        <v>56816</v>
      </c>
      <c r="F24" s="78">
        <f t="shared" si="9"/>
        <v>57161</v>
      </c>
      <c r="G24" s="78">
        <f t="shared" si="10"/>
        <v>1565</v>
      </c>
      <c r="H24" s="78">
        <f t="shared" si="11"/>
        <v>23984</v>
      </c>
      <c r="I24" s="78">
        <f t="shared" si="12"/>
        <v>25549</v>
      </c>
      <c r="J24" s="56" t="s">
        <v>307</v>
      </c>
      <c r="K24" s="55" t="s">
        <v>308</v>
      </c>
      <c r="L24" s="78">
        <v>345</v>
      </c>
      <c r="M24" s="78">
        <v>56816</v>
      </c>
      <c r="N24" s="78">
        <f t="shared" si="13"/>
        <v>57161</v>
      </c>
      <c r="O24" s="78">
        <v>0</v>
      </c>
      <c r="P24" s="78">
        <v>0</v>
      </c>
      <c r="Q24" s="78">
        <f t="shared" si="14"/>
        <v>0</v>
      </c>
      <c r="R24" s="56" t="s">
        <v>348</v>
      </c>
      <c r="S24" s="55" t="s">
        <v>349</v>
      </c>
      <c r="T24" s="78">
        <v>0</v>
      </c>
      <c r="U24" s="78">
        <v>0</v>
      </c>
      <c r="V24" s="78">
        <f t="shared" si="15"/>
        <v>0</v>
      </c>
      <c r="W24" s="78">
        <v>1565</v>
      </c>
      <c r="X24" s="78">
        <v>23984</v>
      </c>
      <c r="Y24" s="78">
        <f t="shared" si="16"/>
        <v>25549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122</v>
      </c>
      <c r="B25" s="56" t="s">
        <v>350</v>
      </c>
      <c r="C25" s="55" t="s">
        <v>351</v>
      </c>
      <c r="D25" s="78">
        <f t="shared" si="7"/>
        <v>295</v>
      </c>
      <c r="E25" s="78">
        <f t="shared" si="8"/>
        <v>60362</v>
      </c>
      <c r="F25" s="78">
        <f t="shared" si="9"/>
        <v>60657</v>
      </c>
      <c r="G25" s="78">
        <f t="shared" si="10"/>
        <v>1289</v>
      </c>
      <c r="H25" s="78">
        <f t="shared" si="11"/>
        <v>17860</v>
      </c>
      <c r="I25" s="78">
        <f t="shared" si="12"/>
        <v>19149</v>
      </c>
      <c r="J25" s="56" t="s">
        <v>307</v>
      </c>
      <c r="K25" s="55" t="s">
        <v>308</v>
      </c>
      <c r="L25" s="78">
        <v>295</v>
      </c>
      <c r="M25" s="78">
        <v>41817</v>
      </c>
      <c r="N25" s="78">
        <f t="shared" si="13"/>
        <v>42112</v>
      </c>
      <c r="O25" s="78">
        <v>0</v>
      </c>
      <c r="P25" s="78">
        <v>0</v>
      </c>
      <c r="Q25" s="78">
        <f t="shared" si="14"/>
        <v>0</v>
      </c>
      <c r="R25" s="56" t="s">
        <v>348</v>
      </c>
      <c r="S25" s="55" t="s">
        <v>352</v>
      </c>
      <c r="T25" s="78">
        <v>0</v>
      </c>
      <c r="U25" s="78">
        <v>18545</v>
      </c>
      <c r="V25" s="78">
        <f t="shared" si="15"/>
        <v>18545</v>
      </c>
      <c r="W25" s="78">
        <v>1289</v>
      </c>
      <c r="X25" s="78">
        <v>17860</v>
      </c>
      <c r="Y25" s="78">
        <f t="shared" si="16"/>
        <v>19149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122</v>
      </c>
      <c r="B26" s="56" t="s">
        <v>353</v>
      </c>
      <c r="C26" s="55" t="s">
        <v>354</v>
      </c>
      <c r="D26" s="78">
        <f t="shared" si="7"/>
        <v>284</v>
      </c>
      <c r="E26" s="78">
        <f t="shared" si="8"/>
        <v>58399</v>
      </c>
      <c r="F26" s="78">
        <f t="shared" si="9"/>
        <v>58683</v>
      </c>
      <c r="G26" s="78">
        <f t="shared" si="10"/>
        <v>1224</v>
      </c>
      <c r="H26" s="78">
        <f t="shared" si="11"/>
        <v>16123</v>
      </c>
      <c r="I26" s="78">
        <f t="shared" si="12"/>
        <v>17347</v>
      </c>
      <c r="J26" s="56" t="s">
        <v>348</v>
      </c>
      <c r="K26" s="55" t="s">
        <v>355</v>
      </c>
      <c r="L26" s="78">
        <v>0</v>
      </c>
      <c r="M26" s="78">
        <v>16848</v>
      </c>
      <c r="N26" s="78">
        <f t="shared" si="13"/>
        <v>16848</v>
      </c>
      <c r="O26" s="78">
        <v>1224</v>
      </c>
      <c r="P26" s="78">
        <v>16123</v>
      </c>
      <c r="Q26" s="78">
        <f t="shared" si="14"/>
        <v>17347</v>
      </c>
      <c r="R26" s="56" t="s">
        <v>307</v>
      </c>
      <c r="S26" s="55" t="s">
        <v>308</v>
      </c>
      <c r="T26" s="78">
        <v>284</v>
      </c>
      <c r="U26" s="78">
        <v>41551</v>
      </c>
      <c r="V26" s="78">
        <f t="shared" si="15"/>
        <v>41835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356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7" t="s">
        <v>53</v>
      </c>
      <c r="B2" s="154" t="s">
        <v>54</v>
      </c>
      <c r="C2" s="170" t="s">
        <v>169</v>
      </c>
      <c r="D2" s="175" t="s">
        <v>357</v>
      </c>
      <c r="E2" s="176"/>
      <c r="F2" s="135" t="s">
        <v>358</v>
      </c>
      <c r="G2" s="62"/>
      <c r="H2" s="62"/>
      <c r="I2" s="136"/>
      <c r="J2" s="135" t="s">
        <v>359</v>
      </c>
      <c r="K2" s="62"/>
      <c r="L2" s="62"/>
      <c r="M2" s="136"/>
      <c r="N2" s="135" t="s">
        <v>360</v>
      </c>
      <c r="O2" s="62"/>
      <c r="P2" s="62"/>
      <c r="Q2" s="136"/>
      <c r="R2" s="135" t="s">
        <v>361</v>
      </c>
      <c r="S2" s="62"/>
      <c r="T2" s="62"/>
      <c r="U2" s="136"/>
      <c r="V2" s="135" t="s">
        <v>362</v>
      </c>
      <c r="W2" s="62"/>
      <c r="X2" s="62"/>
      <c r="Y2" s="136"/>
      <c r="Z2" s="135" t="s">
        <v>363</v>
      </c>
      <c r="AA2" s="62"/>
      <c r="AB2" s="62"/>
      <c r="AC2" s="136"/>
      <c r="AD2" s="135" t="s">
        <v>364</v>
      </c>
      <c r="AE2" s="62"/>
      <c r="AF2" s="62"/>
      <c r="AG2" s="136"/>
      <c r="AH2" s="135" t="s">
        <v>365</v>
      </c>
      <c r="AI2" s="62"/>
      <c r="AJ2" s="62"/>
      <c r="AK2" s="136"/>
      <c r="AL2" s="135" t="s">
        <v>366</v>
      </c>
      <c r="AM2" s="62"/>
      <c r="AN2" s="62"/>
      <c r="AO2" s="136"/>
      <c r="AP2" s="135" t="s">
        <v>367</v>
      </c>
      <c r="AQ2" s="62"/>
      <c r="AR2" s="62"/>
      <c r="AS2" s="136"/>
      <c r="AT2" s="135" t="s">
        <v>368</v>
      </c>
      <c r="AU2" s="62"/>
      <c r="AV2" s="62"/>
      <c r="AW2" s="136"/>
      <c r="AX2" s="135" t="s">
        <v>369</v>
      </c>
      <c r="AY2" s="62"/>
      <c r="AZ2" s="62"/>
      <c r="BA2" s="136"/>
      <c r="BB2" s="135" t="s">
        <v>370</v>
      </c>
      <c r="BC2" s="62"/>
      <c r="BD2" s="62"/>
      <c r="BE2" s="136"/>
      <c r="BF2" s="135" t="s">
        <v>371</v>
      </c>
      <c r="BG2" s="62"/>
      <c r="BH2" s="62"/>
      <c r="BI2" s="136"/>
      <c r="BJ2" s="135" t="s">
        <v>372</v>
      </c>
      <c r="BK2" s="62"/>
      <c r="BL2" s="62"/>
      <c r="BM2" s="136"/>
      <c r="BN2" s="135" t="s">
        <v>373</v>
      </c>
      <c r="BO2" s="62"/>
      <c r="BP2" s="62"/>
      <c r="BQ2" s="136"/>
      <c r="BR2" s="135" t="s">
        <v>374</v>
      </c>
      <c r="BS2" s="62"/>
      <c r="BT2" s="62"/>
      <c r="BU2" s="136"/>
      <c r="BV2" s="135" t="s">
        <v>375</v>
      </c>
      <c r="BW2" s="62"/>
      <c r="BX2" s="62"/>
      <c r="BY2" s="136"/>
      <c r="BZ2" s="135" t="s">
        <v>376</v>
      </c>
      <c r="CA2" s="62"/>
      <c r="CB2" s="62"/>
      <c r="CC2" s="136"/>
      <c r="CD2" s="135" t="s">
        <v>377</v>
      </c>
      <c r="CE2" s="62"/>
      <c r="CF2" s="62"/>
      <c r="CG2" s="136"/>
      <c r="CH2" s="135" t="s">
        <v>378</v>
      </c>
      <c r="CI2" s="62"/>
      <c r="CJ2" s="62"/>
      <c r="CK2" s="136"/>
      <c r="CL2" s="135" t="s">
        <v>379</v>
      </c>
      <c r="CM2" s="62"/>
      <c r="CN2" s="62"/>
      <c r="CO2" s="136"/>
      <c r="CP2" s="135" t="s">
        <v>380</v>
      </c>
      <c r="CQ2" s="62"/>
      <c r="CR2" s="62"/>
      <c r="CS2" s="136"/>
      <c r="CT2" s="135" t="s">
        <v>381</v>
      </c>
      <c r="CU2" s="62"/>
      <c r="CV2" s="62"/>
      <c r="CW2" s="136"/>
      <c r="CX2" s="135" t="s">
        <v>382</v>
      </c>
      <c r="CY2" s="62"/>
      <c r="CZ2" s="62"/>
      <c r="DA2" s="136"/>
      <c r="DB2" s="135" t="s">
        <v>383</v>
      </c>
      <c r="DC2" s="62"/>
      <c r="DD2" s="62"/>
      <c r="DE2" s="136"/>
      <c r="DF2" s="135" t="s">
        <v>384</v>
      </c>
      <c r="DG2" s="62"/>
      <c r="DH2" s="62"/>
      <c r="DI2" s="136"/>
      <c r="DJ2" s="135" t="s">
        <v>385</v>
      </c>
      <c r="DK2" s="62"/>
      <c r="DL2" s="62"/>
      <c r="DM2" s="136"/>
      <c r="DN2" s="135" t="s">
        <v>386</v>
      </c>
      <c r="DO2" s="62"/>
      <c r="DP2" s="62"/>
      <c r="DQ2" s="136"/>
      <c r="DR2" s="135" t="s">
        <v>387</v>
      </c>
      <c r="DS2" s="62"/>
      <c r="DT2" s="62"/>
      <c r="DU2" s="136"/>
    </row>
    <row r="3" spans="1:125" s="46" customFormat="1" ht="13.5">
      <c r="A3" s="168"/>
      <c r="B3" s="155"/>
      <c r="C3" s="171"/>
      <c r="D3" s="177"/>
      <c r="E3" s="178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8"/>
      <c r="B4" s="155"/>
      <c r="C4" s="165"/>
      <c r="D4" s="167" t="s">
        <v>293</v>
      </c>
      <c r="E4" s="167" t="s">
        <v>294</v>
      </c>
      <c r="F4" s="172" t="s">
        <v>388</v>
      </c>
      <c r="G4" s="167" t="s">
        <v>389</v>
      </c>
      <c r="H4" s="167" t="s">
        <v>293</v>
      </c>
      <c r="I4" s="167" t="s">
        <v>294</v>
      </c>
      <c r="J4" s="172" t="s">
        <v>388</v>
      </c>
      <c r="K4" s="167" t="s">
        <v>389</v>
      </c>
      <c r="L4" s="167" t="s">
        <v>293</v>
      </c>
      <c r="M4" s="167" t="s">
        <v>294</v>
      </c>
      <c r="N4" s="172" t="s">
        <v>388</v>
      </c>
      <c r="O4" s="167" t="s">
        <v>389</v>
      </c>
      <c r="P4" s="167" t="s">
        <v>293</v>
      </c>
      <c r="Q4" s="167" t="s">
        <v>294</v>
      </c>
      <c r="R4" s="172" t="s">
        <v>388</v>
      </c>
      <c r="S4" s="167" t="s">
        <v>389</v>
      </c>
      <c r="T4" s="167" t="s">
        <v>293</v>
      </c>
      <c r="U4" s="167" t="s">
        <v>294</v>
      </c>
      <c r="V4" s="172" t="s">
        <v>388</v>
      </c>
      <c r="W4" s="167" t="s">
        <v>389</v>
      </c>
      <c r="X4" s="167" t="s">
        <v>293</v>
      </c>
      <c r="Y4" s="167" t="s">
        <v>294</v>
      </c>
      <c r="Z4" s="172" t="s">
        <v>388</v>
      </c>
      <c r="AA4" s="167" t="s">
        <v>389</v>
      </c>
      <c r="AB4" s="167" t="s">
        <v>293</v>
      </c>
      <c r="AC4" s="167" t="s">
        <v>294</v>
      </c>
      <c r="AD4" s="172" t="s">
        <v>388</v>
      </c>
      <c r="AE4" s="167" t="s">
        <v>389</v>
      </c>
      <c r="AF4" s="167" t="s">
        <v>293</v>
      </c>
      <c r="AG4" s="167" t="s">
        <v>294</v>
      </c>
      <c r="AH4" s="172" t="s">
        <v>388</v>
      </c>
      <c r="AI4" s="167" t="s">
        <v>389</v>
      </c>
      <c r="AJ4" s="167" t="s">
        <v>293</v>
      </c>
      <c r="AK4" s="167" t="s">
        <v>294</v>
      </c>
      <c r="AL4" s="172" t="s">
        <v>388</v>
      </c>
      <c r="AM4" s="167" t="s">
        <v>389</v>
      </c>
      <c r="AN4" s="167" t="s">
        <v>293</v>
      </c>
      <c r="AO4" s="167" t="s">
        <v>294</v>
      </c>
      <c r="AP4" s="172" t="s">
        <v>388</v>
      </c>
      <c r="AQ4" s="167" t="s">
        <v>389</v>
      </c>
      <c r="AR4" s="167" t="s">
        <v>293</v>
      </c>
      <c r="AS4" s="167" t="s">
        <v>294</v>
      </c>
      <c r="AT4" s="172" t="s">
        <v>388</v>
      </c>
      <c r="AU4" s="167" t="s">
        <v>389</v>
      </c>
      <c r="AV4" s="167" t="s">
        <v>293</v>
      </c>
      <c r="AW4" s="167" t="s">
        <v>294</v>
      </c>
      <c r="AX4" s="172" t="s">
        <v>388</v>
      </c>
      <c r="AY4" s="167" t="s">
        <v>389</v>
      </c>
      <c r="AZ4" s="167" t="s">
        <v>293</v>
      </c>
      <c r="BA4" s="167" t="s">
        <v>294</v>
      </c>
      <c r="BB4" s="172" t="s">
        <v>388</v>
      </c>
      <c r="BC4" s="167" t="s">
        <v>389</v>
      </c>
      <c r="BD4" s="167" t="s">
        <v>293</v>
      </c>
      <c r="BE4" s="167" t="s">
        <v>294</v>
      </c>
      <c r="BF4" s="172" t="s">
        <v>388</v>
      </c>
      <c r="BG4" s="167" t="s">
        <v>389</v>
      </c>
      <c r="BH4" s="167" t="s">
        <v>293</v>
      </c>
      <c r="BI4" s="167" t="s">
        <v>294</v>
      </c>
      <c r="BJ4" s="172" t="s">
        <v>388</v>
      </c>
      <c r="BK4" s="167" t="s">
        <v>389</v>
      </c>
      <c r="BL4" s="167" t="s">
        <v>293</v>
      </c>
      <c r="BM4" s="167" t="s">
        <v>294</v>
      </c>
      <c r="BN4" s="172" t="s">
        <v>388</v>
      </c>
      <c r="BO4" s="167" t="s">
        <v>389</v>
      </c>
      <c r="BP4" s="167" t="s">
        <v>293</v>
      </c>
      <c r="BQ4" s="167" t="s">
        <v>294</v>
      </c>
      <c r="BR4" s="172" t="s">
        <v>388</v>
      </c>
      <c r="BS4" s="167" t="s">
        <v>389</v>
      </c>
      <c r="BT4" s="167" t="s">
        <v>293</v>
      </c>
      <c r="BU4" s="167" t="s">
        <v>294</v>
      </c>
      <c r="BV4" s="172" t="s">
        <v>388</v>
      </c>
      <c r="BW4" s="167" t="s">
        <v>389</v>
      </c>
      <c r="BX4" s="167" t="s">
        <v>293</v>
      </c>
      <c r="BY4" s="167" t="s">
        <v>294</v>
      </c>
      <c r="BZ4" s="172" t="s">
        <v>388</v>
      </c>
      <c r="CA4" s="167" t="s">
        <v>389</v>
      </c>
      <c r="CB4" s="167" t="s">
        <v>293</v>
      </c>
      <c r="CC4" s="167" t="s">
        <v>294</v>
      </c>
      <c r="CD4" s="172" t="s">
        <v>388</v>
      </c>
      <c r="CE4" s="167" t="s">
        <v>389</v>
      </c>
      <c r="CF4" s="167" t="s">
        <v>293</v>
      </c>
      <c r="CG4" s="167" t="s">
        <v>294</v>
      </c>
      <c r="CH4" s="172" t="s">
        <v>388</v>
      </c>
      <c r="CI4" s="167" t="s">
        <v>389</v>
      </c>
      <c r="CJ4" s="167" t="s">
        <v>293</v>
      </c>
      <c r="CK4" s="167" t="s">
        <v>294</v>
      </c>
      <c r="CL4" s="172" t="s">
        <v>388</v>
      </c>
      <c r="CM4" s="167" t="s">
        <v>389</v>
      </c>
      <c r="CN4" s="167" t="s">
        <v>293</v>
      </c>
      <c r="CO4" s="167" t="s">
        <v>294</v>
      </c>
      <c r="CP4" s="172" t="s">
        <v>388</v>
      </c>
      <c r="CQ4" s="167" t="s">
        <v>389</v>
      </c>
      <c r="CR4" s="167" t="s">
        <v>293</v>
      </c>
      <c r="CS4" s="167" t="s">
        <v>294</v>
      </c>
      <c r="CT4" s="172" t="s">
        <v>388</v>
      </c>
      <c r="CU4" s="167" t="s">
        <v>389</v>
      </c>
      <c r="CV4" s="167" t="s">
        <v>293</v>
      </c>
      <c r="CW4" s="167" t="s">
        <v>294</v>
      </c>
      <c r="CX4" s="172" t="s">
        <v>388</v>
      </c>
      <c r="CY4" s="167" t="s">
        <v>389</v>
      </c>
      <c r="CZ4" s="167" t="s">
        <v>293</v>
      </c>
      <c r="DA4" s="167" t="s">
        <v>294</v>
      </c>
      <c r="DB4" s="172" t="s">
        <v>388</v>
      </c>
      <c r="DC4" s="167" t="s">
        <v>389</v>
      </c>
      <c r="DD4" s="167" t="s">
        <v>293</v>
      </c>
      <c r="DE4" s="167" t="s">
        <v>294</v>
      </c>
      <c r="DF4" s="172" t="s">
        <v>388</v>
      </c>
      <c r="DG4" s="167" t="s">
        <v>389</v>
      </c>
      <c r="DH4" s="167" t="s">
        <v>293</v>
      </c>
      <c r="DI4" s="167" t="s">
        <v>294</v>
      </c>
      <c r="DJ4" s="172" t="s">
        <v>388</v>
      </c>
      <c r="DK4" s="167" t="s">
        <v>389</v>
      </c>
      <c r="DL4" s="167" t="s">
        <v>293</v>
      </c>
      <c r="DM4" s="167" t="s">
        <v>294</v>
      </c>
      <c r="DN4" s="172" t="s">
        <v>388</v>
      </c>
      <c r="DO4" s="167" t="s">
        <v>389</v>
      </c>
      <c r="DP4" s="167" t="s">
        <v>293</v>
      </c>
      <c r="DQ4" s="167" t="s">
        <v>294</v>
      </c>
      <c r="DR4" s="172" t="s">
        <v>388</v>
      </c>
      <c r="DS4" s="167" t="s">
        <v>389</v>
      </c>
      <c r="DT4" s="167" t="s">
        <v>293</v>
      </c>
      <c r="DU4" s="167" t="s">
        <v>294</v>
      </c>
    </row>
    <row r="5" spans="1:125" s="46" customFormat="1" ht="13.5">
      <c r="A5" s="168"/>
      <c r="B5" s="155"/>
      <c r="C5" s="165"/>
      <c r="D5" s="168"/>
      <c r="E5" s="168"/>
      <c r="F5" s="173"/>
      <c r="G5" s="168"/>
      <c r="H5" s="168"/>
      <c r="I5" s="168"/>
      <c r="J5" s="173"/>
      <c r="K5" s="168"/>
      <c r="L5" s="168"/>
      <c r="M5" s="168"/>
      <c r="N5" s="173"/>
      <c r="O5" s="168"/>
      <c r="P5" s="168"/>
      <c r="Q5" s="168"/>
      <c r="R5" s="173"/>
      <c r="S5" s="168"/>
      <c r="T5" s="168"/>
      <c r="U5" s="168"/>
      <c r="V5" s="173"/>
      <c r="W5" s="168"/>
      <c r="X5" s="168"/>
      <c r="Y5" s="168"/>
      <c r="Z5" s="173"/>
      <c r="AA5" s="168"/>
      <c r="AB5" s="168"/>
      <c r="AC5" s="168"/>
      <c r="AD5" s="173"/>
      <c r="AE5" s="168"/>
      <c r="AF5" s="168"/>
      <c r="AG5" s="168"/>
      <c r="AH5" s="173"/>
      <c r="AI5" s="168"/>
      <c r="AJ5" s="168"/>
      <c r="AK5" s="168"/>
      <c r="AL5" s="173"/>
      <c r="AM5" s="168"/>
      <c r="AN5" s="168"/>
      <c r="AO5" s="168"/>
      <c r="AP5" s="173"/>
      <c r="AQ5" s="168"/>
      <c r="AR5" s="168"/>
      <c r="AS5" s="168"/>
      <c r="AT5" s="173"/>
      <c r="AU5" s="168"/>
      <c r="AV5" s="168"/>
      <c r="AW5" s="168"/>
      <c r="AX5" s="173"/>
      <c r="AY5" s="168"/>
      <c r="AZ5" s="168"/>
      <c r="BA5" s="168"/>
      <c r="BB5" s="173"/>
      <c r="BC5" s="168"/>
      <c r="BD5" s="168"/>
      <c r="BE5" s="168"/>
      <c r="BF5" s="173"/>
      <c r="BG5" s="168"/>
      <c r="BH5" s="168"/>
      <c r="BI5" s="168"/>
      <c r="BJ5" s="173"/>
      <c r="BK5" s="168"/>
      <c r="BL5" s="168"/>
      <c r="BM5" s="168"/>
      <c r="BN5" s="173"/>
      <c r="BO5" s="168"/>
      <c r="BP5" s="168"/>
      <c r="BQ5" s="168"/>
      <c r="BR5" s="173"/>
      <c r="BS5" s="168"/>
      <c r="BT5" s="168"/>
      <c r="BU5" s="168"/>
      <c r="BV5" s="173"/>
      <c r="BW5" s="168"/>
      <c r="BX5" s="168"/>
      <c r="BY5" s="168"/>
      <c r="BZ5" s="173"/>
      <c r="CA5" s="168"/>
      <c r="CB5" s="168"/>
      <c r="CC5" s="168"/>
      <c r="CD5" s="173"/>
      <c r="CE5" s="168"/>
      <c r="CF5" s="168"/>
      <c r="CG5" s="168"/>
      <c r="CH5" s="173"/>
      <c r="CI5" s="168"/>
      <c r="CJ5" s="168"/>
      <c r="CK5" s="168"/>
      <c r="CL5" s="173"/>
      <c r="CM5" s="168"/>
      <c r="CN5" s="168"/>
      <c r="CO5" s="168"/>
      <c r="CP5" s="173"/>
      <c r="CQ5" s="168"/>
      <c r="CR5" s="168"/>
      <c r="CS5" s="168"/>
      <c r="CT5" s="173"/>
      <c r="CU5" s="168"/>
      <c r="CV5" s="168"/>
      <c r="CW5" s="168"/>
      <c r="CX5" s="173"/>
      <c r="CY5" s="168"/>
      <c r="CZ5" s="168"/>
      <c r="DA5" s="168"/>
      <c r="DB5" s="173"/>
      <c r="DC5" s="168"/>
      <c r="DD5" s="168"/>
      <c r="DE5" s="168"/>
      <c r="DF5" s="173"/>
      <c r="DG5" s="168"/>
      <c r="DH5" s="168"/>
      <c r="DI5" s="168"/>
      <c r="DJ5" s="173"/>
      <c r="DK5" s="168"/>
      <c r="DL5" s="168"/>
      <c r="DM5" s="168"/>
      <c r="DN5" s="173"/>
      <c r="DO5" s="168"/>
      <c r="DP5" s="168"/>
      <c r="DQ5" s="168"/>
      <c r="DR5" s="173"/>
      <c r="DS5" s="168"/>
      <c r="DT5" s="168"/>
      <c r="DU5" s="168"/>
    </row>
    <row r="6" spans="1:125" s="47" customFormat="1" ht="13.5">
      <c r="A6" s="169"/>
      <c r="B6" s="156"/>
      <c r="C6" s="166"/>
      <c r="D6" s="143" t="s">
        <v>121</v>
      </c>
      <c r="E6" s="143" t="s">
        <v>121</v>
      </c>
      <c r="F6" s="174"/>
      <c r="G6" s="169"/>
      <c r="H6" s="143" t="s">
        <v>121</v>
      </c>
      <c r="I6" s="143" t="s">
        <v>121</v>
      </c>
      <c r="J6" s="174"/>
      <c r="K6" s="169"/>
      <c r="L6" s="143" t="s">
        <v>121</v>
      </c>
      <c r="M6" s="143" t="s">
        <v>121</v>
      </c>
      <c r="N6" s="174"/>
      <c r="O6" s="169"/>
      <c r="P6" s="143" t="s">
        <v>121</v>
      </c>
      <c r="Q6" s="143" t="s">
        <v>121</v>
      </c>
      <c r="R6" s="174"/>
      <c r="S6" s="169"/>
      <c r="T6" s="143" t="s">
        <v>121</v>
      </c>
      <c r="U6" s="143" t="s">
        <v>121</v>
      </c>
      <c r="V6" s="174"/>
      <c r="W6" s="169"/>
      <c r="X6" s="143" t="s">
        <v>121</v>
      </c>
      <c r="Y6" s="143" t="s">
        <v>121</v>
      </c>
      <c r="Z6" s="174"/>
      <c r="AA6" s="169"/>
      <c r="AB6" s="143" t="s">
        <v>121</v>
      </c>
      <c r="AC6" s="143" t="s">
        <v>121</v>
      </c>
      <c r="AD6" s="174"/>
      <c r="AE6" s="169"/>
      <c r="AF6" s="143" t="s">
        <v>121</v>
      </c>
      <c r="AG6" s="143" t="s">
        <v>121</v>
      </c>
      <c r="AH6" s="174"/>
      <c r="AI6" s="169"/>
      <c r="AJ6" s="143" t="s">
        <v>121</v>
      </c>
      <c r="AK6" s="143" t="s">
        <v>121</v>
      </c>
      <c r="AL6" s="174"/>
      <c r="AM6" s="169"/>
      <c r="AN6" s="143" t="s">
        <v>121</v>
      </c>
      <c r="AO6" s="143" t="s">
        <v>121</v>
      </c>
      <c r="AP6" s="174"/>
      <c r="AQ6" s="169"/>
      <c r="AR6" s="143" t="s">
        <v>121</v>
      </c>
      <c r="AS6" s="143" t="s">
        <v>121</v>
      </c>
      <c r="AT6" s="174"/>
      <c r="AU6" s="169"/>
      <c r="AV6" s="143" t="s">
        <v>121</v>
      </c>
      <c r="AW6" s="143" t="s">
        <v>121</v>
      </c>
      <c r="AX6" s="174"/>
      <c r="AY6" s="169"/>
      <c r="AZ6" s="143" t="s">
        <v>121</v>
      </c>
      <c r="BA6" s="143" t="s">
        <v>121</v>
      </c>
      <c r="BB6" s="174"/>
      <c r="BC6" s="169"/>
      <c r="BD6" s="143" t="s">
        <v>121</v>
      </c>
      <c r="BE6" s="143" t="s">
        <v>121</v>
      </c>
      <c r="BF6" s="174"/>
      <c r="BG6" s="169"/>
      <c r="BH6" s="143" t="s">
        <v>121</v>
      </c>
      <c r="BI6" s="143" t="s">
        <v>121</v>
      </c>
      <c r="BJ6" s="174"/>
      <c r="BK6" s="169"/>
      <c r="BL6" s="143" t="s">
        <v>121</v>
      </c>
      <c r="BM6" s="143" t="s">
        <v>121</v>
      </c>
      <c r="BN6" s="174"/>
      <c r="BO6" s="169"/>
      <c r="BP6" s="143" t="s">
        <v>121</v>
      </c>
      <c r="BQ6" s="143" t="s">
        <v>121</v>
      </c>
      <c r="BR6" s="174"/>
      <c r="BS6" s="169"/>
      <c r="BT6" s="143" t="s">
        <v>121</v>
      </c>
      <c r="BU6" s="143" t="s">
        <v>121</v>
      </c>
      <c r="BV6" s="174"/>
      <c r="BW6" s="169"/>
      <c r="BX6" s="143" t="s">
        <v>121</v>
      </c>
      <c r="BY6" s="143" t="s">
        <v>121</v>
      </c>
      <c r="BZ6" s="174"/>
      <c r="CA6" s="169"/>
      <c r="CB6" s="143" t="s">
        <v>121</v>
      </c>
      <c r="CC6" s="143" t="s">
        <v>121</v>
      </c>
      <c r="CD6" s="174"/>
      <c r="CE6" s="169"/>
      <c r="CF6" s="143" t="s">
        <v>121</v>
      </c>
      <c r="CG6" s="143" t="s">
        <v>121</v>
      </c>
      <c r="CH6" s="174"/>
      <c r="CI6" s="169"/>
      <c r="CJ6" s="143" t="s">
        <v>121</v>
      </c>
      <c r="CK6" s="143" t="s">
        <v>121</v>
      </c>
      <c r="CL6" s="174"/>
      <c r="CM6" s="169"/>
      <c r="CN6" s="143" t="s">
        <v>121</v>
      </c>
      <c r="CO6" s="143" t="s">
        <v>121</v>
      </c>
      <c r="CP6" s="174"/>
      <c r="CQ6" s="169"/>
      <c r="CR6" s="143" t="s">
        <v>121</v>
      </c>
      <c r="CS6" s="143" t="s">
        <v>121</v>
      </c>
      <c r="CT6" s="174"/>
      <c r="CU6" s="169"/>
      <c r="CV6" s="143" t="s">
        <v>121</v>
      </c>
      <c r="CW6" s="143" t="s">
        <v>121</v>
      </c>
      <c r="CX6" s="174"/>
      <c r="CY6" s="169"/>
      <c r="CZ6" s="143" t="s">
        <v>121</v>
      </c>
      <c r="DA6" s="143" t="s">
        <v>121</v>
      </c>
      <c r="DB6" s="174"/>
      <c r="DC6" s="169"/>
      <c r="DD6" s="143" t="s">
        <v>121</v>
      </c>
      <c r="DE6" s="143" t="s">
        <v>121</v>
      </c>
      <c r="DF6" s="174"/>
      <c r="DG6" s="169"/>
      <c r="DH6" s="143" t="s">
        <v>121</v>
      </c>
      <c r="DI6" s="143" t="s">
        <v>121</v>
      </c>
      <c r="DJ6" s="174"/>
      <c r="DK6" s="169"/>
      <c r="DL6" s="143" t="s">
        <v>121</v>
      </c>
      <c r="DM6" s="143" t="s">
        <v>121</v>
      </c>
      <c r="DN6" s="174"/>
      <c r="DO6" s="169"/>
      <c r="DP6" s="143" t="s">
        <v>121</v>
      </c>
      <c r="DQ6" s="143" t="s">
        <v>121</v>
      </c>
      <c r="DR6" s="174"/>
      <c r="DS6" s="169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31000</v>
      </c>
      <c r="C7" s="49" t="s">
        <v>82</v>
      </c>
      <c r="D7" s="74">
        <f>SUM(D8:D12)</f>
        <v>2552219</v>
      </c>
      <c r="E7" s="74">
        <f>SUM(E8:E12)</f>
        <v>693475</v>
      </c>
      <c r="F7" s="50">
        <f>COUNTIF(F8:F12,"&lt;&gt;")</f>
        <v>5</v>
      </c>
      <c r="G7" s="50">
        <f>COUNTIF(G8:G12,"&lt;&gt;")</f>
        <v>5</v>
      </c>
      <c r="H7" s="74">
        <f>SUM(H8:H12)</f>
        <v>1281221</v>
      </c>
      <c r="I7" s="74">
        <f>SUM(I8:I12)</f>
        <v>426306</v>
      </c>
      <c r="J7" s="50">
        <f>COUNTIF(J8:J12,"&lt;&gt;")</f>
        <v>5</v>
      </c>
      <c r="K7" s="50">
        <f>COUNTIF(K8:K12,"&lt;&gt;")</f>
        <v>5</v>
      </c>
      <c r="L7" s="74">
        <f>SUM(L8:L12)</f>
        <v>393260</v>
      </c>
      <c r="M7" s="74">
        <f>SUM(M8:M12)</f>
        <v>45855</v>
      </c>
      <c r="N7" s="50">
        <f>COUNTIF(N8:N12,"&lt;&gt;")</f>
        <v>4</v>
      </c>
      <c r="O7" s="50">
        <f>COUNTIF(O8:O12,"&lt;&gt;")</f>
        <v>4</v>
      </c>
      <c r="P7" s="74">
        <f>SUM(P8:P12)</f>
        <v>70453</v>
      </c>
      <c r="Q7" s="74">
        <f>SUM(Q8:Q12)</f>
        <v>59698</v>
      </c>
      <c r="R7" s="50">
        <f>COUNTIF(R8:R12,"&lt;&gt;")</f>
        <v>3</v>
      </c>
      <c r="S7" s="50">
        <f>COUNTIF(S8:S12,"&lt;&gt;")</f>
        <v>3</v>
      </c>
      <c r="T7" s="74">
        <f>SUM(T8:T12)</f>
        <v>269991</v>
      </c>
      <c r="U7" s="74">
        <f>SUM(U8:U12)</f>
        <v>40160</v>
      </c>
      <c r="V7" s="50">
        <f>COUNTIF(V8:V12,"&lt;&gt;")</f>
        <v>3</v>
      </c>
      <c r="W7" s="50">
        <f>COUNTIF(W8:W12,"&lt;&gt;")</f>
        <v>3</v>
      </c>
      <c r="X7" s="74">
        <f>SUM(X8:X12)</f>
        <v>287885</v>
      </c>
      <c r="Y7" s="74">
        <f>SUM(Y8:Y12)</f>
        <v>93709</v>
      </c>
      <c r="Z7" s="50">
        <f>COUNTIF(Z8:Z12,"&lt;&gt;")</f>
        <v>1</v>
      </c>
      <c r="AA7" s="50">
        <f>COUNTIF(AA8:AA12,"&lt;&gt;")</f>
        <v>1</v>
      </c>
      <c r="AB7" s="74">
        <f>SUM(AB8:AB12)</f>
        <v>108301</v>
      </c>
      <c r="AC7" s="74">
        <f>SUM(AC8:AC12)</f>
        <v>27747</v>
      </c>
      <c r="AD7" s="50">
        <f>COUNTIF(AD8:AD12,"&lt;&gt;")</f>
        <v>1</v>
      </c>
      <c r="AE7" s="50">
        <f>COUNTIF(AE8:AE12,"&lt;&gt;")</f>
        <v>1</v>
      </c>
      <c r="AF7" s="74">
        <f>SUM(AF8:AF12)</f>
        <v>57161</v>
      </c>
      <c r="AG7" s="74">
        <f>SUM(AG8:AG12)</f>
        <v>0</v>
      </c>
      <c r="AH7" s="50">
        <f>COUNTIF(AH8:AH12,"&lt;&gt;")</f>
        <v>1</v>
      </c>
      <c r="AI7" s="50">
        <f>COUNTIF(AI8:AI12,"&lt;&gt;")</f>
        <v>1</v>
      </c>
      <c r="AJ7" s="74">
        <f>SUM(AJ8:AJ12)</f>
        <v>42112</v>
      </c>
      <c r="AK7" s="74">
        <f>SUM(AK8:AK12)</f>
        <v>0</v>
      </c>
      <c r="AL7" s="50">
        <f>COUNTIF(AL8:AL12,"&lt;&gt;")</f>
        <v>1</v>
      </c>
      <c r="AM7" s="50">
        <f>COUNTIF(AM8:AM12,"&lt;&gt;")</f>
        <v>1</v>
      </c>
      <c r="AN7" s="74">
        <f>SUM(AN8:AN12)</f>
        <v>41835</v>
      </c>
      <c r="AO7" s="74">
        <f>SUM(AO8:AO12)</f>
        <v>0</v>
      </c>
      <c r="AP7" s="50">
        <f>COUNTIF(AP8:AP12,"&lt;&gt;")</f>
        <v>0</v>
      </c>
      <c r="AQ7" s="50">
        <f>COUNTIF(AQ8:AQ12,"&lt;&gt;")</f>
        <v>0</v>
      </c>
      <c r="AR7" s="74">
        <f>SUM(AR8:AR12)</f>
        <v>0</v>
      </c>
      <c r="AS7" s="74">
        <f>SUM(AS8:AS12)</f>
        <v>0</v>
      </c>
      <c r="AT7" s="50">
        <f>COUNTIF(AT8:AT12,"&lt;&gt;")</f>
        <v>0</v>
      </c>
      <c r="AU7" s="50">
        <f>COUNTIF(AU8:AU12,"&lt;&gt;")</f>
        <v>0</v>
      </c>
      <c r="AV7" s="74">
        <f>SUM(AV8:AV12)</f>
        <v>0</v>
      </c>
      <c r="AW7" s="74">
        <f>SUM(AW8:AW12)</f>
        <v>0</v>
      </c>
      <c r="AX7" s="50">
        <f>COUNTIF(AX8:AX12,"&lt;&gt;")</f>
        <v>0</v>
      </c>
      <c r="AY7" s="50">
        <f>COUNTIF(AY8:AY12,"&lt;&gt;")</f>
        <v>0</v>
      </c>
      <c r="AZ7" s="74">
        <f>SUM(AZ8:AZ12)</f>
        <v>0</v>
      </c>
      <c r="BA7" s="74">
        <f>SUM(BA8:BA12)</f>
        <v>0</v>
      </c>
      <c r="BB7" s="50">
        <f>COUNTIF(BB8:BB12,"&lt;&gt;")</f>
        <v>0</v>
      </c>
      <c r="BC7" s="50">
        <f>COUNTIF(BC8:BC12,"&lt;&gt;")</f>
        <v>0</v>
      </c>
      <c r="BD7" s="74">
        <f>SUM(BD8:BD12)</f>
        <v>0</v>
      </c>
      <c r="BE7" s="74">
        <f>SUM(BE8:BE12)</f>
        <v>0</v>
      </c>
      <c r="BF7" s="50">
        <f>COUNTIF(BF8:BF12,"&lt;&gt;")</f>
        <v>0</v>
      </c>
      <c r="BG7" s="50">
        <f>COUNTIF(BG8:BG12,"&lt;&gt;")</f>
        <v>0</v>
      </c>
      <c r="BH7" s="74">
        <f>SUM(BH8:BH12)</f>
        <v>0</v>
      </c>
      <c r="BI7" s="74">
        <f>SUM(BI8:BI12)</f>
        <v>0</v>
      </c>
      <c r="BJ7" s="50">
        <f>COUNTIF(BJ8:BJ12,"&lt;&gt;")</f>
        <v>0</v>
      </c>
      <c r="BK7" s="50">
        <f>COUNTIF(BK8:BK12,"&lt;&gt;")</f>
        <v>0</v>
      </c>
      <c r="BL7" s="74">
        <f>SUM(BL8:BL12)</f>
        <v>0</v>
      </c>
      <c r="BM7" s="74">
        <f>SUM(BM8:BM12)</f>
        <v>0</v>
      </c>
      <c r="BN7" s="50">
        <f>COUNTIF(BN8:BN12,"&lt;&gt;")</f>
        <v>0</v>
      </c>
      <c r="BO7" s="50">
        <f>COUNTIF(BO8:BO12,"&lt;&gt;")</f>
        <v>0</v>
      </c>
      <c r="BP7" s="74">
        <f>SUM(BP8:BP12)</f>
        <v>0</v>
      </c>
      <c r="BQ7" s="74">
        <f>SUM(BQ8:BQ12)</f>
        <v>0</v>
      </c>
      <c r="BR7" s="50">
        <f>COUNTIF(BR8:BR12,"&lt;&gt;")</f>
        <v>0</v>
      </c>
      <c r="BS7" s="50">
        <f>COUNTIF(BS8:BS12,"&lt;&gt;")</f>
        <v>0</v>
      </c>
      <c r="BT7" s="74">
        <f>SUM(BT8:BT12)</f>
        <v>0</v>
      </c>
      <c r="BU7" s="74">
        <f>SUM(BU8:BU12)</f>
        <v>0</v>
      </c>
      <c r="BV7" s="50">
        <f>COUNTIF(BV8:BV12,"&lt;&gt;")</f>
        <v>0</v>
      </c>
      <c r="BW7" s="50">
        <f>COUNTIF(BW8:BW12,"&lt;&gt;")</f>
        <v>0</v>
      </c>
      <c r="BX7" s="74">
        <f>SUM(BX8:BX12)</f>
        <v>0</v>
      </c>
      <c r="BY7" s="74">
        <f>SUM(BY8:BY12)</f>
        <v>0</v>
      </c>
      <c r="BZ7" s="50">
        <f>COUNTIF(BZ8:BZ12,"&lt;&gt;")</f>
        <v>0</v>
      </c>
      <c r="CA7" s="50">
        <f>COUNTIF(CA8:CA12,"&lt;&gt;")</f>
        <v>0</v>
      </c>
      <c r="CB7" s="74">
        <f>SUM(CB8:CB12)</f>
        <v>0</v>
      </c>
      <c r="CC7" s="74">
        <f>SUM(CC8:CC12)</f>
        <v>0</v>
      </c>
      <c r="CD7" s="50">
        <f>COUNTIF(CD8:CD12,"&lt;&gt;")</f>
        <v>0</v>
      </c>
      <c r="CE7" s="50">
        <f>COUNTIF(CE8:CE12,"&lt;&gt;")</f>
        <v>0</v>
      </c>
      <c r="CF7" s="74">
        <f>SUM(CF8:CF12)</f>
        <v>0</v>
      </c>
      <c r="CG7" s="74">
        <f>SUM(CG8:CG12)</f>
        <v>0</v>
      </c>
      <c r="CH7" s="50">
        <f>COUNTIF(CH8:CH12,"&lt;&gt;")</f>
        <v>0</v>
      </c>
      <c r="CI7" s="50">
        <f>COUNTIF(CI8:CI12,"&lt;&gt;")</f>
        <v>0</v>
      </c>
      <c r="CJ7" s="74">
        <f>SUM(CJ8:CJ12)</f>
        <v>0</v>
      </c>
      <c r="CK7" s="74">
        <f>SUM(CK8:CK12)</f>
        <v>0</v>
      </c>
      <c r="CL7" s="50">
        <f>COUNTIF(CL8:CL12,"&lt;&gt;")</f>
        <v>0</v>
      </c>
      <c r="CM7" s="50">
        <f>COUNTIF(CM8:CM12,"&lt;&gt;")</f>
        <v>0</v>
      </c>
      <c r="CN7" s="74">
        <f>SUM(CN8:CN12)</f>
        <v>0</v>
      </c>
      <c r="CO7" s="74">
        <f>SUM(CO8:CO12)</f>
        <v>0</v>
      </c>
      <c r="CP7" s="50">
        <f>COUNTIF(CP8:CP12,"&lt;&gt;")</f>
        <v>0</v>
      </c>
      <c r="CQ7" s="50">
        <f>COUNTIF(CQ8:CQ12,"&lt;&gt;")</f>
        <v>0</v>
      </c>
      <c r="CR7" s="74">
        <f>SUM(CR8:CR12)</f>
        <v>0</v>
      </c>
      <c r="CS7" s="74">
        <f>SUM(CS8:CS12)</f>
        <v>0</v>
      </c>
      <c r="CT7" s="50">
        <f>COUNTIF(CT8:CT12,"&lt;&gt;")</f>
        <v>0</v>
      </c>
      <c r="CU7" s="50">
        <f>COUNTIF(CU8:CU12,"&lt;&gt;")</f>
        <v>0</v>
      </c>
      <c r="CV7" s="74">
        <f>SUM(CV8:CV12)</f>
        <v>0</v>
      </c>
      <c r="CW7" s="74">
        <f>SUM(CW8:CW12)</f>
        <v>0</v>
      </c>
      <c r="CX7" s="50">
        <f>COUNTIF(CX8:CX12,"&lt;&gt;")</f>
        <v>0</v>
      </c>
      <c r="CY7" s="50">
        <f>COUNTIF(CY8:CY12,"&lt;&gt;")</f>
        <v>0</v>
      </c>
      <c r="CZ7" s="74">
        <f>SUM(CZ8:CZ12)</f>
        <v>0</v>
      </c>
      <c r="DA7" s="74">
        <f>SUM(DA8:DA12)</f>
        <v>0</v>
      </c>
      <c r="DB7" s="50">
        <f>COUNTIF(DB8:DB12,"&lt;&gt;")</f>
        <v>0</v>
      </c>
      <c r="DC7" s="50">
        <f>COUNTIF(DC8:DC12,"&lt;&gt;")</f>
        <v>0</v>
      </c>
      <c r="DD7" s="74">
        <f>SUM(DD8:DD12)</f>
        <v>0</v>
      </c>
      <c r="DE7" s="74">
        <f>SUM(DE8:DE12)</f>
        <v>0</v>
      </c>
      <c r="DF7" s="50">
        <f>COUNTIF(DF8:DF12,"&lt;&gt;")</f>
        <v>0</v>
      </c>
      <c r="DG7" s="50">
        <f>COUNTIF(DG8:DG12,"&lt;&gt;")</f>
        <v>0</v>
      </c>
      <c r="DH7" s="74">
        <f>SUM(DH8:DH12)</f>
        <v>0</v>
      </c>
      <c r="DI7" s="74">
        <f>SUM(DI8:DI12)</f>
        <v>0</v>
      </c>
      <c r="DJ7" s="50">
        <f>COUNTIF(DJ8:DJ12,"&lt;&gt;")</f>
        <v>0</v>
      </c>
      <c r="DK7" s="50">
        <f>COUNTIF(DK8:DK12,"&lt;&gt;")</f>
        <v>0</v>
      </c>
      <c r="DL7" s="74">
        <f>SUM(DL8:DL12)</f>
        <v>0</v>
      </c>
      <c r="DM7" s="74">
        <f>SUM(DM8:DM12)</f>
        <v>0</v>
      </c>
      <c r="DN7" s="50">
        <f>COUNTIF(DN8:DN12,"&lt;&gt;")</f>
        <v>0</v>
      </c>
      <c r="DO7" s="50">
        <f>COUNTIF(DO8:DO12,"&lt;&gt;")</f>
        <v>0</v>
      </c>
      <c r="DP7" s="74">
        <f>SUM(DP8:DP12)</f>
        <v>0</v>
      </c>
      <c r="DQ7" s="74">
        <f>SUM(DQ8:DQ12)</f>
        <v>0</v>
      </c>
      <c r="DR7" s="50">
        <f>COUNTIF(DR8:DR12,"&lt;&gt;")</f>
        <v>0</v>
      </c>
      <c r="DS7" s="50">
        <f>COUNTIF(DS8:DS12,"&lt;&gt;")</f>
        <v>0</v>
      </c>
      <c r="DT7" s="74">
        <f>SUM(DT8:DT12)</f>
        <v>0</v>
      </c>
      <c r="DU7" s="74">
        <f>SUM(DU8:DU12)</f>
        <v>0</v>
      </c>
    </row>
    <row r="8" spans="1:125" s="51" customFormat="1" ht="12" customHeight="1">
      <c r="A8" s="52" t="s">
        <v>390</v>
      </c>
      <c r="B8" s="53" t="s">
        <v>391</v>
      </c>
      <c r="C8" s="52" t="s">
        <v>392</v>
      </c>
      <c r="D8" s="76">
        <f aca="true" t="shared" si="0" ref="D8:E12">SUM(H8,L8,P8,T8,X8,AB8,AF8,AJ8,AN8,AR8,AV8,AZ8,BD8,BH8,BL8,BP8,BT8,BX8,CB8,CF8,CJ8,CN8,CR8,CV8,CZ8,DD8,DH8,DL8,DP8,DT8)</f>
        <v>35393</v>
      </c>
      <c r="E8" s="76">
        <f t="shared" si="0"/>
        <v>62045</v>
      </c>
      <c r="F8" s="68" t="s">
        <v>393</v>
      </c>
      <c r="G8" s="54" t="s">
        <v>394</v>
      </c>
      <c r="H8" s="76">
        <v>18545</v>
      </c>
      <c r="I8" s="76">
        <v>19149</v>
      </c>
      <c r="J8" s="68" t="s">
        <v>395</v>
      </c>
      <c r="K8" s="54" t="s">
        <v>396</v>
      </c>
      <c r="L8" s="76">
        <v>16848</v>
      </c>
      <c r="M8" s="76">
        <v>17347</v>
      </c>
      <c r="N8" s="68" t="s">
        <v>397</v>
      </c>
      <c r="O8" s="54" t="s">
        <v>398</v>
      </c>
      <c r="P8" s="76">
        <v>0</v>
      </c>
      <c r="Q8" s="76">
        <v>25549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390</v>
      </c>
      <c r="B9" s="53" t="s">
        <v>399</v>
      </c>
      <c r="C9" s="52" t="s">
        <v>400</v>
      </c>
      <c r="D9" s="76">
        <f t="shared" si="0"/>
        <v>111699</v>
      </c>
      <c r="E9" s="76">
        <f t="shared" si="0"/>
        <v>0</v>
      </c>
      <c r="F9" s="68" t="s">
        <v>401</v>
      </c>
      <c r="G9" s="54" t="s">
        <v>402</v>
      </c>
      <c r="H9" s="76">
        <v>69391</v>
      </c>
      <c r="I9" s="76">
        <v>0</v>
      </c>
      <c r="J9" s="68" t="s">
        <v>403</v>
      </c>
      <c r="K9" s="54" t="s">
        <v>404</v>
      </c>
      <c r="L9" s="76">
        <v>42308</v>
      </c>
      <c r="M9" s="76">
        <v>0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390</v>
      </c>
      <c r="B10" s="66" t="s">
        <v>405</v>
      </c>
      <c r="C10" s="52" t="s">
        <v>406</v>
      </c>
      <c r="D10" s="76">
        <f t="shared" si="0"/>
        <v>330075</v>
      </c>
      <c r="E10" s="76">
        <f t="shared" si="0"/>
        <v>288516</v>
      </c>
      <c r="F10" s="68" t="s">
        <v>407</v>
      </c>
      <c r="G10" s="54" t="s">
        <v>408</v>
      </c>
      <c r="H10" s="76">
        <v>275606</v>
      </c>
      <c r="I10" s="76">
        <v>202412</v>
      </c>
      <c r="J10" s="68" t="s">
        <v>409</v>
      </c>
      <c r="K10" s="54" t="s">
        <v>410</v>
      </c>
      <c r="L10" s="76">
        <v>17184</v>
      </c>
      <c r="M10" s="76">
        <v>21469</v>
      </c>
      <c r="N10" s="68" t="s">
        <v>411</v>
      </c>
      <c r="O10" s="54" t="s">
        <v>412</v>
      </c>
      <c r="P10" s="76">
        <v>10127</v>
      </c>
      <c r="Q10" s="76">
        <v>19301</v>
      </c>
      <c r="R10" s="68" t="s">
        <v>413</v>
      </c>
      <c r="S10" s="54" t="s">
        <v>414</v>
      </c>
      <c r="T10" s="76">
        <v>4687</v>
      </c>
      <c r="U10" s="76">
        <v>4430</v>
      </c>
      <c r="V10" s="68" t="s">
        <v>415</v>
      </c>
      <c r="W10" s="54" t="s">
        <v>416</v>
      </c>
      <c r="X10" s="76">
        <v>22471</v>
      </c>
      <c r="Y10" s="76">
        <v>40904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390</v>
      </c>
      <c r="B11" s="53" t="s">
        <v>417</v>
      </c>
      <c r="C11" s="52" t="s">
        <v>418</v>
      </c>
      <c r="D11" s="76">
        <f t="shared" si="0"/>
        <v>1273874</v>
      </c>
      <c r="E11" s="76">
        <f t="shared" si="0"/>
        <v>261998</v>
      </c>
      <c r="F11" s="68" t="s">
        <v>419</v>
      </c>
      <c r="G11" s="54" t="s">
        <v>420</v>
      </c>
      <c r="H11" s="76">
        <v>578972</v>
      </c>
      <c r="I11" s="76">
        <v>172084</v>
      </c>
      <c r="J11" s="68" t="s">
        <v>421</v>
      </c>
      <c r="K11" s="54" t="s">
        <v>422</v>
      </c>
      <c r="L11" s="76">
        <v>169997</v>
      </c>
      <c r="M11" s="76">
        <v>0</v>
      </c>
      <c r="N11" s="68" t="s">
        <v>423</v>
      </c>
      <c r="O11" s="54" t="s">
        <v>424</v>
      </c>
      <c r="P11" s="76">
        <v>36600</v>
      </c>
      <c r="Q11" s="76">
        <v>7903</v>
      </c>
      <c r="R11" s="68" t="s">
        <v>425</v>
      </c>
      <c r="S11" s="54" t="s">
        <v>426</v>
      </c>
      <c r="T11" s="76">
        <v>134080</v>
      </c>
      <c r="U11" s="76">
        <v>28882</v>
      </c>
      <c r="V11" s="68" t="s">
        <v>401</v>
      </c>
      <c r="W11" s="54" t="s">
        <v>402</v>
      </c>
      <c r="X11" s="76">
        <v>104816</v>
      </c>
      <c r="Y11" s="76">
        <v>25382</v>
      </c>
      <c r="Z11" s="68" t="s">
        <v>403</v>
      </c>
      <c r="AA11" s="54" t="s">
        <v>404</v>
      </c>
      <c r="AB11" s="76">
        <v>108301</v>
      </c>
      <c r="AC11" s="76">
        <v>27747</v>
      </c>
      <c r="AD11" s="68" t="s">
        <v>397</v>
      </c>
      <c r="AE11" s="54" t="s">
        <v>398</v>
      </c>
      <c r="AF11" s="76">
        <v>57161</v>
      </c>
      <c r="AG11" s="76">
        <v>0</v>
      </c>
      <c r="AH11" s="68" t="s">
        <v>393</v>
      </c>
      <c r="AI11" s="54" t="s">
        <v>394</v>
      </c>
      <c r="AJ11" s="76">
        <v>42112</v>
      </c>
      <c r="AK11" s="76">
        <v>0</v>
      </c>
      <c r="AL11" s="68" t="s">
        <v>395</v>
      </c>
      <c r="AM11" s="54" t="s">
        <v>396</v>
      </c>
      <c r="AN11" s="76">
        <v>41835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390</v>
      </c>
      <c r="B12" s="56" t="s">
        <v>427</v>
      </c>
      <c r="C12" s="55" t="s">
        <v>428</v>
      </c>
      <c r="D12" s="78">
        <f t="shared" si="0"/>
        <v>801178</v>
      </c>
      <c r="E12" s="78">
        <f t="shared" si="0"/>
        <v>80916</v>
      </c>
      <c r="F12" s="56" t="s">
        <v>429</v>
      </c>
      <c r="G12" s="55" t="s">
        <v>430</v>
      </c>
      <c r="H12" s="78">
        <v>338707</v>
      </c>
      <c r="I12" s="78">
        <v>32661</v>
      </c>
      <c r="J12" s="56" t="s">
        <v>431</v>
      </c>
      <c r="K12" s="55" t="s">
        <v>432</v>
      </c>
      <c r="L12" s="78">
        <v>146923</v>
      </c>
      <c r="M12" s="78">
        <v>7039</v>
      </c>
      <c r="N12" s="56" t="s">
        <v>433</v>
      </c>
      <c r="O12" s="55" t="s">
        <v>434</v>
      </c>
      <c r="P12" s="78">
        <v>23726</v>
      </c>
      <c r="Q12" s="78">
        <v>6945</v>
      </c>
      <c r="R12" s="56" t="s">
        <v>435</v>
      </c>
      <c r="S12" s="55" t="s">
        <v>436</v>
      </c>
      <c r="T12" s="78">
        <v>131224</v>
      </c>
      <c r="U12" s="78">
        <v>6848</v>
      </c>
      <c r="V12" s="56" t="s">
        <v>437</v>
      </c>
      <c r="W12" s="55" t="s">
        <v>438</v>
      </c>
      <c r="X12" s="78">
        <v>160598</v>
      </c>
      <c r="Y12" s="78">
        <v>27423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tabSelected="1"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439</v>
      </c>
      <c r="D2" s="26" t="s">
        <v>123</v>
      </c>
      <c r="E2" s="5" t="s">
        <v>440</v>
      </c>
      <c r="F2" s="3"/>
      <c r="G2" s="3"/>
      <c r="H2" s="3"/>
      <c r="I2" s="3"/>
      <c r="J2" s="3"/>
      <c r="K2" s="3"/>
      <c r="L2" s="3" t="str">
        <f>LEFT(D2,2)</f>
        <v>31</v>
      </c>
      <c r="M2" s="3" t="str">
        <f>IF(L2&lt;&gt;"",VLOOKUP(L2,$AK$6:$AL$52,2,FALSE),"-")</f>
        <v>鳥取県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441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2" t="s">
        <v>442</v>
      </c>
      <c r="C6" s="201"/>
      <c r="D6" s="202"/>
      <c r="E6" s="14" t="s">
        <v>56</v>
      </c>
      <c r="F6" s="15" t="s">
        <v>58</v>
      </c>
      <c r="H6" s="193" t="s">
        <v>443</v>
      </c>
      <c r="I6" s="203"/>
      <c r="J6" s="203"/>
      <c r="K6" s="194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444</v>
      </c>
      <c r="AL6" s="29" t="s">
        <v>3</v>
      </c>
    </row>
    <row r="7" spans="2:38" ht="19.5" customHeight="1">
      <c r="B7" s="200" t="s">
        <v>92</v>
      </c>
      <c r="C7" s="204"/>
      <c r="D7" s="204"/>
      <c r="E7" s="18">
        <f aca="true" t="shared" si="0" ref="E7:E12">AF7</f>
        <v>206224</v>
      </c>
      <c r="F7" s="18">
        <f aca="true" t="shared" si="1" ref="F7:F12">AF14</f>
        <v>2489</v>
      </c>
      <c r="H7" s="188" t="s">
        <v>297</v>
      </c>
      <c r="I7" s="188" t="s">
        <v>445</v>
      </c>
      <c r="J7" s="179" t="s">
        <v>100</v>
      </c>
      <c r="K7" s="181"/>
      <c r="L7" s="18">
        <f aca="true" t="shared" si="2" ref="L7:L12">AF21</f>
        <v>0</v>
      </c>
      <c r="M7" s="18">
        <f aca="true" t="shared" si="3" ref="M7:M12">AF42</f>
        <v>0</v>
      </c>
      <c r="AC7" s="16" t="s">
        <v>92</v>
      </c>
      <c r="AD7" s="42" t="s">
        <v>446</v>
      </c>
      <c r="AE7" s="41" t="s">
        <v>447</v>
      </c>
      <c r="AF7" s="37">
        <f aca="true" ca="1" t="shared" si="4" ref="AF7:AF38">IF(AF$2=0,INDIRECT("'"&amp;AD7&amp;"'!"&amp;AE7&amp;$AI$2),0)</f>
        <v>206224</v>
      </c>
      <c r="AG7" s="41"/>
      <c r="AH7" s="152" t="str">
        <f>+'廃棄物事業経費（歳入）'!B7</f>
        <v>31000</v>
      </c>
      <c r="AI7" s="2">
        <v>7</v>
      </c>
      <c r="AK7" s="27" t="s">
        <v>448</v>
      </c>
      <c r="AL7" s="29" t="s">
        <v>4</v>
      </c>
    </row>
    <row r="8" spans="2:38" ht="19.5" customHeight="1">
      <c r="B8" s="200" t="s">
        <v>449</v>
      </c>
      <c r="C8" s="204"/>
      <c r="D8" s="204"/>
      <c r="E8" s="18">
        <f t="shared" si="0"/>
        <v>22205</v>
      </c>
      <c r="F8" s="18">
        <f t="shared" si="1"/>
        <v>722</v>
      </c>
      <c r="H8" s="189"/>
      <c r="I8" s="189"/>
      <c r="J8" s="193" t="s">
        <v>102</v>
      </c>
      <c r="K8" s="194"/>
      <c r="L8" s="18">
        <f t="shared" si="2"/>
        <v>832729</v>
      </c>
      <c r="M8" s="18">
        <f t="shared" si="3"/>
        <v>0</v>
      </c>
      <c r="AC8" s="16" t="s">
        <v>449</v>
      </c>
      <c r="AD8" s="42" t="s">
        <v>446</v>
      </c>
      <c r="AE8" s="41" t="s">
        <v>450</v>
      </c>
      <c r="AF8" s="37">
        <f ca="1" t="shared" si="4"/>
        <v>22205</v>
      </c>
      <c r="AG8" s="41"/>
      <c r="AH8" s="152" t="str">
        <f>+'廃棄物事業経費（歳入）'!B8</f>
        <v>31201</v>
      </c>
      <c r="AI8" s="2">
        <v>8</v>
      </c>
      <c r="AK8" s="27" t="s">
        <v>451</v>
      </c>
      <c r="AL8" s="29" t="s">
        <v>5</v>
      </c>
    </row>
    <row r="9" spans="2:38" ht="19.5" customHeight="1">
      <c r="B9" s="200" t="s">
        <v>95</v>
      </c>
      <c r="C9" s="204"/>
      <c r="D9" s="204"/>
      <c r="E9" s="18">
        <f t="shared" si="0"/>
        <v>649593</v>
      </c>
      <c r="F9" s="18">
        <f t="shared" si="1"/>
        <v>42600</v>
      </c>
      <c r="H9" s="189"/>
      <c r="I9" s="189"/>
      <c r="J9" s="179" t="s">
        <v>104</v>
      </c>
      <c r="K9" s="181"/>
      <c r="L9" s="18">
        <f t="shared" si="2"/>
        <v>263498</v>
      </c>
      <c r="M9" s="18">
        <f t="shared" si="3"/>
        <v>0</v>
      </c>
      <c r="AC9" s="16" t="s">
        <v>95</v>
      </c>
      <c r="AD9" s="42" t="s">
        <v>446</v>
      </c>
      <c r="AE9" s="41" t="s">
        <v>452</v>
      </c>
      <c r="AF9" s="37">
        <f ca="1" t="shared" si="4"/>
        <v>649593</v>
      </c>
      <c r="AG9" s="41"/>
      <c r="AH9" s="152" t="str">
        <f>+'廃棄物事業経費（歳入）'!B9</f>
        <v>31202</v>
      </c>
      <c r="AI9" s="2">
        <v>9</v>
      </c>
      <c r="AK9" s="27" t="s">
        <v>453</v>
      </c>
      <c r="AL9" s="29" t="s">
        <v>6</v>
      </c>
    </row>
    <row r="10" spans="2:38" ht="19.5" customHeight="1">
      <c r="B10" s="200" t="s">
        <v>454</v>
      </c>
      <c r="C10" s="204"/>
      <c r="D10" s="204"/>
      <c r="E10" s="18">
        <f t="shared" si="0"/>
        <v>1723608</v>
      </c>
      <c r="F10" s="18">
        <f t="shared" si="1"/>
        <v>22646</v>
      </c>
      <c r="H10" s="189"/>
      <c r="I10" s="190"/>
      <c r="J10" s="179" t="s">
        <v>0</v>
      </c>
      <c r="K10" s="181"/>
      <c r="L10" s="18">
        <f t="shared" si="2"/>
        <v>0</v>
      </c>
      <c r="M10" s="18">
        <f t="shared" si="3"/>
        <v>0</v>
      </c>
      <c r="AC10" s="16" t="s">
        <v>454</v>
      </c>
      <c r="AD10" s="42" t="s">
        <v>446</v>
      </c>
      <c r="AE10" s="41" t="s">
        <v>455</v>
      </c>
      <c r="AF10" s="37">
        <f ca="1" t="shared" si="4"/>
        <v>1723608</v>
      </c>
      <c r="AG10" s="41"/>
      <c r="AH10" s="152" t="str">
        <f>+'廃棄物事業経費（歳入）'!B10</f>
        <v>31203</v>
      </c>
      <c r="AI10" s="2">
        <v>10</v>
      </c>
      <c r="AK10" s="27" t="s">
        <v>456</v>
      </c>
      <c r="AL10" s="29" t="s">
        <v>7</v>
      </c>
    </row>
    <row r="11" spans="2:38" ht="19.5" customHeight="1">
      <c r="B11" s="199" t="s">
        <v>457</v>
      </c>
      <c r="C11" s="204"/>
      <c r="D11" s="204"/>
      <c r="E11" s="18">
        <f t="shared" si="0"/>
        <v>2552219</v>
      </c>
      <c r="F11" s="18">
        <f t="shared" si="1"/>
        <v>693475</v>
      </c>
      <c r="H11" s="189"/>
      <c r="I11" s="205" t="s">
        <v>72</v>
      </c>
      <c r="J11" s="205"/>
      <c r="K11" s="205"/>
      <c r="L11" s="18">
        <f t="shared" si="2"/>
        <v>0</v>
      </c>
      <c r="M11" s="18">
        <f t="shared" si="3"/>
        <v>6156</v>
      </c>
      <c r="AC11" s="16" t="s">
        <v>457</v>
      </c>
      <c r="AD11" s="42" t="s">
        <v>446</v>
      </c>
      <c r="AE11" s="41" t="s">
        <v>458</v>
      </c>
      <c r="AF11" s="37">
        <f ca="1" t="shared" si="4"/>
        <v>2552219</v>
      </c>
      <c r="AG11" s="41"/>
      <c r="AH11" s="152" t="str">
        <f>+'廃棄物事業経費（歳入）'!B11</f>
        <v>31204</v>
      </c>
      <c r="AI11" s="2">
        <v>11</v>
      </c>
      <c r="AK11" s="27" t="s">
        <v>459</v>
      </c>
      <c r="AL11" s="29" t="s">
        <v>8</v>
      </c>
    </row>
    <row r="12" spans="2:38" ht="19.5" customHeight="1">
      <c r="B12" s="200" t="s">
        <v>0</v>
      </c>
      <c r="C12" s="204"/>
      <c r="D12" s="204"/>
      <c r="E12" s="18">
        <f t="shared" si="0"/>
        <v>411959</v>
      </c>
      <c r="F12" s="18">
        <f t="shared" si="1"/>
        <v>21610</v>
      </c>
      <c r="H12" s="189"/>
      <c r="I12" s="205" t="s">
        <v>460</v>
      </c>
      <c r="J12" s="205"/>
      <c r="K12" s="205"/>
      <c r="L12" s="18">
        <f t="shared" si="2"/>
        <v>540983</v>
      </c>
      <c r="M12" s="18">
        <f t="shared" si="3"/>
        <v>4254</v>
      </c>
      <c r="AC12" s="16" t="s">
        <v>0</v>
      </c>
      <c r="AD12" s="42" t="s">
        <v>446</v>
      </c>
      <c r="AE12" s="41" t="s">
        <v>461</v>
      </c>
      <c r="AF12" s="37">
        <f ca="1" t="shared" si="4"/>
        <v>411959</v>
      </c>
      <c r="AG12" s="41"/>
      <c r="AH12" s="152" t="str">
        <f>+'廃棄物事業経費（歳入）'!B12</f>
        <v>31302</v>
      </c>
      <c r="AI12" s="2">
        <v>12</v>
      </c>
      <c r="AK12" s="27" t="s">
        <v>462</v>
      </c>
      <c r="AL12" s="29" t="s">
        <v>9</v>
      </c>
    </row>
    <row r="13" spans="2:38" ht="19.5" customHeight="1">
      <c r="B13" s="206" t="s">
        <v>463</v>
      </c>
      <c r="C13" s="207"/>
      <c r="D13" s="207"/>
      <c r="E13" s="19">
        <f>SUM(E7:E12)</f>
        <v>5565808</v>
      </c>
      <c r="F13" s="19">
        <f>SUM(F7:F12)</f>
        <v>783542</v>
      </c>
      <c r="H13" s="189"/>
      <c r="I13" s="182" t="s">
        <v>300</v>
      </c>
      <c r="J13" s="183"/>
      <c r="K13" s="184"/>
      <c r="L13" s="20">
        <f>SUM(L7:L12)</f>
        <v>1637210</v>
      </c>
      <c r="M13" s="20">
        <f>SUM(M7:M12)</f>
        <v>10410</v>
      </c>
      <c r="AC13" s="16" t="s">
        <v>69</v>
      </c>
      <c r="AD13" s="42" t="s">
        <v>446</v>
      </c>
      <c r="AE13" s="41" t="s">
        <v>464</v>
      </c>
      <c r="AF13" s="37">
        <f ca="1" t="shared" si="4"/>
        <v>6145832</v>
      </c>
      <c r="AG13" s="41"/>
      <c r="AH13" s="152" t="str">
        <f>+'廃棄物事業経費（歳入）'!B13</f>
        <v>31325</v>
      </c>
      <c r="AI13" s="2">
        <v>13</v>
      </c>
      <c r="AK13" s="27" t="s">
        <v>465</v>
      </c>
      <c r="AL13" s="29" t="s">
        <v>10</v>
      </c>
    </row>
    <row r="14" spans="2:38" ht="19.5" customHeight="1">
      <c r="B14" s="21"/>
      <c r="C14" s="197" t="s">
        <v>466</v>
      </c>
      <c r="D14" s="198"/>
      <c r="E14" s="23">
        <f>E13-E11</f>
        <v>3013589</v>
      </c>
      <c r="F14" s="23">
        <f>F13-F11</f>
        <v>90067</v>
      </c>
      <c r="H14" s="190"/>
      <c r="I14" s="21"/>
      <c r="J14" s="25"/>
      <c r="K14" s="22" t="s">
        <v>466</v>
      </c>
      <c r="L14" s="24">
        <f>L13-L12</f>
        <v>1096227</v>
      </c>
      <c r="M14" s="24">
        <f>M13-M12</f>
        <v>6156</v>
      </c>
      <c r="AC14" s="16" t="s">
        <v>92</v>
      </c>
      <c r="AD14" s="42" t="s">
        <v>446</v>
      </c>
      <c r="AE14" s="41" t="s">
        <v>467</v>
      </c>
      <c r="AF14" s="37">
        <f ca="1" t="shared" si="4"/>
        <v>2489</v>
      </c>
      <c r="AG14" s="41"/>
      <c r="AH14" s="152" t="str">
        <f>+'廃棄物事業経費（歳入）'!B14</f>
        <v>31328</v>
      </c>
      <c r="AI14" s="2">
        <v>14</v>
      </c>
      <c r="AK14" s="27" t="s">
        <v>468</v>
      </c>
      <c r="AL14" s="29" t="s">
        <v>11</v>
      </c>
    </row>
    <row r="15" spans="2:38" ht="19.5" customHeight="1">
      <c r="B15" s="200" t="s">
        <v>69</v>
      </c>
      <c r="C15" s="204"/>
      <c r="D15" s="204"/>
      <c r="E15" s="18">
        <f>AF13</f>
        <v>6145832</v>
      </c>
      <c r="F15" s="18">
        <f>AF20</f>
        <v>796287</v>
      </c>
      <c r="H15" s="185" t="s">
        <v>469</v>
      </c>
      <c r="I15" s="188" t="s">
        <v>470</v>
      </c>
      <c r="J15" s="17" t="s">
        <v>106</v>
      </c>
      <c r="K15" s="28"/>
      <c r="L15" s="18">
        <f aca="true" t="shared" si="5" ref="L15:L28">AF27</f>
        <v>563873</v>
      </c>
      <c r="M15" s="18">
        <f aca="true" t="shared" si="6" ref="M15:M28">AF48</f>
        <v>103755</v>
      </c>
      <c r="AC15" s="16" t="s">
        <v>449</v>
      </c>
      <c r="AD15" s="42" t="s">
        <v>446</v>
      </c>
      <c r="AE15" s="41" t="s">
        <v>471</v>
      </c>
      <c r="AF15" s="37">
        <f ca="1" t="shared" si="4"/>
        <v>722</v>
      </c>
      <c r="AG15" s="41"/>
      <c r="AH15" s="152" t="str">
        <f>+'廃棄物事業経費（歳入）'!B15</f>
        <v>31329</v>
      </c>
      <c r="AI15" s="2">
        <v>15</v>
      </c>
      <c r="AK15" s="27" t="s">
        <v>472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11711640</v>
      </c>
      <c r="F16" s="19">
        <f>SUM(F13,F15)</f>
        <v>1579829</v>
      </c>
      <c r="H16" s="186"/>
      <c r="I16" s="189"/>
      <c r="J16" s="189" t="s">
        <v>473</v>
      </c>
      <c r="K16" s="14" t="s">
        <v>108</v>
      </c>
      <c r="L16" s="18">
        <f t="shared" si="5"/>
        <v>52697</v>
      </c>
      <c r="M16" s="18">
        <f t="shared" si="6"/>
        <v>1381</v>
      </c>
      <c r="AC16" s="16" t="s">
        <v>95</v>
      </c>
      <c r="AD16" s="42" t="s">
        <v>446</v>
      </c>
      <c r="AE16" s="41" t="s">
        <v>474</v>
      </c>
      <c r="AF16" s="37">
        <f ca="1" t="shared" si="4"/>
        <v>42600</v>
      </c>
      <c r="AG16" s="41"/>
      <c r="AH16" s="152" t="str">
        <f>+'廃棄物事業経費（歳入）'!B16</f>
        <v>31364</v>
      </c>
      <c r="AI16" s="2">
        <v>16</v>
      </c>
      <c r="AK16" s="27" t="s">
        <v>475</v>
      </c>
      <c r="AL16" s="29" t="s">
        <v>13</v>
      </c>
    </row>
    <row r="17" spans="2:38" ht="19.5" customHeight="1">
      <c r="B17" s="21"/>
      <c r="C17" s="197" t="s">
        <v>466</v>
      </c>
      <c r="D17" s="198"/>
      <c r="E17" s="23">
        <f>SUM(E14:E15)</f>
        <v>9159421</v>
      </c>
      <c r="F17" s="23">
        <f>SUM(F14:F15)</f>
        <v>886354</v>
      </c>
      <c r="H17" s="186"/>
      <c r="I17" s="189"/>
      <c r="J17" s="189"/>
      <c r="K17" s="14" t="s">
        <v>110</v>
      </c>
      <c r="L17" s="18">
        <f t="shared" si="5"/>
        <v>123460</v>
      </c>
      <c r="M17" s="18">
        <f t="shared" si="6"/>
        <v>38290</v>
      </c>
      <c r="AC17" s="16" t="s">
        <v>454</v>
      </c>
      <c r="AD17" s="42" t="s">
        <v>446</v>
      </c>
      <c r="AE17" s="41" t="s">
        <v>476</v>
      </c>
      <c r="AF17" s="37">
        <f ca="1" t="shared" si="4"/>
        <v>22646</v>
      </c>
      <c r="AG17" s="41"/>
      <c r="AH17" s="152" t="str">
        <f>+'廃棄物事業経費（歳入）'!B17</f>
        <v>31370</v>
      </c>
      <c r="AI17" s="2">
        <v>17</v>
      </c>
      <c r="AK17" s="27" t="s">
        <v>477</v>
      </c>
      <c r="AL17" s="29" t="s">
        <v>14</v>
      </c>
    </row>
    <row r="18" spans="8:38" ht="19.5" customHeight="1">
      <c r="H18" s="186"/>
      <c r="I18" s="190"/>
      <c r="J18" s="190"/>
      <c r="K18" s="14" t="s">
        <v>112</v>
      </c>
      <c r="L18" s="18">
        <f t="shared" si="5"/>
        <v>0</v>
      </c>
      <c r="M18" s="18">
        <f t="shared" si="6"/>
        <v>0</v>
      </c>
      <c r="AC18" s="16" t="s">
        <v>457</v>
      </c>
      <c r="AD18" s="42" t="s">
        <v>446</v>
      </c>
      <c r="AE18" s="41" t="s">
        <v>478</v>
      </c>
      <c r="AF18" s="37">
        <f ca="1" t="shared" si="4"/>
        <v>693475</v>
      </c>
      <c r="AG18" s="41"/>
      <c r="AH18" s="152" t="str">
        <f>+'廃棄物事業経費（歳入）'!B18</f>
        <v>31371</v>
      </c>
      <c r="AI18" s="2">
        <v>18</v>
      </c>
      <c r="AK18" s="27" t="s">
        <v>479</v>
      </c>
      <c r="AL18" s="29" t="s">
        <v>15</v>
      </c>
    </row>
    <row r="19" spans="8:38" ht="19.5" customHeight="1">
      <c r="H19" s="186"/>
      <c r="I19" s="188" t="s">
        <v>480</v>
      </c>
      <c r="J19" s="179" t="s">
        <v>114</v>
      </c>
      <c r="K19" s="181"/>
      <c r="L19" s="18">
        <f t="shared" si="5"/>
        <v>43343</v>
      </c>
      <c r="M19" s="18">
        <f t="shared" si="6"/>
        <v>561</v>
      </c>
      <c r="AC19" s="16" t="s">
        <v>0</v>
      </c>
      <c r="AD19" s="42" t="s">
        <v>446</v>
      </c>
      <c r="AE19" s="41" t="s">
        <v>481</v>
      </c>
      <c r="AF19" s="37">
        <f ca="1" t="shared" si="4"/>
        <v>21610</v>
      </c>
      <c r="AG19" s="41"/>
      <c r="AH19" s="152" t="str">
        <f>+'廃棄物事業経費（歳入）'!B19</f>
        <v>31372</v>
      </c>
      <c r="AI19" s="2">
        <v>19</v>
      </c>
      <c r="AK19" s="27" t="s">
        <v>482</v>
      </c>
      <c r="AL19" s="29" t="s">
        <v>16</v>
      </c>
    </row>
    <row r="20" spans="2:38" ht="19.5" customHeight="1">
      <c r="B20" s="199" t="s">
        <v>483</v>
      </c>
      <c r="C20" s="199"/>
      <c r="D20" s="199"/>
      <c r="E20" s="30">
        <f>E11</f>
        <v>2552219</v>
      </c>
      <c r="F20" s="30">
        <f>F11</f>
        <v>693475</v>
      </c>
      <c r="H20" s="186"/>
      <c r="I20" s="189"/>
      <c r="J20" s="179" t="s">
        <v>116</v>
      </c>
      <c r="K20" s="181"/>
      <c r="L20" s="18">
        <f t="shared" si="5"/>
        <v>1529672</v>
      </c>
      <c r="M20" s="18">
        <f t="shared" si="6"/>
        <v>268262</v>
      </c>
      <c r="AC20" s="16" t="s">
        <v>69</v>
      </c>
      <c r="AD20" s="42" t="s">
        <v>446</v>
      </c>
      <c r="AE20" s="41" t="s">
        <v>484</v>
      </c>
      <c r="AF20" s="37">
        <f ca="1" t="shared" si="4"/>
        <v>796287</v>
      </c>
      <c r="AG20" s="41"/>
      <c r="AH20" s="152" t="str">
        <f>+'廃棄物事業経費（歳入）'!B20</f>
        <v>31384</v>
      </c>
      <c r="AI20" s="2">
        <v>20</v>
      </c>
      <c r="AK20" s="27" t="s">
        <v>485</v>
      </c>
      <c r="AL20" s="29" t="s">
        <v>17</v>
      </c>
    </row>
    <row r="21" spans="2:38" ht="19.5" customHeight="1">
      <c r="B21" s="199" t="s">
        <v>486</v>
      </c>
      <c r="C21" s="200"/>
      <c r="D21" s="200"/>
      <c r="E21" s="30">
        <f>L12+L27</f>
        <v>2552219</v>
      </c>
      <c r="F21" s="30">
        <f>M12+M27</f>
        <v>693475</v>
      </c>
      <c r="H21" s="186"/>
      <c r="I21" s="190"/>
      <c r="J21" s="179" t="s">
        <v>118</v>
      </c>
      <c r="K21" s="181"/>
      <c r="L21" s="18">
        <f t="shared" si="5"/>
        <v>38691</v>
      </c>
      <c r="M21" s="18">
        <f t="shared" si="6"/>
        <v>0</v>
      </c>
      <c r="AB21" s="29" t="s">
        <v>56</v>
      </c>
      <c r="AC21" s="16" t="s">
        <v>487</v>
      </c>
      <c r="AD21" s="42" t="s">
        <v>488</v>
      </c>
      <c r="AE21" s="41" t="s">
        <v>447</v>
      </c>
      <c r="AF21" s="37">
        <f ca="1" t="shared" si="4"/>
        <v>0</v>
      </c>
      <c r="AG21" s="41"/>
      <c r="AH21" s="152" t="str">
        <f>+'廃棄物事業経費（歳入）'!B21</f>
        <v>31386</v>
      </c>
      <c r="AI21" s="2">
        <v>21</v>
      </c>
      <c r="AK21" s="27" t="s">
        <v>489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186"/>
      <c r="I22" s="179" t="s">
        <v>77</v>
      </c>
      <c r="J22" s="180"/>
      <c r="K22" s="181"/>
      <c r="L22" s="18">
        <f t="shared" si="5"/>
        <v>6296</v>
      </c>
      <c r="M22" s="18">
        <f t="shared" si="6"/>
        <v>0</v>
      </c>
      <c r="AB22" s="29" t="s">
        <v>56</v>
      </c>
      <c r="AC22" s="16" t="s">
        <v>490</v>
      </c>
      <c r="AD22" s="42" t="s">
        <v>488</v>
      </c>
      <c r="AE22" s="41" t="s">
        <v>450</v>
      </c>
      <c r="AF22" s="37">
        <f ca="1" t="shared" si="4"/>
        <v>832729</v>
      </c>
      <c r="AH22" s="152" t="str">
        <f>+'廃棄物事業経費（歳入）'!B22</f>
        <v>31389</v>
      </c>
      <c r="AI22" s="2">
        <v>22</v>
      </c>
      <c r="AK22" s="27" t="s">
        <v>491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186"/>
      <c r="I23" s="188" t="s">
        <v>492</v>
      </c>
      <c r="J23" s="182" t="s">
        <v>114</v>
      </c>
      <c r="K23" s="184"/>
      <c r="L23" s="18">
        <f t="shared" si="5"/>
        <v>2514587</v>
      </c>
      <c r="M23" s="18">
        <f t="shared" si="6"/>
        <v>68026</v>
      </c>
      <c r="AB23" s="29" t="s">
        <v>56</v>
      </c>
      <c r="AC23" s="1" t="s">
        <v>493</v>
      </c>
      <c r="AD23" s="42" t="s">
        <v>488</v>
      </c>
      <c r="AE23" s="36" t="s">
        <v>452</v>
      </c>
      <c r="AF23" s="37">
        <f ca="1" t="shared" si="4"/>
        <v>263498</v>
      </c>
      <c r="AH23" s="152" t="str">
        <f>+'廃棄物事業経費（歳入）'!B23</f>
        <v>31390</v>
      </c>
      <c r="AI23" s="2">
        <v>23</v>
      </c>
      <c r="AK23" s="27" t="s">
        <v>494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186"/>
      <c r="I24" s="189"/>
      <c r="J24" s="179" t="s">
        <v>116</v>
      </c>
      <c r="K24" s="181"/>
      <c r="L24" s="18">
        <f t="shared" si="5"/>
        <v>2331149</v>
      </c>
      <c r="M24" s="18">
        <f t="shared" si="6"/>
        <v>380888</v>
      </c>
      <c r="AB24" s="29" t="s">
        <v>56</v>
      </c>
      <c r="AC24" s="16" t="s">
        <v>0</v>
      </c>
      <c r="AD24" s="42" t="s">
        <v>488</v>
      </c>
      <c r="AE24" s="41" t="s">
        <v>455</v>
      </c>
      <c r="AF24" s="37">
        <f ca="1" t="shared" si="4"/>
        <v>0</v>
      </c>
      <c r="AH24" s="152" t="str">
        <f>+'廃棄物事業経費（歳入）'!B24</f>
        <v>31401</v>
      </c>
      <c r="AI24" s="2">
        <v>24</v>
      </c>
      <c r="AK24" s="27" t="s">
        <v>495</v>
      </c>
      <c r="AL24" s="29" t="s">
        <v>21</v>
      </c>
    </row>
    <row r="25" spans="8:38" ht="19.5" customHeight="1">
      <c r="H25" s="186"/>
      <c r="I25" s="189"/>
      <c r="J25" s="179" t="s">
        <v>118</v>
      </c>
      <c r="K25" s="181"/>
      <c r="L25" s="18">
        <f t="shared" si="5"/>
        <v>482563</v>
      </c>
      <c r="M25" s="18">
        <f t="shared" si="6"/>
        <v>0</v>
      </c>
      <c r="AB25" s="29" t="s">
        <v>56</v>
      </c>
      <c r="AC25" s="16" t="s">
        <v>72</v>
      </c>
      <c r="AD25" s="42" t="s">
        <v>488</v>
      </c>
      <c r="AE25" s="41" t="s">
        <v>458</v>
      </c>
      <c r="AF25" s="37">
        <f ca="1" t="shared" si="4"/>
        <v>0</v>
      </c>
      <c r="AH25" s="152" t="str">
        <f>+'廃棄物事業経費（歳入）'!B25</f>
        <v>31402</v>
      </c>
      <c r="AI25" s="2">
        <v>25</v>
      </c>
      <c r="AK25" s="27" t="s">
        <v>496</v>
      </c>
      <c r="AL25" s="29" t="s">
        <v>22</v>
      </c>
    </row>
    <row r="26" spans="8:38" ht="19.5" customHeight="1">
      <c r="H26" s="186"/>
      <c r="I26" s="190"/>
      <c r="J26" s="191" t="s">
        <v>0</v>
      </c>
      <c r="K26" s="192"/>
      <c r="L26" s="18">
        <f t="shared" si="5"/>
        <v>42770</v>
      </c>
      <c r="M26" s="18">
        <f t="shared" si="6"/>
        <v>3754</v>
      </c>
      <c r="AB26" s="29" t="s">
        <v>56</v>
      </c>
      <c r="AC26" s="1" t="s">
        <v>460</v>
      </c>
      <c r="AD26" s="42" t="s">
        <v>488</v>
      </c>
      <c r="AE26" s="36" t="s">
        <v>461</v>
      </c>
      <c r="AF26" s="37">
        <f ca="1" t="shared" si="4"/>
        <v>540983</v>
      </c>
      <c r="AH26" s="152" t="str">
        <f>+'廃棄物事業経費（歳入）'!B26</f>
        <v>31403</v>
      </c>
      <c r="AI26" s="2">
        <v>26</v>
      </c>
      <c r="AK26" s="27" t="s">
        <v>497</v>
      </c>
      <c r="AL26" s="29" t="s">
        <v>23</v>
      </c>
    </row>
    <row r="27" spans="8:38" ht="19.5" customHeight="1">
      <c r="H27" s="186"/>
      <c r="I27" s="179" t="s">
        <v>460</v>
      </c>
      <c r="J27" s="180"/>
      <c r="K27" s="181"/>
      <c r="L27" s="18">
        <f t="shared" si="5"/>
        <v>2011236</v>
      </c>
      <c r="M27" s="18">
        <f t="shared" si="6"/>
        <v>689221</v>
      </c>
      <c r="AB27" s="29" t="s">
        <v>56</v>
      </c>
      <c r="AC27" s="1" t="s">
        <v>498</v>
      </c>
      <c r="AD27" s="42" t="s">
        <v>488</v>
      </c>
      <c r="AE27" s="36" t="s">
        <v>499</v>
      </c>
      <c r="AF27" s="37">
        <f ca="1" t="shared" si="4"/>
        <v>563873</v>
      </c>
      <c r="AH27" s="152" t="str">
        <f>+'廃棄物事業経費（歳入）'!B27</f>
        <v>31812</v>
      </c>
      <c r="AI27" s="2">
        <v>27</v>
      </c>
      <c r="AK27" s="27" t="s">
        <v>500</v>
      </c>
      <c r="AL27" s="29" t="s">
        <v>24</v>
      </c>
    </row>
    <row r="28" spans="8:38" ht="19.5" customHeight="1">
      <c r="H28" s="186"/>
      <c r="I28" s="179" t="s">
        <v>33</v>
      </c>
      <c r="J28" s="180"/>
      <c r="K28" s="181"/>
      <c r="L28" s="18">
        <f t="shared" si="5"/>
        <v>21160</v>
      </c>
      <c r="M28" s="18">
        <f t="shared" si="6"/>
        <v>747</v>
      </c>
      <c r="AB28" s="29" t="s">
        <v>56</v>
      </c>
      <c r="AC28" s="1" t="s">
        <v>501</v>
      </c>
      <c r="AD28" s="42" t="s">
        <v>488</v>
      </c>
      <c r="AE28" s="36" t="s">
        <v>467</v>
      </c>
      <c r="AF28" s="37">
        <f ca="1" t="shared" si="4"/>
        <v>52697</v>
      </c>
      <c r="AH28" s="152" t="str">
        <f>+'廃棄物事業経費（歳入）'!B28</f>
        <v>31825</v>
      </c>
      <c r="AI28" s="2">
        <v>28</v>
      </c>
      <c r="AK28" s="27" t="s">
        <v>502</v>
      </c>
      <c r="AL28" s="29" t="s">
        <v>25</v>
      </c>
    </row>
    <row r="29" spans="8:38" ht="19.5" customHeight="1">
      <c r="H29" s="186"/>
      <c r="I29" s="182" t="s">
        <v>300</v>
      </c>
      <c r="J29" s="183"/>
      <c r="K29" s="184"/>
      <c r="L29" s="20">
        <f>SUM(L15:L28)</f>
        <v>9761497</v>
      </c>
      <c r="M29" s="20">
        <f>SUM(M15:M28)</f>
        <v>1554885</v>
      </c>
      <c r="AB29" s="29" t="s">
        <v>56</v>
      </c>
      <c r="AC29" s="1" t="s">
        <v>503</v>
      </c>
      <c r="AD29" s="42" t="s">
        <v>488</v>
      </c>
      <c r="AE29" s="36" t="s">
        <v>471</v>
      </c>
      <c r="AF29" s="37">
        <f ca="1" t="shared" si="4"/>
        <v>123460</v>
      </c>
      <c r="AH29" s="152" t="str">
        <f>+'廃棄物事業経費（歳入）'!B29</f>
        <v>31827</v>
      </c>
      <c r="AI29" s="2">
        <v>29</v>
      </c>
      <c r="AK29" s="27" t="s">
        <v>504</v>
      </c>
      <c r="AL29" s="29" t="s">
        <v>26</v>
      </c>
    </row>
    <row r="30" spans="8:38" ht="19.5" customHeight="1">
      <c r="H30" s="187"/>
      <c r="I30" s="21"/>
      <c r="J30" s="25"/>
      <c r="K30" s="22" t="s">
        <v>466</v>
      </c>
      <c r="L30" s="24">
        <f>L29-L27</f>
        <v>7750261</v>
      </c>
      <c r="M30" s="24">
        <f>M29-M27</f>
        <v>865664</v>
      </c>
      <c r="AB30" s="29" t="s">
        <v>56</v>
      </c>
      <c r="AC30" s="1" t="s">
        <v>505</v>
      </c>
      <c r="AD30" s="42" t="s">
        <v>488</v>
      </c>
      <c r="AE30" s="36" t="s">
        <v>474</v>
      </c>
      <c r="AF30" s="37">
        <f ca="1" t="shared" si="4"/>
        <v>0</v>
      </c>
      <c r="AH30" s="152" t="str">
        <f>+'廃棄物事業経費（歳入）'!B30</f>
        <v>31829</v>
      </c>
      <c r="AI30" s="2">
        <v>30</v>
      </c>
      <c r="AK30" s="27" t="s">
        <v>506</v>
      </c>
      <c r="AL30" s="29" t="s">
        <v>27</v>
      </c>
    </row>
    <row r="31" spans="8:38" ht="19.5" customHeight="1">
      <c r="H31" s="179" t="s">
        <v>0</v>
      </c>
      <c r="I31" s="180"/>
      <c r="J31" s="180"/>
      <c r="K31" s="181"/>
      <c r="L31" s="18">
        <f>AF41</f>
        <v>312933</v>
      </c>
      <c r="M31" s="18">
        <f>AF62</f>
        <v>14534</v>
      </c>
      <c r="AB31" s="29" t="s">
        <v>56</v>
      </c>
      <c r="AC31" s="1" t="s">
        <v>507</v>
      </c>
      <c r="AD31" s="42" t="s">
        <v>488</v>
      </c>
      <c r="AE31" s="36" t="s">
        <v>478</v>
      </c>
      <c r="AF31" s="37">
        <f ca="1" t="shared" si="4"/>
        <v>43343</v>
      </c>
      <c r="AH31" s="152" t="str">
        <f>+'廃棄物事業経費（歳入）'!B31</f>
        <v>31835</v>
      </c>
      <c r="AI31" s="2">
        <v>31</v>
      </c>
      <c r="AK31" s="27" t="s">
        <v>508</v>
      </c>
      <c r="AL31" s="29" t="s">
        <v>28</v>
      </c>
    </row>
    <row r="32" spans="8:38" ht="19.5" customHeight="1">
      <c r="H32" s="182" t="s">
        <v>1</v>
      </c>
      <c r="I32" s="183"/>
      <c r="J32" s="183"/>
      <c r="K32" s="184"/>
      <c r="L32" s="20">
        <f>SUM(L13,L29,L31)</f>
        <v>11711640</v>
      </c>
      <c r="M32" s="20">
        <f>SUM(M13,M29,M31)</f>
        <v>1579829</v>
      </c>
      <c r="AB32" s="29" t="s">
        <v>56</v>
      </c>
      <c r="AC32" s="1" t="s">
        <v>509</v>
      </c>
      <c r="AD32" s="42" t="s">
        <v>488</v>
      </c>
      <c r="AE32" s="36" t="s">
        <v>481</v>
      </c>
      <c r="AF32" s="37">
        <f ca="1" t="shared" si="4"/>
        <v>1529672</v>
      </c>
      <c r="AH32" s="152">
        <f>+'廃棄物事業経費（歳入）'!B32</f>
        <v>0</v>
      </c>
      <c r="AI32" s="2">
        <v>32</v>
      </c>
      <c r="AK32" s="27" t="s">
        <v>510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466</v>
      </c>
      <c r="L33" s="24">
        <f>SUM(L14,L30,L31)</f>
        <v>9159421</v>
      </c>
      <c r="M33" s="24">
        <f>SUM(M14,M30,M31)</f>
        <v>886354</v>
      </c>
      <c r="AB33" s="29" t="s">
        <v>56</v>
      </c>
      <c r="AC33" s="1" t="s">
        <v>511</v>
      </c>
      <c r="AD33" s="42" t="s">
        <v>488</v>
      </c>
      <c r="AE33" s="36" t="s">
        <v>484</v>
      </c>
      <c r="AF33" s="37">
        <f ca="1" t="shared" si="4"/>
        <v>38691</v>
      </c>
      <c r="AH33" s="152">
        <f>+'廃棄物事業経費（歳入）'!B33</f>
        <v>0</v>
      </c>
      <c r="AI33" s="2">
        <v>33</v>
      </c>
      <c r="AK33" s="27" t="s">
        <v>512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488</v>
      </c>
      <c r="AE34" s="36" t="s">
        <v>513</v>
      </c>
      <c r="AF34" s="37">
        <f ca="1" t="shared" si="4"/>
        <v>6296</v>
      </c>
      <c r="AH34" s="152">
        <f>+'廃棄物事業経費（歳入）'!B34</f>
        <v>0</v>
      </c>
      <c r="AI34" s="2">
        <v>34</v>
      </c>
      <c r="AK34" s="27" t="s">
        <v>514</v>
      </c>
      <c r="AL34" s="29" t="s">
        <v>31</v>
      </c>
    </row>
    <row r="35" spans="28:38" ht="14.25">
      <c r="AB35" s="29" t="s">
        <v>56</v>
      </c>
      <c r="AC35" s="1" t="s">
        <v>515</v>
      </c>
      <c r="AD35" s="42" t="s">
        <v>488</v>
      </c>
      <c r="AE35" s="36" t="s">
        <v>516</v>
      </c>
      <c r="AF35" s="37">
        <f ca="1" t="shared" si="4"/>
        <v>2514587</v>
      </c>
      <c r="AH35" s="152">
        <f>+'廃棄物事業経費（歳入）'!B35</f>
        <v>0</v>
      </c>
      <c r="AI35" s="2">
        <v>35</v>
      </c>
      <c r="AK35" s="146" t="s">
        <v>517</v>
      </c>
      <c r="AL35" s="29" t="s">
        <v>34</v>
      </c>
    </row>
    <row r="36" spans="28:38" ht="14.25">
      <c r="AB36" s="29" t="s">
        <v>56</v>
      </c>
      <c r="AC36" s="1" t="s">
        <v>518</v>
      </c>
      <c r="AD36" s="42" t="s">
        <v>488</v>
      </c>
      <c r="AE36" s="36" t="s">
        <v>519</v>
      </c>
      <c r="AF36" s="37">
        <f ca="1" t="shared" si="4"/>
        <v>2331149</v>
      </c>
      <c r="AH36" s="152">
        <f>+'廃棄物事業経費（歳入）'!B36</f>
        <v>0</v>
      </c>
      <c r="AI36" s="2">
        <v>36</v>
      </c>
      <c r="AK36" s="146" t="s">
        <v>520</v>
      </c>
      <c r="AL36" s="29" t="s">
        <v>35</v>
      </c>
    </row>
    <row r="37" spans="28:38" ht="14.25">
      <c r="AB37" s="29" t="s">
        <v>56</v>
      </c>
      <c r="AC37" s="1" t="s">
        <v>521</v>
      </c>
      <c r="AD37" s="42" t="s">
        <v>488</v>
      </c>
      <c r="AE37" s="36" t="s">
        <v>522</v>
      </c>
      <c r="AF37" s="37">
        <f ca="1" t="shared" si="4"/>
        <v>482563</v>
      </c>
      <c r="AH37" s="152">
        <f>+'廃棄物事業経費（歳入）'!B37</f>
        <v>0</v>
      </c>
      <c r="AI37" s="2">
        <v>37</v>
      </c>
      <c r="AK37" s="146" t="s">
        <v>523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488</v>
      </c>
      <c r="AE38" s="36" t="s">
        <v>524</v>
      </c>
      <c r="AF38" s="36">
        <f ca="1" t="shared" si="4"/>
        <v>42770</v>
      </c>
      <c r="AH38" s="152">
        <f>+'廃棄物事業経費（歳入）'!B38</f>
        <v>0</v>
      </c>
      <c r="AI38" s="2">
        <v>38</v>
      </c>
      <c r="AK38" s="146" t="s">
        <v>525</v>
      </c>
      <c r="AL38" s="29" t="s">
        <v>37</v>
      </c>
    </row>
    <row r="39" spans="28:38" ht="14.25">
      <c r="AB39" s="29" t="s">
        <v>56</v>
      </c>
      <c r="AC39" s="1" t="s">
        <v>460</v>
      </c>
      <c r="AD39" s="42" t="s">
        <v>488</v>
      </c>
      <c r="AE39" s="36" t="s">
        <v>526</v>
      </c>
      <c r="AF39" s="36">
        <f aca="true" ca="1" t="shared" si="7" ref="AF39:AF70">IF(AF$2=0,INDIRECT("'"&amp;AD39&amp;"'!"&amp;AE39&amp;$AI$2),0)</f>
        <v>2011236</v>
      </c>
      <c r="AH39" s="152">
        <f>+'廃棄物事業経費（歳入）'!B39</f>
        <v>0</v>
      </c>
      <c r="AI39" s="2">
        <v>39</v>
      </c>
      <c r="AK39" s="146" t="s">
        <v>527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488</v>
      </c>
      <c r="AE40" s="36" t="s">
        <v>528</v>
      </c>
      <c r="AF40" s="36">
        <f ca="1" t="shared" si="7"/>
        <v>21160</v>
      </c>
      <c r="AH40" s="152">
        <f>+'廃棄物事業経費（歳入）'!B40</f>
        <v>0</v>
      </c>
      <c r="AI40" s="2">
        <v>40</v>
      </c>
      <c r="AK40" s="146" t="s">
        <v>529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488</v>
      </c>
      <c r="AE41" s="36" t="s">
        <v>530</v>
      </c>
      <c r="AF41" s="36">
        <f ca="1" t="shared" si="7"/>
        <v>312933</v>
      </c>
      <c r="AH41" s="152">
        <f>+'廃棄物事業経費（歳入）'!B41</f>
        <v>0</v>
      </c>
      <c r="AI41" s="2">
        <v>41</v>
      </c>
      <c r="AK41" s="146" t="s">
        <v>531</v>
      </c>
      <c r="AL41" s="29" t="s">
        <v>40</v>
      </c>
    </row>
    <row r="42" spans="28:38" ht="14.25">
      <c r="AB42" s="29" t="s">
        <v>58</v>
      </c>
      <c r="AC42" s="16" t="s">
        <v>487</v>
      </c>
      <c r="AD42" s="42" t="s">
        <v>488</v>
      </c>
      <c r="AE42" s="36" t="s">
        <v>532</v>
      </c>
      <c r="AF42" s="36">
        <f ca="1" t="shared" si="7"/>
        <v>0</v>
      </c>
      <c r="AH42" s="152">
        <f>+'廃棄物事業経費（歳入）'!B42</f>
        <v>0</v>
      </c>
      <c r="AI42" s="2">
        <v>42</v>
      </c>
      <c r="AK42" s="146" t="s">
        <v>533</v>
      </c>
      <c r="AL42" s="29" t="s">
        <v>41</v>
      </c>
    </row>
    <row r="43" spans="28:38" ht="14.25">
      <c r="AB43" s="29" t="s">
        <v>58</v>
      </c>
      <c r="AC43" s="16" t="s">
        <v>490</v>
      </c>
      <c r="AD43" s="42" t="s">
        <v>488</v>
      </c>
      <c r="AE43" s="36" t="s">
        <v>534</v>
      </c>
      <c r="AF43" s="36">
        <f ca="1" t="shared" si="7"/>
        <v>0</v>
      </c>
      <c r="AH43" s="152">
        <f>+'廃棄物事業経費（歳入）'!B43</f>
        <v>0</v>
      </c>
      <c r="AI43" s="2">
        <v>43</v>
      </c>
      <c r="AK43" s="146" t="s">
        <v>535</v>
      </c>
      <c r="AL43" s="29" t="s">
        <v>42</v>
      </c>
    </row>
    <row r="44" spans="28:38" ht="14.25">
      <c r="AB44" s="29" t="s">
        <v>58</v>
      </c>
      <c r="AC44" s="1" t="s">
        <v>493</v>
      </c>
      <c r="AD44" s="42" t="s">
        <v>488</v>
      </c>
      <c r="AE44" s="36" t="s">
        <v>536</v>
      </c>
      <c r="AF44" s="36">
        <f ca="1" t="shared" si="7"/>
        <v>0</v>
      </c>
      <c r="AH44" s="152">
        <f>+'廃棄物事業経費（歳入）'!B44</f>
        <v>0</v>
      </c>
      <c r="AI44" s="2">
        <v>44</v>
      </c>
      <c r="AK44" s="146" t="s">
        <v>537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488</v>
      </c>
      <c r="AE45" s="36" t="s">
        <v>538</v>
      </c>
      <c r="AF45" s="36">
        <f ca="1" t="shared" si="7"/>
        <v>0</v>
      </c>
      <c r="AH45" s="152">
        <f>+'廃棄物事業経費（歳入）'!B45</f>
        <v>0</v>
      </c>
      <c r="AI45" s="2">
        <v>45</v>
      </c>
      <c r="AK45" s="146" t="s">
        <v>539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488</v>
      </c>
      <c r="AE46" s="36" t="s">
        <v>540</v>
      </c>
      <c r="AF46" s="36">
        <f ca="1" t="shared" si="7"/>
        <v>6156</v>
      </c>
      <c r="AH46" s="152">
        <f>+'廃棄物事業経費（歳入）'!B46</f>
        <v>0</v>
      </c>
      <c r="AI46" s="2">
        <v>46</v>
      </c>
      <c r="AK46" s="146" t="s">
        <v>541</v>
      </c>
      <c r="AL46" s="29" t="s">
        <v>45</v>
      </c>
    </row>
    <row r="47" spans="28:38" ht="14.25">
      <c r="AB47" s="29" t="s">
        <v>58</v>
      </c>
      <c r="AC47" s="1" t="s">
        <v>460</v>
      </c>
      <c r="AD47" s="42" t="s">
        <v>488</v>
      </c>
      <c r="AE47" s="36" t="s">
        <v>542</v>
      </c>
      <c r="AF47" s="36">
        <f ca="1" t="shared" si="7"/>
        <v>4254</v>
      </c>
      <c r="AH47" s="152">
        <f>+'廃棄物事業経費（歳入）'!B47</f>
        <v>0</v>
      </c>
      <c r="AI47" s="2">
        <v>47</v>
      </c>
      <c r="AK47" s="146" t="s">
        <v>543</v>
      </c>
      <c r="AL47" s="29" t="s">
        <v>46</v>
      </c>
    </row>
    <row r="48" spans="28:38" ht="14.25">
      <c r="AB48" s="29" t="s">
        <v>58</v>
      </c>
      <c r="AC48" s="1" t="s">
        <v>498</v>
      </c>
      <c r="AD48" s="42" t="s">
        <v>488</v>
      </c>
      <c r="AE48" s="36" t="s">
        <v>544</v>
      </c>
      <c r="AF48" s="36">
        <f ca="1" t="shared" si="7"/>
        <v>103755</v>
      </c>
      <c r="AH48" s="152">
        <f>+'廃棄物事業経費（歳入）'!B48</f>
        <v>0</v>
      </c>
      <c r="AI48" s="2">
        <v>48</v>
      </c>
      <c r="AK48" s="146" t="s">
        <v>545</v>
      </c>
      <c r="AL48" s="29" t="s">
        <v>47</v>
      </c>
    </row>
    <row r="49" spans="28:38" ht="14.25">
      <c r="AB49" s="29" t="s">
        <v>58</v>
      </c>
      <c r="AC49" s="1" t="s">
        <v>501</v>
      </c>
      <c r="AD49" s="42" t="s">
        <v>488</v>
      </c>
      <c r="AE49" s="36" t="s">
        <v>546</v>
      </c>
      <c r="AF49" s="36">
        <f ca="1" t="shared" si="7"/>
        <v>1381</v>
      </c>
      <c r="AG49" s="29"/>
      <c r="AH49" s="152">
        <f>+'廃棄物事業経費（歳入）'!B49</f>
        <v>0</v>
      </c>
      <c r="AI49" s="2">
        <v>49</v>
      </c>
      <c r="AK49" s="146" t="s">
        <v>547</v>
      </c>
      <c r="AL49" s="29" t="s">
        <v>48</v>
      </c>
    </row>
    <row r="50" spans="28:38" ht="14.25">
      <c r="AB50" s="29" t="s">
        <v>58</v>
      </c>
      <c r="AC50" s="1" t="s">
        <v>503</v>
      </c>
      <c r="AD50" s="42" t="s">
        <v>488</v>
      </c>
      <c r="AE50" s="36" t="s">
        <v>548</v>
      </c>
      <c r="AF50" s="36">
        <f ca="1" t="shared" si="7"/>
        <v>38290</v>
      </c>
      <c r="AG50" s="29"/>
      <c r="AH50" s="152">
        <f>+'廃棄物事業経費（歳入）'!B50</f>
        <v>0</v>
      </c>
      <c r="AI50" s="2">
        <v>50</v>
      </c>
      <c r="AK50" s="146" t="s">
        <v>549</v>
      </c>
      <c r="AL50" s="29" t="s">
        <v>49</v>
      </c>
    </row>
    <row r="51" spans="28:38" ht="14.25">
      <c r="AB51" s="29" t="s">
        <v>58</v>
      </c>
      <c r="AC51" s="1" t="s">
        <v>505</v>
      </c>
      <c r="AD51" s="42" t="s">
        <v>488</v>
      </c>
      <c r="AE51" s="36" t="s">
        <v>550</v>
      </c>
      <c r="AF51" s="36">
        <f ca="1" t="shared" si="7"/>
        <v>0</v>
      </c>
      <c r="AG51" s="29"/>
      <c r="AH51" s="152">
        <f>+'廃棄物事業経費（歳入）'!B51</f>
        <v>0</v>
      </c>
      <c r="AI51" s="2">
        <v>51</v>
      </c>
      <c r="AK51" s="146" t="s">
        <v>551</v>
      </c>
      <c r="AL51" s="29" t="s">
        <v>50</v>
      </c>
    </row>
    <row r="52" spans="28:38" ht="14.25">
      <c r="AB52" s="29" t="s">
        <v>58</v>
      </c>
      <c r="AC52" s="1" t="s">
        <v>507</v>
      </c>
      <c r="AD52" s="42" t="s">
        <v>488</v>
      </c>
      <c r="AE52" s="36" t="s">
        <v>552</v>
      </c>
      <c r="AF52" s="36">
        <f ca="1" t="shared" si="7"/>
        <v>561</v>
      </c>
      <c r="AG52" s="29"/>
      <c r="AH52" s="152">
        <f>+'廃棄物事業経費（歳入）'!B52</f>
        <v>0</v>
      </c>
      <c r="AI52" s="2">
        <v>52</v>
      </c>
      <c r="AK52" s="146" t="s">
        <v>553</v>
      </c>
      <c r="AL52" s="29" t="s">
        <v>51</v>
      </c>
    </row>
    <row r="53" spans="28:35" ht="14.25">
      <c r="AB53" s="29" t="s">
        <v>58</v>
      </c>
      <c r="AC53" s="1" t="s">
        <v>509</v>
      </c>
      <c r="AD53" s="42" t="s">
        <v>488</v>
      </c>
      <c r="AE53" s="36" t="s">
        <v>554</v>
      </c>
      <c r="AF53" s="36">
        <f ca="1" t="shared" si="7"/>
        <v>268262</v>
      </c>
      <c r="AG53" s="29"/>
      <c r="AH53" s="152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511</v>
      </c>
      <c r="AD54" s="42" t="s">
        <v>488</v>
      </c>
      <c r="AE54" s="36" t="s">
        <v>555</v>
      </c>
      <c r="AF54" s="36">
        <f ca="1" t="shared" si="7"/>
        <v>0</v>
      </c>
      <c r="AG54" s="29"/>
      <c r="AH54" s="152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488</v>
      </c>
      <c r="AE55" s="36" t="s">
        <v>556</v>
      </c>
      <c r="AF55" s="36">
        <f ca="1" t="shared" si="7"/>
        <v>0</v>
      </c>
      <c r="AG55" s="29"/>
      <c r="AH55" s="152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515</v>
      </c>
      <c r="AD56" s="42" t="s">
        <v>488</v>
      </c>
      <c r="AE56" s="36" t="s">
        <v>557</v>
      </c>
      <c r="AF56" s="36">
        <f ca="1" t="shared" si="7"/>
        <v>68026</v>
      </c>
      <c r="AG56" s="29"/>
      <c r="AH56" s="152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518</v>
      </c>
      <c r="AD57" s="42" t="s">
        <v>488</v>
      </c>
      <c r="AE57" s="36" t="s">
        <v>558</v>
      </c>
      <c r="AF57" s="36">
        <f ca="1" t="shared" si="7"/>
        <v>380888</v>
      </c>
      <c r="AG57" s="29"/>
      <c r="AH57" s="152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521</v>
      </c>
      <c r="AD58" s="42" t="s">
        <v>488</v>
      </c>
      <c r="AE58" s="36" t="s">
        <v>559</v>
      </c>
      <c r="AF58" s="36">
        <f ca="1" t="shared" si="7"/>
        <v>0</v>
      </c>
      <c r="AG58" s="29"/>
      <c r="AH58" s="152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488</v>
      </c>
      <c r="AE59" s="36" t="s">
        <v>560</v>
      </c>
      <c r="AF59" s="36">
        <f ca="1" t="shared" si="7"/>
        <v>3754</v>
      </c>
      <c r="AG59" s="29"/>
      <c r="AH59" s="152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460</v>
      </c>
      <c r="AD60" s="42" t="s">
        <v>488</v>
      </c>
      <c r="AE60" s="36" t="s">
        <v>561</v>
      </c>
      <c r="AF60" s="36">
        <f ca="1" t="shared" si="7"/>
        <v>689221</v>
      </c>
      <c r="AG60" s="29"/>
      <c r="AH60" s="152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488</v>
      </c>
      <c r="AE61" s="36" t="s">
        <v>562</v>
      </c>
      <c r="AF61" s="36">
        <f ca="1" t="shared" si="7"/>
        <v>747</v>
      </c>
      <c r="AG61" s="29"/>
      <c r="AH61" s="152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488</v>
      </c>
      <c r="AE62" s="36" t="s">
        <v>563</v>
      </c>
      <c r="AF62" s="36">
        <f ca="1" t="shared" si="7"/>
        <v>14534</v>
      </c>
      <c r="AG62" s="29"/>
      <c r="AH62" s="152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152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152">
        <f>+'廃棄物事業経費（歳入）'!B64</f>
        <v>0</v>
      </c>
      <c r="AI64" s="2">
        <v>64</v>
      </c>
    </row>
    <row r="65" spans="34:35" ht="14.25">
      <c r="AH65" s="152">
        <f>+'廃棄物事業経費（歳入）'!B65</f>
        <v>0</v>
      </c>
      <c r="AI65" s="2">
        <v>65</v>
      </c>
    </row>
    <row r="66" spans="34:35" ht="14.25">
      <c r="AH66" s="152">
        <f>+'廃棄物事業経費（歳入）'!B66</f>
        <v>0</v>
      </c>
      <c r="AI66" s="2">
        <v>66</v>
      </c>
    </row>
    <row r="67" spans="34:35" ht="14.25">
      <c r="AH67" s="152">
        <f>+'廃棄物事業経費（歳入）'!B67</f>
        <v>0</v>
      </c>
      <c r="AI67" s="2">
        <v>67</v>
      </c>
    </row>
    <row r="68" spans="34:35" ht="14.25">
      <c r="AH68" s="152">
        <f>+'廃棄物事業経費（歳入）'!B68</f>
        <v>0</v>
      </c>
      <c r="AI68" s="2">
        <v>68</v>
      </c>
    </row>
    <row r="69" spans="34:35" ht="14.25">
      <c r="AH69" s="152">
        <f>+'廃棄物事業経費（歳入）'!B69</f>
        <v>0</v>
      </c>
      <c r="AI69" s="2">
        <v>69</v>
      </c>
    </row>
    <row r="70" spans="34:35" ht="14.25">
      <c r="AH70" s="152">
        <f>+'廃棄物事業経費（歳入）'!B70</f>
        <v>0</v>
      </c>
      <c r="AI70" s="2">
        <v>70</v>
      </c>
    </row>
    <row r="71" spans="34:35" ht="14.25">
      <c r="AH71" s="152">
        <f>+'廃棄物事業経費（歳入）'!B71</f>
        <v>0</v>
      </c>
      <c r="AI71" s="2">
        <v>71</v>
      </c>
    </row>
    <row r="72" spans="34:35" ht="14.25">
      <c r="AH72" s="152">
        <f>+'廃棄物事業経費（歳入）'!B72</f>
        <v>0</v>
      </c>
      <c r="AI72" s="2">
        <v>72</v>
      </c>
    </row>
    <row r="73" spans="34:35" ht="14.25">
      <c r="AH73" s="152">
        <f>+'廃棄物事業経費（歳入）'!B73</f>
        <v>0</v>
      </c>
      <c r="AI73" s="2">
        <v>73</v>
      </c>
    </row>
    <row r="74" spans="34:35" ht="14.25">
      <c r="AH74" s="152">
        <f>+'廃棄物事業経費（歳入）'!B74</f>
        <v>0</v>
      </c>
      <c r="AI74" s="2">
        <v>74</v>
      </c>
    </row>
    <row r="75" spans="34:35" ht="14.25">
      <c r="AH75" s="152">
        <f>+'廃棄物事業経費（歳入）'!B75</f>
        <v>0</v>
      </c>
      <c r="AI75" s="2">
        <v>75</v>
      </c>
    </row>
    <row r="76" spans="34:35" ht="14.25">
      <c r="AH76" s="152">
        <f>+'廃棄物事業経費（歳入）'!B76</f>
        <v>0</v>
      </c>
      <c r="AI76" s="2">
        <v>76</v>
      </c>
    </row>
    <row r="77" spans="34:35" ht="14.25">
      <c r="AH77" s="152">
        <f>+'廃棄物事業経費（歳入）'!B77</f>
        <v>0</v>
      </c>
      <c r="AI77" s="2">
        <v>77</v>
      </c>
    </row>
    <row r="78" spans="34:35" ht="14.25">
      <c r="AH78" s="152">
        <f>+'廃棄物事業経費（歳入）'!B78</f>
        <v>0</v>
      </c>
      <c r="AI78" s="2">
        <v>78</v>
      </c>
    </row>
    <row r="79" spans="34:35" ht="14.25">
      <c r="AH79" s="152">
        <f>+'廃棄物事業経費（歳入）'!B79</f>
        <v>0</v>
      </c>
      <c r="AI79" s="2">
        <v>79</v>
      </c>
    </row>
    <row r="80" spans="34:35" ht="14.25">
      <c r="AH80" s="152">
        <f>+'廃棄物事業経費（歳入）'!B80</f>
        <v>0</v>
      </c>
      <c r="AI80" s="2">
        <v>80</v>
      </c>
    </row>
    <row r="81" spans="34:35" ht="14.25">
      <c r="AH81" s="152">
        <f>+'廃棄物事業経費（歳入）'!B81</f>
        <v>0</v>
      </c>
      <c r="AI81" s="2">
        <v>81</v>
      </c>
    </row>
    <row r="82" spans="34:35" ht="14.25">
      <c r="AH82" s="152">
        <f>+'廃棄物事業経費（歳入）'!B82</f>
        <v>0</v>
      </c>
      <c r="AI82" s="2">
        <v>82</v>
      </c>
    </row>
    <row r="83" spans="34:35" ht="14.25">
      <c r="AH83" s="152">
        <f>+'廃棄物事業経費（歳入）'!B83</f>
        <v>0</v>
      </c>
      <c r="AI83" s="2">
        <v>83</v>
      </c>
    </row>
    <row r="84" spans="34:35" ht="14.25">
      <c r="AH84" s="152">
        <f>+'廃棄物事業経費（歳入）'!B84</f>
        <v>0</v>
      </c>
      <c r="AI84" s="2">
        <v>84</v>
      </c>
    </row>
    <row r="85" spans="34:35" ht="14.25">
      <c r="AH85" s="152">
        <f>+'廃棄物事業経費（歳入）'!B85</f>
        <v>0</v>
      </c>
      <c r="AI85" s="2">
        <v>85</v>
      </c>
    </row>
    <row r="86" spans="34:35" ht="14.25">
      <c r="AH86" s="152">
        <f>+'廃棄物事業経費（歳入）'!B86</f>
        <v>0</v>
      </c>
      <c r="AI86" s="2">
        <v>86</v>
      </c>
    </row>
    <row r="87" spans="34:35" ht="14.25">
      <c r="AH87" s="152">
        <f>+'廃棄物事業経費（歳入）'!B87</f>
        <v>0</v>
      </c>
      <c r="AI87" s="2">
        <v>87</v>
      </c>
    </row>
    <row r="88" spans="34:35" ht="14.25">
      <c r="AH88" s="152">
        <f>+'廃棄物事業経費（歳入）'!B88</f>
        <v>0</v>
      </c>
      <c r="AI88" s="2">
        <v>88</v>
      </c>
    </row>
    <row r="89" spans="34:35" ht="14.25">
      <c r="AH89" s="152">
        <f>+'廃棄物事業経費（歳入）'!B89</f>
        <v>0</v>
      </c>
      <c r="AI89" s="2">
        <v>89</v>
      </c>
    </row>
    <row r="90" spans="34:35" ht="14.25">
      <c r="AH90" s="152">
        <f>+'廃棄物事業経費（歳入）'!B90</f>
        <v>0</v>
      </c>
      <c r="AI90" s="2">
        <v>90</v>
      </c>
    </row>
    <row r="91" spans="34:35" ht="14.25">
      <c r="AH91" s="152">
        <f>+'廃棄物事業経費（歳入）'!B91</f>
        <v>0</v>
      </c>
      <c r="AI91" s="2">
        <v>91</v>
      </c>
    </row>
    <row r="92" spans="34:35" ht="14.25">
      <c r="AH92" s="152">
        <f>+'廃棄物事業経費（歳入）'!B92</f>
        <v>0</v>
      </c>
      <c r="AI92" s="2">
        <v>92</v>
      </c>
    </row>
    <row r="93" spans="34:35" ht="14.25">
      <c r="AH93" s="152">
        <f>+'廃棄物事業経費（歳入）'!B93</f>
        <v>0</v>
      </c>
      <c r="AI93" s="2">
        <v>93</v>
      </c>
    </row>
    <row r="94" spans="34:35" ht="14.25">
      <c r="AH94" s="152">
        <f>+'廃棄物事業経費（歳入）'!B94</f>
        <v>0</v>
      </c>
      <c r="AI94" s="2">
        <v>94</v>
      </c>
    </row>
    <row r="95" spans="34:35" ht="14.25">
      <c r="AH95" s="152">
        <f>+'廃棄物事業経費（歳入）'!B95</f>
        <v>0</v>
      </c>
      <c r="AI95" s="2">
        <v>95</v>
      </c>
    </row>
    <row r="96" spans="34:35" ht="14.25">
      <c r="AH96" s="152">
        <f>+'廃棄物事業経費（歳入）'!B96</f>
        <v>0</v>
      </c>
      <c r="AI96" s="2">
        <v>96</v>
      </c>
    </row>
    <row r="97" spans="34:35" ht="14.25">
      <c r="AH97" s="152">
        <f>+'廃棄物事業経費（歳入）'!B97</f>
        <v>0</v>
      </c>
      <c r="AI97" s="2">
        <v>97</v>
      </c>
    </row>
    <row r="98" spans="34:35" ht="14.25">
      <c r="AH98" s="152">
        <f>+'廃棄物事業経費（歳入）'!B98</f>
        <v>0</v>
      </c>
      <c r="AI98" s="2">
        <v>98</v>
      </c>
    </row>
    <row r="99" spans="34:35" ht="14.25">
      <c r="AH99" s="152">
        <f>+'廃棄物事業経費（歳入）'!B99</f>
        <v>0</v>
      </c>
      <c r="AI99" s="2">
        <v>99</v>
      </c>
    </row>
    <row r="100" spans="34:35" ht="14.25">
      <c r="AH100" s="152">
        <f>+'廃棄物事業経費（歳入）'!B100</f>
        <v>0</v>
      </c>
      <c r="AI100" s="2">
        <v>100</v>
      </c>
    </row>
    <row r="101" spans="34:35" ht="14.25">
      <c r="AH101" s="152">
        <f>+'廃棄物事業経費（歳入）'!B101</f>
        <v>0</v>
      </c>
      <c r="AI101" s="2">
        <v>101</v>
      </c>
    </row>
    <row r="102" spans="34:35" ht="14.25">
      <c r="AH102" s="152">
        <f>+'廃棄物事業経費（歳入）'!B102</f>
        <v>0</v>
      </c>
      <c r="AI102" s="2">
        <v>102</v>
      </c>
    </row>
    <row r="103" spans="34:35" ht="14.25">
      <c r="AH103" s="152">
        <f>+'廃棄物事業経費（歳入）'!B103</f>
        <v>0</v>
      </c>
      <c r="AI103" s="2">
        <v>103</v>
      </c>
    </row>
    <row r="104" spans="34:35" ht="14.25">
      <c r="AH104" s="152">
        <f>+'廃棄物事業経費（歳入）'!B104</f>
        <v>0</v>
      </c>
      <c r="AI104" s="2">
        <v>104</v>
      </c>
    </row>
    <row r="105" spans="34:35" ht="14.25">
      <c r="AH105" s="152">
        <f>+'廃棄物事業経費（歳入）'!B105</f>
        <v>0</v>
      </c>
      <c r="AI105" s="2">
        <v>105</v>
      </c>
    </row>
    <row r="106" spans="34:35" ht="14.25">
      <c r="AH106" s="152">
        <f>+'廃棄物事業経費（歳入）'!B106</f>
        <v>0</v>
      </c>
      <c r="AI106" s="2">
        <v>106</v>
      </c>
    </row>
    <row r="107" spans="34:35" ht="14.25">
      <c r="AH107" s="152">
        <f>+'廃棄物事業経費（歳入）'!B107</f>
        <v>0</v>
      </c>
      <c r="AI107" s="2">
        <v>107</v>
      </c>
    </row>
    <row r="108" spans="34:35" ht="14.25">
      <c r="AH108" s="152">
        <f>+'廃棄物事業経費（歳入）'!B108</f>
        <v>0</v>
      </c>
      <c r="AI108" s="2">
        <v>108</v>
      </c>
    </row>
    <row r="109" spans="34:35" ht="14.25">
      <c r="AH109" s="152">
        <f>+'廃棄物事業経費（歳入）'!B109</f>
        <v>0</v>
      </c>
      <c r="AI109" s="2">
        <v>109</v>
      </c>
    </row>
    <row r="110" spans="34:35" ht="14.25">
      <c r="AH110" s="152">
        <f>+'廃棄物事業経費（歳入）'!B110</f>
        <v>0</v>
      </c>
      <c r="AI110" s="2">
        <v>110</v>
      </c>
    </row>
    <row r="111" spans="34:35" ht="14.25">
      <c r="AH111" s="152">
        <f>+'廃棄物事業経費（歳入）'!B111</f>
        <v>0</v>
      </c>
      <c r="AI111" s="2">
        <v>111</v>
      </c>
    </row>
    <row r="112" spans="34:35" ht="14.25">
      <c r="AH112" s="152">
        <f>+'廃棄物事業経費（歳入）'!B112</f>
        <v>0</v>
      </c>
      <c r="AI112" s="2">
        <v>112</v>
      </c>
    </row>
    <row r="113" spans="34:35" ht="14.25">
      <c r="AH113" s="152">
        <f>+'廃棄物事業経費（歳入）'!B113</f>
        <v>0</v>
      </c>
      <c r="AI113" s="2">
        <v>113</v>
      </c>
    </row>
    <row r="114" spans="34:35" ht="14.25">
      <c r="AH114" s="152">
        <f>+'廃棄物事業経費（歳入）'!B114</f>
        <v>0</v>
      </c>
      <c r="AI114" s="2">
        <v>114</v>
      </c>
    </row>
    <row r="115" spans="34:35" ht="14.25">
      <c r="AH115" s="152">
        <f>+'廃棄物事業経費（歳入）'!B115</f>
        <v>0</v>
      </c>
      <c r="AI115" s="2">
        <v>115</v>
      </c>
    </row>
    <row r="116" spans="34:35" ht="14.25">
      <c r="AH116" s="152">
        <f>+'廃棄物事業経費（歳入）'!B116</f>
        <v>0</v>
      </c>
      <c r="AI116" s="2">
        <v>116</v>
      </c>
    </row>
    <row r="117" spans="34:35" ht="14.25">
      <c r="AH117" s="152">
        <f>+'廃棄物事業経費（歳入）'!B117</f>
        <v>0</v>
      </c>
      <c r="AI117" s="2">
        <v>117</v>
      </c>
    </row>
    <row r="118" spans="34:35" ht="14.25">
      <c r="AH118" s="152">
        <f>+'廃棄物事業経費（歳入）'!B118</f>
        <v>0</v>
      </c>
      <c r="AI118" s="2">
        <v>118</v>
      </c>
    </row>
    <row r="119" spans="34:35" ht="14.25">
      <c r="AH119" s="152">
        <f>+'廃棄物事業経費（歳入）'!B119</f>
        <v>0</v>
      </c>
      <c r="AI119" s="2">
        <v>119</v>
      </c>
    </row>
    <row r="120" spans="34:35" ht="14.25">
      <c r="AH120" s="152">
        <f>+'廃棄物事業経費（歳入）'!B120</f>
        <v>0</v>
      </c>
      <c r="AI120" s="2">
        <v>120</v>
      </c>
    </row>
    <row r="121" spans="34:35" ht="14.25">
      <c r="AH121" s="152">
        <f>+'廃棄物事業経費（歳入）'!B121</f>
        <v>0</v>
      </c>
      <c r="AI121" s="2">
        <v>121</v>
      </c>
    </row>
    <row r="122" spans="34:35" ht="14.25">
      <c r="AH122" s="152">
        <f>+'廃棄物事業経費（歳入）'!B122</f>
        <v>0</v>
      </c>
      <c r="AI122" s="2">
        <v>122</v>
      </c>
    </row>
    <row r="123" spans="34:35" ht="14.25">
      <c r="AH123" s="152">
        <f>+'廃棄物事業経費（歳入）'!B123</f>
        <v>0</v>
      </c>
      <c r="AI123" s="2">
        <v>123</v>
      </c>
    </row>
    <row r="124" spans="34:35" ht="14.25">
      <c r="AH124" s="152">
        <f>+'廃棄物事業経費（歳入）'!B124</f>
        <v>0</v>
      </c>
      <c r="AI124" s="2">
        <v>124</v>
      </c>
    </row>
    <row r="125" spans="34:35" ht="14.25">
      <c r="AH125" s="152">
        <f>+'廃棄物事業経費（歳入）'!B125</f>
        <v>0</v>
      </c>
      <c r="AI125" s="2">
        <v>125</v>
      </c>
    </row>
    <row r="126" spans="34:35" ht="14.25">
      <c r="AH126" s="152">
        <f>+'廃棄物事業経費（歳入）'!B126</f>
        <v>0</v>
      </c>
      <c r="AI126" s="2">
        <v>126</v>
      </c>
    </row>
    <row r="127" spans="34:35" ht="14.25">
      <c r="AH127" s="152">
        <f>+'廃棄物事業経費（歳入）'!B127</f>
        <v>0</v>
      </c>
      <c r="AI127" s="2">
        <v>127</v>
      </c>
    </row>
    <row r="128" spans="34:35" ht="14.25">
      <c r="AH128" s="152">
        <f>+'廃棄物事業経費（歳入）'!B128</f>
        <v>0</v>
      </c>
      <c r="AI128" s="2">
        <v>128</v>
      </c>
    </row>
    <row r="129" spans="34:35" ht="14.25">
      <c r="AH129" s="152">
        <f>+'廃棄物事業経費（歳入）'!B129</f>
        <v>0</v>
      </c>
      <c r="AI129" s="2">
        <v>129</v>
      </c>
    </row>
    <row r="130" spans="34:35" ht="14.25">
      <c r="AH130" s="152">
        <f>+'廃棄物事業経費（歳入）'!B130</f>
        <v>0</v>
      </c>
      <c r="AI130" s="2">
        <v>130</v>
      </c>
    </row>
    <row r="131" spans="34:35" ht="14.25">
      <c r="AH131" s="152">
        <f>+'廃棄物事業経費（歳入）'!B131</f>
        <v>0</v>
      </c>
      <c r="AI131" s="2">
        <v>131</v>
      </c>
    </row>
    <row r="132" spans="34:35" ht="14.25">
      <c r="AH132" s="152">
        <f>+'廃棄物事業経費（歳入）'!B132</f>
        <v>0</v>
      </c>
      <c r="AI132" s="2">
        <v>132</v>
      </c>
    </row>
    <row r="133" spans="34:35" ht="14.25">
      <c r="AH133" s="152">
        <f>+'廃棄物事業経費（歳入）'!B133</f>
        <v>0</v>
      </c>
      <c r="AI133" s="2">
        <v>133</v>
      </c>
    </row>
    <row r="134" spans="34:35" ht="14.25">
      <c r="AH134" s="152">
        <f>+'廃棄物事業経費（歳入）'!B134</f>
        <v>0</v>
      </c>
      <c r="AI134" s="2">
        <v>134</v>
      </c>
    </row>
    <row r="135" spans="34:35" ht="14.25">
      <c r="AH135" s="152">
        <f>+'廃棄物事業経費（歳入）'!B135</f>
        <v>0</v>
      </c>
      <c r="AI135" s="2">
        <v>135</v>
      </c>
    </row>
    <row r="136" spans="34:35" ht="14.25">
      <c r="AH136" s="152">
        <f>+'廃棄物事業経費（歳入）'!B136</f>
        <v>0</v>
      </c>
      <c r="AI136" s="2">
        <v>136</v>
      </c>
    </row>
    <row r="137" spans="34:35" ht="14.25">
      <c r="AH137" s="152">
        <f>+'廃棄物事業経費（歳入）'!B137</f>
        <v>0</v>
      </c>
      <c r="AI137" s="2">
        <v>137</v>
      </c>
    </row>
    <row r="138" spans="34:35" ht="14.25">
      <c r="AH138" s="152">
        <f>+'廃棄物事業経費（歳入）'!B138</f>
        <v>0</v>
      </c>
      <c r="AI138" s="2">
        <v>138</v>
      </c>
    </row>
    <row r="139" spans="34:35" ht="14.25">
      <c r="AH139" s="152">
        <f>+'廃棄物事業経費（歳入）'!B139</f>
        <v>0</v>
      </c>
      <c r="AI139" s="2">
        <v>139</v>
      </c>
    </row>
    <row r="140" spans="34:35" ht="14.25">
      <c r="AH140" s="152">
        <f>+'廃棄物事業経費（歳入）'!B140</f>
        <v>0</v>
      </c>
      <c r="AI140" s="2">
        <v>140</v>
      </c>
    </row>
    <row r="141" spans="34:35" ht="14.25">
      <c r="AH141" s="152">
        <f>+'廃棄物事業経費（歳入）'!B141</f>
        <v>0</v>
      </c>
      <c r="AI141" s="2">
        <v>141</v>
      </c>
    </row>
    <row r="142" spans="34:35" ht="14.25">
      <c r="AH142" s="152">
        <f>+'廃棄物事業経費（歳入）'!B142</f>
        <v>0</v>
      </c>
      <c r="AI142" s="2">
        <v>142</v>
      </c>
    </row>
    <row r="143" spans="34:35" ht="14.25">
      <c r="AH143" s="152">
        <f>+'廃棄物事業経費（歳入）'!B143</f>
        <v>0</v>
      </c>
      <c r="AI143" s="2">
        <v>143</v>
      </c>
    </row>
    <row r="144" spans="34:35" ht="14.25">
      <c r="AH144" s="152">
        <f>+'廃棄物事業経費（歳入）'!B144</f>
        <v>0</v>
      </c>
      <c r="AI144" s="2">
        <v>144</v>
      </c>
    </row>
    <row r="145" spans="34:35" ht="14.25">
      <c r="AH145" s="152">
        <f>+'廃棄物事業経費（歳入）'!B145</f>
        <v>0</v>
      </c>
      <c r="AI145" s="2">
        <v>145</v>
      </c>
    </row>
    <row r="146" spans="34:35" ht="14.25">
      <c r="AH146" s="152">
        <f>+'廃棄物事業経費（歳入）'!B146</f>
        <v>0</v>
      </c>
      <c r="AI146" s="2">
        <v>146</v>
      </c>
    </row>
    <row r="147" spans="34:35" ht="14.25">
      <c r="AH147" s="152">
        <f>+'廃棄物事業経費（歳入）'!B147</f>
        <v>0</v>
      </c>
      <c r="AI147" s="2">
        <v>147</v>
      </c>
    </row>
    <row r="148" spans="34:35" ht="14.25">
      <c r="AH148" s="152">
        <f>+'廃棄物事業経費（歳入）'!B148</f>
        <v>0</v>
      </c>
      <c r="AI148" s="2">
        <v>148</v>
      </c>
    </row>
    <row r="149" spans="34:35" ht="14.25">
      <c r="AH149" s="152">
        <f>+'廃棄物事業経費（歳入）'!B149</f>
        <v>0</v>
      </c>
      <c r="AI149" s="2">
        <v>149</v>
      </c>
    </row>
    <row r="150" spans="34:35" ht="14.25">
      <c r="AH150" s="152">
        <f>+'廃棄物事業経費（歳入）'!B150</f>
        <v>0</v>
      </c>
      <c r="AI150" s="2">
        <v>150</v>
      </c>
    </row>
    <row r="151" spans="34:35" ht="14.25">
      <c r="AH151" s="152">
        <f>+'廃棄物事業経費（歳入）'!B151</f>
        <v>0</v>
      </c>
      <c r="AI151" s="2">
        <v>151</v>
      </c>
    </row>
    <row r="152" spans="34:35" ht="14.25">
      <c r="AH152" s="152">
        <f>+'廃棄物事業経費（歳入）'!B152</f>
        <v>0</v>
      </c>
      <c r="AI152" s="2">
        <v>152</v>
      </c>
    </row>
    <row r="153" spans="34:35" ht="14.25">
      <c r="AH153" s="152">
        <f>+'廃棄物事業経費（歳入）'!B153</f>
        <v>0</v>
      </c>
      <c r="AI153" s="2">
        <v>153</v>
      </c>
    </row>
    <row r="154" spans="34:35" ht="14.25">
      <c r="AH154" s="152">
        <f>+'廃棄物事業経費（歳入）'!B154</f>
        <v>0</v>
      </c>
      <c r="AI154" s="2">
        <v>154</v>
      </c>
    </row>
    <row r="155" spans="34:35" ht="14.25">
      <c r="AH155" s="152">
        <f>+'廃棄物事業経費（歳入）'!B155</f>
        <v>0</v>
      </c>
      <c r="AI155" s="2">
        <v>155</v>
      </c>
    </row>
    <row r="156" spans="34:35" ht="14.25">
      <c r="AH156" s="152">
        <f>+'廃棄物事業経費（歳入）'!B156</f>
        <v>0</v>
      </c>
      <c r="AI156" s="2">
        <v>156</v>
      </c>
    </row>
    <row r="157" spans="34:35" ht="14.25">
      <c r="AH157" s="152">
        <f>+'廃棄物事業経費（歳入）'!B157</f>
        <v>0</v>
      </c>
      <c r="AI157" s="2">
        <v>157</v>
      </c>
    </row>
    <row r="158" spans="34:35" ht="14.25">
      <c r="AH158" s="152">
        <f>+'廃棄物事業経費（歳入）'!B158</f>
        <v>0</v>
      </c>
      <c r="AI158" s="2">
        <v>158</v>
      </c>
    </row>
    <row r="159" spans="34:35" ht="14.25">
      <c r="AH159" s="152">
        <f>+'廃棄物事業経費（歳入）'!B159</f>
        <v>0</v>
      </c>
      <c r="AI159" s="2">
        <v>159</v>
      </c>
    </row>
    <row r="160" spans="34:35" ht="14.25">
      <c r="AH160" s="152">
        <f>+'廃棄物事業経費（歳入）'!B160</f>
        <v>0</v>
      </c>
      <c r="AI160" s="2">
        <v>160</v>
      </c>
    </row>
    <row r="161" spans="34:35" ht="14.25">
      <c r="AH161" s="152">
        <f>+'廃棄物事業経費（歳入）'!B161</f>
        <v>0</v>
      </c>
      <c r="AI161" s="2">
        <v>161</v>
      </c>
    </row>
    <row r="162" spans="34:35" ht="14.25">
      <c r="AH162" s="152">
        <f>+'廃棄物事業経費（歳入）'!B162</f>
        <v>0</v>
      </c>
      <c r="AI162" s="2">
        <v>162</v>
      </c>
    </row>
    <row r="163" spans="34:35" ht="14.25">
      <c r="AH163" s="152">
        <f>+'廃棄物事業経費（歳入）'!B163</f>
        <v>0</v>
      </c>
      <c r="AI163" s="2">
        <v>163</v>
      </c>
    </row>
    <row r="164" spans="34:35" ht="14.25">
      <c r="AH164" s="152">
        <f>+'廃棄物事業経費（歳入）'!B164</f>
        <v>0</v>
      </c>
      <c r="AI164" s="2">
        <v>164</v>
      </c>
    </row>
    <row r="165" spans="34:35" ht="14.25">
      <c r="AH165" s="152">
        <f>+'廃棄物事業経費（歳入）'!B165</f>
        <v>0</v>
      </c>
      <c r="AI165" s="2">
        <v>165</v>
      </c>
    </row>
    <row r="166" spans="34:35" ht="14.25">
      <c r="AH166" s="152">
        <f>+'廃棄物事業経費（歳入）'!B166</f>
        <v>0</v>
      </c>
      <c r="AI166" s="2">
        <v>166</v>
      </c>
    </row>
    <row r="167" spans="34:35" ht="14.25">
      <c r="AH167" s="152">
        <f>+'廃棄物事業経費（歳入）'!B167</f>
        <v>0</v>
      </c>
      <c r="AI167" s="2">
        <v>167</v>
      </c>
    </row>
    <row r="168" spans="34:35" ht="14.25">
      <c r="AH168" s="152">
        <f>+'廃棄物事業経費（歳入）'!B168</f>
        <v>0</v>
      </c>
      <c r="AI168" s="2">
        <v>168</v>
      </c>
    </row>
    <row r="169" spans="34:35" ht="14.25">
      <c r="AH169" s="152">
        <f>+'廃棄物事業経費（歳入）'!B169</f>
        <v>0</v>
      </c>
      <c r="AI169" s="2">
        <v>169</v>
      </c>
    </row>
    <row r="170" spans="34:35" ht="14.25">
      <c r="AH170" s="152">
        <f>+'廃棄物事業経費（歳入）'!B170</f>
        <v>0</v>
      </c>
      <c r="AI170" s="2">
        <v>170</v>
      </c>
    </row>
    <row r="171" spans="34:35" ht="14.25">
      <c r="AH171" s="152">
        <f>+'廃棄物事業経費（歳入）'!B171</f>
        <v>0</v>
      </c>
      <c r="AI171" s="2">
        <v>171</v>
      </c>
    </row>
    <row r="172" spans="34:35" ht="14.25">
      <c r="AH172" s="152">
        <f>+'廃棄物事業経費（歳入）'!B172</f>
        <v>0</v>
      </c>
      <c r="AI172" s="2">
        <v>172</v>
      </c>
    </row>
    <row r="173" spans="34:35" ht="14.25">
      <c r="AH173" s="152">
        <f>+'廃棄物事業経費（歳入）'!B173</f>
        <v>0</v>
      </c>
      <c r="AI173" s="2">
        <v>173</v>
      </c>
    </row>
    <row r="174" spans="34:35" ht="14.25">
      <c r="AH174" s="152">
        <f>+'廃棄物事業経費（歳入）'!B174</f>
        <v>0</v>
      </c>
      <c r="AI174" s="2">
        <v>174</v>
      </c>
    </row>
    <row r="175" spans="34:35" ht="14.25">
      <c r="AH175" s="152">
        <f>+'廃棄物事業経費（歳入）'!B175</f>
        <v>0</v>
      </c>
      <c r="AI175" s="2">
        <v>175</v>
      </c>
    </row>
    <row r="176" spans="34:35" ht="14.25">
      <c r="AH176" s="152">
        <f>+'廃棄物事業経費（歳入）'!B176</f>
        <v>0</v>
      </c>
      <c r="AI176" s="2">
        <v>176</v>
      </c>
    </row>
    <row r="177" spans="34:35" ht="14.25">
      <c r="AH177" s="152">
        <f>+'廃棄物事業経費（歳入）'!B177</f>
        <v>0</v>
      </c>
      <c r="AI177" s="2">
        <v>177</v>
      </c>
    </row>
    <row r="178" spans="34:35" ht="14.25">
      <c r="AH178" s="152">
        <f>+'廃棄物事業経費（歳入）'!B178</f>
        <v>0</v>
      </c>
      <c r="AI178" s="2">
        <v>178</v>
      </c>
    </row>
    <row r="179" spans="34:35" ht="14.25">
      <c r="AH179" s="152">
        <f>+'廃棄物事業経費（歳入）'!B179</f>
        <v>0</v>
      </c>
      <c r="AI179" s="2">
        <v>179</v>
      </c>
    </row>
    <row r="180" spans="34:35" ht="14.25">
      <c r="AH180" s="152">
        <f>+'廃棄物事業経費（歳入）'!B180</f>
        <v>0</v>
      </c>
      <c r="AI180" s="2">
        <v>180</v>
      </c>
    </row>
    <row r="181" spans="34:35" ht="14.25">
      <c r="AH181" s="152">
        <f>+'廃棄物事業経費（歳入）'!B181</f>
        <v>0</v>
      </c>
      <c r="AI181" s="2">
        <v>181</v>
      </c>
    </row>
    <row r="182" spans="34:35" ht="14.25">
      <c r="AH182" s="152">
        <f>+'廃棄物事業経費（歳入）'!B182</f>
        <v>0</v>
      </c>
      <c r="AI182" s="2">
        <v>182</v>
      </c>
    </row>
    <row r="183" spans="34:35" ht="14.25">
      <c r="AH183" s="152">
        <f>+'廃棄物事業経費（歳入）'!B183</f>
        <v>0</v>
      </c>
      <c r="AI183" s="2">
        <v>183</v>
      </c>
    </row>
    <row r="184" spans="34:35" ht="14.25">
      <c r="AH184" s="152">
        <f>+'廃棄物事業経費（歳入）'!B184</f>
        <v>0</v>
      </c>
      <c r="AI184" s="2">
        <v>184</v>
      </c>
    </row>
    <row r="185" spans="34:35" ht="14.25">
      <c r="AH185" s="152">
        <f>+'廃棄物事業経費（歳入）'!B185</f>
        <v>0</v>
      </c>
      <c r="AI185" s="2">
        <v>185</v>
      </c>
    </row>
    <row r="186" spans="34:35" ht="14.25">
      <c r="AH186" s="152">
        <f>+'廃棄物事業経費（歳入）'!B186</f>
        <v>0</v>
      </c>
      <c r="AI186" s="2">
        <v>186</v>
      </c>
    </row>
    <row r="187" spans="34:35" ht="14.25">
      <c r="AH187" s="152">
        <f>+'廃棄物事業経費（歳入）'!B187</f>
        <v>0</v>
      </c>
      <c r="AI187" s="2">
        <v>187</v>
      </c>
    </row>
    <row r="188" spans="34:35" ht="14.25">
      <c r="AH188" s="152">
        <f>+'廃棄物事業経費（歳入）'!B188</f>
        <v>0</v>
      </c>
      <c r="AI188" s="2">
        <v>188</v>
      </c>
    </row>
    <row r="189" spans="34:35" ht="14.25">
      <c r="AH189" s="152">
        <f>+'廃棄物事業経費（歳入）'!B189</f>
        <v>0</v>
      </c>
      <c r="AI189" s="2">
        <v>189</v>
      </c>
    </row>
    <row r="190" spans="34:35" ht="14.25">
      <c r="AH190" s="152">
        <f>+'廃棄物事業経費（歳入）'!B190</f>
        <v>0</v>
      </c>
      <c r="AI190" s="2">
        <v>190</v>
      </c>
    </row>
    <row r="191" spans="34:35" ht="14.25">
      <c r="AH191" s="152">
        <f>+'廃棄物事業経費（歳入）'!B191</f>
        <v>0</v>
      </c>
      <c r="AI191" s="2">
        <v>191</v>
      </c>
    </row>
    <row r="192" spans="34:35" ht="14.25">
      <c r="AH192" s="152">
        <f>+'廃棄物事業経費（歳入）'!B192</f>
        <v>0</v>
      </c>
      <c r="AI192" s="2">
        <v>192</v>
      </c>
    </row>
    <row r="193" spans="34:35" ht="14.25">
      <c r="AH193" s="152">
        <f>+'廃棄物事業経費（歳入）'!B193</f>
        <v>0</v>
      </c>
      <c r="AI193" s="2">
        <v>193</v>
      </c>
    </row>
    <row r="194" spans="34:35" ht="14.25">
      <c r="AH194" s="152">
        <f>+'廃棄物事業経費（歳入）'!B194</f>
        <v>0</v>
      </c>
      <c r="AI194" s="2">
        <v>194</v>
      </c>
    </row>
    <row r="195" spans="34:35" ht="14.25">
      <c r="AH195" s="152">
        <f>+'廃棄物事業経費（歳入）'!B195</f>
        <v>0</v>
      </c>
      <c r="AI195" s="2">
        <v>195</v>
      </c>
    </row>
    <row r="196" spans="34:35" ht="14.25">
      <c r="AH196" s="152">
        <f>+'廃棄物事業経費（歳入）'!B196</f>
        <v>0</v>
      </c>
      <c r="AI196" s="2">
        <v>196</v>
      </c>
    </row>
    <row r="197" spans="34:35" ht="14.25">
      <c r="AH197" s="152">
        <f>+'廃棄物事業経費（歳入）'!B197</f>
        <v>0</v>
      </c>
      <c r="AI197" s="2">
        <v>197</v>
      </c>
    </row>
    <row r="198" spans="34:35" ht="14.25">
      <c r="AH198" s="152">
        <f>+'廃棄物事業経費（歳入）'!B198</f>
        <v>0</v>
      </c>
      <c r="AI198" s="2">
        <v>198</v>
      </c>
    </row>
    <row r="199" spans="34:35" ht="14.25">
      <c r="AH199" s="152">
        <f>+'廃棄物事業経費（歳入）'!B199</f>
        <v>0</v>
      </c>
      <c r="AI199" s="2">
        <v>199</v>
      </c>
    </row>
    <row r="200" spans="34:35" ht="14.25">
      <c r="AH200" s="152">
        <f>+'廃棄物事業経費（歳入）'!B200</f>
        <v>0</v>
      </c>
      <c r="AI200" s="2">
        <v>200</v>
      </c>
    </row>
    <row r="201" spans="34:35" ht="14.25">
      <c r="AH201" s="152">
        <f>+'廃棄物事業経費（歳入）'!B201</f>
        <v>0</v>
      </c>
      <c r="AI201" s="2">
        <v>201</v>
      </c>
    </row>
    <row r="202" spans="34:35" ht="14.25">
      <c r="AH202" s="152">
        <f>+'廃棄物事業経費（歳入）'!B202</f>
        <v>0</v>
      </c>
      <c r="AI202" s="2">
        <v>202</v>
      </c>
    </row>
    <row r="203" spans="34:35" ht="14.25">
      <c r="AH203" s="152">
        <f>+'廃棄物事業経費（歳入）'!B203</f>
        <v>0</v>
      </c>
      <c r="AI203" s="2">
        <v>203</v>
      </c>
    </row>
    <row r="204" spans="34:35" ht="14.25">
      <c r="AH204" s="152">
        <f>+'廃棄物事業経費（歳入）'!B204</f>
        <v>0</v>
      </c>
      <c r="AI204" s="2">
        <v>204</v>
      </c>
    </row>
    <row r="205" spans="34:35" ht="14.25">
      <c r="AH205" s="152">
        <f>+'廃棄物事業経費（歳入）'!B205</f>
        <v>0</v>
      </c>
      <c r="AI205" s="2">
        <v>205</v>
      </c>
    </row>
    <row r="206" spans="34:35" ht="14.25">
      <c r="AH206" s="152">
        <f>+'廃棄物事業経費（歳入）'!B206</f>
        <v>0</v>
      </c>
      <c r="AI206" s="2">
        <v>206</v>
      </c>
    </row>
    <row r="207" spans="34:35" ht="14.25">
      <c r="AH207" s="152">
        <f>+'廃棄物事業経費（歳入）'!B207</f>
        <v>0</v>
      </c>
      <c r="AI207" s="2">
        <v>207</v>
      </c>
    </row>
    <row r="208" spans="34:35" ht="14.25">
      <c r="AH208" s="152">
        <f>+'廃棄物事業経費（歳入）'!B208</f>
        <v>0</v>
      </c>
      <c r="AI208" s="2">
        <v>208</v>
      </c>
    </row>
    <row r="209" spans="34:35" ht="14.25">
      <c r="AH209" s="152">
        <f>+'廃棄物事業経費（歳入）'!B209</f>
        <v>0</v>
      </c>
      <c r="AI209" s="2">
        <v>209</v>
      </c>
    </row>
    <row r="210" spans="34:35" ht="14.25">
      <c r="AH210" s="152">
        <f>+'廃棄物事業経費（歳入）'!B210</f>
        <v>0</v>
      </c>
      <c r="AI210" s="2">
        <v>210</v>
      </c>
    </row>
    <row r="211" spans="34:35" ht="14.25">
      <c r="AH211" s="152">
        <f>+'廃棄物事業経費（歳入）'!B211</f>
        <v>0</v>
      </c>
      <c r="AI211" s="2">
        <v>211</v>
      </c>
    </row>
    <row r="212" spans="34:35" ht="14.25">
      <c r="AH212" s="152">
        <f>+'廃棄物事業経費（歳入）'!B212</f>
        <v>0</v>
      </c>
      <c r="AI212" s="2">
        <v>212</v>
      </c>
    </row>
    <row r="213" spans="34:35" ht="14.25">
      <c r="AH213" s="152">
        <f>+'廃棄物事業経費（歳入）'!B213</f>
        <v>0</v>
      </c>
      <c r="AI213" s="2">
        <v>213</v>
      </c>
    </row>
    <row r="214" spans="34:35" ht="14.25">
      <c r="AH214" s="152">
        <f>+'廃棄物事業経費（歳入）'!B214</f>
        <v>0</v>
      </c>
      <c r="AI214" s="2">
        <v>214</v>
      </c>
    </row>
    <row r="215" spans="34:35" ht="14.25">
      <c r="AH215" s="152">
        <f>+'廃棄物事業経費（歳入）'!B215</f>
        <v>0</v>
      </c>
      <c r="AI215" s="2">
        <v>215</v>
      </c>
    </row>
    <row r="216" spans="34:35" ht="14.25">
      <c r="AH216" s="152">
        <f>+'廃棄物事業経費（歳入）'!B216</f>
        <v>0</v>
      </c>
      <c r="AI216" s="2">
        <v>216</v>
      </c>
    </row>
    <row r="217" spans="34:35" ht="14.25">
      <c r="AH217" s="152">
        <f>+'廃棄物事業経費（歳入）'!B217</f>
        <v>0</v>
      </c>
      <c r="AI217" s="2">
        <v>217</v>
      </c>
    </row>
    <row r="218" spans="34:35" ht="14.25">
      <c r="AH218" s="152">
        <f>+'廃棄物事業経費（歳入）'!B218</f>
        <v>0</v>
      </c>
      <c r="AI218" s="2">
        <v>218</v>
      </c>
    </row>
    <row r="219" spans="34:35" ht="14.25">
      <c r="AH219" s="152">
        <f>+'廃棄物事業経費（歳入）'!B219</f>
        <v>0</v>
      </c>
      <c r="AI219" s="2">
        <v>219</v>
      </c>
    </row>
    <row r="220" spans="34:35" ht="14.25">
      <c r="AH220" s="152">
        <f>+'廃棄物事業経費（歳入）'!B220</f>
        <v>0</v>
      </c>
      <c r="AI220" s="2">
        <v>220</v>
      </c>
    </row>
    <row r="221" spans="34:35" ht="14.25">
      <c r="AH221" s="152">
        <f>+'廃棄物事業経費（歳入）'!B221</f>
        <v>0</v>
      </c>
      <c r="AI221" s="2">
        <v>221</v>
      </c>
    </row>
    <row r="222" spans="34:35" ht="14.25">
      <c r="AH222" s="152">
        <f>+'廃棄物事業経費（歳入）'!B222</f>
        <v>0</v>
      </c>
      <c r="AI222" s="2">
        <v>222</v>
      </c>
    </row>
    <row r="223" spans="34:35" ht="14.25">
      <c r="AH223" s="152">
        <f>+'廃棄物事業経費（歳入）'!B223</f>
        <v>0</v>
      </c>
      <c r="AI223" s="2">
        <v>223</v>
      </c>
    </row>
    <row r="224" spans="34:35" ht="14.25">
      <c r="AH224" s="152">
        <f>+'廃棄物事業経費（歳入）'!B224</f>
        <v>0</v>
      </c>
      <c r="AI224" s="2">
        <v>224</v>
      </c>
    </row>
    <row r="225" spans="34:35" ht="14.25">
      <c r="AH225" s="152">
        <f>+'廃棄物事業経費（歳入）'!B225</f>
        <v>0</v>
      </c>
      <c r="AI225" s="2">
        <v>225</v>
      </c>
    </row>
    <row r="226" spans="34:35" ht="14.25">
      <c r="AH226" s="152">
        <f>+'廃棄物事業経費（歳入）'!B226</f>
        <v>0</v>
      </c>
      <c r="AI226" s="2">
        <v>226</v>
      </c>
    </row>
    <row r="227" spans="34:35" ht="14.25">
      <c r="AH227" s="152">
        <f>+'廃棄物事業経費（歳入）'!B227</f>
        <v>0</v>
      </c>
      <c r="AI227" s="2">
        <v>227</v>
      </c>
    </row>
    <row r="228" spans="34:35" ht="14.25">
      <c r="AH228" s="152">
        <f>+'廃棄物事業経費（歳入）'!B228</f>
        <v>0</v>
      </c>
      <c r="AI228" s="2">
        <v>228</v>
      </c>
    </row>
    <row r="229" spans="34:35" ht="14.25">
      <c r="AH229" s="152">
        <f>+'廃棄物事業経費（歳入）'!B229</f>
        <v>0</v>
      </c>
      <c r="AI229" s="2">
        <v>229</v>
      </c>
    </row>
    <row r="230" spans="34:35" ht="14.25">
      <c r="AH230" s="152">
        <f>+'廃棄物事業経費（歳入）'!B230</f>
        <v>0</v>
      </c>
      <c r="AI230" s="2">
        <v>230</v>
      </c>
    </row>
    <row r="231" spans="34:35" ht="14.25">
      <c r="AH231" s="152">
        <f>+'廃棄物事業経費（歳入）'!B231</f>
        <v>0</v>
      </c>
      <c r="AI231" s="2">
        <v>231</v>
      </c>
    </row>
    <row r="232" spans="34:35" ht="14.25">
      <c r="AH232" s="152">
        <f>+'廃棄物事業経費（歳入）'!B232</f>
        <v>0</v>
      </c>
      <c r="AI232" s="2">
        <v>232</v>
      </c>
    </row>
    <row r="233" spans="34:35" ht="14.25">
      <c r="AH233" s="152">
        <f>+'廃棄物事業経費（歳入）'!B233</f>
        <v>0</v>
      </c>
      <c r="AI233" s="2">
        <v>233</v>
      </c>
    </row>
    <row r="234" spans="34:35" ht="14.25">
      <c r="AH234" s="152">
        <f>+'廃棄物事業経費（歳入）'!B234</f>
        <v>0</v>
      </c>
      <c r="AI234" s="2">
        <v>234</v>
      </c>
    </row>
    <row r="235" spans="34:35" ht="14.25">
      <c r="AH235" s="152">
        <f>+'廃棄物事業経費（歳入）'!B235</f>
        <v>0</v>
      </c>
      <c r="AI235" s="2">
        <v>235</v>
      </c>
    </row>
    <row r="236" spans="34:35" ht="14.25">
      <c r="AH236" s="152">
        <f>+'廃棄物事業経費（歳入）'!B236</f>
        <v>0</v>
      </c>
      <c r="AI236" s="2">
        <v>236</v>
      </c>
    </row>
    <row r="237" spans="34:35" ht="14.25">
      <c r="AH237" s="152">
        <f>+'廃棄物事業経費（歳入）'!B237</f>
        <v>0</v>
      </c>
      <c r="AI237" s="2">
        <v>237</v>
      </c>
    </row>
    <row r="238" spans="34:35" ht="14.25">
      <c r="AH238" s="152">
        <f>+'廃棄物事業経費（歳入）'!B238</f>
        <v>0</v>
      </c>
      <c r="AI238" s="2">
        <v>238</v>
      </c>
    </row>
    <row r="239" spans="34:35" ht="14.25">
      <c r="AH239" s="152">
        <f>+'廃棄物事業経費（歳入）'!B239</f>
        <v>0</v>
      </c>
      <c r="AI239" s="2">
        <v>239</v>
      </c>
    </row>
    <row r="240" spans="34:35" ht="14.25">
      <c r="AH240" s="152">
        <f>+'廃棄物事業経費（歳入）'!B240</f>
        <v>0</v>
      </c>
      <c r="AI240" s="2">
        <v>240</v>
      </c>
    </row>
    <row r="241" spans="34:35" ht="14.25">
      <c r="AH241" s="152">
        <f>+'廃棄物事業経費（歳入）'!B241</f>
        <v>0</v>
      </c>
      <c r="AI241" s="2">
        <v>241</v>
      </c>
    </row>
    <row r="242" spans="34:35" ht="14.25">
      <c r="AH242" s="152">
        <f>+'廃棄物事業経費（歳入）'!B242</f>
        <v>0</v>
      </c>
      <c r="AI242" s="2">
        <v>242</v>
      </c>
    </row>
    <row r="243" spans="34:35" ht="14.25">
      <c r="AH243" s="152">
        <f>+'廃棄物事業経費（歳入）'!B243</f>
        <v>0</v>
      </c>
      <c r="AI243" s="2">
        <v>243</v>
      </c>
    </row>
    <row r="244" spans="34:35" ht="14.25">
      <c r="AH244" s="152">
        <f>+'廃棄物事業経費（歳入）'!B244</f>
        <v>0</v>
      </c>
      <c r="AI244" s="2">
        <v>244</v>
      </c>
    </row>
    <row r="245" spans="34:35" ht="14.25">
      <c r="AH245" s="152">
        <f>+'廃棄物事業経費（歳入）'!B245</f>
        <v>0</v>
      </c>
      <c r="AI245" s="2">
        <v>245</v>
      </c>
    </row>
    <row r="246" spans="34:35" ht="14.25">
      <c r="AH246" s="152">
        <f>+'廃棄物事業経費（歳入）'!B246</f>
        <v>0</v>
      </c>
      <c r="AI246" s="2">
        <v>246</v>
      </c>
    </row>
    <row r="247" spans="34:35" ht="14.25">
      <c r="AH247" s="152">
        <f>+'廃棄物事業経費（歳入）'!B247</f>
        <v>0</v>
      </c>
      <c r="AI247" s="2">
        <v>247</v>
      </c>
    </row>
    <row r="248" spans="34:35" ht="14.25">
      <c r="AH248" s="152">
        <f>+'廃棄物事業経費（歳入）'!B248</f>
        <v>0</v>
      </c>
      <c r="AI248" s="2">
        <v>248</v>
      </c>
    </row>
    <row r="249" spans="34:35" ht="14.25">
      <c r="AH249" s="152">
        <f>+'廃棄物事業経費（歳入）'!B249</f>
        <v>0</v>
      </c>
      <c r="AI249" s="2">
        <v>249</v>
      </c>
    </row>
    <row r="250" spans="34:35" ht="14.25">
      <c r="AH250" s="152">
        <f>+'廃棄物事業経費（歳入）'!B250</f>
        <v>0</v>
      </c>
      <c r="AI250" s="2">
        <v>250</v>
      </c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鳥取県庁</cp:lastModifiedBy>
  <cp:lastPrinted>2015-10-13T05:25:08Z</cp:lastPrinted>
  <dcterms:created xsi:type="dcterms:W3CDTF">2008-01-24T06:28:57Z</dcterms:created>
  <dcterms:modified xsi:type="dcterms:W3CDTF">2015-12-21T04:10:57Z</dcterms:modified>
  <cp:category/>
  <cp:version/>
  <cp:contentType/>
  <cp:contentStatus/>
</cp:coreProperties>
</file>