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15" yWindow="65446" windowWidth="9615" windowHeight="8640" tabRatio="819" firstSheet="4" activeTab="6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<sst xmlns="http://schemas.openxmlformats.org/spreadsheetml/2006/main" count="2256" uniqueCount="653">
  <si>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</si>
  <si>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</si>
  <si>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</si>
  <si>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</si>
  <si>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</si>
  <si>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</si>
  <si>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</si>
  <si>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</si>
  <si>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</si>
  <si>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</si>
  <si>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</si>
  <si>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</si>
  <si>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</si>
  <si>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</si>
  <si>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</si>
  <si>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</si>
  <si>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</si>
  <si>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</si>
  <si>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</si>
  <si>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</si>
  <si>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</si>
  <si>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</si>
  <si>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</si>
  <si>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</si>
  <si>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</si>
  <si>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</si>
  <si>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</si>
  <si>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</si>
  <si>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</si>
  <si>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</si>
  <si>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</si>
  <si>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</si>
  <si>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</si>
  <si>
    <t>合計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</si>
  <si>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</si>
  <si>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</si>
  <si>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</si>
  <si>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</si>
  <si>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</si>
  <si>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</si>
  <si>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</si>
  <si>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</si>
  <si>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</si>
  <si>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</si>
  <si>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</si>
  <si>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</si>
  <si>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</si>
  <si>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</si>
  <si>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</si>
  <si>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</si>
  <si>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</si>
  <si>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</si>
  <si>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</si>
  <si>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</si>
  <si>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ごみ</t>
  </si>
  <si>
    <t>ごみ</t>
  </si>
  <si>
    <t>し尿</t>
  </si>
  <si>
    <t>し尿</t>
  </si>
  <si>
    <t>合計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</si>
  <si>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</si>
  <si>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</si>
  <si>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</si>
  <si>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</si>
  <si>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</si>
  <si>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</si>
  <si>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</si>
  <si>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</si>
  <si>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</si>
  <si>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</si>
  <si>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</si>
  <si>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</si>
  <si>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</si>
  <si>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</si>
  <si>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</si>
  <si>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</si>
  <si>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06000</t>
  </si>
  <si>
    <t>廃棄物処理事業経費（一部事務組合・広域連合の合計）（平成26年度実績）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</si>
  <si>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</si>
  <si>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</si>
  <si>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</si>
  <si>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</si>
  <si>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</si>
  <si>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</si>
  <si>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</si>
  <si>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</si>
  <si>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</si>
  <si>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</si>
  <si>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</si>
  <si>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</si>
  <si>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</si>
  <si>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</si>
  <si>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</si>
  <si>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</si>
  <si>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</si>
  <si>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</si>
  <si>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</si>
  <si>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</si>
  <si>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</si>
  <si>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</si>
  <si>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</si>
  <si>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</si>
  <si>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</si>
  <si>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</si>
  <si>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</si>
  <si>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</si>
  <si>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</si>
  <si>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</si>
  <si>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</si>
  <si>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</si>
  <si>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</si>
  <si>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</si>
  <si>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</si>
  <si>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</si>
  <si>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</si>
  <si>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</si>
  <si>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</si>
  <si>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</si>
  <si>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廃棄物処理事業経費（市区町村及び一部事務組合・広域連合の合計）【歳入】（平成26年度実績）</t>
  </si>
  <si>
    <t>都道府県名</t>
  </si>
  <si>
    <t>地方公共団体コード</t>
  </si>
  <si>
    <t>市区町村・一部事務組合・広域連合名</t>
  </si>
  <si>
    <t>し尿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</si>
  <si>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</si>
  <si>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</si>
  <si>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</si>
  <si>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</si>
  <si>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一般財源</t>
  </si>
  <si>
    <t>特定財源 (市区町村分担金を除く)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</si>
  <si>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</si>
  <si>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</si>
  <si>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</si>
  <si>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</si>
  <si>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</si>
  <si>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</si>
  <si>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</si>
  <si>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</si>
  <si>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</si>
  <si>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</si>
  <si>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</si>
  <si>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</si>
  <si>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使用料及び
手数料</t>
  </si>
  <si>
    <t>（千円）</t>
  </si>
  <si>
    <t>（千円）</t>
  </si>
  <si>
    <t>（千円）</t>
  </si>
  <si>
    <t>（千円）</t>
  </si>
  <si>
    <t>（千円）</t>
  </si>
  <si>
    <t>廃棄物処理事業経費（市区町村及び一部事務組合・広域連合の合計）【歳出】（平成26年度実績）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</si>
  <si>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</si>
  <si>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</si>
  <si>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</si>
  <si>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</si>
  <si>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</si>
  <si>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</si>
  <si>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</si>
  <si>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</si>
  <si>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</si>
  <si>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</si>
  <si>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</si>
  <si>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</si>
  <si>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</si>
  <si>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</si>
  <si>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</si>
  <si>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</si>
  <si>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</si>
  <si>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</si>
  <si>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</si>
  <si>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</si>
  <si>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</si>
  <si>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</si>
  <si>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</si>
  <si>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</si>
  <si>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</si>
  <si>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</si>
  <si>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</si>
  <si>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廃棄物処理事業経費【分担金の合計】（平成26年度実績）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</si>
  <si>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</si>
  <si>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</si>
  <si>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</si>
  <si>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</si>
  <si>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</si>
  <si>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</si>
  <si>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</si>
  <si>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</si>
  <si>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</si>
  <si>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</si>
  <si>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</si>
  <si>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</si>
  <si>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</si>
  <si>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</si>
  <si>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</si>
  <si>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</si>
  <si>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</si>
  <si>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</si>
  <si>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</si>
  <si>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</si>
  <si>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</si>
  <si>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</si>
  <si>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</si>
  <si>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</si>
  <si>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</si>
  <si>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</si>
  <si>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</si>
  <si>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</si>
  <si>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</si>
  <si>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</si>
  <si>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</si>
  <si>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</si>
  <si>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</si>
  <si>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</si>
  <si>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</si>
  <si>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</si>
  <si>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</si>
  <si>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</si>
  <si>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</si>
  <si>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</si>
  <si>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</si>
  <si>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</si>
  <si>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</si>
  <si>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</si>
  <si>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</si>
  <si>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</si>
  <si>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</si>
  <si>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</si>
  <si>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</si>
  <si>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</si>
  <si>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</si>
  <si>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</si>
  <si>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</si>
  <si>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</si>
  <si>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</si>
  <si>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</si>
  <si>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</si>
  <si>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</si>
  <si>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</si>
  <si>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</si>
  <si>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</si>
  <si>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</si>
  <si>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</si>
  <si>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</si>
  <si>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</si>
  <si>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</si>
  <si>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</si>
  <si>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</si>
  <si>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</si>
  <si>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</si>
  <si>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</si>
  <si>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</si>
  <si>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</si>
  <si>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</si>
  <si>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</si>
  <si>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</si>
  <si>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</si>
  <si>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</si>
  <si>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</si>
  <si>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</si>
  <si>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</si>
  <si>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</si>
  <si>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</si>
  <si>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</si>
  <si>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</si>
  <si>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</si>
  <si>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</si>
  <si>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</si>
  <si>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</si>
  <si>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</si>
  <si>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</si>
  <si>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</si>
  <si>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</si>
  <si>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</si>
  <si>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</si>
  <si>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</si>
  <si>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</si>
  <si>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</si>
  <si>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</si>
  <si>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</si>
  <si>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</si>
  <si>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</si>
  <si>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</si>
  <si>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</si>
  <si>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</si>
  <si>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</si>
  <si>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</si>
  <si>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</si>
  <si>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</si>
  <si>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</si>
  <si>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</si>
  <si>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</si>
  <si>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</si>
  <si>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</si>
  <si>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</si>
  <si>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</si>
  <si>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</si>
  <si>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</si>
  <si>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</si>
  <si>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</si>
  <si>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</si>
  <si>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</si>
  <si>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</si>
  <si>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</si>
  <si>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</si>
  <si>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</si>
  <si>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</si>
  <si>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</si>
  <si>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</si>
  <si>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</si>
  <si>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</si>
  <si>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</si>
  <si>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</si>
  <si>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</si>
  <si>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</si>
  <si>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</si>
  <si>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</si>
  <si>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</si>
  <si>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</si>
  <si>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</si>
  <si>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</si>
  <si>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</si>
  <si>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</si>
  <si>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</si>
  <si>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</si>
  <si>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</si>
  <si>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</si>
  <si>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</si>
  <si>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</si>
  <si>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</si>
  <si>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</si>
  <si>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</si>
  <si>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</si>
  <si>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</si>
  <si>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</si>
  <si>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</si>
  <si>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</si>
  <si>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</si>
  <si>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</si>
  <si>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</si>
  <si>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</si>
  <si>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</si>
  <si>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</si>
  <si>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</si>
  <si>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</si>
  <si>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</si>
  <si>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</si>
  <si>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</si>
  <si>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</si>
  <si>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</si>
  <si>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</si>
  <si>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</si>
  <si>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</si>
  <si>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</si>
  <si>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</si>
  <si>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</si>
  <si>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</si>
  <si>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</si>
  <si>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</si>
  <si>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</si>
  <si>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</si>
  <si>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</si>
  <si>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</si>
  <si>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</si>
  <si>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</si>
  <si>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</si>
  <si>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</si>
  <si>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</si>
  <si>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</si>
  <si>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</si>
  <si>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</si>
  <si>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</si>
  <si>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</si>
  <si>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</si>
  <si>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</si>
  <si>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</si>
  <si>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</si>
  <si>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</si>
  <si>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</si>
  <si>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</si>
  <si>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</si>
  <si>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</si>
  <si>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</si>
  <si>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</si>
  <si>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</si>
  <si>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</si>
  <si>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</si>
  <si>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</si>
  <si>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</si>
  <si>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</si>
  <si>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</si>
  <si>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</si>
  <si>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</si>
  <si>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</si>
  <si>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</si>
  <si>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山形県</t>
  </si>
  <si>
    <t>06000</t>
  </si>
  <si>
    <t>-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</si>
  <si>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</si>
  <si>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</si>
  <si>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</si>
  <si>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</si>
  <si>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</si>
  <si>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</si>
  <si>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</si>
  <si>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</si>
  <si>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</si>
  <si>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</si>
  <si>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</si>
  <si>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</si>
  <si>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</si>
  <si>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</si>
  <si>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</si>
  <si>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</si>
  <si>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</si>
  <si>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</si>
  <si>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</si>
  <si>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</si>
  <si>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</si>
  <si>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</si>
  <si>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</si>
  <si>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</si>
  <si>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</si>
  <si>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</si>
  <si>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</si>
  <si>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</si>
  <si>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</si>
  <si>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</si>
  <si>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</si>
  <si>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</si>
  <si>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</si>
  <si>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</si>
  <si>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</si>
  <si>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</si>
  <si>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</si>
  <si>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</si>
  <si>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</si>
  <si>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</si>
  <si>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</si>
  <si>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</si>
  <si>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</si>
  <si>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</si>
  <si>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</si>
  <si>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</si>
  <si>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</si>
  <si>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</si>
  <si>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</si>
  <si>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</si>
  <si>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</si>
  <si>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</si>
  <si>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</si>
  <si>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</si>
  <si>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</si>
  <si>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</si>
  <si>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</si>
  <si>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</si>
  <si>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</si>
  <si>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</si>
  <si>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</si>
  <si>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</si>
  <si>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</si>
  <si>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</si>
  <si>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</si>
  <si>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</si>
  <si>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</si>
  <si>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</si>
  <si>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</si>
  <si>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</si>
  <si>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</si>
  <si>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</si>
  <si>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</si>
  <si>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</si>
  <si>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</si>
  <si>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</si>
  <si>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</si>
  <si>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</si>
  <si>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</si>
  <si>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</si>
  <si>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</si>
  <si>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</si>
  <si>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</si>
  <si>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</si>
  <si>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山形県</t>
  </si>
  <si>
    <t>06000</t>
  </si>
  <si>
    <t>合計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</si>
  <si>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</si>
  <si>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</si>
  <si>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</si>
  <si>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</si>
  <si>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</si>
  <si>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</si>
  <si>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</si>
  <si>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</si>
  <si>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</si>
  <si>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</si>
  <si>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</si>
  <si>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</si>
  <si>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</si>
  <si>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</si>
  <si>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</si>
  <si>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</si>
  <si>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</si>
  <si>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</si>
  <si>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</si>
  <si>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</si>
  <si>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</si>
  <si>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</si>
  <si>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</si>
  <si>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</si>
  <si>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</si>
  <si>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</si>
  <si>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</si>
  <si>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</si>
  <si>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</si>
  <si>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</si>
  <si>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</si>
  <si>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</si>
  <si>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</si>
  <si>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</si>
  <si>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</si>
  <si>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</si>
  <si>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</si>
  <si>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</si>
  <si>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</si>
  <si>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</si>
  <si>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</si>
  <si>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</si>
  <si>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</si>
  <si>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</si>
  <si>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</si>
  <si>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</si>
  <si>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</si>
  <si>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</si>
  <si>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</si>
  <si>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</si>
  <si>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</si>
  <si>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</si>
  <si>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</si>
  <si>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</si>
  <si>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</si>
  <si>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</si>
  <si>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</si>
  <si>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</si>
  <si>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</si>
  <si>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</si>
  <si>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</si>
  <si>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</si>
  <si>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</si>
  <si>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</si>
  <si>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</si>
  <si>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</si>
  <si>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</si>
  <si>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</si>
  <si>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</si>
  <si>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</si>
  <si>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</si>
  <si>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</si>
  <si>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</si>
  <si>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</si>
  <si>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</si>
  <si>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</si>
  <si>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</si>
  <si>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</si>
  <si>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</si>
  <si>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</si>
  <si>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</si>
  <si>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</si>
  <si>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</si>
  <si>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</si>
  <si>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山形県</t>
  </si>
  <si>
    <t>合計</t>
  </si>
  <si>
    <t>06201</t>
  </si>
  <si>
    <t>山形市</t>
  </si>
  <si>
    <t>06831</t>
  </si>
  <si>
    <t>山形広域環境事務組合</t>
  </si>
  <si>
    <t>06202</t>
  </si>
  <si>
    <t>米沢市</t>
  </si>
  <si>
    <t>06952</t>
  </si>
  <si>
    <t>置賜広域行政事務組合</t>
  </si>
  <si>
    <t>06203</t>
  </si>
  <si>
    <t>鶴岡市</t>
  </si>
  <si>
    <t>06204</t>
  </si>
  <si>
    <t>酒田市</t>
  </si>
  <si>
    <t>06827</t>
  </si>
  <si>
    <t>酒田地区広域行政組合</t>
  </si>
  <si>
    <t>06205</t>
  </si>
  <si>
    <t>新庄市</t>
  </si>
  <si>
    <t>06206</t>
  </si>
  <si>
    <t>寒河江市</t>
  </si>
  <si>
    <t>06953</t>
  </si>
  <si>
    <t>西村山広域行政事務組合</t>
  </si>
  <si>
    <t>06207</t>
  </si>
  <si>
    <t>上山市</t>
  </si>
  <si>
    <t>06208</t>
  </si>
  <si>
    <t>村山市</t>
  </si>
  <si>
    <t>06821</t>
  </si>
  <si>
    <t>東根市外二市一町共立衛生処理組合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</si>
  <si>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</si>
  <si>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</si>
  <si>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</si>
  <si>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</si>
  <si>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</si>
  <si>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</si>
  <si>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</si>
  <si>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</si>
  <si>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06965</t>
  </si>
  <si>
    <t>尾花沢市大石田町環境衛生事業組合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</si>
  <si>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</si>
  <si>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</si>
  <si>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</si>
  <si>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</si>
  <si>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</si>
  <si>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</si>
  <si>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</si>
  <si>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</si>
  <si>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</si>
  <si>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</si>
  <si>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</si>
  <si>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</si>
  <si>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</si>
  <si>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</si>
  <si>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</si>
  <si>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</si>
  <si>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</si>
  <si>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</si>
  <si>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06951</t>
  </si>
  <si>
    <t>最上広域市町村事務組合</t>
  </si>
  <si>
    <t>06362</t>
  </si>
  <si>
    <t>最上町</t>
  </si>
  <si>
    <t>最上広域市町村圏事務組合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</si>
  <si>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</si>
  <si>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</si>
  <si>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</si>
  <si>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</si>
  <si>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</si>
  <si>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</si>
  <si>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</si>
  <si>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</si>
  <si>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</si>
  <si>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</si>
  <si>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</si>
  <si>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</si>
  <si>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</si>
  <si>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</si>
  <si>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</si>
  <si>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</si>
  <si>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置賜広域事務行政組合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</si>
  <si>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</si>
  <si>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</si>
  <si>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</si>
  <si>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</si>
  <si>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</si>
  <si>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</si>
  <si>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</si>
  <si>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</si>
  <si>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06963</t>
  </si>
  <si>
    <t>06461</t>
  </si>
  <si>
    <t>遊佐町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</si>
</sst>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6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3" xfId="60" applyNumberFormat="1" applyFont="1" applyFill="1" applyBorder="1" applyAlignment="1">
      <alignment horizontal="center" vertical="center"/>
      <protection/>
    </xf>
    <xf numFmtId="0" fontId="11" fillId="34" borderId="23" xfId="60" applyNumberFormat="1" applyFont="1" applyFill="1" applyBorder="1" applyAlignment="1">
      <alignment horizontal="center" vertical="center" wrapText="1"/>
      <protection/>
    </xf>
    <xf numFmtId="0" fontId="11" fillId="34" borderId="23" xfId="61" applyNumberFormat="1" applyFont="1" applyFill="1" applyBorder="1" applyAlignment="1">
      <alignment horizontal="center" vertical="center"/>
      <protection/>
    </xf>
    <xf numFmtId="0" fontId="11" fillId="34" borderId="23" xfId="61" applyNumberFormat="1" applyFont="1" applyFill="1" applyBorder="1" applyAlignment="1">
      <alignment horizontal="center" vertical="center" wrapText="1"/>
      <protection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4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65" applyNumberFormat="1" applyFont="1" applyFill="1" applyBorder="1" applyAlignment="1">
      <alignment vertical="center" wrapText="1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24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>
      <alignment vertical="center" wrapText="1"/>
      <protection/>
    </xf>
    <xf numFmtId="0" fontId="12" fillId="34" borderId="12" xfId="0" applyNumberFormat="1" applyFont="1" applyFill="1" applyBorder="1" applyAlignment="1">
      <alignment vertical="center"/>
    </xf>
    <xf numFmtId="0" fontId="11" fillId="34" borderId="24" xfId="0" applyNumberFormat="1" applyFont="1" applyFill="1" applyBorder="1" applyAlignment="1">
      <alignment vertical="center"/>
    </xf>
    <xf numFmtId="0" fontId="12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>
      <alignment vertical="center" wrapText="1"/>
      <protection/>
    </xf>
    <xf numFmtId="0" fontId="11" fillId="34" borderId="25" xfId="65" applyNumberFormat="1" applyFont="1" applyFill="1" applyBorder="1" applyAlignment="1">
      <alignment horizontal="center" vertical="center" wrapText="1"/>
      <protection/>
    </xf>
    <xf numFmtId="0" fontId="11" fillId="34" borderId="23" xfId="65" applyNumberFormat="1" applyFont="1" applyFill="1" applyBorder="1" applyAlignment="1">
      <alignment horizontal="center" vertical="center" wrapText="1"/>
      <protection/>
    </xf>
    <xf numFmtId="0" fontId="12" fillId="34" borderId="24" xfId="65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3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3" xfId="0" applyNumberFormat="1" applyFont="1" applyFill="1" applyBorder="1" applyAlignment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3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3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4" xfId="65" applyNumberFormat="1" applyFont="1" applyFill="1" applyBorder="1" applyAlignment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3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24" xfId="64" applyFont="1" applyFill="1" applyBorder="1" applyAlignment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horizontal="center" vertical="center" textRotation="255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3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5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6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7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8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9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40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41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42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43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44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5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6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7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8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9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50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51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52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53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54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5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6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7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8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9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60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61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62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63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64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5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6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7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8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9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70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71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72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73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74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5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6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7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8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9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80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81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2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3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84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5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6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7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8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9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90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91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92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93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94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5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6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7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8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9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0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1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02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03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04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5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6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7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8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9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10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11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12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13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14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5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6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7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8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9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20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21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23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24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5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6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7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8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9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30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31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2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33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34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5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6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7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8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9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40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41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42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43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5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6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7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50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1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52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3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54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5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6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7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8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9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60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61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2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63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7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8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42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4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146" customFormat="1" ht="13.5">
      <c r="A2" s="150" t="s">
        <v>349</v>
      </c>
      <c r="B2" s="150" t="s">
        <v>350</v>
      </c>
      <c r="C2" s="153" t="s">
        <v>351</v>
      </c>
      <c r="D2" s="132" t="s">
        <v>352</v>
      </c>
      <c r="E2" s="79"/>
      <c r="F2" s="79"/>
      <c r="G2" s="79"/>
      <c r="H2" s="79"/>
      <c r="I2" s="79"/>
      <c r="J2" s="79"/>
      <c r="K2" s="79"/>
      <c r="L2" s="80"/>
      <c r="M2" s="132" t="s">
        <v>353</v>
      </c>
      <c r="N2" s="79"/>
      <c r="O2" s="79"/>
      <c r="P2" s="79"/>
      <c r="Q2" s="79"/>
      <c r="R2" s="79"/>
      <c r="S2" s="79"/>
      <c r="T2" s="79"/>
      <c r="U2" s="80"/>
      <c r="V2" s="132" t="s">
        <v>354</v>
      </c>
      <c r="W2" s="79"/>
      <c r="X2" s="79"/>
      <c r="Y2" s="79"/>
      <c r="Z2" s="79"/>
      <c r="AA2" s="79"/>
      <c r="AB2" s="79"/>
      <c r="AC2" s="79"/>
      <c r="AD2" s="80"/>
      <c r="AE2" s="133" t="s">
        <v>355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3" t="s">
        <v>356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3" t="s">
        <v>357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146" customFormat="1" ht="13.5">
      <c r="A3" s="151"/>
      <c r="B3" s="151"/>
      <c r="C3" s="154"/>
      <c r="D3" s="134" t="s">
        <v>358</v>
      </c>
      <c r="E3" s="84"/>
      <c r="F3" s="84"/>
      <c r="G3" s="84"/>
      <c r="H3" s="84"/>
      <c r="I3" s="84"/>
      <c r="J3" s="84"/>
      <c r="K3" s="84"/>
      <c r="L3" s="85"/>
      <c r="M3" s="134" t="s">
        <v>358</v>
      </c>
      <c r="N3" s="84"/>
      <c r="O3" s="84"/>
      <c r="P3" s="84"/>
      <c r="Q3" s="84"/>
      <c r="R3" s="84"/>
      <c r="S3" s="84"/>
      <c r="T3" s="84"/>
      <c r="U3" s="85"/>
      <c r="V3" s="134" t="s">
        <v>358</v>
      </c>
      <c r="W3" s="84"/>
      <c r="X3" s="84"/>
      <c r="Y3" s="84"/>
      <c r="Z3" s="84"/>
      <c r="AA3" s="84"/>
      <c r="AB3" s="84"/>
      <c r="AC3" s="84"/>
      <c r="AD3" s="85"/>
      <c r="AE3" s="135" t="s">
        <v>359</v>
      </c>
      <c r="AF3" s="81"/>
      <c r="AG3" s="81"/>
      <c r="AH3" s="81"/>
      <c r="AI3" s="81"/>
      <c r="AJ3" s="81"/>
      <c r="AK3" s="81"/>
      <c r="AL3" s="86"/>
      <c r="AM3" s="82" t="s">
        <v>360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361</v>
      </c>
      <c r="BF3" s="91" t="s">
        <v>362</v>
      </c>
      <c r="BG3" s="135" t="s">
        <v>359</v>
      </c>
      <c r="BH3" s="81"/>
      <c r="BI3" s="81"/>
      <c r="BJ3" s="81"/>
      <c r="BK3" s="81"/>
      <c r="BL3" s="81"/>
      <c r="BM3" s="81"/>
      <c r="BN3" s="86"/>
      <c r="BO3" s="82" t="s">
        <v>360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361</v>
      </c>
      <c r="CH3" s="91" t="s">
        <v>362</v>
      </c>
      <c r="CI3" s="135" t="s">
        <v>359</v>
      </c>
      <c r="CJ3" s="81"/>
      <c r="CK3" s="81"/>
      <c r="CL3" s="81"/>
      <c r="CM3" s="81"/>
      <c r="CN3" s="81"/>
      <c r="CO3" s="81"/>
      <c r="CP3" s="86"/>
      <c r="CQ3" s="82" t="s">
        <v>360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361</v>
      </c>
      <c r="DJ3" s="91" t="s">
        <v>362</v>
      </c>
    </row>
    <row r="4" spans="1:114" s="146" customFormat="1" ht="13.5">
      <c r="A4" s="151"/>
      <c r="B4" s="151"/>
      <c r="C4" s="154"/>
      <c r="D4" s="68"/>
      <c r="E4" s="134" t="s">
        <v>363</v>
      </c>
      <c r="F4" s="92"/>
      <c r="G4" s="92"/>
      <c r="H4" s="92"/>
      <c r="I4" s="92"/>
      <c r="J4" s="92"/>
      <c r="K4" s="93"/>
      <c r="L4" s="67" t="s">
        <v>364</v>
      </c>
      <c r="M4" s="68"/>
      <c r="N4" s="134" t="s">
        <v>363</v>
      </c>
      <c r="O4" s="92"/>
      <c r="P4" s="92"/>
      <c r="Q4" s="92"/>
      <c r="R4" s="92"/>
      <c r="S4" s="92"/>
      <c r="T4" s="93"/>
      <c r="U4" s="67" t="s">
        <v>364</v>
      </c>
      <c r="V4" s="68"/>
      <c r="W4" s="134" t="s">
        <v>363</v>
      </c>
      <c r="X4" s="92"/>
      <c r="Y4" s="92"/>
      <c r="Z4" s="92"/>
      <c r="AA4" s="92"/>
      <c r="AB4" s="92"/>
      <c r="AC4" s="93"/>
      <c r="AD4" s="67" t="s">
        <v>364</v>
      </c>
      <c r="AE4" s="91" t="s">
        <v>362</v>
      </c>
      <c r="AF4" s="96" t="s">
        <v>365</v>
      </c>
      <c r="AG4" s="90"/>
      <c r="AH4" s="94"/>
      <c r="AI4" s="81"/>
      <c r="AJ4" s="95"/>
      <c r="AK4" s="136" t="s">
        <v>366</v>
      </c>
      <c r="AL4" s="148" t="s">
        <v>367</v>
      </c>
      <c r="AM4" s="91" t="s">
        <v>362</v>
      </c>
      <c r="AN4" s="135" t="s">
        <v>368</v>
      </c>
      <c r="AO4" s="88"/>
      <c r="AP4" s="88"/>
      <c r="AQ4" s="88"/>
      <c r="AR4" s="89"/>
      <c r="AS4" s="135" t="s">
        <v>369</v>
      </c>
      <c r="AT4" s="81"/>
      <c r="AU4" s="81"/>
      <c r="AV4" s="95"/>
      <c r="AW4" s="96" t="s">
        <v>370</v>
      </c>
      <c r="AX4" s="135" t="s">
        <v>371</v>
      </c>
      <c r="AY4" s="87"/>
      <c r="AZ4" s="88"/>
      <c r="BA4" s="88"/>
      <c r="BB4" s="89"/>
      <c r="BC4" s="96" t="s">
        <v>372</v>
      </c>
      <c r="BD4" s="96" t="s">
        <v>373</v>
      </c>
      <c r="BE4" s="91"/>
      <c r="BF4" s="91"/>
      <c r="BG4" s="91" t="s">
        <v>362</v>
      </c>
      <c r="BH4" s="96" t="s">
        <v>365</v>
      </c>
      <c r="BI4" s="90"/>
      <c r="BJ4" s="94"/>
      <c r="BK4" s="81"/>
      <c r="BL4" s="95"/>
      <c r="BM4" s="136" t="s">
        <v>366</v>
      </c>
      <c r="BN4" s="148" t="s">
        <v>367</v>
      </c>
      <c r="BO4" s="91" t="s">
        <v>362</v>
      </c>
      <c r="BP4" s="135" t="s">
        <v>368</v>
      </c>
      <c r="BQ4" s="88"/>
      <c r="BR4" s="88"/>
      <c r="BS4" s="88"/>
      <c r="BT4" s="89"/>
      <c r="BU4" s="135" t="s">
        <v>369</v>
      </c>
      <c r="BV4" s="81"/>
      <c r="BW4" s="81"/>
      <c r="BX4" s="95"/>
      <c r="BY4" s="96" t="s">
        <v>370</v>
      </c>
      <c r="BZ4" s="135" t="s">
        <v>371</v>
      </c>
      <c r="CA4" s="97"/>
      <c r="CB4" s="97"/>
      <c r="CC4" s="98"/>
      <c r="CD4" s="89"/>
      <c r="CE4" s="96" t="s">
        <v>372</v>
      </c>
      <c r="CF4" s="96" t="s">
        <v>373</v>
      </c>
      <c r="CG4" s="91"/>
      <c r="CH4" s="91"/>
      <c r="CI4" s="91" t="s">
        <v>362</v>
      </c>
      <c r="CJ4" s="96" t="s">
        <v>365</v>
      </c>
      <c r="CK4" s="90"/>
      <c r="CL4" s="94"/>
      <c r="CM4" s="81"/>
      <c r="CN4" s="95"/>
      <c r="CO4" s="136" t="s">
        <v>366</v>
      </c>
      <c r="CP4" s="148" t="s">
        <v>367</v>
      </c>
      <c r="CQ4" s="91" t="s">
        <v>362</v>
      </c>
      <c r="CR4" s="135" t="s">
        <v>368</v>
      </c>
      <c r="CS4" s="88"/>
      <c r="CT4" s="88"/>
      <c r="CU4" s="88"/>
      <c r="CV4" s="89"/>
      <c r="CW4" s="135" t="s">
        <v>369</v>
      </c>
      <c r="CX4" s="81"/>
      <c r="CY4" s="81"/>
      <c r="CZ4" s="95"/>
      <c r="DA4" s="96" t="s">
        <v>370</v>
      </c>
      <c r="DB4" s="135" t="s">
        <v>371</v>
      </c>
      <c r="DC4" s="88"/>
      <c r="DD4" s="88"/>
      <c r="DE4" s="88"/>
      <c r="DF4" s="89"/>
      <c r="DG4" s="96" t="s">
        <v>372</v>
      </c>
      <c r="DH4" s="96" t="s">
        <v>373</v>
      </c>
      <c r="DI4" s="91"/>
      <c r="DJ4" s="91"/>
    </row>
    <row r="5" spans="1:114" s="146" customFormat="1" ht="22.5">
      <c r="A5" s="151"/>
      <c r="B5" s="151"/>
      <c r="C5" s="154"/>
      <c r="D5" s="68"/>
      <c r="E5" s="68"/>
      <c r="F5" s="129" t="s">
        <v>374</v>
      </c>
      <c r="G5" s="129" t="s">
        <v>375</v>
      </c>
      <c r="H5" s="129" t="s">
        <v>376</v>
      </c>
      <c r="I5" s="129" t="s">
        <v>377</v>
      </c>
      <c r="J5" s="129" t="s">
        <v>378</v>
      </c>
      <c r="K5" s="129" t="s">
        <v>361</v>
      </c>
      <c r="L5" s="67"/>
      <c r="M5" s="68"/>
      <c r="N5" s="68"/>
      <c r="O5" s="129" t="s">
        <v>374</v>
      </c>
      <c r="P5" s="129" t="s">
        <v>375</v>
      </c>
      <c r="Q5" s="129" t="s">
        <v>376</v>
      </c>
      <c r="R5" s="129" t="s">
        <v>377</v>
      </c>
      <c r="S5" s="129" t="s">
        <v>378</v>
      </c>
      <c r="T5" s="129" t="s">
        <v>361</v>
      </c>
      <c r="U5" s="67"/>
      <c r="V5" s="68"/>
      <c r="W5" s="68"/>
      <c r="X5" s="129" t="s">
        <v>374</v>
      </c>
      <c r="Y5" s="129" t="s">
        <v>375</v>
      </c>
      <c r="Z5" s="129" t="s">
        <v>376</v>
      </c>
      <c r="AA5" s="129" t="s">
        <v>377</v>
      </c>
      <c r="AB5" s="129" t="s">
        <v>378</v>
      </c>
      <c r="AC5" s="129" t="s">
        <v>361</v>
      </c>
      <c r="AD5" s="67"/>
      <c r="AE5" s="91"/>
      <c r="AF5" s="91" t="s">
        <v>362</v>
      </c>
      <c r="AG5" s="136" t="s">
        <v>379</v>
      </c>
      <c r="AH5" s="136" t="s">
        <v>380</v>
      </c>
      <c r="AI5" s="136" t="s">
        <v>381</v>
      </c>
      <c r="AJ5" s="136" t="s">
        <v>361</v>
      </c>
      <c r="AK5" s="99"/>
      <c r="AL5" s="149"/>
      <c r="AM5" s="91"/>
      <c r="AN5" s="91"/>
      <c r="AO5" s="91" t="s">
        <v>382</v>
      </c>
      <c r="AP5" s="91" t="s">
        <v>383</v>
      </c>
      <c r="AQ5" s="91" t="s">
        <v>384</v>
      </c>
      <c r="AR5" s="91" t="s">
        <v>385</v>
      </c>
      <c r="AS5" s="91" t="s">
        <v>362</v>
      </c>
      <c r="AT5" s="96" t="s">
        <v>386</v>
      </c>
      <c r="AU5" s="96" t="s">
        <v>387</v>
      </c>
      <c r="AV5" s="96" t="s">
        <v>388</v>
      </c>
      <c r="AW5" s="91"/>
      <c r="AX5" s="91"/>
      <c r="AY5" s="96" t="s">
        <v>386</v>
      </c>
      <c r="AZ5" s="96" t="s">
        <v>387</v>
      </c>
      <c r="BA5" s="96" t="s">
        <v>388</v>
      </c>
      <c r="BB5" s="96" t="s">
        <v>361</v>
      </c>
      <c r="BC5" s="91"/>
      <c r="BD5" s="91"/>
      <c r="BE5" s="91"/>
      <c r="BF5" s="91"/>
      <c r="BG5" s="91"/>
      <c r="BH5" s="91" t="s">
        <v>362</v>
      </c>
      <c r="BI5" s="136" t="s">
        <v>379</v>
      </c>
      <c r="BJ5" s="136" t="s">
        <v>380</v>
      </c>
      <c r="BK5" s="136" t="s">
        <v>381</v>
      </c>
      <c r="BL5" s="136" t="s">
        <v>361</v>
      </c>
      <c r="BM5" s="99"/>
      <c r="BN5" s="149"/>
      <c r="BO5" s="91"/>
      <c r="BP5" s="91"/>
      <c r="BQ5" s="91" t="s">
        <v>382</v>
      </c>
      <c r="BR5" s="91" t="s">
        <v>383</v>
      </c>
      <c r="BS5" s="91" t="s">
        <v>384</v>
      </c>
      <c r="BT5" s="91" t="s">
        <v>385</v>
      </c>
      <c r="BU5" s="91" t="s">
        <v>362</v>
      </c>
      <c r="BV5" s="96" t="s">
        <v>386</v>
      </c>
      <c r="BW5" s="96" t="s">
        <v>387</v>
      </c>
      <c r="BX5" s="96" t="s">
        <v>388</v>
      </c>
      <c r="BY5" s="91"/>
      <c r="BZ5" s="91"/>
      <c r="CA5" s="96" t="s">
        <v>386</v>
      </c>
      <c r="CB5" s="96" t="s">
        <v>387</v>
      </c>
      <c r="CC5" s="96" t="s">
        <v>388</v>
      </c>
      <c r="CD5" s="96" t="s">
        <v>361</v>
      </c>
      <c r="CE5" s="91"/>
      <c r="CF5" s="91"/>
      <c r="CG5" s="91"/>
      <c r="CH5" s="91"/>
      <c r="CI5" s="91"/>
      <c r="CJ5" s="91" t="s">
        <v>362</v>
      </c>
      <c r="CK5" s="136" t="s">
        <v>379</v>
      </c>
      <c r="CL5" s="136" t="s">
        <v>380</v>
      </c>
      <c r="CM5" s="136" t="s">
        <v>381</v>
      </c>
      <c r="CN5" s="136" t="s">
        <v>361</v>
      </c>
      <c r="CO5" s="99"/>
      <c r="CP5" s="149"/>
      <c r="CQ5" s="91"/>
      <c r="CR5" s="91"/>
      <c r="CS5" s="91" t="s">
        <v>382</v>
      </c>
      <c r="CT5" s="91" t="s">
        <v>383</v>
      </c>
      <c r="CU5" s="91" t="s">
        <v>384</v>
      </c>
      <c r="CV5" s="91" t="s">
        <v>385</v>
      </c>
      <c r="CW5" s="91" t="s">
        <v>362</v>
      </c>
      <c r="CX5" s="96" t="s">
        <v>386</v>
      </c>
      <c r="CY5" s="96" t="s">
        <v>387</v>
      </c>
      <c r="CZ5" s="96" t="s">
        <v>388</v>
      </c>
      <c r="DA5" s="91"/>
      <c r="DB5" s="91"/>
      <c r="DC5" s="96" t="s">
        <v>386</v>
      </c>
      <c r="DD5" s="96" t="s">
        <v>387</v>
      </c>
      <c r="DE5" s="96" t="s">
        <v>388</v>
      </c>
      <c r="DF5" s="96" t="s">
        <v>361</v>
      </c>
      <c r="DG5" s="91"/>
      <c r="DH5" s="91"/>
      <c r="DI5" s="91"/>
      <c r="DJ5" s="91"/>
    </row>
    <row r="6" spans="1:114" s="147" customFormat="1" ht="13.5">
      <c r="A6" s="152"/>
      <c r="B6" s="152"/>
      <c r="C6" s="155"/>
      <c r="D6" s="100" t="s">
        <v>389</v>
      </c>
      <c r="E6" s="100" t="s">
        <v>389</v>
      </c>
      <c r="F6" s="101" t="s">
        <v>389</v>
      </c>
      <c r="G6" s="101" t="s">
        <v>389</v>
      </c>
      <c r="H6" s="101" t="s">
        <v>389</v>
      </c>
      <c r="I6" s="101" t="s">
        <v>389</v>
      </c>
      <c r="J6" s="101" t="s">
        <v>389</v>
      </c>
      <c r="K6" s="101" t="s">
        <v>389</v>
      </c>
      <c r="L6" s="101" t="s">
        <v>389</v>
      </c>
      <c r="M6" s="100" t="s">
        <v>389</v>
      </c>
      <c r="N6" s="100" t="s">
        <v>389</v>
      </c>
      <c r="O6" s="101" t="s">
        <v>389</v>
      </c>
      <c r="P6" s="101" t="s">
        <v>389</v>
      </c>
      <c r="Q6" s="101" t="s">
        <v>389</v>
      </c>
      <c r="R6" s="101" t="s">
        <v>389</v>
      </c>
      <c r="S6" s="101" t="s">
        <v>389</v>
      </c>
      <c r="T6" s="101" t="s">
        <v>389</v>
      </c>
      <c r="U6" s="101" t="s">
        <v>389</v>
      </c>
      <c r="V6" s="100" t="s">
        <v>389</v>
      </c>
      <c r="W6" s="100" t="s">
        <v>389</v>
      </c>
      <c r="X6" s="101" t="s">
        <v>389</v>
      </c>
      <c r="Y6" s="101" t="s">
        <v>389</v>
      </c>
      <c r="Z6" s="101" t="s">
        <v>389</v>
      </c>
      <c r="AA6" s="101" t="s">
        <v>389</v>
      </c>
      <c r="AB6" s="101" t="s">
        <v>389</v>
      </c>
      <c r="AC6" s="101" t="s">
        <v>389</v>
      </c>
      <c r="AD6" s="101" t="s">
        <v>389</v>
      </c>
      <c r="AE6" s="102" t="s">
        <v>389</v>
      </c>
      <c r="AF6" s="102" t="s">
        <v>389</v>
      </c>
      <c r="AG6" s="103" t="s">
        <v>389</v>
      </c>
      <c r="AH6" s="103" t="s">
        <v>389</v>
      </c>
      <c r="AI6" s="103" t="s">
        <v>389</v>
      </c>
      <c r="AJ6" s="103" t="s">
        <v>389</v>
      </c>
      <c r="AK6" s="103" t="s">
        <v>389</v>
      </c>
      <c r="AL6" s="103" t="s">
        <v>389</v>
      </c>
      <c r="AM6" s="102" t="s">
        <v>389</v>
      </c>
      <c r="AN6" s="102" t="s">
        <v>389</v>
      </c>
      <c r="AO6" s="102" t="s">
        <v>389</v>
      </c>
      <c r="AP6" s="102" t="s">
        <v>389</v>
      </c>
      <c r="AQ6" s="102" t="s">
        <v>389</v>
      </c>
      <c r="AR6" s="102" t="s">
        <v>389</v>
      </c>
      <c r="AS6" s="102" t="s">
        <v>389</v>
      </c>
      <c r="AT6" s="102" t="s">
        <v>389</v>
      </c>
      <c r="AU6" s="102" t="s">
        <v>389</v>
      </c>
      <c r="AV6" s="102" t="s">
        <v>389</v>
      </c>
      <c r="AW6" s="102" t="s">
        <v>389</v>
      </c>
      <c r="AX6" s="102" t="s">
        <v>389</v>
      </c>
      <c r="AY6" s="102" t="s">
        <v>389</v>
      </c>
      <c r="AZ6" s="102" t="s">
        <v>389</v>
      </c>
      <c r="BA6" s="102" t="s">
        <v>389</v>
      </c>
      <c r="BB6" s="102" t="s">
        <v>389</v>
      </c>
      <c r="BC6" s="102" t="s">
        <v>389</v>
      </c>
      <c r="BD6" s="102" t="s">
        <v>389</v>
      </c>
      <c r="BE6" s="102" t="s">
        <v>389</v>
      </c>
      <c r="BF6" s="102" t="s">
        <v>389</v>
      </c>
      <c r="BG6" s="102" t="s">
        <v>389</v>
      </c>
      <c r="BH6" s="102" t="s">
        <v>389</v>
      </c>
      <c r="BI6" s="103" t="s">
        <v>389</v>
      </c>
      <c r="BJ6" s="103" t="s">
        <v>389</v>
      </c>
      <c r="BK6" s="103" t="s">
        <v>389</v>
      </c>
      <c r="BL6" s="103" t="s">
        <v>389</v>
      </c>
      <c r="BM6" s="103" t="s">
        <v>389</v>
      </c>
      <c r="BN6" s="103" t="s">
        <v>389</v>
      </c>
      <c r="BO6" s="102" t="s">
        <v>389</v>
      </c>
      <c r="BP6" s="102" t="s">
        <v>389</v>
      </c>
      <c r="BQ6" s="102" t="s">
        <v>389</v>
      </c>
      <c r="BR6" s="102" t="s">
        <v>389</v>
      </c>
      <c r="BS6" s="102" t="s">
        <v>389</v>
      </c>
      <c r="BT6" s="102" t="s">
        <v>389</v>
      </c>
      <c r="BU6" s="102" t="s">
        <v>389</v>
      </c>
      <c r="BV6" s="102" t="s">
        <v>389</v>
      </c>
      <c r="BW6" s="102" t="s">
        <v>389</v>
      </c>
      <c r="BX6" s="102" t="s">
        <v>389</v>
      </c>
      <c r="BY6" s="102" t="s">
        <v>389</v>
      </c>
      <c r="BZ6" s="102" t="s">
        <v>389</v>
      </c>
      <c r="CA6" s="102" t="s">
        <v>389</v>
      </c>
      <c r="CB6" s="102" t="s">
        <v>389</v>
      </c>
      <c r="CC6" s="102" t="s">
        <v>389</v>
      </c>
      <c r="CD6" s="102" t="s">
        <v>389</v>
      </c>
      <c r="CE6" s="102" t="s">
        <v>389</v>
      </c>
      <c r="CF6" s="102" t="s">
        <v>389</v>
      </c>
      <c r="CG6" s="102" t="s">
        <v>389</v>
      </c>
      <c r="CH6" s="102" t="s">
        <v>389</v>
      </c>
      <c r="CI6" s="102" t="s">
        <v>389</v>
      </c>
      <c r="CJ6" s="102" t="s">
        <v>389</v>
      </c>
      <c r="CK6" s="103" t="s">
        <v>389</v>
      </c>
      <c r="CL6" s="103" t="s">
        <v>389</v>
      </c>
      <c r="CM6" s="103" t="s">
        <v>389</v>
      </c>
      <c r="CN6" s="103" t="s">
        <v>389</v>
      </c>
      <c r="CO6" s="103" t="s">
        <v>389</v>
      </c>
      <c r="CP6" s="103" t="s">
        <v>389</v>
      </c>
      <c r="CQ6" s="102" t="s">
        <v>389</v>
      </c>
      <c r="CR6" s="102" t="s">
        <v>389</v>
      </c>
      <c r="CS6" s="103" t="s">
        <v>389</v>
      </c>
      <c r="CT6" s="103" t="s">
        <v>389</v>
      </c>
      <c r="CU6" s="103" t="s">
        <v>389</v>
      </c>
      <c r="CV6" s="103" t="s">
        <v>389</v>
      </c>
      <c r="CW6" s="102" t="s">
        <v>389</v>
      </c>
      <c r="CX6" s="102" t="s">
        <v>389</v>
      </c>
      <c r="CY6" s="102" t="s">
        <v>389</v>
      </c>
      <c r="CZ6" s="102" t="s">
        <v>389</v>
      </c>
      <c r="DA6" s="102" t="s">
        <v>389</v>
      </c>
      <c r="DB6" s="102" t="s">
        <v>389</v>
      </c>
      <c r="DC6" s="102" t="s">
        <v>389</v>
      </c>
      <c r="DD6" s="102" t="s">
        <v>389</v>
      </c>
      <c r="DE6" s="102" t="s">
        <v>389</v>
      </c>
      <c r="DF6" s="102" t="s">
        <v>389</v>
      </c>
      <c r="DG6" s="102" t="s">
        <v>389</v>
      </c>
      <c r="DH6" s="102" t="s">
        <v>389</v>
      </c>
      <c r="DI6" s="102" t="s">
        <v>389</v>
      </c>
      <c r="DJ6" s="102" t="s">
        <v>389</v>
      </c>
    </row>
    <row r="7" spans="1:114" s="50" customFormat="1" ht="12" customHeight="1">
      <c r="A7" s="48" t="s">
        <v>390</v>
      </c>
      <c r="B7" s="63" t="s">
        <v>391</v>
      </c>
      <c r="C7" s="48" t="s">
        <v>354</v>
      </c>
      <c r="D7" s="71">
        <f aca="true" t="shared" si="0" ref="D7:I7">SUM(D8:D42)</f>
        <v>8954624</v>
      </c>
      <c r="E7" s="71">
        <f t="shared" si="0"/>
        <v>1527549</v>
      </c>
      <c r="F7" s="71">
        <f t="shared" si="0"/>
        <v>10216</v>
      </c>
      <c r="G7" s="71">
        <f t="shared" si="0"/>
        <v>14118</v>
      </c>
      <c r="H7" s="71">
        <f t="shared" si="0"/>
        <v>0</v>
      </c>
      <c r="I7" s="71">
        <f t="shared" si="0"/>
        <v>1031315</v>
      </c>
      <c r="J7" s="72" t="s">
        <v>392</v>
      </c>
      <c r="K7" s="71">
        <f aca="true" t="shared" si="1" ref="K7:R7">SUM(K8:K42)</f>
        <v>471900</v>
      </c>
      <c r="L7" s="71">
        <f t="shared" si="1"/>
        <v>7427075</v>
      </c>
      <c r="M7" s="71">
        <f t="shared" si="1"/>
        <v>1610151</v>
      </c>
      <c r="N7" s="71">
        <f t="shared" si="1"/>
        <v>88432</v>
      </c>
      <c r="O7" s="71">
        <f t="shared" si="1"/>
        <v>7057</v>
      </c>
      <c r="P7" s="71">
        <f t="shared" si="1"/>
        <v>6952</v>
      </c>
      <c r="Q7" s="71">
        <f t="shared" si="1"/>
        <v>0</v>
      </c>
      <c r="R7" s="71">
        <f t="shared" si="1"/>
        <v>67209</v>
      </c>
      <c r="S7" s="72" t="s">
        <v>392</v>
      </c>
      <c r="T7" s="71">
        <f aca="true" t="shared" si="2" ref="T7:AA7">SUM(T8:T42)</f>
        <v>7214</v>
      </c>
      <c r="U7" s="71">
        <f t="shared" si="2"/>
        <v>1521719</v>
      </c>
      <c r="V7" s="71">
        <f t="shared" si="2"/>
        <v>10564775</v>
      </c>
      <c r="W7" s="71">
        <f t="shared" si="2"/>
        <v>1615981</v>
      </c>
      <c r="X7" s="71">
        <f t="shared" si="2"/>
        <v>17273</v>
      </c>
      <c r="Y7" s="71">
        <f t="shared" si="2"/>
        <v>21070</v>
      </c>
      <c r="Z7" s="71">
        <f t="shared" si="2"/>
        <v>0</v>
      </c>
      <c r="AA7" s="71">
        <f t="shared" si="2"/>
        <v>1098524</v>
      </c>
      <c r="AB7" s="72" t="s">
        <v>392</v>
      </c>
      <c r="AC7" s="71">
        <f aca="true" t="shared" si="3" ref="AC7:CN7">SUM(AC8:AC42)</f>
        <v>479114</v>
      </c>
      <c r="AD7" s="71">
        <f t="shared" si="3"/>
        <v>8948794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71">
        <f t="shared" si="3"/>
        <v>0</v>
      </c>
      <c r="AI7" s="71">
        <f t="shared" si="3"/>
        <v>0</v>
      </c>
      <c r="AJ7" s="71">
        <f t="shared" si="3"/>
        <v>0</v>
      </c>
      <c r="AK7" s="71">
        <f t="shared" si="3"/>
        <v>0</v>
      </c>
      <c r="AL7" s="71">
        <f t="shared" si="3"/>
        <v>529268</v>
      </c>
      <c r="AM7" s="71">
        <f t="shared" si="3"/>
        <v>4958348</v>
      </c>
      <c r="AN7" s="71">
        <f t="shared" si="3"/>
        <v>1095242</v>
      </c>
      <c r="AO7" s="71">
        <f t="shared" si="3"/>
        <v>539794</v>
      </c>
      <c r="AP7" s="71">
        <f t="shared" si="3"/>
        <v>132457</v>
      </c>
      <c r="AQ7" s="71">
        <f t="shared" si="3"/>
        <v>412295</v>
      </c>
      <c r="AR7" s="71">
        <f t="shared" si="3"/>
        <v>10696</v>
      </c>
      <c r="AS7" s="71">
        <f t="shared" si="3"/>
        <v>883505</v>
      </c>
      <c r="AT7" s="71">
        <f t="shared" si="3"/>
        <v>65852</v>
      </c>
      <c r="AU7" s="71">
        <f t="shared" si="3"/>
        <v>725891</v>
      </c>
      <c r="AV7" s="71">
        <f t="shared" si="3"/>
        <v>91762</v>
      </c>
      <c r="AW7" s="71">
        <f t="shared" si="3"/>
        <v>0</v>
      </c>
      <c r="AX7" s="71">
        <f t="shared" si="3"/>
        <v>2979601</v>
      </c>
      <c r="AY7" s="71">
        <f t="shared" si="3"/>
        <v>2319093</v>
      </c>
      <c r="AZ7" s="71">
        <f t="shared" si="3"/>
        <v>580268</v>
      </c>
      <c r="BA7" s="71">
        <f t="shared" si="3"/>
        <v>63689</v>
      </c>
      <c r="BB7" s="71">
        <f t="shared" si="3"/>
        <v>16551</v>
      </c>
      <c r="BC7" s="71">
        <f t="shared" si="3"/>
        <v>3372052</v>
      </c>
      <c r="BD7" s="71">
        <f t="shared" si="3"/>
        <v>0</v>
      </c>
      <c r="BE7" s="71">
        <f t="shared" si="3"/>
        <v>94956</v>
      </c>
      <c r="BF7" s="71">
        <f t="shared" si="3"/>
        <v>5053304</v>
      </c>
      <c r="BG7" s="71">
        <f t="shared" si="3"/>
        <v>0</v>
      </c>
      <c r="BH7" s="71">
        <f t="shared" si="3"/>
        <v>0</v>
      </c>
      <c r="BI7" s="71">
        <f t="shared" si="3"/>
        <v>0</v>
      </c>
      <c r="BJ7" s="71">
        <f t="shared" si="3"/>
        <v>0</v>
      </c>
      <c r="BK7" s="71">
        <f t="shared" si="3"/>
        <v>0</v>
      </c>
      <c r="BL7" s="71">
        <f t="shared" si="3"/>
        <v>0</v>
      </c>
      <c r="BM7" s="71">
        <f t="shared" si="3"/>
        <v>0</v>
      </c>
      <c r="BN7" s="71">
        <f t="shared" si="3"/>
        <v>46711</v>
      </c>
      <c r="BO7" s="71">
        <f t="shared" si="3"/>
        <v>258137</v>
      </c>
      <c r="BP7" s="71">
        <f t="shared" si="3"/>
        <v>30277</v>
      </c>
      <c r="BQ7" s="71">
        <f t="shared" si="3"/>
        <v>30277</v>
      </c>
      <c r="BR7" s="71">
        <f t="shared" si="3"/>
        <v>0</v>
      </c>
      <c r="BS7" s="71">
        <f t="shared" si="3"/>
        <v>0</v>
      </c>
      <c r="BT7" s="71">
        <f t="shared" si="3"/>
        <v>0</v>
      </c>
      <c r="BU7" s="71">
        <f t="shared" si="3"/>
        <v>44025</v>
      </c>
      <c r="BV7" s="71">
        <f t="shared" si="3"/>
        <v>3240</v>
      </c>
      <c r="BW7" s="71">
        <f t="shared" si="3"/>
        <v>40785</v>
      </c>
      <c r="BX7" s="71">
        <f t="shared" si="3"/>
        <v>0</v>
      </c>
      <c r="BY7" s="71">
        <f t="shared" si="3"/>
        <v>0</v>
      </c>
      <c r="BZ7" s="71">
        <f t="shared" si="3"/>
        <v>183835</v>
      </c>
      <c r="CA7" s="71">
        <f t="shared" si="3"/>
        <v>144024</v>
      </c>
      <c r="CB7" s="71">
        <f t="shared" si="3"/>
        <v>39339</v>
      </c>
      <c r="CC7" s="71">
        <f t="shared" si="3"/>
        <v>38</v>
      </c>
      <c r="CD7" s="71">
        <f t="shared" si="3"/>
        <v>434</v>
      </c>
      <c r="CE7" s="71">
        <f t="shared" si="3"/>
        <v>1276467</v>
      </c>
      <c r="CF7" s="71">
        <f t="shared" si="3"/>
        <v>0</v>
      </c>
      <c r="CG7" s="71">
        <f t="shared" si="3"/>
        <v>28836</v>
      </c>
      <c r="CH7" s="71">
        <f t="shared" si="3"/>
        <v>286973</v>
      </c>
      <c r="CI7" s="71">
        <f t="shared" si="3"/>
        <v>0</v>
      </c>
      <c r="CJ7" s="71">
        <f t="shared" si="3"/>
        <v>0</v>
      </c>
      <c r="CK7" s="71">
        <f t="shared" si="3"/>
        <v>0</v>
      </c>
      <c r="CL7" s="71">
        <f t="shared" si="3"/>
        <v>0</v>
      </c>
      <c r="CM7" s="71">
        <f t="shared" si="3"/>
        <v>0</v>
      </c>
      <c r="CN7" s="71">
        <f t="shared" si="3"/>
        <v>0</v>
      </c>
      <c r="CO7" s="71">
        <f aca="true" t="shared" si="4" ref="CO7:DJ7">SUM(CO8:CO42)</f>
        <v>0</v>
      </c>
      <c r="CP7" s="71">
        <f t="shared" si="4"/>
        <v>575979</v>
      </c>
      <c r="CQ7" s="71">
        <f t="shared" si="4"/>
        <v>5216485</v>
      </c>
      <c r="CR7" s="71">
        <f t="shared" si="4"/>
        <v>1125519</v>
      </c>
      <c r="CS7" s="71">
        <f t="shared" si="4"/>
        <v>570071</v>
      </c>
      <c r="CT7" s="71">
        <f t="shared" si="4"/>
        <v>132457</v>
      </c>
      <c r="CU7" s="71">
        <f t="shared" si="4"/>
        <v>412295</v>
      </c>
      <c r="CV7" s="71">
        <f t="shared" si="4"/>
        <v>10696</v>
      </c>
      <c r="CW7" s="71">
        <f t="shared" si="4"/>
        <v>927530</v>
      </c>
      <c r="CX7" s="71">
        <f t="shared" si="4"/>
        <v>69092</v>
      </c>
      <c r="CY7" s="71">
        <f t="shared" si="4"/>
        <v>766676</v>
      </c>
      <c r="CZ7" s="71">
        <f t="shared" si="4"/>
        <v>91762</v>
      </c>
      <c r="DA7" s="71">
        <f t="shared" si="4"/>
        <v>0</v>
      </c>
      <c r="DB7" s="71">
        <f t="shared" si="4"/>
        <v>3163436</v>
      </c>
      <c r="DC7" s="71">
        <f t="shared" si="4"/>
        <v>2463117</v>
      </c>
      <c r="DD7" s="71">
        <f t="shared" si="4"/>
        <v>619607</v>
      </c>
      <c r="DE7" s="71">
        <f t="shared" si="4"/>
        <v>63727</v>
      </c>
      <c r="DF7" s="71">
        <f t="shared" si="4"/>
        <v>16985</v>
      </c>
      <c r="DG7" s="71">
        <f t="shared" si="4"/>
        <v>4648519</v>
      </c>
      <c r="DH7" s="71">
        <f t="shared" si="4"/>
        <v>0</v>
      </c>
      <c r="DI7" s="71">
        <f t="shared" si="4"/>
        <v>123792</v>
      </c>
      <c r="DJ7" s="71">
        <f t="shared" si="4"/>
        <v>5340277</v>
      </c>
    </row>
    <row r="8" spans="1:114" s="50" customFormat="1" ht="12" customHeight="1">
      <c r="A8" s="51" t="s">
        <v>390</v>
      </c>
      <c r="B8" s="64" t="s">
        <v>393</v>
      </c>
      <c r="C8" s="51" t="s">
        <v>394</v>
      </c>
      <c r="D8" s="73">
        <f aca="true" t="shared" si="5" ref="D8:D42">SUM(E8,+L8)</f>
        <v>2635787</v>
      </c>
      <c r="E8" s="73">
        <f aca="true" t="shared" si="6" ref="E8:E42">SUM(F8:I8)+K8</f>
        <v>895853</v>
      </c>
      <c r="F8" s="73">
        <v>0</v>
      </c>
      <c r="G8" s="73">
        <v>0</v>
      </c>
      <c r="H8" s="73">
        <v>0</v>
      </c>
      <c r="I8" s="73">
        <v>619427</v>
      </c>
      <c r="J8" s="74" t="s">
        <v>392</v>
      </c>
      <c r="K8" s="73">
        <v>276426</v>
      </c>
      <c r="L8" s="73">
        <v>1739934</v>
      </c>
      <c r="M8" s="73">
        <f aca="true" t="shared" si="7" ref="M8:M42">SUM(N8,+U8)</f>
        <v>308333</v>
      </c>
      <c r="N8" s="73">
        <f aca="true" t="shared" si="8" ref="N8:N42">SUM(O8:R8)+T8</f>
        <v>63397</v>
      </c>
      <c r="O8" s="73">
        <v>147</v>
      </c>
      <c r="P8" s="73">
        <v>0</v>
      </c>
      <c r="Q8" s="73">
        <v>0</v>
      </c>
      <c r="R8" s="73">
        <v>63250</v>
      </c>
      <c r="S8" s="74" t="s">
        <v>392</v>
      </c>
      <c r="T8" s="73">
        <v>0</v>
      </c>
      <c r="U8" s="73">
        <v>244936</v>
      </c>
      <c r="V8" s="73">
        <f aca="true" t="shared" si="9" ref="V8:AA42">+SUM(D8,M8)</f>
        <v>2944120</v>
      </c>
      <c r="W8" s="73">
        <f t="shared" si="9"/>
        <v>959250</v>
      </c>
      <c r="X8" s="73">
        <f t="shared" si="9"/>
        <v>147</v>
      </c>
      <c r="Y8" s="73">
        <f t="shared" si="9"/>
        <v>0</v>
      </c>
      <c r="Z8" s="73">
        <f t="shared" si="9"/>
        <v>0</v>
      </c>
      <c r="AA8" s="73">
        <f t="shared" si="9"/>
        <v>682677</v>
      </c>
      <c r="AB8" s="74" t="s">
        <v>392</v>
      </c>
      <c r="AC8" s="73">
        <f aca="true" t="shared" si="10" ref="AC8:AD42">+SUM(K8,T8)</f>
        <v>276426</v>
      </c>
      <c r="AD8" s="73">
        <f t="shared" si="10"/>
        <v>1984870</v>
      </c>
      <c r="AE8" s="73">
        <f aca="true" t="shared" si="11" ref="AE8:AE42">SUM(AF8,+AK8)</f>
        <v>0</v>
      </c>
      <c r="AF8" s="73">
        <f aca="true" t="shared" si="12" ref="AF8:AF42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336387</v>
      </c>
      <c r="AM8" s="73">
        <f aca="true" t="shared" si="13" ref="AM8:AM42">SUM(AN8,AS8,AW8,AX8,BD8)</f>
        <v>1902261</v>
      </c>
      <c r="AN8" s="73">
        <f aca="true" t="shared" si="14" ref="AN8:AN42">SUM(AO8:AR8)</f>
        <v>619643</v>
      </c>
      <c r="AO8" s="73">
        <v>132354</v>
      </c>
      <c r="AP8" s="73">
        <v>70610</v>
      </c>
      <c r="AQ8" s="73">
        <v>412295</v>
      </c>
      <c r="AR8" s="73">
        <v>4384</v>
      </c>
      <c r="AS8" s="73">
        <f aca="true" t="shared" si="15" ref="AS8:AS42">SUM(AT8:AV8)</f>
        <v>513514</v>
      </c>
      <c r="AT8" s="73">
        <v>3762</v>
      </c>
      <c r="AU8" s="73">
        <v>438205</v>
      </c>
      <c r="AV8" s="73">
        <v>71547</v>
      </c>
      <c r="AW8" s="73">
        <v>0</v>
      </c>
      <c r="AX8" s="73">
        <f aca="true" t="shared" si="16" ref="AX8:AX42">SUM(AY8:BB8)</f>
        <v>769104</v>
      </c>
      <c r="AY8" s="73">
        <v>702618</v>
      </c>
      <c r="AZ8" s="73">
        <v>22215</v>
      </c>
      <c r="BA8" s="73">
        <v>44271</v>
      </c>
      <c r="BB8" s="73">
        <v>0</v>
      </c>
      <c r="BC8" s="73">
        <v>397139</v>
      </c>
      <c r="BD8" s="73">
        <v>0</v>
      </c>
      <c r="BE8" s="73">
        <v>0</v>
      </c>
      <c r="BF8" s="73">
        <f aca="true" t="shared" si="17" ref="BF8:BF42">SUM(AE8,+AM8,+BE8)</f>
        <v>1902261</v>
      </c>
      <c r="BG8" s="73">
        <f aca="true" t="shared" si="18" ref="BG8:BG42">SUM(BH8,+BM8)</f>
        <v>0</v>
      </c>
      <c r="BH8" s="73">
        <f aca="true" t="shared" si="19" ref="BH8:BH42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0" ref="BO8:BO42">SUM(BP8,BU8,BY8,BZ8,CF8)</f>
        <v>136446</v>
      </c>
      <c r="BP8" s="73">
        <f aca="true" t="shared" si="21" ref="BP8:BP42">SUM(BQ8:BT8)</f>
        <v>2134</v>
      </c>
      <c r="BQ8" s="73">
        <v>2134</v>
      </c>
      <c r="BR8" s="73">
        <v>0</v>
      </c>
      <c r="BS8" s="73">
        <v>0</v>
      </c>
      <c r="BT8" s="73">
        <v>0</v>
      </c>
      <c r="BU8" s="73">
        <f aca="true" t="shared" si="22" ref="BU8:BU42">SUM(BV8:BX8)</f>
        <v>0</v>
      </c>
      <c r="BV8" s="73">
        <v>0</v>
      </c>
      <c r="BW8" s="73">
        <v>0</v>
      </c>
      <c r="BX8" s="73">
        <v>0</v>
      </c>
      <c r="BY8" s="73">
        <v>0</v>
      </c>
      <c r="BZ8" s="73">
        <f aca="true" t="shared" si="23" ref="BZ8:BZ42">SUM(CA8:CD8)</f>
        <v>134312</v>
      </c>
      <c r="CA8" s="73">
        <v>134312</v>
      </c>
      <c r="CB8" s="73">
        <v>0</v>
      </c>
      <c r="CC8" s="73">
        <v>0</v>
      </c>
      <c r="CD8" s="73">
        <v>0</v>
      </c>
      <c r="CE8" s="73">
        <v>171887</v>
      </c>
      <c r="CF8" s="73">
        <v>0</v>
      </c>
      <c r="CG8" s="73">
        <v>0</v>
      </c>
      <c r="CH8" s="73">
        <f aca="true" t="shared" si="24" ref="CH8:CH42">SUM(BG8,+BO8,+CG8)</f>
        <v>136446</v>
      </c>
      <c r="CI8" s="73">
        <f>SUM(AE8,+BG8)</f>
        <v>0</v>
      </c>
      <c r="CJ8" s="73">
        <f>SUM(AF8,+BH8)</f>
        <v>0</v>
      </c>
      <c r="CK8" s="73">
        <f>SUM(AG8,+BI8)</f>
        <v>0</v>
      </c>
      <c r="CL8" s="73">
        <f>SUM(AH8,+BJ8)</f>
        <v>0</v>
      </c>
      <c r="CM8" s="73">
        <f>SUM(AI8,+BK8)</f>
        <v>0</v>
      </c>
      <c r="CN8" s="73">
        <f>SUM(AJ8,+BL8)</f>
        <v>0</v>
      </c>
      <c r="CO8" s="73">
        <f>SUM(AK8,+BM8)</f>
        <v>0</v>
      </c>
      <c r="CP8" s="73">
        <f>SUM(AL8,+BN8)</f>
        <v>336387</v>
      </c>
      <c r="CQ8" s="73">
        <f>SUM(AM8,+BO8)</f>
        <v>2038707</v>
      </c>
      <c r="CR8" s="73">
        <f>SUM(AN8,+BP8)</f>
        <v>621777</v>
      </c>
      <c r="CS8" s="73">
        <f>SUM(AO8,+BQ8)</f>
        <v>134488</v>
      </c>
      <c r="CT8" s="73">
        <f>SUM(AP8,+BR8)</f>
        <v>70610</v>
      </c>
      <c r="CU8" s="73">
        <f>SUM(AQ8,+BS8)</f>
        <v>412295</v>
      </c>
      <c r="CV8" s="73">
        <f>SUM(AR8,+BT8)</f>
        <v>4384</v>
      </c>
      <c r="CW8" s="73">
        <f>SUM(AS8,+BU8)</f>
        <v>513514</v>
      </c>
      <c r="CX8" s="73">
        <f>SUM(AT8,+BV8)</f>
        <v>3762</v>
      </c>
      <c r="CY8" s="73">
        <f aca="true" t="shared" si="25" ref="CY8:DJ42">SUM(AU8,+BW8)</f>
        <v>438205</v>
      </c>
      <c r="CZ8" s="73">
        <f t="shared" si="25"/>
        <v>71547</v>
      </c>
      <c r="DA8" s="73">
        <f t="shared" si="25"/>
        <v>0</v>
      </c>
      <c r="DB8" s="73">
        <f t="shared" si="25"/>
        <v>903416</v>
      </c>
      <c r="DC8" s="73">
        <f t="shared" si="25"/>
        <v>836930</v>
      </c>
      <c r="DD8" s="73">
        <f t="shared" si="25"/>
        <v>22215</v>
      </c>
      <c r="DE8" s="73">
        <f t="shared" si="25"/>
        <v>44271</v>
      </c>
      <c r="DF8" s="73">
        <f t="shared" si="25"/>
        <v>0</v>
      </c>
      <c r="DG8" s="73">
        <f t="shared" si="25"/>
        <v>569026</v>
      </c>
      <c r="DH8" s="73">
        <f t="shared" si="25"/>
        <v>0</v>
      </c>
      <c r="DI8" s="73">
        <f t="shared" si="25"/>
        <v>0</v>
      </c>
      <c r="DJ8" s="73">
        <f t="shared" si="25"/>
        <v>2038707</v>
      </c>
    </row>
    <row r="9" spans="1:114" s="50" customFormat="1" ht="12" customHeight="1">
      <c r="A9" s="51" t="s">
        <v>390</v>
      </c>
      <c r="B9" s="64" t="s">
        <v>395</v>
      </c>
      <c r="C9" s="51" t="s">
        <v>396</v>
      </c>
      <c r="D9" s="73">
        <f t="shared" si="5"/>
        <v>488132</v>
      </c>
      <c r="E9" s="73">
        <f t="shared" si="6"/>
        <v>0</v>
      </c>
      <c r="F9" s="73">
        <v>0</v>
      </c>
      <c r="G9" s="73">
        <v>0</v>
      </c>
      <c r="H9" s="73">
        <v>0</v>
      </c>
      <c r="I9" s="73">
        <v>0</v>
      </c>
      <c r="J9" s="74" t="s">
        <v>392</v>
      </c>
      <c r="K9" s="73">
        <v>0</v>
      </c>
      <c r="L9" s="73">
        <v>488132</v>
      </c>
      <c r="M9" s="73">
        <f t="shared" si="7"/>
        <v>139727</v>
      </c>
      <c r="N9" s="73">
        <f t="shared" si="8"/>
        <v>0</v>
      </c>
      <c r="O9" s="73">
        <v>0</v>
      </c>
      <c r="P9" s="73">
        <v>0</v>
      </c>
      <c r="Q9" s="73">
        <v>0</v>
      </c>
      <c r="R9" s="73">
        <v>0</v>
      </c>
      <c r="S9" s="74" t="s">
        <v>392</v>
      </c>
      <c r="T9" s="73">
        <v>0</v>
      </c>
      <c r="U9" s="73">
        <v>139727</v>
      </c>
      <c r="V9" s="73">
        <f t="shared" si="9"/>
        <v>627859</v>
      </c>
      <c r="W9" s="73">
        <f t="shared" si="9"/>
        <v>0</v>
      </c>
      <c r="X9" s="73">
        <f t="shared" si="9"/>
        <v>0</v>
      </c>
      <c r="Y9" s="73">
        <f t="shared" si="9"/>
        <v>0</v>
      </c>
      <c r="Z9" s="73">
        <f t="shared" si="9"/>
        <v>0</v>
      </c>
      <c r="AA9" s="73">
        <f t="shared" si="9"/>
        <v>0</v>
      </c>
      <c r="AB9" s="74" t="s">
        <v>392</v>
      </c>
      <c r="AC9" s="73">
        <f t="shared" si="10"/>
        <v>0</v>
      </c>
      <c r="AD9" s="73">
        <f t="shared" si="10"/>
        <v>627859</v>
      </c>
      <c r="AE9" s="73">
        <f t="shared" si="11"/>
        <v>0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3672</v>
      </c>
      <c r="AM9" s="73">
        <f t="shared" si="13"/>
        <v>262225</v>
      </c>
      <c r="AN9" s="73">
        <f t="shared" si="14"/>
        <v>0</v>
      </c>
      <c r="AO9" s="73">
        <v>0</v>
      </c>
      <c r="AP9" s="73">
        <v>0</v>
      </c>
      <c r="AQ9" s="73">
        <v>0</v>
      </c>
      <c r="AR9" s="73">
        <v>0</v>
      </c>
      <c r="AS9" s="73">
        <f t="shared" si="15"/>
        <v>0</v>
      </c>
      <c r="AT9" s="73">
        <v>0</v>
      </c>
      <c r="AU9" s="73">
        <v>0</v>
      </c>
      <c r="AV9" s="73">
        <v>0</v>
      </c>
      <c r="AW9" s="73">
        <v>0</v>
      </c>
      <c r="AX9" s="73">
        <f t="shared" si="16"/>
        <v>262225</v>
      </c>
      <c r="AY9" s="73">
        <v>248006</v>
      </c>
      <c r="AZ9" s="73">
        <v>14219</v>
      </c>
      <c r="BA9" s="73">
        <v>0</v>
      </c>
      <c r="BB9" s="73">
        <v>0</v>
      </c>
      <c r="BC9" s="73">
        <v>222235</v>
      </c>
      <c r="BD9" s="73">
        <v>0</v>
      </c>
      <c r="BE9" s="73">
        <v>0</v>
      </c>
      <c r="BF9" s="73">
        <f t="shared" si="17"/>
        <v>262225</v>
      </c>
      <c r="BG9" s="73">
        <f t="shared" si="18"/>
        <v>0</v>
      </c>
      <c r="BH9" s="73">
        <f t="shared" si="19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0"/>
        <v>0</v>
      </c>
      <c r="BP9" s="73">
        <f t="shared" si="21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22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23"/>
        <v>0</v>
      </c>
      <c r="CA9" s="73">
        <v>0</v>
      </c>
      <c r="CB9" s="73">
        <v>0</v>
      </c>
      <c r="CC9" s="73">
        <v>0</v>
      </c>
      <c r="CD9" s="73">
        <v>0</v>
      </c>
      <c r="CE9" s="73">
        <v>139727</v>
      </c>
      <c r="CF9" s="73">
        <v>0</v>
      </c>
      <c r="CG9" s="73">
        <v>0</v>
      </c>
      <c r="CH9" s="73">
        <f t="shared" si="24"/>
        <v>0</v>
      </c>
      <c r="CI9" s="73">
        <f>SUM(AE9,+BG9)</f>
        <v>0</v>
      </c>
      <c r="CJ9" s="73">
        <f>SUM(AF9,+BH9)</f>
        <v>0</v>
      </c>
      <c r="CK9" s="73">
        <f>SUM(AG9,+BI9)</f>
        <v>0</v>
      </c>
      <c r="CL9" s="73">
        <f>SUM(AH9,+BJ9)</f>
        <v>0</v>
      </c>
      <c r="CM9" s="73">
        <f>SUM(AI9,+BK9)</f>
        <v>0</v>
      </c>
      <c r="CN9" s="73">
        <f>SUM(AJ9,+BL9)</f>
        <v>0</v>
      </c>
      <c r="CO9" s="73">
        <f>SUM(AK9,+BM9)</f>
        <v>0</v>
      </c>
      <c r="CP9" s="73">
        <f>SUM(AL9,+BN9)</f>
        <v>3672</v>
      </c>
      <c r="CQ9" s="73">
        <f>SUM(AM9,+BO9)</f>
        <v>262225</v>
      </c>
      <c r="CR9" s="73">
        <f>SUM(AN9,+BP9)</f>
        <v>0</v>
      </c>
      <c r="CS9" s="73">
        <f>SUM(AO9,+BQ9)</f>
        <v>0</v>
      </c>
      <c r="CT9" s="73">
        <f>SUM(AP9,+BR9)</f>
        <v>0</v>
      </c>
      <c r="CU9" s="73">
        <f>SUM(AQ9,+BS9)</f>
        <v>0</v>
      </c>
      <c r="CV9" s="73">
        <f>SUM(AR9,+BT9)</f>
        <v>0</v>
      </c>
      <c r="CW9" s="73">
        <f>SUM(AS9,+BU9)</f>
        <v>0</v>
      </c>
      <c r="CX9" s="73">
        <f>SUM(AT9,+BV9)</f>
        <v>0</v>
      </c>
      <c r="CY9" s="73">
        <f t="shared" si="25"/>
        <v>0</v>
      </c>
      <c r="CZ9" s="73">
        <f t="shared" si="25"/>
        <v>0</v>
      </c>
      <c r="DA9" s="73">
        <f t="shared" si="25"/>
        <v>0</v>
      </c>
      <c r="DB9" s="73">
        <f t="shared" si="25"/>
        <v>262225</v>
      </c>
      <c r="DC9" s="73">
        <f t="shared" si="25"/>
        <v>248006</v>
      </c>
      <c r="DD9" s="73">
        <f t="shared" si="25"/>
        <v>14219</v>
      </c>
      <c r="DE9" s="73">
        <f t="shared" si="25"/>
        <v>0</v>
      </c>
      <c r="DF9" s="73">
        <f t="shared" si="25"/>
        <v>0</v>
      </c>
      <c r="DG9" s="73">
        <f t="shared" si="25"/>
        <v>361962</v>
      </c>
      <c r="DH9" s="73">
        <f t="shared" si="25"/>
        <v>0</v>
      </c>
      <c r="DI9" s="73">
        <f t="shared" si="25"/>
        <v>0</v>
      </c>
      <c r="DJ9" s="73">
        <f t="shared" si="25"/>
        <v>262225</v>
      </c>
    </row>
    <row r="10" spans="1:114" s="50" customFormat="1" ht="12" customHeight="1">
      <c r="A10" s="51" t="s">
        <v>390</v>
      </c>
      <c r="B10" s="64" t="s">
        <v>397</v>
      </c>
      <c r="C10" s="51" t="s">
        <v>398</v>
      </c>
      <c r="D10" s="73">
        <f t="shared" si="5"/>
        <v>1010893</v>
      </c>
      <c r="E10" s="73">
        <f t="shared" si="6"/>
        <v>362248</v>
      </c>
      <c r="F10" s="73">
        <v>10216</v>
      </c>
      <c r="G10" s="73">
        <v>14011</v>
      </c>
      <c r="H10" s="73">
        <v>0</v>
      </c>
      <c r="I10" s="73">
        <v>174109</v>
      </c>
      <c r="J10" s="74" t="s">
        <v>392</v>
      </c>
      <c r="K10" s="73">
        <v>163912</v>
      </c>
      <c r="L10" s="73">
        <v>648645</v>
      </c>
      <c r="M10" s="73">
        <f t="shared" si="7"/>
        <v>79025</v>
      </c>
      <c r="N10" s="73">
        <f t="shared" si="8"/>
        <v>8894</v>
      </c>
      <c r="O10" s="73">
        <v>0</v>
      </c>
      <c r="P10" s="73">
        <v>0</v>
      </c>
      <c r="Q10" s="73">
        <v>0</v>
      </c>
      <c r="R10" s="73">
        <v>2088</v>
      </c>
      <c r="S10" s="74" t="s">
        <v>392</v>
      </c>
      <c r="T10" s="73">
        <v>6806</v>
      </c>
      <c r="U10" s="73">
        <v>70131</v>
      </c>
      <c r="V10" s="73">
        <f t="shared" si="9"/>
        <v>1089918</v>
      </c>
      <c r="W10" s="73">
        <f t="shared" si="9"/>
        <v>371142</v>
      </c>
      <c r="X10" s="73">
        <f t="shared" si="9"/>
        <v>10216</v>
      </c>
      <c r="Y10" s="73">
        <f t="shared" si="9"/>
        <v>14011</v>
      </c>
      <c r="Z10" s="73">
        <f t="shared" si="9"/>
        <v>0</v>
      </c>
      <c r="AA10" s="73">
        <f t="shared" si="9"/>
        <v>176197</v>
      </c>
      <c r="AB10" s="74" t="s">
        <v>392</v>
      </c>
      <c r="AC10" s="73">
        <f t="shared" si="10"/>
        <v>170718</v>
      </c>
      <c r="AD10" s="73">
        <f t="shared" si="10"/>
        <v>718776</v>
      </c>
      <c r="AE10" s="73">
        <f t="shared" si="11"/>
        <v>0</v>
      </c>
      <c r="AF10" s="73">
        <f t="shared" si="12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13"/>
        <v>1010893</v>
      </c>
      <c r="AN10" s="73">
        <f t="shared" si="14"/>
        <v>201695</v>
      </c>
      <c r="AO10" s="73">
        <v>139848</v>
      </c>
      <c r="AP10" s="73">
        <v>61847</v>
      </c>
      <c r="AQ10" s="73">
        <v>0</v>
      </c>
      <c r="AR10" s="73">
        <v>0</v>
      </c>
      <c r="AS10" s="73">
        <f t="shared" si="15"/>
        <v>239250</v>
      </c>
      <c r="AT10" s="73">
        <v>0</v>
      </c>
      <c r="AU10" s="73">
        <v>221820</v>
      </c>
      <c r="AV10" s="73">
        <v>17430</v>
      </c>
      <c r="AW10" s="73">
        <v>0</v>
      </c>
      <c r="AX10" s="73">
        <f t="shared" si="16"/>
        <v>569948</v>
      </c>
      <c r="AY10" s="73">
        <v>265999</v>
      </c>
      <c r="AZ10" s="73">
        <v>295330</v>
      </c>
      <c r="BA10" s="73">
        <v>6072</v>
      </c>
      <c r="BB10" s="73">
        <v>2547</v>
      </c>
      <c r="BC10" s="73">
        <v>0</v>
      </c>
      <c r="BD10" s="73">
        <v>0</v>
      </c>
      <c r="BE10" s="73">
        <v>0</v>
      </c>
      <c r="BF10" s="73">
        <f t="shared" si="17"/>
        <v>1010893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0"/>
        <v>79025</v>
      </c>
      <c r="BP10" s="73">
        <f t="shared" si="21"/>
        <v>6015</v>
      </c>
      <c r="BQ10" s="73">
        <v>6015</v>
      </c>
      <c r="BR10" s="73">
        <v>0</v>
      </c>
      <c r="BS10" s="73">
        <v>0</v>
      </c>
      <c r="BT10" s="73">
        <v>0</v>
      </c>
      <c r="BU10" s="73">
        <f t="shared" si="22"/>
        <v>40785</v>
      </c>
      <c r="BV10" s="73">
        <v>0</v>
      </c>
      <c r="BW10" s="73">
        <v>40785</v>
      </c>
      <c r="BX10" s="73">
        <v>0</v>
      </c>
      <c r="BY10" s="73">
        <v>0</v>
      </c>
      <c r="BZ10" s="73">
        <f t="shared" si="23"/>
        <v>32225</v>
      </c>
      <c r="CA10" s="73">
        <v>0</v>
      </c>
      <c r="CB10" s="73">
        <v>32225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f t="shared" si="24"/>
        <v>79025</v>
      </c>
      <c r="CI10" s="73">
        <f>SUM(AE10,+BG10)</f>
        <v>0</v>
      </c>
      <c r="CJ10" s="73">
        <f>SUM(AF10,+BH10)</f>
        <v>0</v>
      </c>
      <c r="CK10" s="73">
        <f>SUM(AG10,+BI10)</f>
        <v>0</v>
      </c>
      <c r="CL10" s="73">
        <f>SUM(AH10,+BJ10)</f>
        <v>0</v>
      </c>
      <c r="CM10" s="73">
        <f>SUM(AI10,+BK10)</f>
        <v>0</v>
      </c>
      <c r="CN10" s="73">
        <f>SUM(AJ10,+BL10)</f>
        <v>0</v>
      </c>
      <c r="CO10" s="73">
        <f>SUM(AK10,+BM10)</f>
        <v>0</v>
      </c>
      <c r="CP10" s="73">
        <f>SUM(AL10,+BN10)</f>
        <v>0</v>
      </c>
      <c r="CQ10" s="73">
        <f>SUM(AM10,+BO10)</f>
        <v>1089918</v>
      </c>
      <c r="CR10" s="73">
        <f>SUM(AN10,+BP10)</f>
        <v>207710</v>
      </c>
      <c r="CS10" s="73">
        <f>SUM(AO10,+BQ10)</f>
        <v>145863</v>
      </c>
      <c r="CT10" s="73">
        <f>SUM(AP10,+BR10)</f>
        <v>61847</v>
      </c>
      <c r="CU10" s="73">
        <f>SUM(AQ10,+BS10)</f>
        <v>0</v>
      </c>
      <c r="CV10" s="73">
        <f>SUM(AR10,+BT10)</f>
        <v>0</v>
      </c>
      <c r="CW10" s="73">
        <f>SUM(AS10,+BU10)</f>
        <v>280035</v>
      </c>
      <c r="CX10" s="73">
        <f>SUM(AT10,+BV10)</f>
        <v>0</v>
      </c>
      <c r="CY10" s="73">
        <f t="shared" si="25"/>
        <v>262605</v>
      </c>
      <c r="CZ10" s="73">
        <f t="shared" si="25"/>
        <v>17430</v>
      </c>
      <c r="DA10" s="73">
        <f t="shared" si="25"/>
        <v>0</v>
      </c>
      <c r="DB10" s="73">
        <f t="shared" si="25"/>
        <v>602173</v>
      </c>
      <c r="DC10" s="73">
        <f t="shared" si="25"/>
        <v>265999</v>
      </c>
      <c r="DD10" s="73">
        <f t="shared" si="25"/>
        <v>327555</v>
      </c>
      <c r="DE10" s="73">
        <f t="shared" si="25"/>
        <v>6072</v>
      </c>
      <c r="DF10" s="73">
        <f t="shared" si="25"/>
        <v>2547</v>
      </c>
      <c r="DG10" s="73">
        <f t="shared" si="25"/>
        <v>0</v>
      </c>
      <c r="DH10" s="73">
        <f t="shared" si="25"/>
        <v>0</v>
      </c>
      <c r="DI10" s="73">
        <f t="shared" si="25"/>
        <v>0</v>
      </c>
      <c r="DJ10" s="73">
        <f t="shared" si="25"/>
        <v>1089918</v>
      </c>
    </row>
    <row r="11" spans="1:114" s="50" customFormat="1" ht="12" customHeight="1">
      <c r="A11" s="51" t="s">
        <v>390</v>
      </c>
      <c r="B11" s="64" t="s">
        <v>399</v>
      </c>
      <c r="C11" s="51" t="s">
        <v>400</v>
      </c>
      <c r="D11" s="73">
        <f t="shared" si="5"/>
        <v>914524</v>
      </c>
      <c r="E11" s="73">
        <f t="shared" si="6"/>
        <v>5455</v>
      </c>
      <c r="F11" s="73">
        <v>0</v>
      </c>
      <c r="G11" s="73">
        <v>0</v>
      </c>
      <c r="H11" s="73">
        <v>0</v>
      </c>
      <c r="I11" s="73">
        <v>5275</v>
      </c>
      <c r="J11" s="74" t="s">
        <v>392</v>
      </c>
      <c r="K11" s="73">
        <v>180</v>
      </c>
      <c r="L11" s="73">
        <v>909069</v>
      </c>
      <c r="M11" s="73">
        <f t="shared" si="7"/>
        <v>124618</v>
      </c>
      <c r="N11" s="73">
        <f t="shared" si="8"/>
        <v>1841</v>
      </c>
      <c r="O11" s="73">
        <v>0</v>
      </c>
      <c r="P11" s="73">
        <v>0</v>
      </c>
      <c r="Q11" s="73">
        <v>0</v>
      </c>
      <c r="R11" s="73">
        <v>1841</v>
      </c>
      <c r="S11" s="74" t="s">
        <v>392</v>
      </c>
      <c r="T11" s="73">
        <v>0</v>
      </c>
      <c r="U11" s="73">
        <v>122777</v>
      </c>
      <c r="V11" s="73">
        <f t="shared" si="9"/>
        <v>1039142</v>
      </c>
      <c r="W11" s="73">
        <f t="shared" si="9"/>
        <v>7296</v>
      </c>
      <c r="X11" s="73">
        <f t="shared" si="9"/>
        <v>0</v>
      </c>
      <c r="Y11" s="73">
        <f t="shared" si="9"/>
        <v>0</v>
      </c>
      <c r="Z11" s="73">
        <f t="shared" si="9"/>
        <v>0</v>
      </c>
      <c r="AA11" s="73">
        <f t="shared" si="9"/>
        <v>7116</v>
      </c>
      <c r="AB11" s="74" t="s">
        <v>392</v>
      </c>
      <c r="AC11" s="73">
        <f t="shared" si="10"/>
        <v>180</v>
      </c>
      <c r="AD11" s="73">
        <f t="shared" si="10"/>
        <v>1031846</v>
      </c>
      <c r="AE11" s="73">
        <f t="shared" si="11"/>
        <v>0</v>
      </c>
      <c r="AF11" s="73">
        <f t="shared" si="12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48566</v>
      </c>
      <c r="AM11" s="73">
        <f t="shared" si="13"/>
        <v>412627</v>
      </c>
      <c r="AN11" s="73">
        <f t="shared" si="14"/>
        <v>122863</v>
      </c>
      <c r="AO11" s="73">
        <v>116551</v>
      </c>
      <c r="AP11" s="73">
        <v>0</v>
      </c>
      <c r="AQ11" s="73">
        <v>0</v>
      </c>
      <c r="AR11" s="73">
        <v>6312</v>
      </c>
      <c r="AS11" s="73">
        <f t="shared" si="15"/>
        <v>59978</v>
      </c>
      <c r="AT11" s="73">
        <v>57282</v>
      </c>
      <c r="AU11" s="73">
        <v>0</v>
      </c>
      <c r="AV11" s="73">
        <v>2696</v>
      </c>
      <c r="AW11" s="73">
        <v>0</v>
      </c>
      <c r="AX11" s="73">
        <f t="shared" si="16"/>
        <v>229786</v>
      </c>
      <c r="AY11" s="73">
        <v>220305</v>
      </c>
      <c r="AZ11" s="73">
        <v>6124</v>
      </c>
      <c r="BA11" s="73">
        <v>2722</v>
      </c>
      <c r="BB11" s="73">
        <v>635</v>
      </c>
      <c r="BC11" s="73">
        <v>453331</v>
      </c>
      <c r="BD11" s="73">
        <v>0</v>
      </c>
      <c r="BE11" s="73">
        <v>0</v>
      </c>
      <c r="BF11" s="73">
        <f t="shared" si="17"/>
        <v>412627</v>
      </c>
      <c r="BG11" s="73">
        <f t="shared" si="18"/>
        <v>0</v>
      </c>
      <c r="BH11" s="73">
        <f t="shared" si="19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0"/>
        <v>19001</v>
      </c>
      <c r="BP11" s="73">
        <f t="shared" si="21"/>
        <v>5587</v>
      </c>
      <c r="BQ11" s="73">
        <v>5587</v>
      </c>
      <c r="BR11" s="73">
        <v>0</v>
      </c>
      <c r="BS11" s="73">
        <v>0</v>
      </c>
      <c r="BT11" s="73">
        <v>0</v>
      </c>
      <c r="BU11" s="73">
        <f t="shared" si="22"/>
        <v>3240</v>
      </c>
      <c r="BV11" s="73">
        <v>3240</v>
      </c>
      <c r="BW11" s="73">
        <v>0</v>
      </c>
      <c r="BX11" s="73">
        <v>0</v>
      </c>
      <c r="BY11" s="73">
        <v>0</v>
      </c>
      <c r="BZ11" s="73">
        <f t="shared" si="23"/>
        <v>10174</v>
      </c>
      <c r="CA11" s="73">
        <v>9712</v>
      </c>
      <c r="CB11" s="73">
        <v>0</v>
      </c>
      <c r="CC11" s="73">
        <v>38</v>
      </c>
      <c r="CD11" s="73">
        <v>424</v>
      </c>
      <c r="CE11" s="73">
        <v>105617</v>
      </c>
      <c r="CF11" s="73">
        <v>0</v>
      </c>
      <c r="CG11" s="73">
        <v>0</v>
      </c>
      <c r="CH11" s="73">
        <f t="shared" si="24"/>
        <v>19001</v>
      </c>
      <c r="CI11" s="73">
        <f>SUM(AE11,+BG11)</f>
        <v>0</v>
      </c>
      <c r="CJ11" s="73">
        <f>SUM(AF11,+BH11)</f>
        <v>0</v>
      </c>
      <c r="CK11" s="73">
        <f>SUM(AG11,+BI11)</f>
        <v>0</v>
      </c>
      <c r="CL11" s="73">
        <f>SUM(AH11,+BJ11)</f>
        <v>0</v>
      </c>
      <c r="CM11" s="73">
        <f>SUM(AI11,+BK11)</f>
        <v>0</v>
      </c>
      <c r="CN11" s="73">
        <f>SUM(AJ11,+BL11)</f>
        <v>0</v>
      </c>
      <c r="CO11" s="73">
        <f>SUM(AK11,+BM11)</f>
        <v>0</v>
      </c>
      <c r="CP11" s="73">
        <f>SUM(AL11,+BN11)</f>
        <v>48566</v>
      </c>
      <c r="CQ11" s="73">
        <f>SUM(AM11,+BO11)</f>
        <v>431628</v>
      </c>
      <c r="CR11" s="73">
        <f>SUM(AN11,+BP11)</f>
        <v>128450</v>
      </c>
      <c r="CS11" s="73">
        <f>SUM(AO11,+BQ11)</f>
        <v>122138</v>
      </c>
      <c r="CT11" s="73">
        <f>SUM(AP11,+BR11)</f>
        <v>0</v>
      </c>
      <c r="CU11" s="73">
        <f>SUM(AQ11,+BS11)</f>
        <v>0</v>
      </c>
      <c r="CV11" s="73">
        <f>SUM(AR11,+BT11)</f>
        <v>6312</v>
      </c>
      <c r="CW11" s="73">
        <f>SUM(AS11,+BU11)</f>
        <v>63218</v>
      </c>
      <c r="CX11" s="73">
        <f>SUM(AT11,+BV11)</f>
        <v>60522</v>
      </c>
      <c r="CY11" s="73">
        <f t="shared" si="25"/>
        <v>0</v>
      </c>
      <c r="CZ11" s="73">
        <f t="shared" si="25"/>
        <v>2696</v>
      </c>
      <c r="DA11" s="73">
        <f t="shared" si="25"/>
        <v>0</v>
      </c>
      <c r="DB11" s="73">
        <f t="shared" si="25"/>
        <v>239960</v>
      </c>
      <c r="DC11" s="73">
        <f t="shared" si="25"/>
        <v>230017</v>
      </c>
      <c r="DD11" s="73">
        <f t="shared" si="25"/>
        <v>6124</v>
      </c>
      <c r="DE11" s="73">
        <f t="shared" si="25"/>
        <v>2760</v>
      </c>
      <c r="DF11" s="73">
        <f t="shared" si="25"/>
        <v>1059</v>
      </c>
      <c r="DG11" s="73">
        <f t="shared" si="25"/>
        <v>558948</v>
      </c>
      <c r="DH11" s="73">
        <f t="shared" si="25"/>
        <v>0</v>
      </c>
      <c r="DI11" s="73">
        <f t="shared" si="25"/>
        <v>0</v>
      </c>
      <c r="DJ11" s="73">
        <f t="shared" si="25"/>
        <v>431628</v>
      </c>
    </row>
    <row r="12" spans="1:114" s="50" customFormat="1" ht="12" customHeight="1">
      <c r="A12" s="53" t="s">
        <v>390</v>
      </c>
      <c r="B12" s="54" t="s">
        <v>401</v>
      </c>
      <c r="C12" s="53" t="s">
        <v>402</v>
      </c>
      <c r="D12" s="75">
        <f t="shared" si="5"/>
        <v>432120</v>
      </c>
      <c r="E12" s="75">
        <f t="shared" si="6"/>
        <v>53386</v>
      </c>
      <c r="F12" s="75">
        <v>0</v>
      </c>
      <c r="G12" s="75">
        <v>0</v>
      </c>
      <c r="H12" s="75">
        <v>0</v>
      </c>
      <c r="I12" s="75">
        <v>51707</v>
      </c>
      <c r="J12" s="76" t="s">
        <v>392</v>
      </c>
      <c r="K12" s="75">
        <v>1679</v>
      </c>
      <c r="L12" s="75">
        <v>378734</v>
      </c>
      <c r="M12" s="75">
        <f t="shared" si="7"/>
        <v>116399</v>
      </c>
      <c r="N12" s="75">
        <f t="shared" si="8"/>
        <v>12538</v>
      </c>
      <c r="O12" s="75">
        <v>6418</v>
      </c>
      <c r="P12" s="75">
        <v>6090</v>
      </c>
      <c r="Q12" s="75">
        <v>0</v>
      </c>
      <c r="R12" s="75">
        <v>30</v>
      </c>
      <c r="S12" s="76" t="s">
        <v>392</v>
      </c>
      <c r="T12" s="75">
        <v>0</v>
      </c>
      <c r="U12" s="75">
        <v>103861</v>
      </c>
      <c r="V12" s="75">
        <f t="shared" si="9"/>
        <v>548519</v>
      </c>
      <c r="W12" s="75">
        <f t="shared" si="9"/>
        <v>65924</v>
      </c>
      <c r="X12" s="75">
        <f t="shared" si="9"/>
        <v>6418</v>
      </c>
      <c r="Y12" s="75">
        <f t="shared" si="9"/>
        <v>6090</v>
      </c>
      <c r="Z12" s="75">
        <f t="shared" si="9"/>
        <v>0</v>
      </c>
      <c r="AA12" s="75">
        <f t="shared" si="9"/>
        <v>51737</v>
      </c>
      <c r="AB12" s="76" t="s">
        <v>392</v>
      </c>
      <c r="AC12" s="75">
        <f t="shared" si="10"/>
        <v>1679</v>
      </c>
      <c r="AD12" s="75">
        <f t="shared" si="10"/>
        <v>482595</v>
      </c>
      <c r="AE12" s="75">
        <f t="shared" si="11"/>
        <v>0</v>
      </c>
      <c r="AF12" s="75">
        <f t="shared" si="12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13"/>
        <v>122393</v>
      </c>
      <c r="AN12" s="75">
        <f t="shared" si="14"/>
        <v>17493</v>
      </c>
      <c r="AO12" s="75">
        <v>17493</v>
      </c>
      <c r="AP12" s="75">
        <v>0</v>
      </c>
      <c r="AQ12" s="75">
        <v>0</v>
      </c>
      <c r="AR12" s="75"/>
      <c r="AS12" s="75">
        <f t="shared" si="15"/>
        <v>80</v>
      </c>
      <c r="AT12" s="75">
        <v>0</v>
      </c>
      <c r="AU12" s="75">
        <v>0</v>
      </c>
      <c r="AV12" s="75">
        <v>80</v>
      </c>
      <c r="AW12" s="75">
        <v>0</v>
      </c>
      <c r="AX12" s="75">
        <f t="shared" si="16"/>
        <v>104820</v>
      </c>
      <c r="AY12" s="75">
        <v>99073</v>
      </c>
      <c r="AZ12" s="75">
        <v>5747</v>
      </c>
      <c r="BA12" s="75">
        <v>0</v>
      </c>
      <c r="BB12" s="75">
        <v>0</v>
      </c>
      <c r="BC12" s="75">
        <v>290345</v>
      </c>
      <c r="BD12" s="75">
        <v>0</v>
      </c>
      <c r="BE12" s="75">
        <v>19382</v>
      </c>
      <c r="BF12" s="75">
        <f t="shared" si="17"/>
        <v>141775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0"/>
        <v>8188</v>
      </c>
      <c r="BP12" s="75">
        <f t="shared" si="21"/>
        <v>8188</v>
      </c>
      <c r="BQ12" s="75">
        <v>8188</v>
      </c>
      <c r="BR12" s="75">
        <v>0</v>
      </c>
      <c r="BS12" s="75">
        <v>0</v>
      </c>
      <c r="BT12" s="75">
        <v>0</v>
      </c>
      <c r="BU12" s="75">
        <f t="shared" si="22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23"/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84561</v>
      </c>
      <c r="CF12" s="75">
        <v>0</v>
      </c>
      <c r="CG12" s="75">
        <v>23650</v>
      </c>
      <c r="CH12" s="75">
        <f t="shared" si="24"/>
        <v>31838</v>
      </c>
      <c r="CI12" s="75">
        <f>SUM(AE12,+BG12)</f>
        <v>0</v>
      </c>
      <c r="CJ12" s="75">
        <f>SUM(AF12,+BH12)</f>
        <v>0</v>
      </c>
      <c r="CK12" s="75">
        <f>SUM(AG12,+BI12)</f>
        <v>0</v>
      </c>
      <c r="CL12" s="75">
        <f>SUM(AH12,+BJ12)</f>
        <v>0</v>
      </c>
      <c r="CM12" s="75">
        <f>SUM(AI12,+BK12)</f>
        <v>0</v>
      </c>
      <c r="CN12" s="75">
        <f>SUM(AJ12,+BL12)</f>
        <v>0</v>
      </c>
      <c r="CO12" s="75">
        <f>SUM(AK12,+BM12)</f>
        <v>0</v>
      </c>
      <c r="CP12" s="75">
        <f>SUM(AL12,+BN12)</f>
        <v>0</v>
      </c>
      <c r="CQ12" s="75">
        <f>SUM(AM12,+BO12)</f>
        <v>130581</v>
      </c>
      <c r="CR12" s="75">
        <f>SUM(AN12,+BP12)</f>
        <v>25681</v>
      </c>
      <c r="CS12" s="75">
        <f>SUM(AO12,+BQ12)</f>
        <v>25681</v>
      </c>
      <c r="CT12" s="75">
        <f>SUM(AP12,+BR12)</f>
        <v>0</v>
      </c>
      <c r="CU12" s="75">
        <f>SUM(AQ12,+BS12)</f>
        <v>0</v>
      </c>
      <c r="CV12" s="75">
        <f>SUM(AR12,+BT12)</f>
        <v>0</v>
      </c>
      <c r="CW12" s="75">
        <f>SUM(AS12,+BU12)</f>
        <v>80</v>
      </c>
      <c r="CX12" s="75">
        <f>SUM(AT12,+BV12)</f>
        <v>0</v>
      </c>
      <c r="CY12" s="75">
        <f t="shared" si="25"/>
        <v>0</v>
      </c>
      <c r="CZ12" s="75">
        <f t="shared" si="25"/>
        <v>80</v>
      </c>
      <c r="DA12" s="75">
        <f t="shared" si="25"/>
        <v>0</v>
      </c>
      <c r="DB12" s="75">
        <f t="shared" si="25"/>
        <v>104820</v>
      </c>
      <c r="DC12" s="75">
        <f t="shared" si="25"/>
        <v>99073</v>
      </c>
      <c r="DD12" s="75">
        <f t="shared" si="25"/>
        <v>5747</v>
      </c>
      <c r="DE12" s="75">
        <f t="shared" si="25"/>
        <v>0</v>
      </c>
      <c r="DF12" s="75">
        <f t="shared" si="25"/>
        <v>0</v>
      </c>
      <c r="DG12" s="75">
        <f t="shared" si="25"/>
        <v>374906</v>
      </c>
      <c r="DH12" s="75">
        <f t="shared" si="25"/>
        <v>0</v>
      </c>
      <c r="DI12" s="75">
        <f t="shared" si="25"/>
        <v>43032</v>
      </c>
      <c r="DJ12" s="75">
        <f t="shared" si="25"/>
        <v>173613</v>
      </c>
    </row>
    <row r="13" spans="1:114" s="50" customFormat="1" ht="12" customHeight="1">
      <c r="A13" s="53" t="s">
        <v>390</v>
      </c>
      <c r="B13" s="54" t="s">
        <v>403</v>
      </c>
      <c r="C13" s="53" t="s">
        <v>404</v>
      </c>
      <c r="D13" s="75">
        <f t="shared" si="5"/>
        <v>279272</v>
      </c>
      <c r="E13" s="75">
        <f t="shared" si="6"/>
        <v>0</v>
      </c>
      <c r="F13" s="75">
        <v>0</v>
      </c>
      <c r="G13" s="75">
        <v>0</v>
      </c>
      <c r="H13" s="75">
        <v>0</v>
      </c>
      <c r="I13" s="75">
        <v>0</v>
      </c>
      <c r="J13" s="76" t="s">
        <v>392</v>
      </c>
      <c r="K13" s="75">
        <v>0</v>
      </c>
      <c r="L13" s="75">
        <v>279272</v>
      </c>
      <c r="M13" s="75">
        <f t="shared" si="7"/>
        <v>43399</v>
      </c>
      <c r="N13" s="75">
        <f t="shared" si="8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392</v>
      </c>
      <c r="T13" s="75">
        <v>0</v>
      </c>
      <c r="U13" s="75">
        <v>43399</v>
      </c>
      <c r="V13" s="75">
        <f t="shared" si="9"/>
        <v>322671</v>
      </c>
      <c r="W13" s="75">
        <f t="shared" si="9"/>
        <v>0</v>
      </c>
      <c r="X13" s="75">
        <f t="shared" si="9"/>
        <v>0</v>
      </c>
      <c r="Y13" s="75">
        <f t="shared" si="9"/>
        <v>0</v>
      </c>
      <c r="Z13" s="75">
        <f t="shared" si="9"/>
        <v>0</v>
      </c>
      <c r="AA13" s="75">
        <f t="shared" si="9"/>
        <v>0</v>
      </c>
      <c r="AB13" s="76" t="s">
        <v>392</v>
      </c>
      <c r="AC13" s="75">
        <f t="shared" si="10"/>
        <v>0</v>
      </c>
      <c r="AD13" s="75">
        <f t="shared" si="10"/>
        <v>322671</v>
      </c>
      <c r="AE13" s="75">
        <f t="shared" si="11"/>
        <v>0</v>
      </c>
      <c r="AF13" s="75">
        <f t="shared" si="12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28396</v>
      </c>
      <c r="AM13" s="75">
        <f t="shared" si="13"/>
        <v>85028</v>
      </c>
      <c r="AN13" s="75">
        <f t="shared" si="14"/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f t="shared" si="15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16"/>
        <v>85028</v>
      </c>
      <c r="AY13" s="75">
        <v>85028</v>
      </c>
      <c r="AZ13" s="75">
        <v>0</v>
      </c>
      <c r="BA13" s="75">
        <v>0</v>
      </c>
      <c r="BB13" s="75">
        <v>0</v>
      </c>
      <c r="BC13" s="75">
        <v>165848</v>
      </c>
      <c r="BD13" s="75">
        <v>0</v>
      </c>
      <c r="BE13" s="75">
        <v>0</v>
      </c>
      <c r="BF13" s="75">
        <f t="shared" si="17"/>
        <v>85028</v>
      </c>
      <c r="BG13" s="75">
        <f t="shared" si="18"/>
        <v>0</v>
      </c>
      <c r="BH13" s="75">
        <f t="shared" si="19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0"/>
        <v>0</v>
      </c>
      <c r="BP13" s="75">
        <f t="shared" si="21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2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23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43399</v>
      </c>
      <c r="CF13" s="75">
        <v>0</v>
      </c>
      <c r="CG13" s="75">
        <v>0</v>
      </c>
      <c r="CH13" s="75">
        <f t="shared" si="24"/>
        <v>0</v>
      </c>
      <c r="CI13" s="75">
        <f>SUM(AE13,+BG13)</f>
        <v>0</v>
      </c>
      <c r="CJ13" s="75">
        <f>SUM(AF13,+BH13)</f>
        <v>0</v>
      </c>
      <c r="CK13" s="75">
        <f>SUM(AG13,+BI13)</f>
        <v>0</v>
      </c>
      <c r="CL13" s="75">
        <f>SUM(AH13,+BJ13)</f>
        <v>0</v>
      </c>
      <c r="CM13" s="75">
        <f>SUM(AI13,+BK13)</f>
        <v>0</v>
      </c>
      <c r="CN13" s="75">
        <f>SUM(AJ13,+BL13)</f>
        <v>0</v>
      </c>
      <c r="CO13" s="75">
        <f>SUM(AK13,+BM13)</f>
        <v>0</v>
      </c>
      <c r="CP13" s="75">
        <f>SUM(AL13,+BN13)</f>
        <v>28396</v>
      </c>
      <c r="CQ13" s="75">
        <f>SUM(AM13,+BO13)</f>
        <v>85028</v>
      </c>
      <c r="CR13" s="75">
        <f>SUM(AN13,+BP13)</f>
        <v>0</v>
      </c>
      <c r="CS13" s="75">
        <f>SUM(AO13,+BQ13)</f>
        <v>0</v>
      </c>
      <c r="CT13" s="75">
        <f>SUM(AP13,+BR13)</f>
        <v>0</v>
      </c>
      <c r="CU13" s="75">
        <f>SUM(AQ13,+BS13)</f>
        <v>0</v>
      </c>
      <c r="CV13" s="75">
        <f>SUM(AR13,+BT13)</f>
        <v>0</v>
      </c>
      <c r="CW13" s="75">
        <f>SUM(AS13,+BU13)</f>
        <v>0</v>
      </c>
      <c r="CX13" s="75">
        <f>SUM(AT13,+BV13)</f>
        <v>0</v>
      </c>
      <c r="CY13" s="75">
        <f t="shared" si="25"/>
        <v>0</v>
      </c>
      <c r="CZ13" s="75">
        <f t="shared" si="25"/>
        <v>0</v>
      </c>
      <c r="DA13" s="75">
        <f t="shared" si="25"/>
        <v>0</v>
      </c>
      <c r="DB13" s="75">
        <f t="shared" si="25"/>
        <v>85028</v>
      </c>
      <c r="DC13" s="75">
        <f t="shared" si="25"/>
        <v>85028</v>
      </c>
      <c r="DD13" s="75">
        <f t="shared" si="25"/>
        <v>0</v>
      </c>
      <c r="DE13" s="75">
        <f t="shared" si="25"/>
        <v>0</v>
      </c>
      <c r="DF13" s="75">
        <f t="shared" si="25"/>
        <v>0</v>
      </c>
      <c r="DG13" s="75">
        <f t="shared" si="25"/>
        <v>209247</v>
      </c>
      <c r="DH13" s="75">
        <f t="shared" si="25"/>
        <v>0</v>
      </c>
      <c r="DI13" s="75">
        <f t="shared" si="25"/>
        <v>0</v>
      </c>
      <c r="DJ13" s="75">
        <f t="shared" si="25"/>
        <v>85028</v>
      </c>
    </row>
    <row r="14" spans="1:114" s="50" customFormat="1" ht="12" customHeight="1">
      <c r="A14" s="53" t="s">
        <v>390</v>
      </c>
      <c r="B14" s="54" t="s">
        <v>405</v>
      </c>
      <c r="C14" s="53" t="s">
        <v>406</v>
      </c>
      <c r="D14" s="75">
        <f t="shared" si="5"/>
        <v>381963</v>
      </c>
      <c r="E14" s="75">
        <f t="shared" si="6"/>
        <v>96050</v>
      </c>
      <c r="F14" s="75">
        <v>0</v>
      </c>
      <c r="G14" s="75">
        <v>0</v>
      </c>
      <c r="H14" s="75">
        <v>0</v>
      </c>
      <c r="I14" s="75">
        <v>75152</v>
      </c>
      <c r="J14" s="76" t="s">
        <v>392</v>
      </c>
      <c r="K14" s="75">
        <v>20898</v>
      </c>
      <c r="L14" s="75">
        <v>285913</v>
      </c>
      <c r="M14" s="75">
        <f t="shared" si="7"/>
        <v>61559</v>
      </c>
      <c r="N14" s="75">
        <f t="shared" si="8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392</v>
      </c>
      <c r="T14" s="75">
        <v>0</v>
      </c>
      <c r="U14" s="75">
        <v>61559</v>
      </c>
      <c r="V14" s="75">
        <f t="shared" si="9"/>
        <v>443522</v>
      </c>
      <c r="W14" s="75">
        <f t="shared" si="9"/>
        <v>96050</v>
      </c>
      <c r="X14" s="75">
        <f t="shared" si="9"/>
        <v>0</v>
      </c>
      <c r="Y14" s="75">
        <f t="shared" si="9"/>
        <v>0</v>
      </c>
      <c r="Z14" s="75">
        <f t="shared" si="9"/>
        <v>0</v>
      </c>
      <c r="AA14" s="75">
        <f t="shared" si="9"/>
        <v>75152</v>
      </c>
      <c r="AB14" s="76" t="s">
        <v>392</v>
      </c>
      <c r="AC14" s="75">
        <f t="shared" si="10"/>
        <v>20898</v>
      </c>
      <c r="AD14" s="75">
        <f t="shared" si="10"/>
        <v>347472</v>
      </c>
      <c r="AE14" s="75">
        <f t="shared" si="11"/>
        <v>0</v>
      </c>
      <c r="AF14" s="75">
        <f t="shared" si="12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44378</v>
      </c>
      <c r="AM14" s="75">
        <f t="shared" si="13"/>
        <v>298224</v>
      </c>
      <c r="AN14" s="75">
        <f t="shared" si="14"/>
        <v>23704</v>
      </c>
      <c r="AO14" s="75">
        <v>23704</v>
      </c>
      <c r="AP14" s="75">
        <v>0</v>
      </c>
      <c r="AQ14" s="75">
        <v>0</v>
      </c>
      <c r="AR14" s="75">
        <v>0</v>
      </c>
      <c r="AS14" s="75">
        <f t="shared" si="15"/>
        <v>34046</v>
      </c>
      <c r="AT14" s="75">
        <v>0</v>
      </c>
      <c r="AU14" s="75">
        <v>34046</v>
      </c>
      <c r="AV14" s="75">
        <v>0</v>
      </c>
      <c r="AW14" s="75">
        <v>0</v>
      </c>
      <c r="AX14" s="75">
        <f t="shared" si="16"/>
        <v>240474</v>
      </c>
      <c r="AY14" s="75">
        <v>126919</v>
      </c>
      <c r="AZ14" s="75">
        <v>111239</v>
      </c>
      <c r="BA14" s="75">
        <v>2316</v>
      </c>
      <c r="BB14" s="75">
        <v>0</v>
      </c>
      <c r="BC14" s="75">
        <v>39361</v>
      </c>
      <c r="BD14" s="75">
        <v>0</v>
      </c>
      <c r="BE14" s="75">
        <v>0</v>
      </c>
      <c r="BF14" s="75">
        <f t="shared" si="17"/>
        <v>298224</v>
      </c>
      <c r="BG14" s="75">
        <f t="shared" si="18"/>
        <v>0</v>
      </c>
      <c r="BH14" s="75">
        <f t="shared" si="19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0"/>
        <v>3386</v>
      </c>
      <c r="BP14" s="75">
        <f t="shared" si="21"/>
        <v>3386</v>
      </c>
      <c r="BQ14" s="75">
        <v>3386</v>
      </c>
      <c r="BR14" s="75">
        <v>0</v>
      </c>
      <c r="BS14" s="75">
        <v>0</v>
      </c>
      <c r="BT14" s="75">
        <v>0</v>
      </c>
      <c r="BU14" s="75">
        <f t="shared" si="22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23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58173</v>
      </c>
      <c r="CF14" s="75">
        <v>0</v>
      </c>
      <c r="CG14" s="75">
        <v>0</v>
      </c>
      <c r="CH14" s="75">
        <f t="shared" si="24"/>
        <v>3386</v>
      </c>
      <c r="CI14" s="75">
        <f>SUM(AE14,+BG14)</f>
        <v>0</v>
      </c>
      <c r="CJ14" s="75">
        <f>SUM(AF14,+BH14)</f>
        <v>0</v>
      </c>
      <c r="CK14" s="75">
        <f>SUM(AG14,+BI14)</f>
        <v>0</v>
      </c>
      <c r="CL14" s="75">
        <f>SUM(AH14,+BJ14)</f>
        <v>0</v>
      </c>
      <c r="CM14" s="75">
        <f>SUM(AI14,+BK14)</f>
        <v>0</v>
      </c>
      <c r="CN14" s="75">
        <f>SUM(AJ14,+BL14)</f>
        <v>0</v>
      </c>
      <c r="CO14" s="75">
        <f>SUM(AK14,+BM14)</f>
        <v>0</v>
      </c>
      <c r="CP14" s="75">
        <f>SUM(AL14,+BN14)</f>
        <v>44378</v>
      </c>
      <c r="CQ14" s="75">
        <f>SUM(AM14,+BO14)</f>
        <v>301610</v>
      </c>
      <c r="CR14" s="75">
        <f>SUM(AN14,+BP14)</f>
        <v>27090</v>
      </c>
      <c r="CS14" s="75">
        <f>SUM(AO14,+BQ14)</f>
        <v>27090</v>
      </c>
      <c r="CT14" s="75">
        <f>SUM(AP14,+BR14)</f>
        <v>0</v>
      </c>
      <c r="CU14" s="75">
        <f>SUM(AQ14,+BS14)</f>
        <v>0</v>
      </c>
      <c r="CV14" s="75">
        <f>SUM(AR14,+BT14)</f>
        <v>0</v>
      </c>
      <c r="CW14" s="75">
        <f>SUM(AS14,+BU14)</f>
        <v>34046</v>
      </c>
      <c r="CX14" s="75">
        <f>SUM(AT14,+BV14)</f>
        <v>0</v>
      </c>
      <c r="CY14" s="75">
        <f t="shared" si="25"/>
        <v>34046</v>
      </c>
      <c r="CZ14" s="75">
        <f t="shared" si="25"/>
        <v>0</v>
      </c>
      <c r="DA14" s="75">
        <f t="shared" si="25"/>
        <v>0</v>
      </c>
      <c r="DB14" s="75">
        <f t="shared" si="25"/>
        <v>240474</v>
      </c>
      <c r="DC14" s="75">
        <f t="shared" si="25"/>
        <v>126919</v>
      </c>
      <c r="DD14" s="75">
        <f t="shared" si="25"/>
        <v>111239</v>
      </c>
      <c r="DE14" s="75">
        <f t="shared" si="25"/>
        <v>2316</v>
      </c>
      <c r="DF14" s="75">
        <f t="shared" si="25"/>
        <v>0</v>
      </c>
      <c r="DG14" s="75">
        <f t="shared" si="25"/>
        <v>97534</v>
      </c>
      <c r="DH14" s="75">
        <f t="shared" si="25"/>
        <v>0</v>
      </c>
      <c r="DI14" s="75">
        <f t="shared" si="25"/>
        <v>0</v>
      </c>
      <c r="DJ14" s="75">
        <f t="shared" si="25"/>
        <v>301610</v>
      </c>
    </row>
    <row r="15" spans="1:114" s="50" customFormat="1" ht="12" customHeight="1">
      <c r="A15" s="53" t="s">
        <v>390</v>
      </c>
      <c r="B15" s="54" t="s">
        <v>407</v>
      </c>
      <c r="C15" s="53" t="s">
        <v>408</v>
      </c>
      <c r="D15" s="75">
        <f t="shared" si="5"/>
        <v>79325</v>
      </c>
      <c r="E15" s="75">
        <f t="shared" si="6"/>
        <v>130</v>
      </c>
      <c r="F15" s="75">
        <v>0</v>
      </c>
      <c r="G15" s="75">
        <v>0</v>
      </c>
      <c r="H15" s="75">
        <v>0</v>
      </c>
      <c r="I15" s="75">
        <v>0</v>
      </c>
      <c r="J15" s="76" t="s">
        <v>392</v>
      </c>
      <c r="K15" s="75">
        <v>130</v>
      </c>
      <c r="L15" s="75">
        <v>79195</v>
      </c>
      <c r="M15" s="75">
        <f t="shared" si="7"/>
        <v>20320</v>
      </c>
      <c r="N15" s="75">
        <f t="shared" si="8"/>
        <v>130</v>
      </c>
      <c r="O15" s="75">
        <v>0</v>
      </c>
      <c r="P15" s="75">
        <v>0</v>
      </c>
      <c r="Q15" s="75">
        <v>0</v>
      </c>
      <c r="R15" s="75">
        <v>0</v>
      </c>
      <c r="S15" s="76" t="s">
        <v>392</v>
      </c>
      <c r="T15" s="75">
        <v>130</v>
      </c>
      <c r="U15" s="75">
        <v>20190</v>
      </c>
      <c r="V15" s="75">
        <f t="shared" si="9"/>
        <v>99645</v>
      </c>
      <c r="W15" s="75">
        <f t="shared" si="9"/>
        <v>260</v>
      </c>
      <c r="X15" s="75">
        <f t="shared" si="9"/>
        <v>0</v>
      </c>
      <c r="Y15" s="75">
        <f t="shared" si="9"/>
        <v>0</v>
      </c>
      <c r="Z15" s="75">
        <f t="shared" si="9"/>
        <v>0</v>
      </c>
      <c r="AA15" s="75">
        <f t="shared" si="9"/>
        <v>0</v>
      </c>
      <c r="AB15" s="76" t="s">
        <v>392</v>
      </c>
      <c r="AC15" s="75">
        <f t="shared" si="10"/>
        <v>260</v>
      </c>
      <c r="AD15" s="75">
        <f t="shared" si="10"/>
        <v>99385</v>
      </c>
      <c r="AE15" s="75">
        <f t="shared" si="11"/>
        <v>0</v>
      </c>
      <c r="AF15" s="75">
        <f t="shared" si="12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13"/>
        <v>4796</v>
      </c>
      <c r="AN15" s="75">
        <f t="shared" si="14"/>
        <v>4379</v>
      </c>
      <c r="AO15" s="75">
        <v>4379</v>
      </c>
      <c r="AP15" s="75">
        <v>0</v>
      </c>
      <c r="AQ15" s="75">
        <v>0</v>
      </c>
      <c r="AR15" s="75">
        <v>0</v>
      </c>
      <c r="AS15" s="75">
        <f t="shared" si="15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16"/>
        <v>417</v>
      </c>
      <c r="AY15" s="75">
        <v>0</v>
      </c>
      <c r="AZ15" s="75">
        <v>0</v>
      </c>
      <c r="BA15" s="75">
        <v>0</v>
      </c>
      <c r="BB15" s="75">
        <v>417</v>
      </c>
      <c r="BC15" s="75">
        <v>70946</v>
      </c>
      <c r="BD15" s="75">
        <v>0</v>
      </c>
      <c r="BE15" s="75">
        <v>3583</v>
      </c>
      <c r="BF15" s="75">
        <f t="shared" si="17"/>
        <v>8379</v>
      </c>
      <c r="BG15" s="75">
        <f t="shared" si="18"/>
        <v>0</v>
      </c>
      <c r="BH15" s="75">
        <f t="shared" si="19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0"/>
        <v>486</v>
      </c>
      <c r="BP15" s="75">
        <f t="shared" si="21"/>
        <v>486</v>
      </c>
      <c r="BQ15" s="75">
        <v>486</v>
      </c>
      <c r="BR15" s="75">
        <v>0</v>
      </c>
      <c r="BS15" s="75">
        <v>0</v>
      </c>
      <c r="BT15" s="75">
        <v>0</v>
      </c>
      <c r="BU15" s="75">
        <f t="shared" si="22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23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19834</v>
      </c>
      <c r="CF15" s="75">
        <v>0</v>
      </c>
      <c r="CG15" s="75">
        <v>0</v>
      </c>
      <c r="CH15" s="75">
        <f t="shared" si="24"/>
        <v>486</v>
      </c>
      <c r="CI15" s="75">
        <f>SUM(AE15,+BG15)</f>
        <v>0</v>
      </c>
      <c r="CJ15" s="75">
        <f>SUM(AF15,+BH15)</f>
        <v>0</v>
      </c>
      <c r="CK15" s="75">
        <f>SUM(AG15,+BI15)</f>
        <v>0</v>
      </c>
      <c r="CL15" s="75">
        <f>SUM(AH15,+BJ15)</f>
        <v>0</v>
      </c>
      <c r="CM15" s="75">
        <f>SUM(AI15,+BK15)</f>
        <v>0</v>
      </c>
      <c r="CN15" s="75">
        <f>SUM(AJ15,+BL15)</f>
        <v>0</v>
      </c>
      <c r="CO15" s="75">
        <f>SUM(AK15,+BM15)</f>
        <v>0</v>
      </c>
      <c r="CP15" s="75">
        <f>SUM(AL15,+BN15)</f>
        <v>0</v>
      </c>
      <c r="CQ15" s="75">
        <f>SUM(AM15,+BO15)</f>
        <v>5282</v>
      </c>
      <c r="CR15" s="75">
        <f>SUM(AN15,+BP15)</f>
        <v>4865</v>
      </c>
      <c r="CS15" s="75">
        <f>SUM(AO15,+BQ15)</f>
        <v>4865</v>
      </c>
      <c r="CT15" s="75">
        <f>SUM(AP15,+BR15)</f>
        <v>0</v>
      </c>
      <c r="CU15" s="75">
        <f>SUM(AQ15,+BS15)</f>
        <v>0</v>
      </c>
      <c r="CV15" s="75">
        <f>SUM(AR15,+BT15)</f>
        <v>0</v>
      </c>
      <c r="CW15" s="75">
        <f>SUM(AS15,+BU15)</f>
        <v>0</v>
      </c>
      <c r="CX15" s="75">
        <f>SUM(AT15,+BV15)</f>
        <v>0</v>
      </c>
      <c r="CY15" s="75">
        <f t="shared" si="25"/>
        <v>0</v>
      </c>
      <c r="CZ15" s="75">
        <f t="shared" si="25"/>
        <v>0</v>
      </c>
      <c r="DA15" s="75">
        <f t="shared" si="25"/>
        <v>0</v>
      </c>
      <c r="DB15" s="75">
        <f t="shared" si="25"/>
        <v>417</v>
      </c>
      <c r="DC15" s="75">
        <f t="shared" si="25"/>
        <v>0</v>
      </c>
      <c r="DD15" s="75">
        <f t="shared" si="25"/>
        <v>0</v>
      </c>
      <c r="DE15" s="75">
        <f t="shared" si="25"/>
        <v>0</v>
      </c>
      <c r="DF15" s="75">
        <f t="shared" si="25"/>
        <v>417</v>
      </c>
      <c r="DG15" s="75">
        <f t="shared" si="25"/>
        <v>90780</v>
      </c>
      <c r="DH15" s="75">
        <f t="shared" si="25"/>
        <v>0</v>
      </c>
      <c r="DI15" s="75">
        <f t="shared" si="25"/>
        <v>3583</v>
      </c>
      <c r="DJ15" s="75">
        <f t="shared" si="25"/>
        <v>8865</v>
      </c>
    </row>
    <row r="16" spans="1:114" s="50" customFormat="1" ht="12" customHeight="1">
      <c r="A16" s="53" t="s">
        <v>390</v>
      </c>
      <c r="B16" s="54" t="s">
        <v>409</v>
      </c>
      <c r="C16" s="53" t="s">
        <v>410</v>
      </c>
      <c r="D16" s="75">
        <f t="shared" si="5"/>
        <v>198421</v>
      </c>
      <c r="E16" s="75">
        <f t="shared" si="6"/>
        <v>1658</v>
      </c>
      <c r="F16" s="75">
        <v>0</v>
      </c>
      <c r="G16" s="75">
        <v>0</v>
      </c>
      <c r="H16" s="75">
        <v>0</v>
      </c>
      <c r="I16" s="75">
        <v>239</v>
      </c>
      <c r="J16" s="76" t="s">
        <v>392</v>
      </c>
      <c r="K16" s="75">
        <v>1419</v>
      </c>
      <c r="L16" s="75">
        <v>196763</v>
      </c>
      <c r="M16" s="75">
        <f t="shared" si="7"/>
        <v>50187</v>
      </c>
      <c r="N16" s="75">
        <f t="shared" si="8"/>
        <v>0</v>
      </c>
      <c r="O16" s="75">
        <v>0</v>
      </c>
      <c r="P16" s="75">
        <v>0</v>
      </c>
      <c r="Q16" s="75">
        <v>0</v>
      </c>
      <c r="R16" s="75">
        <v>0</v>
      </c>
      <c r="S16" s="76" t="s">
        <v>392</v>
      </c>
      <c r="T16" s="75">
        <v>0</v>
      </c>
      <c r="U16" s="75">
        <v>50187</v>
      </c>
      <c r="V16" s="75">
        <f t="shared" si="9"/>
        <v>248608</v>
      </c>
      <c r="W16" s="75">
        <f t="shared" si="9"/>
        <v>1658</v>
      </c>
      <c r="X16" s="75">
        <f t="shared" si="9"/>
        <v>0</v>
      </c>
      <c r="Y16" s="75">
        <f t="shared" si="9"/>
        <v>0</v>
      </c>
      <c r="Z16" s="75">
        <f t="shared" si="9"/>
        <v>0</v>
      </c>
      <c r="AA16" s="75">
        <f t="shared" si="9"/>
        <v>239</v>
      </c>
      <c r="AB16" s="76" t="s">
        <v>392</v>
      </c>
      <c r="AC16" s="75">
        <f t="shared" si="10"/>
        <v>1419</v>
      </c>
      <c r="AD16" s="75">
        <f t="shared" si="10"/>
        <v>246950</v>
      </c>
      <c r="AE16" s="75">
        <f t="shared" si="11"/>
        <v>0</v>
      </c>
      <c r="AF16" s="75">
        <f t="shared" si="12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1130</v>
      </c>
      <c r="AM16" s="75">
        <f t="shared" si="13"/>
        <v>129626</v>
      </c>
      <c r="AN16" s="75">
        <f t="shared" si="14"/>
        <v>24093</v>
      </c>
      <c r="AO16" s="75">
        <v>24093</v>
      </c>
      <c r="AP16" s="75">
        <v>0</v>
      </c>
      <c r="AQ16" s="75">
        <v>0</v>
      </c>
      <c r="AR16" s="75">
        <v>0</v>
      </c>
      <c r="AS16" s="75">
        <f t="shared" si="15"/>
        <v>25220</v>
      </c>
      <c r="AT16" s="75">
        <v>0</v>
      </c>
      <c r="AU16" s="75">
        <v>25220</v>
      </c>
      <c r="AV16" s="75">
        <v>0</v>
      </c>
      <c r="AW16" s="75">
        <v>0</v>
      </c>
      <c r="AX16" s="75">
        <f t="shared" si="16"/>
        <v>80313</v>
      </c>
      <c r="AY16" s="75">
        <v>77194</v>
      </c>
      <c r="AZ16" s="75">
        <v>3119</v>
      </c>
      <c r="BA16" s="75">
        <v>0</v>
      </c>
      <c r="BB16" s="75">
        <v>0</v>
      </c>
      <c r="BC16" s="75">
        <v>67665</v>
      </c>
      <c r="BD16" s="75">
        <v>0</v>
      </c>
      <c r="BE16" s="75">
        <v>0</v>
      </c>
      <c r="BF16" s="75">
        <f t="shared" si="17"/>
        <v>129626</v>
      </c>
      <c r="BG16" s="75">
        <f t="shared" si="18"/>
        <v>0</v>
      </c>
      <c r="BH16" s="75">
        <f t="shared" si="19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8574</v>
      </c>
      <c r="BO16" s="75">
        <f t="shared" si="20"/>
        <v>0</v>
      </c>
      <c r="BP16" s="75">
        <f t="shared" si="21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2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23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41613</v>
      </c>
      <c r="CF16" s="75">
        <v>0</v>
      </c>
      <c r="CG16" s="75">
        <v>0</v>
      </c>
      <c r="CH16" s="75">
        <f t="shared" si="24"/>
        <v>0</v>
      </c>
      <c r="CI16" s="75">
        <f>SUM(AE16,+BG16)</f>
        <v>0</v>
      </c>
      <c r="CJ16" s="75">
        <f>SUM(AF16,+BH16)</f>
        <v>0</v>
      </c>
      <c r="CK16" s="75">
        <f>SUM(AG16,+BI16)</f>
        <v>0</v>
      </c>
      <c r="CL16" s="75">
        <f>SUM(AH16,+BJ16)</f>
        <v>0</v>
      </c>
      <c r="CM16" s="75">
        <f>SUM(AI16,+BK16)</f>
        <v>0</v>
      </c>
      <c r="CN16" s="75">
        <f>SUM(AJ16,+BL16)</f>
        <v>0</v>
      </c>
      <c r="CO16" s="75">
        <f>SUM(AK16,+BM16)</f>
        <v>0</v>
      </c>
      <c r="CP16" s="75">
        <f>SUM(AL16,+BN16)</f>
        <v>9704</v>
      </c>
      <c r="CQ16" s="75">
        <f>SUM(AM16,+BO16)</f>
        <v>129626</v>
      </c>
      <c r="CR16" s="75">
        <f>SUM(AN16,+BP16)</f>
        <v>24093</v>
      </c>
      <c r="CS16" s="75">
        <f>SUM(AO16,+BQ16)</f>
        <v>24093</v>
      </c>
      <c r="CT16" s="75">
        <f>SUM(AP16,+BR16)</f>
        <v>0</v>
      </c>
      <c r="CU16" s="75">
        <f>SUM(AQ16,+BS16)</f>
        <v>0</v>
      </c>
      <c r="CV16" s="75">
        <f>SUM(AR16,+BT16)</f>
        <v>0</v>
      </c>
      <c r="CW16" s="75">
        <f>SUM(AS16,+BU16)</f>
        <v>25220</v>
      </c>
      <c r="CX16" s="75">
        <f>SUM(AT16,+BV16)</f>
        <v>0</v>
      </c>
      <c r="CY16" s="75">
        <f t="shared" si="25"/>
        <v>25220</v>
      </c>
      <c r="CZ16" s="75">
        <f t="shared" si="25"/>
        <v>0</v>
      </c>
      <c r="DA16" s="75">
        <f t="shared" si="25"/>
        <v>0</v>
      </c>
      <c r="DB16" s="75">
        <f t="shared" si="25"/>
        <v>80313</v>
      </c>
      <c r="DC16" s="75">
        <f t="shared" si="25"/>
        <v>77194</v>
      </c>
      <c r="DD16" s="75">
        <f t="shared" si="25"/>
        <v>3119</v>
      </c>
      <c r="DE16" s="75">
        <f t="shared" si="25"/>
        <v>0</v>
      </c>
      <c r="DF16" s="75">
        <f t="shared" si="25"/>
        <v>0</v>
      </c>
      <c r="DG16" s="75">
        <f t="shared" si="25"/>
        <v>109278</v>
      </c>
      <c r="DH16" s="75">
        <f t="shared" si="25"/>
        <v>0</v>
      </c>
      <c r="DI16" s="75">
        <f t="shared" si="25"/>
        <v>0</v>
      </c>
      <c r="DJ16" s="75">
        <f t="shared" si="25"/>
        <v>129626</v>
      </c>
    </row>
    <row r="17" spans="1:114" s="50" customFormat="1" ht="12" customHeight="1">
      <c r="A17" s="53" t="s">
        <v>390</v>
      </c>
      <c r="B17" s="54" t="s">
        <v>411</v>
      </c>
      <c r="C17" s="53" t="s">
        <v>412</v>
      </c>
      <c r="D17" s="75">
        <f t="shared" si="5"/>
        <v>237819</v>
      </c>
      <c r="E17" s="75">
        <f t="shared" si="6"/>
        <v>1520</v>
      </c>
      <c r="F17" s="75"/>
      <c r="G17" s="75">
        <v>107</v>
      </c>
      <c r="H17" s="75"/>
      <c r="I17" s="75">
        <v>10</v>
      </c>
      <c r="J17" s="76" t="s">
        <v>392</v>
      </c>
      <c r="K17" s="75">
        <v>1403</v>
      </c>
      <c r="L17" s="75">
        <v>236299</v>
      </c>
      <c r="M17" s="75">
        <f t="shared" si="7"/>
        <v>23473</v>
      </c>
      <c r="N17" s="75">
        <f t="shared" si="8"/>
        <v>0</v>
      </c>
      <c r="O17" s="75">
        <v>0</v>
      </c>
      <c r="P17" s="75">
        <v>0</v>
      </c>
      <c r="Q17" s="75">
        <v>0</v>
      </c>
      <c r="R17" s="75">
        <v>0</v>
      </c>
      <c r="S17" s="76" t="s">
        <v>392</v>
      </c>
      <c r="T17" s="75">
        <v>0</v>
      </c>
      <c r="U17" s="75">
        <v>23473</v>
      </c>
      <c r="V17" s="75">
        <f t="shared" si="9"/>
        <v>261292</v>
      </c>
      <c r="W17" s="75">
        <f t="shared" si="9"/>
        <v>1520</v>
      </c>
      <c r="X17" s="75">
        <f t="shared" si="9"/>
        <v>0</v>
      </c>
      <c r="Y17" s="75">
        <f t="shared" si="9"/>
        <v>107</v>
      </c>
      <c r="Z17" s="75">
        <f t="shared" si="9"/>
        <v>0</v>
      </c>
      <c r="AA17" s="75">
        <f t="shared" si="9"/>
        <v>10</v>
      </c>
      <c r="AB17" s="76" t="s">
        <v>392</v>
      </c>
      <c r="AC17" s="75">
        <f t="shared" si="10"/>
        <v>1403</v>
      </c>
      <c r="AD17" s="75">
        <f t="shared" si="10"/>
        <v>259772</v>
      </c>
      <c r="AE17" s="75">
        <f t="shared" si="11"/>
        <v>0</v>
      </c>
      <c r="AF17" s="75">
        <f t="shared" si="12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13"/>
        <v>10538</v>
      </c>
      <c r="AN17" s="75">
        <f t="shared" si="14"/>
        <v>10538</v>
      </c>
      <c r="AO17" s="75">
        <v>10538</v>
      </c>
      <c r="AP17" s="75">
        <v>0</v>
      </c>
      <c r="AQ17" s="75">
        <v>0</v>
      </c>
      <c r="AR17" s="75">
        <v>0</v>
      </c>
      <c r="AS17" s="75">
        <f t="shared" si="15"/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f t="shared" si="16"/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206967</v>
      </c>
      <c r="BD17" s="75">
        <v>0</v>
      </c>
      <c r="BE17" s="75">
        <v>20314</v>
      </c>
      <c r="BF17" s="75">
        <f t="shared" si="17"/>
        <v>30852</v>
      </c>
      <c r="BG17" s="75">
        <f t="shared" si="18"/>
        <v>0</v>
      </c>
      <c r="BH17" s="75">
        <f t="shared" si="19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0"/>
        <v>1134</v>
      </c>
      <c r="BP17" s="75">
        <f t="shared" si="21"/>
        <v>1134</v>
      </c>
      <c r="BQ17" s="75">
        <v>1134</v>
      </c>
      <c r="BR17" s="75">
        <v>0</v>
      </c>
      <c r="BS17" s="75">
        <v>0</v>
      </c>
      <c r="BT17" s="75">
        <v>0</v>
      </c>
      <c r="BU17" s="75">
        <f t="shared" si="22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23"/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21957</v>
      </c>
      <c r="CF17" s="75">
        <v>0</v>
      </c>
      <c r="CG17" s="75">
        <v>382</v>
      </c>
      <c r="CH17" s="75">
        <f t="shared" si="24"/>
        <v>1516</v>
      </c>
      <c r="CI17" s="75">
        <f>SUM(AE17,+BG17)</f>
        <v>0</v>
      </c>
      <c r="CJ17" s="75">
        <f>SUM(AF17,+BH17)</f>
        <v>0</v>
      </c>
      <c r="CK17" s="75">
        <f>SUM(AG17,+BI17)</f>
        <v>0</v>
      </c>
      <c r="CL17" s="75">
        <f>SUM(AH17,+BJ17)</f>
        <v>0</v>
      </c>
      <c r="CM17" s="75">
        <f>SUM(AI17,+BK17)</f>
        <v>0</v>
      </c>
      <c r="CN17" s="75">
        <f>SUM(AJ17,+BL17)</f>
        <v>0</v>
      </c>
      <c r="CO17" s="75">
        <f>SUM(AK17,+BM17)</f>
        <v>0</v>
      </c>
      <c r="CP17" s="75">
        <f>SUM(AL17,+BN17)</f>
        <v>0</v>
      </c>
      <c r="CQ17" s="75">
        <f>SUM(AM17,+BO17)</f>
        <v>11672</v>
      </c>
      <c r="CR17" s="75">
        <f>SUM(AN17,+BP17)</f>
        <v>11672</v>
      </c>
      <c r="CS17" s="75">
        <f>SUM(AO17,+BQ17)</f>
        <v>11672</v>
      </c>
      <c r="CT17" s="75">
        <f>SUM(AP17,+BR17)</f>
        <v>0</v>
      </c>
      <c r="CU17" s="75">
        <f>SUM(AQ17,+BS17)</f>
        <v>0</v>
      </c>
      <c r="CV17" s="75">
        <f>SUM(AR17,+BT17)</f>
        <v>0</v>
      </c>
      <c r="CW17" s="75">
        <f>SUM(AS17,+BU17)</f>
        <v>0</v>
      </c>
      <c r="CX17" s="75">
        <f>SUM(AT17,+BV17)</f>
        <v>0</v>
      </c>
      <c r="CY17" s="75">
        <f t="shared" si="25"/>
        <v>0</v>
      </c>
      <c r="CZ17" s="75">
        <f t="shared" si="25"/>
        <v>0</v>
      </c>
      <c r="DA17" s="75">
        <f t="shared" si="25"/>
        <v>0</v>
      </c>
      <c r="DB17" s="75">
        <f t="shared" si="25"/>
        <v>0</v>
      </c>
      <c r="DC17" s="75">
        <f t="shared" si="25"/>
        <v>0</v>
      </c>
      <c r="DD17" s="75">
        <f t="shared" si="25"/>
        <v>0</v>
      </c>
      <c r="DE17" s="75">
        <f t="shared" si="25"/>
        <v>0</v>
      </c>
      <c r="DF17" s="75">
        <f t="shared" si="25"/>
        <v>0</v>
      </c>
      <c r="DG17" s="75">
        <f t="shared" si="25"/>
        <v>228924</v>
      </c>
      <c r="DH17" s="75">
        <f t="shared" si="25"/>
        <v>0</v>
      </c>
      <c r="DI17" s="75">
        <f t="shared" si="25"/>
        <v>20696</v>
      </c>
      <c r="DJ17" s="75">
        <f t="shared" si="25"/>
        <v>32368</v>
      </c>
    </row>
    <row r="18" spans="1:114" s="50" customFormat="1" ht="12" customHeight="1">
      <c r="A18" s="53" t="s">
        <v>390</v>
      </c>
      <c r="B18" s="54" t="s">
        <v>413</v>
      </c>
      <c r="C18" s="53" t="s">
        <v>414</v>
      </c>
      <c r="D18" s="75">
        <f t="shared" si="5"/>
        <v>177236</v>
      </c>
      <c r="E18" s="75">
        <f t="shared" si="6"/>
        <v>1340</v>
      </c>
      <c r="F18" s="75">
        <v>0</v>
      </c>
      <c r="G18" s="75">
        <v>0</v>
      </c>
      <c r="H18" s="75">
        <v>0</v>
      </c>
      <c r="I18" s="75">
        <v>0</v>
      </c>
      <c r="J18" s="76" t="s">
        <v>392</v>
      </c>
      <c r="K18" s="75">
        <v>1340</v>
      </c>
      <c r="L18" s="75">
        <v>175896</v>
      </c>
      <c r="M18" s="75">
        <f t="shared" si="7"/>
        <v>44010</v>
      </c>
      <c r="N18" s="75">
        <f t="shared" si="8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392</v>
      </c>
      <c r="T18" s="75">
        <v>0</v>
      </c>
      <c r="U18" s="75">
        <v>44010</v>
      </c>
      <c r="V18" s="75">
        <f t="shared" si="9"/>
        <v>221246</v>
      </c>
      <c r="W18" s="75">
        <f t="shared" si="9"/>
        <v>1340</v>
      </c>
      <c r="X18" s="75">
        <f t="shared" si="9"/>
        <v>0</v>
      </c>
      <c r="Y18" s="75">
        <f t="shared" si="9"/>
        <v>0</v>
      </c>
      <c r="Z18" s="75">
        <f t="shared" si="9"/>
        <v>0</v>
      </c>
      <c r="AA18" s="75">
        <f t="shared" si="9"/>
        <v>0</v>
      </c>
      <c r="AB18" s="76" t="s">
        <v>392</v>
      </c>
      <c r="AC18" s="75">
        <f t="shared" si="10"/>
        <v>1340</v>
      </c>
      <c r="AD18" s="75">
        <f t="shared" si="10"/>
        <v>219906</v>
      </c>
      <c r="AE18" s="75">
        <f t="shared" si="11"/>
        <v>0</v>
      </c>
      <c r="AF18" s="75">
        <f t="shared" si="12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13"/>
        <v>5395</v>
      </c>
      <c r="AN18" s="75">
        <f t="shared" si="14"/>
        <v>5395</v>
      </c>
      <c r="AO18" s="75">
        <v>5395</v>
      </c>
      <c r="AP18" s="75">
        <v>0</v>
      </c>
      <c r="AQ18" s="75">
        <v>0</v>
      </c>
      <c r="AR18" s="75">
        <v>0</v>
      </c>
      <c r="AS18" s="75">
        <f t="shared" si="15"/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f t="shared" si="16"/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154276</v>
      </c>
      <c r="BD18" s="75">
        <v>0</v>
      </c>
      <c r="BE18" s="75">
        <v>17565</v>
      </c>
      <c r="BF18" s="75">
        <f t="shared" si="17"/>
        <v>22960</v>
      </c>
      <c r="BG18" s="75">
        <f t="shared" si="18"/>
        <v>0</v>
      </c>
      <c r="BH18" s="75">
        <f t="shared" si="19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0"/>
        <v>0</v>
      </c>
      <c r="BP18" s="75">
        <f t="shared" si="21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22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23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44010</v>
      </c>
      <c r="CF18" s="75">
        <v>0</v>
      </c>
      <c r="CG18" s="75">
        <v>0</v>
      </c>
      <c r="CH18" s="75">
        <f t="shared" si="24"/>
        <v>0</v>
      </c>
      <c r="CI18" s="75">
        <f>SUM(AE18,+BG18)</f>
        <v>0</v>
      </c>
      <c r="CJ18" s="75">
        <f>SUM(AF18,+BH18)</f>
        <v>0</v>
      </c>
      <c r="CK18" s="75">
        <f>SUM(AG18,+BI18)</f>
        <v>0</v>
      </c>
      <c r="CL18" s="75">
        <f>SUM(AH18,+BJ18)</f>
        <v>0</v>
      </c>
      <c r="CM18" s="75">
        <f>SUM(AI18,+BK18)</f>
        <v>0</v>
      </c>
      <c r="CN18" s="75">
        <f>SUM(AJ18,+BL18)</f>
        <v>0</v>
      </c>
      <c r="CO18" s="75">
        <f>SUM(AK18,+BM18)</f>
        <v>0</v>
      </c>
      <c r="CP18" s="75">
        <f>SUM(AL18,+BN18)</f>
        <v>0</v>
      </c>
      <c r="CQ18" s="75">
        <f>SUM(AM18,+BO18)</f>
        <v>5395</v>
      </c>
      <c r="CR18" s="75">
        <f>SUM(AN18,+BP18)</f>
        <v>5395</v>
      </c>
      <c r="CS18" s="75">
        <f>SUM(AO18,+BQ18)</f>
        <v>5395</v>
      </c>
      <c r="CT18" s="75">
        <f>SUM(AP18,+BR18)</f>
        <v>0</v>
      </c>
      <c r="CU18" s="75">
        <f>SUM(AQ18,+BS18)</f>
        <v>0</v>
      </c>
      <c r="CV18" s="75">
        <f>SUM(AR18,+BT18)</f>
        <v>0</v>
      </c>
      <c r="CW18" s="75">
        <f>SUM(AS18,+BU18)</f>
        <v>0</v>
      </c>
      <c r="CX18" s="75">
        <f>SUM(AT18,+BV18)</f>
        <v>0</v>
      </c>
      <c r="CY18" s="75">
        <f t="shared" si="25"/>
        <v>0</v>
      </c>
      <c r="CZ18" s="75">
        <f t="shared" si="25"/>
        <v>0</v>
      </c>
      <c r="DA18" s="75">
        <f t="shared" si="25"/>
        <v>0</v>
      </c>
      <c r="DB18" s="75">
        <f t="shared" si="25"/>
        <v>0</v>
      </c>
      <c r="DC18" s="75">
        <f t="shared" si="25"/>
        <v>0</v>
      </c>
      <c r="DD18" s="75">
        <f t="shared" si="25"/>
        <v>0</v>
      </c>
      <c r="DE18" s="75">
        <f t="shared" si="25"/>
        <v>0</v>
      </c>
      <c r="DF18" s="75">
        <f t="shared" si="25"/>
        <v>0</v>
      </c>
      <c r="DG18" s="75">
        <f t="shared" si="25"/>
        <v>198286</v>
      </c>
      <c r="DH18" s="75">
        <f t="shared" si="25"/>
        <v>0</v>
      </c>
      <c r="DI18" s="75">
        <f t="shared" si="25"/>
        <v>17565</v>
      </c>
      <c r="DJ18" s="75">
        <f t="shared" si="25"/>
        <v>22960</v>
      </c>
    </row>
    <row r="19" spans="1:114" s="50" customFormat="1" ht="12" customHeight="1">
      <c r="A19" s="53" t="s">
        <v>390</v>
      </c>
      <c r="B19" s="54" t="s">
        <v>415</v>
      </c>
      <c r="C19" s="53" t="s">
        <v>416</v>
      </c>
      <c r="D19" s="75">
        <f t="shared" si="5"/>
        <v>219565</v>
      </c>
      <c r="E19" s="75">
        <f t="shared" si="6"/>
        <v>0</v>
      </c>
      <c r="F19" s="75">
        <v>0</v>
      </c>
      <c r="G19" s="75">
        <v>0</v>
      </c>
      <c r="H19" s="75">
        <v>0</v>
      </c>
      <c r="I19" s="75">
        <v>0</v>
      </c>
      <c r="J19" s="76" t="s">
        <v>392</v>
      </c>
      <c r="K19" s="75">
        <v>0</v>
      </c>
      <c r="L19" s="75">
        <v>219565</v>
      </c>
      <c r="M19" s="75">
        <f t="shared" si="7"/>
        <v>58983</v>
      </c>
      <c r="N19" s="75">
        <f t="shared" si="8"/>
        <v>0</v>
      </c>
      <c r="O19" s="75">
        <v>0</v>
      </c>
      <c r="P19" s="75">
        <v>0</v>
      </c>
      <c r="Q19" s="75">
        <v>0</v>
      </c>
      <c r="R19" s="75">
        <v>0</v>
      </c>
      <c r="S19" s="76" t="s">
        <v>392</v>
      </c>
      <c r="T19" s="75">
        <v>0</v>
      </c>
      <c r="U19" s="75">
        <v>58983</v>
      </c>
      <c r="V19" s="75">
        <f t="shared" si="9"/>
        <v>278548</v>
      </c>
      <c r="W19" s="75">
        <f t="shared" si="9"/>
        <v>0</v>
      </c>
      <c r="X19" s="75">
        <f t="shared" si="9"/>
        <v>0</v>
      </c>
      <c r="Y19" s="75">
        <f t="shared" si="9"/>
        <v>0</v>
      </c>
      <c r="Z19" s="75">
        <f t="shared" si="9"/>
        <v>0</v>
      </c>
      <c r="AA19" s="75">
        <f t="shared" si="9"/>
        <v>0</v>
      </c>
      <c r="AB19" s="76" t="s">
        <v>392</v>
      </c>
      <c r="AC19" s="75">
        <f t="shared" si="10"/>
        <v>0</v>
      </c>
      <c r="AD19" s="75">
        <f t="shared" si="10"/>
        <v>278548</v>
      </c>
      <c r="AE19" s="75">
        <f t="shared" si="11"/>
        <v>0</v>
      </c>
      <c r="AF19" s="75">
        <f t="shared" si="12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13"/>
        <v>0</v>
      </c>
      <c r="AN19" s="75">
        <f t="shared" si="14"/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f t="shared" si="15"/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f t="shared" si="16"/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219565</v>
      </c>
      <c r="BD19" s="75">
        <v>0</v>
      </c>
      <c r="BE19" s="75">
        <v>0</v>
      </c>
      <c r="BF19" s="75">
        <f t="shared" si="17"/>
        <v>0</v>
      </c>
      <c r="BG19" s="75">
        <f t="shared" si="18"/>
        <v>0</v>
      </c>
      <c r="BH19" s="75">
        <f t="shared" si="19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17418</v>
      </c>
      <c r="BO19" s="75">
        <f t="shared" si="20"/>
        <v>0</v>
      </c>
      <c r="BP19" s="75">
        <f t="shared" si="21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22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23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41565</v>
      </c>
      <c r="CF19" s="75">
        <v>0</v>
      </c>
      <c r="CG19" s="75">
        <v>0</v>
      </c>
      <c r="CH19" s="75">
        <f t="shared" si="24"/>
        <v>0</v>
      </c>
      <c r="CI19" s="75">
        <f>SUM(AE19,+BG19)</f>
        <v>0</v>
      </c>
      <c r="CJ19" s="75">
        <f>SUM(AF19,+BH19)</f>
        <v>0</v>
      </c>
      <c r="CK19" s="75">
        <f>SUM(AG19,+BI19)</f>
        <v>0</v>
      </c>
      <c r="CL19" s="75">
        <f>SUM(AH19,+BJ19)</f>
        <v>0</v>
      </c>
      <c r="CM19" s="75">
        <f>SUM(AI19,+BK19)</f>
        <v>0</v>
      </c>
      <c r="CN19" s="75">
        <f>SUM(AJ19,+BL19)</f>
        <v>0</v>
      </c>
      <c r="CO19" s="75">
        <f>SUM(AK19,+BM19)</f>
        <v>0</v>
      </c>
      <c r="CP19" s="75">
        <f>SUM(AL19,+BN19)</f>
        <v>17418</v>
      </c>
      <c r="CQ19" s="75">
        <f>SUM(AM19,+BO19)</f>
        <v>0</v>
      </c>
      <c r="CR19" s="75">
        <f>SUM(AN19,+BP19)</f>
        <v>0</v>
      </c>
      <c r="CS19" s="75">
        <f>SUM(AO19,+BQ19)</f>
        <v>0</v>
      </c>
      <c r="CT19" s="75">
        <f>SUM(AP19,+BR19)</f>
        <v>0</v>
      </c>
      <c r="CU19" s="75">
        <f>SUM(AQ19,+BS19)</f>
        <v>0</v>
      </c>
      <c r="CV19" s="75">
        <f>SUM(AR19,+BT19)</f>
        <v>0</v>
      </c>
      <c r="CW19" s="75">
        <f>SUM(AS19,+BU19)</f>
        <v>0</v>
      </c>
      <c r="CX19" s="75">
        <f>SUM(AT19,+BV19)</f>
        <v>0</v>
      </c>
      <c r="CY19" s="75">
        <f t="shared" si="25"/>
        <v>0</v>
      </c>
      <c r="CZ19" s="75">
        <f t="shared" si="25"/>
        <v>0</v>
      </c>
      <c r="DA19" s="75">
        <f t="shared" si="25"/>
        <v>0</v>
      </c>
      <c r="DB19" s="75">
        <f t="shared" si="25"/>
        <v>0</v>
      </c>
      <c r="DC19" s="75">
        <f t="shared" si="25"/>
        <v>0</v>
      </c>
      <c r="DD19" s="75">
        <f t="shared" si="25"/>
        <v>0</v>
      </c>
      <c r="DE19" s="75">
        <f t="shared" si="25"/>
        <v>0</v>
      </c>
      <c r="DF19" s="75">
        <f t="shared" si="25"/>
        <v>0</v>
      </c>
      <c r="DG19" s="75">
        <f t="shared" si="25"/>
        <v>261130</v>
      </c>
      <c r="DH19" s="75">
        <f t="shared" si="25"/>
        <v>0</v>
      </c>
      <c r="DI19" s="75">
        <f t="shared" si="25"/>
        <v>0</v>
      </c>
      <c r="DJ19" s="75">
        <f t="shared" si="25"/>
        <v>0</v>
      </c>
    </row>
    <row r="20" spans="1:114" s="50" customFormat="1" ht="12" customHeight="1">
      <c r="A20" s="53" t="s">
        <v>390</v>
      </c>
      <c r="B20" s="54" t="s">
        <v>417</v>
      </c>
      <c r="C20" s="53" t="s">
        <v>418</v>
      </c>
      <c r="D20" s="75">
        <f t="shared" si="5"/>
        <v>140697</v>
      </c>
      <c r="E20" s="75">
        <f t="shared" si="6"/>
        <v>0</v>
      </c>
      <c r="F20" s="75">
        <v>0</v>
      </c>
      <c r="G20" s="75">
        <v>0</v>
      </c>
      <c r="H20" s="75">
        <v>0</v>
      </c>
      <c r="I20" s="75">
        <v>0</v>
      </c>
      <c r="J20" s="76" t="s">
        <v>392</v>
      </c>
      <c r="K20" s="75">
        <v>0</v>
      </c>
      <c r="L20" s="75">
        <v>140697</v>
      </c>
      <c r="M20" s="75">
        <f t="shared" si="7"/>
        <v>67300</v>
      </c>
      <c r="N20" s="75">
        <f t="shared" si="8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392</v>
      </c>
      <c r="T20" s="75">
        <v>0</v>
      </c>
      <c r="U20" s="75">
        <v>67300</v>
      </c>
      <c r="V20" s="75">
        <f t="shared" si="9"/>
        <v>207997</v>
      </c>
      <c r="W20" s="75">
        <f t="shared" si="9"/>
        <v>0</v>
      </c>
      <c r="X20" s="75">
        <f t="shared" si="9"/>
        <v>0</v>
      </c>
      <c r="Y20" s="75">
        <f t="shared" si="9"/>
        <v>0</v>
      </c>
      <c r="Z20" s="75">
        <f t="shared" si="9"/>
        <v>0</v>
      </c>
      <c r="AA20" s="75">
        <f t="shared" si="9"/>
        <v>0</v>
      </c>
      <c r="AB20" s="76" t="s">
        <v>392</v>
      </c>
      <c r="AC20" s="75">
        <f t="shared" si="10"/>
        <v>0</v>
      </c>
      <c r="AD20" s="75">
        <f t="shared" si="10"/>
        <v>207997</v>
      </c>
      <c r="AE20" s="75">
        <f t="shared" si="11"/>
        <v>0</v>
      </c>
      <c r="AF20" s="75">
        <f t="shared" si="12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1459</v>
      </c>
      <c r="AM20" s="75">
        <f t="shared" si="13"/>
        <v>57422</v>
      </c>
      <c r="AN20" s="75">
        <f t="shared" si="14"/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f t="shared" si="15"/>
        <v>9</v>
      </c>
      <c r="AT20" s="75">
        <v>0</v>
      </c>
      <c r="AU20" s="75">
        <v>0</v>
      </c>
      <c r="AV20" s="75">
        <v>9</v>
      </c>
      <c r="AW20" s="75">
        <v>0</v>
      </c>
      <c r="AX20" s="75">
        <f t="shared" si="16"/>
        <v>57413</v>
      </c>
      <c r="AY20" s="75">
        <v>57262</v>
      </c>
      <c r="AZ20" s="75">
        <v>151</v>
      </c>
      <c r="BA20" s="75">
        <v>0</v>
      </c>
      <c r="BB20" s="75">
        <v>0</v>
      </c>
      <c r="BC20" s="75">
        <v>81816</v>
      </c>
      <c r="BD20" s="75">
        <v>0</v>
      </c>
      <c r="BE20" s="75">
        <v>0</v>
      </c>
      <c r="BF20" s="75">
        <f t="shared" si="17"/>
        <v>57422</v>
      </c>
      <c r="BG20" s="75">
        <f t="shared" si="18"/>
        <v>0</v>
      </c>
      <c r="BH20" s="75">
        <f t="shared" si="19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0"/>
        <v>0</v>
      </c>
      <c r="BP20" s="75">
        <f t="shared" si="21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2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23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67300</v>
      </c>
      <c r="CF20" s="75">
        <v>0</v>
      </c>
      <c r="CG20" s="75">
        <v>0</v>
      </c>
      <c r="CH20" s="75">
        <f t="shared" si="24"/>
        <v>0</v>
      </c>
      <c r="CI20" s="75">
        <f>SUM(AE20,+BG20)</f>
        <v>0</v>
      </c>
      <c r="CJ20" s="75">
        <f>SUM(AF20,+BH20)</f>
        <v>0</v>
      </c>
      <c r="CK20" s="75">
        <f>SUM(AG20,+BI20)</f>
        <v>0</v>
      </c>
      <c r="CL20" s="75">
        <f>SUM(AH20,+BJ20)</f>
        <v>0</v>
      </c>
      <c r="CM20" s="75">
        <f>SUM(AI20,+BK20)</f>
        <v>0</v>
      </c>
      <c r="CN20" s="75">
        <f>SUM(AJ20,+BL20)</f>
        <v>0</v>
      </c>
      <c r="CO20" s="75">
        <f>SUM(AK20,+BM20)</f>
        <v>0</v>
      </c>
      <c r="CP20" s="75">
        <f>SUM(AL20,+BN20)</f>
        <v>1459</v>
      </c>
      <c r="CQ20" s="75">
        <f>SUM(AM20,+BO20)</f>
        <v>57422</v>
      </c>
      <c r="CR20" s="75">
        <f>SUM(AN20,+BP20)</f>
        <v>0</v>
      </c>
      <c r="CS20" s="75">
        <f>SUM(AO20,+BQ20)</f>
        <v>0</v>
      </c>
      <c r="CT20" s="75">
        <f>SUM(AP20,+BR20)</f>
        <v>0</v>
      </c>
      <c r="CU20" s="75">
        <f>SUM(AQ20,+BS20)</f>
        <v>0</v>
      </c>
      <c r="CV20" s="75">
        <f>SUM(AR20,+BT20)</f>
        <v>0</v>
      </c>
      <c r="CW20" s="75">
        <f>SUM(AS20,+BU20)</f>
        <v>9</v>
      </c>
      <c r="CX20" s="75">
        <f>SUM(AT20,+BV20)</f>
        <v>0</v>
      </c>
      <c r="CY20" s="75">
        <f t="shared" si="25"/>
        <v>0</v>
      </c>
      <c r="CZ20" s="75">
        <f t="shared" si="25"/>
        <v>9</v>
      </c>
      <c r="DA20" s="75">
        <f t="shared" si="25"/>
        <v>0</v>
      </c>
      <c r="DB20" s="75">
        <f t="shared" si="25"/>
        <v>57413</v>
      </c>
      <c r="DC20" s="75">
        <f t="shared" si="25"/>
        <v>57262</v>
      </c>
      <c r="DD20" s="75">
        <f t="shared" si="25"/>
        <v>151</v>
      </c>
      <c r="DE20" s="75">
        <f t="shared" si="25"/>
        <v>0</v>
      </c>
      <c r="DF20" s="75">
        <f t="shared" si="25"/>
        <v>0</v>
      </c>
      <c r="DG20" s="75">
        <f t="shared" si="25"/>
        <v>149116</v>
      </c>
      <c r="DH20" s="75">
        <f t="shared" si="25"/>
        <v>0</v>
      </c>
      <c r="DI20" s="75">
        <f t="shared" si="25"/>
        <v>0</v>
      </c>
      <c r="DJ20" s="75">
        <f t="shared" si="25"/>
        <v>57422</v>
      </c>
    </row>
    <row r="21" spans="1:114" s="50" customFormat="1" ht="12" customHeight="1">
      <c r="A21" s="53" t="s">
        <v>390</v>
      </c>
      <c r="B21" s="54" t="s">
        <v>419</v>
      </c>
      <c r="C21" s="53" t="s">
        <v>420</v>
      </c>
      <c r="D21" s="75">
        <f t="shared" si="5"/>
        <v>153163</v>
      </c>
      <c r="E21" s="75">
        <f t="shared" si="6"/>
        <v>26049</v>
      </c>
      <c r="F21" s="75">
        <v>0</v>
      </c>
      <c r="G21" s="75">
        <v>0</v>
      </c>
      <c r="H21" s="75">
        <v>0</v>
      </c>
      <c r="I21" s="75">
        <v>25558</v>
      </c>
      <c r="J21" s="76" t="s">
        <v>392</v>
      </c>
      <c r="K21" s="75">
        <v>491</v>
      </c>
      <c r="L21" s="75">
        <v>127114</v>
      </c>
      <c r="M21" s="75">
        <f t="shared" si="7"/>
        <v>25542</v>
      </c>
      <c r="N21" s="75">
        <f t="shared" si="8"/>
        <v>1093</v>
      </c>
      <c r="O21" s="75">
        <v>375</v>
      </c>
      <c r="P21" s="75">
        <v>480</v>
      </c>
      <c r="Q21" s="75">
        <v>0</v>
      </c>
      <c r="R21" s="75">
        <v>0</v>
      </c>
      <c r="S21" s="76" t="s">
        <v>392</v>
      </c>
      <c r="T21" s="75">
        <v>238</v>
      </c>
      <c r="U21" s="75">
        <v>24449</v>
      </c>
      <c r="V21" s="75">
        <f t="shared" si="9"/>
        <v>178705</v>
      </c>
      <c r="W21" s="75">
        <f t="shared" si="9"/>
        <v>27142</v>
      </c>
      <c r="X21" s="75">
        <f t="shared" si="9"/>
        <v>375</v>
      </c>
      <c r="Y21" s="75">
        <f t="shared" si="9"/>
        <v>480</v>
      </c>
      <c r="Z21" s="75">
        <f t="shared" si="9"/>
        <v>0</v>
      </c>
      <c r="AA21" s="75">
        <f t="shared" si="9"/>
        <v>25558</v>
      </c>
      <c r="AB21" s="76" t="s">
        <v>392</v>
      </c>
      <c r="AC21" s="75">
        <f t="shared" si="10"/>
        <v>729</v>
      </c>
      <c r="AD21" s="75">
        <f t="shared" si="10"/>
        <v>151563</v>
      </c>
      <c r="AE21" s="75">
        <f t="shared" si="11"/>
        <v>0</v>
      </c>
      <c r="AF21" s="75">
        <f t="shared" si="12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20256</v>
      </c>
      <c r="AM21" s="75">
        <f t="shared" si="13"/>
        <v>94072</v>
      </c>
      <c r="AN21" s="75">
        <f t="shared" si="14"/>
        <v>5882</v>
      </c>
      <c r="AO21" s="75">
        <v>5882</v>
      </c>
      <c r="AP21" s="75">
        <v>0</v>
      </c>
      <c r="AQ21" s="75">
        <v>0</v>
      </c>
      <c r="AR21" s="75">
        <v>0</v>
      </c>
      <c r="AS21" s="75">
        <f t="shared" si="15"/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f t="shared" si="16"/>
        <v>88190</v>
      </c>
      <c r="AY21" s="75">
        <v>40344</v>
      </c>
      <c r="AZ21" s="75">
        <v>46379</v>
      </c>
      <c r="BA21" s="75">
        <v>1467</v>
      </c>
      <c r="BB21" s="75">
        <v>0</v>
      </c>
      <c r="BC21" s="75">
        <v>26063</v>
      </c>
      <c r="BD21" s="75">
        <v>0</v>
      </c>
      <c r="BE21" s="75">
        <v>12772</v>
      </c>
      <c r="BF21" s="75">
        <f t="shared" si="17"/>
        <v>106844</v>
      </c>
      <c r="BG21" s="75">
        <f t="shared" si="18"/>
        <v>0</v>
      </c>
      <c r="BH21" s="75">
        <f t="shared" si="19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0"/>
        <v>2521</v>
      </c>
      <c r="BP21" s="75">
        <f t="shared" si="21"/>
        <v>2521</v>
      </c>
      <c r="BQ21" s="75">
        <v>2521</v>
      </c>
      <c r="BR21" s="75">
        <v>0</v>
      </c>
      <c r="BS21" s="75">
        <v>0</v>
      </c>
      <c r="BT21" s="75">
        <v>0</v>
      </c>
      <c r="BU21" s="75">
        <f t="shared" si="22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23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21416</v>
      </c>
      <c r="CF21" s="75">
        <v>0</v>
      </c>
      <c r="CG21" s="75">
        <v>1605</v>
      </c>
      <c r="CH21" s="75">
        <f t="shared" si="24"/>
        <v>4126</v>
      </c>
      <c r="CI21" s="75">
        <f>SUM(AE21,+BG21)</f>
        <v>0</v>
      </c>
      <c r="CJ21" s="75">
        <f>SUM(AF21,+BH21)</f>
        <v>0</v>
      </c>
      <c r="CK21" s="75">
        <f>SUM(AG21,+BI21)</f>
        <v>0</v>
      </c>
      <c r="CL21" s="75">
        <f>SUM(AH21,+BJ21)</f>
        <v>0</v>
      </c>
      <c r="CM21" s="75">
        <f>SUM(AI21,+BK21)</f>
        <v>0</v>
      </c>
      <c r="CN21" s="75">
        <f>SUM(AJ21,+BL21)</f>
        <v>0</v>
      </c>
      <c r="CO21" s="75">
        <f>SUM(AK21,+BM21)</f>
        <v>0</v>
      </c>
      <c r="CP21" s="75">
        <f>SUM(AL21,+BN21)</f>
        <v>20256</v>
      </c>
      <c r="CQ21" s="75">
        <f>SUM(AM21,+BO21)</f>
        <v>96593</v>
      </c>
      <c r="CR21" s="75">
        <f>SUM(AN21,+BP21)</f>
        <v>8403</v>
      </c>
      <c r="CS21" s="75">
        <f>SUM(AO21,+BQ21)</f>
        <v>8403</v>
      </c>
      <c r="CT21" s="75">
        <f>SUM(AP21,+BR21)</f>
        <v>0</v>
      </c>
      <c r="CU21" s="75">
        <f>SUM(AQ21,+BS21)</f>
        <v>0</v>
      </c>
      <c r="CV21" s="75">
        <f>SUM(AR21,+BT21)</f>
        <v>0</v>
      </c>
      <c r="CW21" s="75">
        <f>SUM(AS21,+BU21)</f>
        <v>0</v>
      </c>
      <c r="CX21" s="75">
        <f>SUM(AT21,+BV21)</f>
        <v>0</v>
      </c>
      <c r="CY21" s="75">
        <f t="shared" si="25"/>
        <v>0</v>
      </c>
      <c r="CZ21" s="75">
        <f t="shared" si="25"/>
        <v>0</v>
      </c>
      <c r="DA21" s="75">
        <f t="shared" si="25"/>
        <v>0</v>
      </c>
      <c r="DB21" s="75">
        <f t="shared" si="25"/>
        <v>88190</v>
      </c>
      <c r="DC21" s="75">
        <f t="shared" si="25"/>
        <v>40344</v>
      </c>
      <c r="DD21" s="75">
        <f t="shared" si="25"/>
        <v>46379</v>
      </c>
      <c r="DE21" s="75">
        <f t="shared" si="25"/>
        <v>1467</v>
      </c>
      <c r="DF21" s="75">
        <f t="shared" si="25"/>
        <v>0</v>
      </c>
      <c r="DG21" s="75">
        <f t="shared" si="25"/>
        <v>47479</v>
      </c>
      <c r="DH21" s="75">
        <f t="shared" si="25"/>
        <v>0</v>
      </c>
      <c r="DI21" s="75">
        <f t="shared" si="25"/>
        <v>14377</v>
      </c>
      <c r="DJ21" s="75">
        <f t="shared" si="25"/>
        <v>110970</v>
      </c>
    </row>
    <row r="22" spans="1:114" s="50" customFormat="1" ht="12" customHeight="1">
      <c r="A22" s="53" t="s">
        <v>390</v>
      </c>
      <c r="B22" s="54" t="s">
        <v>421</v>
      </c>
      <c r="C22" s="53" t="s">
        <v>422</v>
      </c>
      <c r="D22" s="75">
        <f t="shared" si="5"/>
        <v>129684</v>
      </c>
      <c r="E22" s="75">
        <f t="shared" si="6"/>
        <v>23252</v>
      </c>
      <c r="F22" s="75">
        <v>0</v>
      </c>
      <c r="G22" s="75">
        <v>0</v>
      </c>
      <c r="H22" s="75">
        <v>0</v>
      </c>
      <c r="I22" s="75">
        <v>20439</v>
      </c>
      <c r="J22" s="76" t="s">
        <v>392</v>
      </c>
      <c r="K22" s="75">
        <v>2813</v>
      </c>
      <c r="L22" s="75">
        <v>106432</v>
      </c>
      <c r="M22" s="75">
        <f t="shared" si="7"/>
        <v>22938</v>
      </c>
      <c r="N22" s="75">
        <f t="shared" si="8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392</v>
      </c>
      <c r="T22" s="75">
        <v>0</v>
      </c>
      <c r="U22" s="75">
        <v>22938</v>
      </c>
      <c r="V22" s="75">
        <f t="shared" si="9"/>
        <v>152622</v>
      </c>
      <c r="W22" s="75">
        <f t="shared" si="9"/>
        <v>23252</v>
      </c>
      <c r="X22" s="75">
        <f t="shared" si="9"/>
        <v>0</v>
      </c>
      <c r="Y22" s="75">
        <f t="shared" si="9"/>
        <v>0</v>
      </c>
      <c r="Z22" s="75">
        <f t="shared" si="9"/>
        <v>0</v>
      </c>
      <c r="AA22" s="75">
        <f t="shared" si="9"/>
        <v>20439</v>
      </c>
      <c r="AB22" s="76" t="s">
        <v>392</v>
      </c>
      <c r="AC22" s="75">
        <f t="shared" si="10"/>
        <v>2813</v>
      </c>
      <c r="AD22" s="75">
        <f t="shared" si="10"/>
        <v>129370</v>
      </c>
      <c r="AE22" s="75">
        <f t="shared" si="11"/>
        <v>0</v>
      </c>
      <c r="AF22" s="75">
        <f t="shared" si="12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16693</v>
      </c>
      <c r="AM22" s="75">
        <f t="shared" si="13"/>
        <v>90170</v>
      </c>
      <c r="AN22" s="75">
        <f t="shared" si="14"/>
        <v>12302</v>
      </c>
      <c r="AO22" s="75">
        <v>12302</v>
      </c>
      <c r="AP22" s="75">
        <v>0</v>
      </c>
      <c r="AQ22" s="75">
        <v>0</v>
      </c>
      <c r="AR22" s="75">
        <v>0</v>
      </c>
      <c r="AS22" s="75">
        <f t="shared" si="15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16"/>
        <v>77868</v>
      </c>
      <c r="AY22" s="75">
        <v>33957</v>
      </c>
      <c r="AZ22" s="75">
        <v>37588</v>
      </c>
      <c r="BA22" s="75">
        <v>778</v>
      </c>
      <c r="BB22" s="75">
        <v>5545</v>
      </c>
      <c r="BC22" s="75">
        <v>22821</v>
      </c>
      <c r="BD22" s="75">
        <v>0</v>
      </c>
      <c r="BE22" s="75">
        <v>0</v>
      </c>
      <c r="BF22" s="75">
        <f t="shared" si="17"/>
        <v>90170</v>
      </c>
      <c r="BG22" s="75">
        <f t="shared" si="18"/>
        <v>0</v>
      </c>
      <c r="BH22" s="75">
        <f t="shared" si="19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0"/>
        <v>0</v>
      </c>
      <c r="BP22" s="75">
        <f t="shared" si="21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2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23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22938</v>
      </c>
      <c r="CF22" s="75">
        <v>0</v>
      </c>
      <c r="CG22" s="75">
        <v>0</v>
      </c>
      <c r="CH22" s="75">
        <f t="shared" si="24"/>
        <v>0</v>
      </c>
      <c r="CI22" s="75">
        <f>SUM(AE22,+BG22)</f>
        <v>0</v>
      </c>
      <c r="CJ22" s="75">
        <f>SUM(AF22,+BH22)</f>
        <v>0</v>
      </c>
      <c r="CK22" s="75">
        <f>SUM(AG22,+BI22)</f>
        <v>0</v>
      </c>
      <c r="CL22" s="75">
        <f>SUM(AH22,+BJ22)</f>
        <v>0</v>
      </c>
      <c r="CM22" s="75">
        <f>SUM(AI22,+BK22)</f>
        <v>0</v>
      </c>
      <c r="CN22" s="75">
        <f>SUM(AJ22,+BL22)</f>
        <v>0</v>
      </c>
      <c r="CO22" s="75">
        <f>SUM(AK22,+BM22)</f>
        <v>0</v>
      </c>
      <c r="CP22" s="75">
        <f>SUM(AL22,+BN22)</f>
        <v>16693</v>
      </c>
      <c r="CQ22" s="75">
        <f>SUM(AM22,+BO22)</f>
        <v>90170</v>
      </c>
      <c r="CR22" s="75">
        <f>SUM(AN22,+BP22)</f>
        <v>12302</v>
      </c>
      <c r="CS22" s="75">
        <f>SUM(AO22,+BQ22)</f>
        <v>12302</v>
      </c>
      <c r="CT22" s="75">
        <f>SUM(AP22,+BR22)</f>
        <v>0</v>
      </c>
      <c r="CU22" s="75">
        <f>SUM(AQ22,+BS22)</f>
        <v>0</v>
      </c>
      <c r="CV22" s="75">
        <f>SUM(AR22,+BT22)</f>
        <v>0</v>
      </c>
      <c r="CW22" s="75">
        <f>SUM(AS22,+BU22)</f>
        <v>0</v>
      </c>
      <c r="CX22" s="75">
        <f>SUM(AT22,+BV22)</f>
        <v>0</v>
      </c>
      <c r="CY22" s="75">
        <f t="shared" si="25"/>
        <v>0</v>
      </c>
      <c r="CZ22" s="75">
        <f t="shared" si="25"/>
        <v>0</v>
      </c>
      <c r="DA22" s="75">
        <f t="shared" si="25"/>
        <v>0</v>
      </c>
      <c r="DB22" s="75">
        <f t="shared" si="25"/>
        <v>77868</v>
      </c>
      <c r="DC22" s="75">
        <f t="shared" si="25"/>
        <v>33957</v>
      </c>
      <c r="DD22" s="75">
        <f t="shared" si="25"/>
        <v>37588</v>
      </c>
      <c r="DE22" s="75">
        <f t="shared" si="25"/>
        <v>778</v>
      </c>
      <c r="DF22" s="75">
        <f t="shared" si="25"/>
        <v>5545</v>
      </c>
      <c r="DG22" s="75">
        <f t="shared" si="25"/>
        <v>45759</v>
      </c>
      <c r="DH22" s="75">
        <f t="shared" si="25"/>
        <v>0</v>
      </c>
      <c r="DI22" s="75">
        <f t="shared" si="25"/>
        <v>0</v>
      </c>
      <c r="DJ22" s="75">
        <f t="shared" si="25"/>
        <v>90170</v>
      </c>
    </row>
    <row r="23" spans="1:114" s="50" customFormat="1" ht="12" customHeight="1">
      <c r="A23" s="53" t="s">
        <v>390</v>
      </c>
      <c r="B23" s="54" t="s">
        <v>423</v>
      </c>
      <c r="C23" s="53" t="s">
        <v>424</v>
      </c>
      <c r="D23" s="75">
        <f t="shared" si="5"/>
        <v>73215</v>
      </c>
      <c r="E23" s="75">
        <f t="shared" si="6"/>
        <v>30</v>
      </c>
      <c r="F23" s="75">
        <v>0</v>
      </c>
      <c r="G23" s="75">
        <v>0</v>
      </c>
      <c r="H23" s="75">
        <v>0</v>
      </c>
      <c r="I23" s="75">
        <v>0</v>
      </c>
      <c r="J23" s="76" t="s">
        <v>392</v>
      </c>
      <c r="K23" s="75">
        <v>30</v>
      </c>
      <c r="L23" s="75">
        <v>73185</v>
      </c>
      <c r="M23" s="75">
        <f t="shared" si="7"/>
        <v>20414</v>
      </c>
      <c r="N23" s="75">
        <f t="shared" si="8"/>
        <v>30</v>
      </c>
      <c r="O23" s="75">
        <v>0</v>
      </c>
      <c r="P23" s="75">
        <v>0</v>
      </c>
      <c r="Q23" s="75">
        <v>0</v>
      </c>
      <c r="R23" s="75">
        <v>0</v>
      </c>
      <c r="S23" s="76" t="s">
        <v>392</v>
      </c>
      <c r="T23" s="75">
        <v>30</v>
      </c>
      <c r="U23" s="75">
        <v>20384</v>
      </c>
      <c r="V23" s="75">
        <f t="shared" si="9"/>
        <v>93629</v>
      </c>
      <c r="W23" s="75">
        <f t="shared" si="9"/>
        <v>60</v>
      </c>
      <c r="X23" s="75">
        <f t="shared" si="9"/>
        <v>0</v>
      </c>
      <c r="Y23" s="75">
        <f t="shared" si="9"/>
        <v>0</v>
      </c>
      <c r="Z23" s="75">
        <f t="shared" si="9"/>
        <v>0</v>
      </c>
      <c r="AA23" s="75">
        <f t="shared" si="9"/>
        <v>0</v>
      </c>
      <c r="AB23" s="76" t="s">
        <v>392</v>
      </c>
      <c r="AC23" s="75">
        <f t="shared" si="10"/>
        <v>60</v>
      </c>
      <c r="AD23" s="75">
        <f t="shared" si="10"/>
        <v>93569</v>
      </c>
      <c r="AE23" s="75">
        <f t="shared" si="11"/>
        <v>0</v>
      </c>
      <c r="AF23" s="75">
        <f t="shared" si="12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13"/>
        <v>8292</v>
      </c>
      <c r="AN23" s="75">
        <f t="shared" si="14"/>
        <v>8292</v>
      </c>
      <c r="AO23" s="75">
        <v>8292</v>
      </c>
      <c r="AP23" s="75">
        <v>0</v>
      </c>
      <c r="AQ23" s="75">
        <v>0</v>
      </c>
      <c r="AR23" s="75">
        <v>0</v>
      </c>
      <c r="AS23" s="75">
        <f t="shared" si="15"/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f t="shared" si="16"/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61178</v>
      </c>
      <c r="BD23" s="75">
        <v>0</v>
      </c>
      <c r="BE23" s="75">
        <v>3745</v>
      </c>
      <c r="BF23" s="75">
        <f t="shared" si="17"/>
        <v>12037</v>
      </c>
      <c r="BG23" s="75">
        <f t="shared" si="18"/>
        <v>0</v>
      </c>
      <c r="BH23" s="75">
        <f t="shared" si="19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0"/>
        <v>601</v>
      </c>
      <c r="BP23" s="75">
        <f t="shared" si="21"/>
        <v>601</v>
      </c>
      <c r="BQ23" s="75">
        <v>601</v>
      </c>
      <c r="BR23" s="75">
        <v>0</v>
      </c>
      <c r="BS23" s="75">
        <v>0</v>
      </c>
      <c r="BT23" s="75">
        <v>0</v>
      </c>
      <c r="BU23" s="75">
        <f t="shared" si="22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23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19813</v>
      </c>
      <c r="CF23" s="75">
        <v>0</v>
      </c>
      <c r="CG23" s="75">
        <v>0</v>
      </c>
      <c r="CH23" s="75">
        <f t="shared" si="24"/>
        <v>601</v>
      </c>
      <c r="CI23" s="75">
        <f>SUM(AE23,+BG23)</f>
        <v>0</v>
      </c>
      <c r="CJ23" s="75">
        <f>SUM(AF23,+BH23)</f>
        <v>0</v>
      </c>
      <c r="CK23" s="75">
        <f>SUM(AG23,+BI23)</f>
        <v>0</v>
      </c>
      <c r="CL23" s="75">
        <f>SUM(AH23,+BJ23)</f>
        <v>0</v>
      </c>
      <c r="CM23" s="75">
        <f>SUM(AI23,+BK23)</f>
        <v>0</v>
      </c>
      <c r="CN23" s="75">
        <f>SUM(AJ23,+BL23)</f>
        <v>0</v>
      </c>
      <c r="CO23" s="75">
        <f>SUM(AK23,+BM23)</f>
        <v>0</v>
      </c>
      <c r="CP23" s="75">
        <f>SUM(AL23,+BN23)</f>
        <v>0</v>
      </c>
      <c r="CQ23" s="75">
        <f>SUM(AM23,+BO23)</f>
        <v>8893</v>
      </c>
      <c r="CR23" s="75">
        <f>SUM(AN23,+BP23)</f>
        <v>8893</v>
      </c>
      <c r="CS23" s="75">
        <f>SUM(AO23,+BQ23)</f>
        <v>8893</v>
      </c>
      <c r="CT23" s="75">
        <f>SUM(AP23,+BR23)</f>
        <v>0</v>
      </c>
      <c r="CU23" s="75">
        <f>SUM(AQ23,+BS23)</f>
        <v>0</v>
      </c>
      <c r="CV23" s="75">
        <f>SUM(AR23,+BT23)</f>
        <v>0</v>
      </c>
      <c r="CW23" s="75">
        <f>SUM(AS23,+BU23)</f>
        <v>0</v>
      </c>
      <c r="CX23" s="75">
        <f aca="true" t="shared" si="26" ref="CX23:DA42">SUM(AT23,+BV23)</f>
        <v>0</v>
      </c>
      <c r="CY23" s="75">
        <f t="shared" si="25"/>
        <v>0</v>
      </c>
      <c r="CZ23" s="75">
        <f t="shared" si="25"/>
        <v>0</v>
      </c>
      <c r="DA23" s="75">
        <f t="shared" si="25"/>
        <v>0</v>
      </c>
      <c r="DB23" s="75">
        <f t="shared" si="25"/>
        <v>0</v>
      </c>
      <c r="DC23" s="75">
        <f t="shared" si="25"/>
        <v>0</v>
      </c>
      <c r="DD23" s="75">
        <f t="shared" si="25"/>
        <v>0</v>
      </c>
      <c r="DE23" s="75">
        <f t="shared" si="25"/>
        <v>0</v>
      </c>
      <c r="DF23" s="75">
        <f t="shared" si="25"/>
        <v>0</v>
      </c>
      <c r="DG23" s="75">
        <f t="shared" si="25"/>
        <v>80991</v>
      </c>
      <c r="DH23" s="75">
        <f t="shared" si="25"/>
        <v>0</v>
      </c>
      <c r="DI23" s="75">
        <f t="shared" si="25"/>
        <v>3745</v>
      </c>
      <c r="DJ23" s="75">
        <f t="shared" si="25"/>
        <v>12638</v>
      </c>
    </row>
    <row r="24" spans="1:114" s="50" customFormat="1" ht="12" customHeight="1">
      <c r="A24" s="53" t="s">
        <v>390</v>
      </c>
      <c r="B24" s="54" t="s">
        <v>425</v>
      </c>
      <c r="C24" s="53" t="s">
        <v>426</v>
      </c>
      <c r="D24" s="75">
        <f t="shared" si="5"/>
        <v>44635</v>
      </c>
      <c r="E24" s="75">
        <f t="shared" si="6"/>
        <v>0</v>
      </c>
      <c r="F24" s="75">
        <v>0</v>
      </c>
      <c r="G24" s="75">
        <v>0</v>
      </c>
      <c r="H24" s="75">
        <v>0</v>
      </c>
      <c r="I24" s="75">
        <v>0</v>
      </c>
      <c r="J24" s="76" t="s">
        <v>392</v>
      </c>
      <c r="K24" s="75">
        <v>0</v>
      </c>
      <c r="L24" s="75">
        <v>44635</v>
      </c>
      <c r="M24" s="75">
        <f t="shared" si="7"/>
        <v>16920</v>
      </c>
      <c r="N24" s="75">
        <f t="shared" si="8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392</v>
      </c>
      <c r="T24" s="75">
        <v>0</v>
      </c>
      <c r="U24" s="75">
        <v>16920</v>
      </c>
      <c r="V24" s="75">
        <f t="shared" si="9"/>
        <v>61555</v>
      </c>
      <c r="W24" s="75">
        <f t="shared" si="9"/>
        <v>0</v>
      </c>
      <c r="X24" s="75">
        <f t="shared" si="9"/>
        <v>0</v>
      </c>
      <c r="Y24" s="75">
        <f t="shared" si="9"/>
        <v>0</v>
      </c>
      <c r="Z24" s="75">
        <f t="shared" si="9"/>
        <v>0</v>
      </c>
      <c r="AA24" s="75">
        <f t="shared" si="9"/>
        <v>0</v>
      </c>
      <c r="AB24" s="76" t="s">
        <v>392</v>
      </c>
      <c r="AC24" s="75">
        <f t="shared" si="10"/>
        <v>0</v>
      </c>
      <c r="AD24" s="75">
        <f t="shared" si="10"/>
        <v>61555</v>
      </c>
      <c r="AE24" s="75">
        <f t="shared" si="11"/>
        <v>0</v>
      </c>
      <c r="AF24" s="75">
        <f t="shared" si="12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4182</v>
      </c>
      <c r="AM24" s="75">
        <f t="shared" si="13"/>
        <v>0</v>
      </c>
      <c r="AN24" s="75">
        <f t="shared" si="14"/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f t="shared" si="15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16"/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40453</v>
      </c>
      <c r="BD24" s="75">
        <v>0</v>
      </c>
      <c r="BE24" s="75">
        <v>0</v>
      </c>
      <c r="BF24" s="75">
        <f t="shared" si="17"/>
        <v>0</v>
      </c>
      <c r="BG24" s="75">
        <f t="shared" si="18"/>
        <v>0</v>
      </c>
      <c r="BH24" s="75">
        <f t="shared" si="19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0"/>
        <v>0</v>
      </c>
      <c r="BP24" s="75">
        <f t="shared" si="21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2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23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16920</v>
      </c>
      <c r="CF24" s="75">
        <v>0</v>
      </c>
      <c r="CG24" s="75">
        <v>0</v>
      </c>
      <c r="CH24" s="75">
        <f t="shared" si="24"/>
        <v>0</v>
      </c>
      <c r="CI24" s="75">
        <f aca="true" t="shared" si="27" ref="CI24:CW42">SUM(AE24,+BG24)</f>
        <v>0</v>
      </c>
      <c r="CJ24" s="75">
        <f t="shared" si="27"/>
        <v>0</v>
      </c>
      <c r="CK24" s="75">
        <f t="shared" si="27"/>
        <v>0</v>
      </c>
      <c r="CL24" s="75">
        <f t="shared" si="27"/>
        <v>0</v>
      </c>
      <c r="CM24" s="75">
        <f t="shared" si="27"/>
        <v>0</v>
      </c>
      <c r="CN24" s="75">
        <f t="shared" si="27"/>
        <v>0</v>
      </c>
      <c r="CO24" s="75">
        <f t="shared" si="27"/>
        <v>0</v>
      </c>
      <c r="CP24" s="75">
        <f t="shared" si="27"/>
        <v>4182</v>
      </c>
      <c r="CQ24" s="75">
        <f t="shared" si="27"/>
        <v>0</v>
      </c>
      <c r="CR24" s="75">
        <f t="shared" si="27"/>
        <v>0</v>
      </c>
      <c r="CS24" s="75">
        <f t="shared" si="27"/>
        <v>0</v>
      </c>
      <c r="CT24" s="75">
        <f t="shared" si="27"/>
        <v>0</v>
      </c>
      <c r="CU24" s="75">
        <f t="shared" si="27"/>
        <v>0</v>
      </c>
      <c r="CV24" s="75">
        <f t="shared" si="27"/>
        <v>0</v>
      </c>
      <c r="CW24" s="75">
        <f t="shared" si="27"/>
        <v>0</v>
      </c>
      <c r="CX24" s="75">
        <f t="shared" si="26"/>
        <v>0</v>
      </c>
      <c r="CY24" s="75">
        <f t="shared" si="25"/>
        <v>0</v>
      </c>
      <c r="CZ24" s="75">
        <f t="shared" si="25"/>
        <v>0</v>
      </c>
      <c r="DA24" s="75">
        <f t="shared" si="25"/>
        <v>0</v>
      </c>
      <c r="DB24" s="75">
        <f t="shared" si="25"/>
        <v>0</v>
      </c>
      <c r="DC24" s="75">
        <f t="shared" si="25"/>
        <v>0</v>
      </c>
      <c r="DD24" s="75">
        <f t="shared" si="25"/>
        <v>0</v>
      </c>
      <c r="DE24" s="75">
        <f t="shared" si="25"/>
        <v>0</v>
      </c>
      <c r="DF24" s="75">
        <f t="shared" si="25"/>
        <v>0</v>
      </c>
      <c r="DG24" s="75">
        <f t="shared" si="25"/>
        <v>57373</v>
      </c>
      <c r="DH24" s="75">
        <f t="shared" si="25"/>
        <v>0</v>
      </c>
      <c r="DI24" s="75">
        <f t="shared" si="25"/>
        <v>0</v>
      </c>
      <c r="DJ24" s="75">
        <f t="shared" si="25"/>
        <v>0</v>
      </c>
    </row>
    <row r="25" spans="1:114" s="50" customFormat="1" ht="12" customHeight="1">
      <c r="A25" s="53" t="s">
        <v>390</v>
      </c>
      <c r="B25" s="54" t="s">
        <v>427</v>
      </c>
      <c r="C25" s="53" t="s">
        <v>428</v>
      </c>
      <c r="D25" s="75">
        <f t="shared" si="5"/>
        <v>70339</v>
      </c>
      <c r="E25" s="75">
        <f t="shared" si="6"/>
        <v>0</v>
      </c>
      <c r="F25" s="75">
        <v>0</v>
      </c>
      <c r="G25" s="75">
        <v>0</v>
      </c>
      <c r="H25" s="75">
        <v>0</v>
      </c>
      <c r="I25" s="75">
        <v>0</v>
      </c>
      <c r="J25" s="76" t="s">
        <v>392</v>
      </c>
      <c r="K25" s="75">
        <v>0</v>
      </c>
      <c r="L25" s="75">
        <v>70339</v>
      </c>
      <c r="M25" s="75">
        <f t="shared" si="7"/>
        <v>22101</v>
      </c>
      <c r="N25" s="75">
        <f t="shared" si="8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392</v>
      </c>
      <c r="T25" s="75">
        <v>0</v>
      </c>
      <c r="U25" s="75">
        <v>22101</v>
      </c>
      <c r="V25" s="75">
        <f t="shared" si="9"/>
        <v>92440</v>
      </c>
      <c r="W25" s="75">
        <f t="shared" si="9"/>
        <v>0</v>
      </c>
      <c r="X25" s="75">
        <f t="shared" si="9"/>
        <v>0</v>
      </c>
      <c r="Y25" s="75">
        <f t="shared" si="9"/>
        <v>0</v>
      </c>
      <c r="Z25" s="75">
        <f t="shared" si="9"/>
        <v>0</v>
      </c>
      <c r="AA25" s="75">
        <f t="shared" si="9"/>
        <v>0</v>
      </c>
      <c r="AB25" s="76" t="s">
        <v>392</v>
      </c>
      <c r="AC25" s="75">
        <f t="shared" si="10"/>
        <v>0</v>
      </c>
      <c r="AD25" s="75">
        <f t="shared" si="10"/>
        <v>92440</v>
      </c>
      <c r="AE25" s="75">
        <f t="shared" si="11"/>
        <v>0</v>
      </c>
      <c r="AF25" s="75">
        <f t="shared" si="12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5283</v>
      </c>
      <c r="AM25" s="75">
        <f t="shared" si="13"/>
        <v>23160</v>
      </c>
      <c r="AN25" s="75">
        <f t="shared" si="14"/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f t="shared" si="15"/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f t="shared" si="16"/>
        <v>23160</v>
      </c>
      <c r="AY25" s="75">
        <v>23160</v>
      </c>
      <c r="AZ25" s="75">
        <v>0</v>
      </c>
      <c r="BA25" s="75">
        <v>0</v>
      </c>
      <c r="BB25" s="75">
        <v>0</v>
      </c>
      <c r="BC25" s="75">
        <v>41896</v>
      </c>
      <c r="BD25" s="75">
        <v>0</v>
      </c>
      <c r="BE25" s="75">
        <v>0</v>
      </c>
      <c r="BF25" s="75">
        <f t="shared" si="17"/>
        <v>23160</v>
      </c>
      <c r="BG25" s="75">
        <f t="shared" si="18"/>
        <v>0</v>
      </c>
      <c r="BH25" s="75">
        <f t="shared" si="19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0"/>
        <v>0</v>
      </c>
      <c r="BP25" s="75">
        <f t="shared" si="21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2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23"/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22101</v>
      </c>
      <c r="CF25" s="75">
        <v>0</v>
      </c>
      <c r="CG25" s="75">
        <v>0</v>
      </c>
      <c r="CH25" s="75">
        <f t="shared" si="24"/>
        <v>0</v>
      </c>
      <c r="CI25" s="75">
        <f t="shared" si="27"/>
        <v>0</v>
      </c>
      <c r="CJ25" s="75">
        <f t="shared" si="27"/>
        <v>0</v>
      </c>
      <c r="CK25" s="75">
        <f t="shared" si="27"/>
        <v>0</v>
      </c>
      <c r="CL25" s="75">
        <f t="shared" si="27"/>
        <v>0</v>
      </c>
      <c r="CM25" s="75">
        <f t="shared" si="27"/>
        <v>0</v>
      </c>
      <c r="CN25" s="75">
        <f t="shared" si="27"/>
        <v>0</v>
      </c>
      <c r="CO25" s="75">
        <f t="shared" si="27"/>
        <v>0</v>
      </c>
      <c r="CP25" s="75">
        <f t="shared" si="27"/>
        <v>5283</v>
      </c>
      <c r="CQ25" s="75">
        <f t="shared" si="27"/>
        <v>23160</v>
      </c>
      <c r="CR25" s="75">
        <f t="shared" si="27"/>
        <v>0</v>
      </c>
      <c r="CS25" s="75">
        <f t="shared" si="27"/>
        <v>0</v>
      </c>
      <c r="CT25" s="75">
        <f t="shared" si="27"/>
        <v>0</v>
      </c>
      <c r="CU25" s="75">
        <f t="shared" si="27"/>
        <v>0</v>
      </c>
      <c r="CV25" s="75">
        <f t="shared" si="27"/>
        <v>0</v>
      </c>
      <c r="CW25" s="75">
        <f t="shared" si="27"/>
        <v>0</v>
      </c>
      <c r="CX25" s="75">
        <f t="shared" si="26"/>
        <v>0</v>
      </c>
      <c r="CY25" s="75">
        <f t="shared" si="25"/>
        <v>0</v>
      </c>
      <c r="CZ25" s="75">
        <f t="shared" si="25"/>
        <v>0</v>
      </c>
      <c r="DA25" s="75">
        <f t="shared" si="25"/>
        <v>0</v>
      </c>
      <c r="DB25" s="75">
        <f t="shared" si="25"/>
        <v>23160</v>
      </c>
      <c r="DC25" s="75">
        <f t="shared" si="25"/>
        <v>23160</v>
      </c>
      <c r="DD25" s="75">
        <f t="shared" si="25"/>
        <v>0</v>
      </c>
      <c r="DE25" s="75">
        <f t="shared" si="25"/>
        <v>0</v>
      </c>
      <c r="DF25" s="75">
        <f t="shared" si="25"/>
        <v>0</v>
      </c>
      <c r="DG25" s="75">
        <f t="shared" si="25"/>
        <v>63997</v>
      </c>
      <c r="DH25" s="75">
        <f t="shared" si="25"/>
        <v>0</v>
      </c>
      <c r="DI25" s="75">
        <f t="shared" si="25"/>
        <v>0</v>
      </c>
      <c r="DJ25" s="75">
        <f t="shared" si="25"/>
        <v>23160</v>
      </c>
    </row>
    <row r="26" spans="1:114" s="50" customFormat="1" ht="12" customHeight="1">
      <c r="A26" s="53" t="s">
        <v>390</v>
      </c>
      <c r="B26" s="54" t="s">
        <v>429</v>
      </c>
      <c r="C26" s="53" t="s">
        <v>430</v>
      </c>
      <c r="D26" s="75">
        <f t="shared" si="5"/>
        <v>52598</v>
      </c>
      <c r="E26" s="75">
        <f t="shared" si="6"/>
        <v>0</v>
      </c>
      <c r="F26" s="75">
        <v>0</v>
      </c>
      <c r="G26" s="75">
        <v>0</v>
      </c>
      <c r="H26" s="75">
        <v>0</v>
      </c>
      <c r="I26" s="75">
        <v>0</v>
      </c>
      <c r="J26" s="76" t="s">
        <v>392</v>
      </c>
      <c r="K26" s="75">
        <v>0</v>
      </c>
      <c r="L26" s="75">
        <v>52598</v>
      </c>
      <c r="M26" s="75">
        <f t="shared" si="7"/>
        <v>20374</v>
      </c>
      <c r="N26" s="75">
        <f t="shared" si="8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392</v>
      </c>
      <c r="T26" s="75">
        <v>0</v>
      </c>
      <c r="U26" s="75">
        <v>20374</v>
      </c>
      <c r="V26" s="75">
        <f t="shared" si="9"/>
        <v>72972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6" t="s">
        <v>392</v>
      </c>
      <c r="AC26" s="75">
        <f t="shared" si="10"/>
        <v>0</v>
      </c>
      <c r="AD26" s="75">
        <f t="shared" si="10"/>
        <v>72972</v>
      </c>
      <c r="AE26" s="75">
        <f t="shared" si="11"/>
        <v>0</v>
      </c>
      <c r="AF26" s="75">
        <f t="shared" si="12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6164</v>
      </c>
      <c r="AM26" s="75">
        <f t="shared" si="13"/>
        <v>0</v>
      </c>
      <c r="AN26" s="75">
        <f t="shared" si="14"/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f t="shared" si="15"/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f t="shared" si="16"/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46434</v>
      </c>
      <c r="BD26" s="75">
        <v>0</v>
      </c>
      <c r="BE26" s="75">
        <v>0</v>
      </c>
      <c r="BF26" s="75">
        <f t="shared" si="17"/>
        <v>0</v>
      </c>
      <c r="BG26" s="75">
        <f t="shared" si="18"/>
        <v>0</v>
      </c>
      <c r="BH26" s="75">
        <f t="shared" si="19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0"/>
        <v>0</v>
      </c>
      <c r="BP26" s="75">
        <f t="shared" si="21"/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f t="shared" si="22"/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f t="shared" si="23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20374</v>
      </c>
      <c r="CF26" s="75">
        <v>0</v>
      </c>
      <c r="CG26" s="75">
        <v>0</v>
      </c>
      <c r="CH26" s="75">
        <f t="shared" si="24"/>
        <v>0</v>
      </c>
      <c r="CI26" s="75">
        <f t="shared" si="27"/>
        <v>0</v>
      </c>
      <c r="CJ26" s="75">
        <f t="shared" si="27"/>
        <v>0</v>
      </c>
      <c r="CK26" s="75">
        <f t="shared" si="27"/>
        <v>0</v>
      </c>
      <c r="CL26" s="75">
        <f t="shared" si="27"/>
        <v>0</v>
      </c>
      <c r="CM26" s="75">
        <f t="shared" si="27"/>
        <v>0</v>
      </c>
      <c r="CN26" s="75">
        <f t="shared" si="27"/>
        <v>0</v>
      </c>
      <c r="CO26" s="75">
        <f t="shared" si="27"/>
        <v>0</v>
      </c>
      <c r="CP26" s="75">
        <f t="shared" si="27"/>
        <v>6164</v>
      </c>
      <c r="CQ26" s="75">
        <f t="shared" si="27"/>
        <v>0</v>
      </c>
      <c r="CR26" s="75">
        <f t="shared" si="27"/>
        <v>0</v>
      </c>
      <c r="CS26" s="75">
        <f t="shared" si="27"/>
        <v>0</v>
      </c>
      <c r="CT26" s="75">
        <f t="shared" si="27"/>
        <v>0</v>
      </c>
      <c r="CU26" s="75">
        <f t="shared" si="27"/>
        <v>0</v>
      </c>
      <c r="CV26" s="75">
        <f t="shared" si="27"/>
        <v>0</v>
      </c>
      <c r="CW26" s="75">
        <f t="shared" si="27"/>
        <v>0</v>
      </c>
      <c r="CX26" s="75">
        <f t="shared" si="26"/>
        <v>0</v>
      </c>
      <c r="CY26" s="75">
        <f t="shared" si="25"/>
        <v>0</v>
      </c>
      <c r="CZ26" s="75">
        <f t="shared" si="25"/>
        <v>0</v>
      </c>
      <c r="DA26" s="75">
        <f t="shared" si="25"/>
        <v>0</v>
      </c>
      <c r="DB26" s="75">
        <f t="shared" si="25"/>
        <v>0</v>
      </c>
      <c r="DC26" s="75">
        <f t="shared" si="25"/>
        <v>0</v>
      </c>
      <c r="DD26" s="75">
        <f t="shared" si="25"/>
        <v>0</v>
      </c>
      <c r="DE26" s="75">
        <f t="shared" si="25"/>
        <v>0</v>
      </c>
      <c r="DF26" s="75">
        <f t="shared" si="25"/>
        <v>0</v>
      </c>
      <c r="DG26" s="75">
        <f t="shared" si="25"/>
        <v>66808</v>
      </c>
      <c r="DH26" s="75">
        <f t="shared" si="25"/>
        <v>0</v>
      </c>
      <c r="DI26" s="75">
        <f t="shared" si="25"/>
        <v>0</v>
      </c>
      <c r="DJ26" s="75">
        <f t="shared" si="25"/>
        <v>0</v>
      </c>
    </row>
    <row r="27" spans="1:114" s="50" customFormat="1" ht="12" customHeight="1">
      <c r="A27" s="53" t="s">
        <v>390</v>
      </c>
      <c r="B27" s="54" t="s">
        <v>431</v>
      </c>
      <c r="C27" s="53" t="s">
        <v>432</v>
      </c>
      <c r="D27" s="75">
        <f t="shared" si="5"/>
        <v>109783</v>
      </c>
      <c r="E27" s="75">
        <f t="shared" si="6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392</v>
      </c>
      <c r="K27" s="75">
        <v>0</v>
      </c>
      <c r="L27" s="75">
        <v>109783</v>
      </c>
      <c r="M27" s="75">
        <f t="shared" si="7"/>
        <v>29492</v>
      </c>
      <c r="N27" s="75">
        <f t="shared" si="8"/>
        <v>0</v>
      </c>
      <c r="O27" s="75">
        <v>0</v>
      </c>
      <c r="P27" s="75">
        <v>0</v>
      </c>
      <c r="Q27" s="75">
        <v>0</v>
      </c>
      <c r="R27" s="75">
        <v>0</v>
      </c>
      <c r="S27" s="76" t="s">
        <v>392</v>
      </c>
      <c r="T27" s="75">
        <v>0</v>
      </c>
      <c r="U27" s="75">
        <v>29492</v>
      </c>
      <c r="V27" s="75">
        <f t="shared" si="9"/>
        <v>139275</v>
      </c>
      <c r="W27" s="75">
        <f t="shared" si="9"/>
        <v>0</v>
      </c>
      <c r="X27" s="75">
        <f t="shared" si="9"/>
        <v>0</v>
      </c>
      <c r="Y27" s="75">
        <f t="shared" si="9"/>
        <v>0</v>
      </c>
      <c r="Z27" s="75">
        <f t="shared" si="9"/>
        <v>0</v>
      </c>
      <c r="AA27" s="75">
        <f t="shared" si="9"/>
        <v>0</v>
      </c>
      <c r="AB27" s="76" t="s">
        <v>392</v>
      </c>
      <c r="AC27" s="75">
        <f t="shared" si="10"/>
        <v>0</v>
      </c>
      <c r="AD27" s="75">
        <f t="shared" si="10"/>
        <v>139275</v>
      </c>
      <c r="AE27" s="75">
        <f t="shared" si="11"/>
        <v>0</v>
      </c>
      <c r="AF27" s="75">
        <f t="shared" si="12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13"/>
        <v>0</v>
      </c>
      <c r="AN27" s="75">
        <f t="shared" si="14"/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f t="shared" si="15"/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f t="shared" si="16"/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109783</v>
      </c>
      <c r="BD27" s="75">
        <v>0</v>
      </c>
      <c r="BE27" s="75">
        <v>0</v>
      </c>
      <c r="BF27" s="75">
        <f t="shared" si="17"/>
        <v>0</v>
      </c>
      <c r="BG27" s="75">
        <f t="shared" si="18"/>
        <v>0</v>
      </c>
      <c r="BH27" s="75">
        <f t="shared" si="19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8709</v>
      </c>
      <c r="BO27" s="75">
        <f t="shared" si="20"/>
        <v>0</v>
      </c>
      <c r="BP27" s="75">
        <f t="shared" si="21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2"/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f t="shared" si="23"/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20783</v>
      </c>
      <c r="CF27" s="75">
        <v>0</v>
      </c>
      <c r="CG27" s="75">
        <v>0</v>
      </c>
      <c r="CH27" s="75">
        <f t="shared" si="24"/>
        <v>0</v>
      </c>
      <c r="CI27" s="75">
        <f t="shared" si="27"/>
        <v>0</v>
      </c>
      <c r="CJ27" s="75">
        <f t="shared" si="27"/>
        <v>0</v>
      </c>
      <c r="CK27" s="75">
        <f t="shared" si="27"/>
        <v>0</v>
      </c>
      <c r="CL27" s="75">
        <f t="shared" si="27"/>
        <v>0</v>
      </c>
      <c r="CM27" s="75">
        <f t="shared" si="27"/>
        <v>0</v>
      </c>
      <c r="CN27" s="75">
        <f t="shared" si="27"/>
        <v>0</v>
      </c>
      <c r="CO27" s="75">
        <f t="shared" si="27"/>
        <v>0</v>
      </c>
      <c r="CP27" s="75">
        <f t="shared" si="27"/>
        <v>8709</v>
      </c>
      <c r="CQ27" s="75">
        <f t="shared" si="27"/>
        <v>0</v>
      </c>
      <c r="CR27" s="75">
        <f t="shared" si="27"/>
        <v>0</v>
      </c>
      <c r="CS27" s="75">
        <f t="shared" si="27"/>
        <v>0</v>
      </c>
      <c r="CT27" s="75">
        <f t="shared" si="27"/>
        <v>0</v>
      </c>
      <c r="CU27" s="75">
        <f t="shared" si="27"/>
        <v>0</v>
      </c>
      <c r="CV27" s="75">
        <f t="shared" si="27"/>
        <v>0</v>
      </c>
      <c r="CW27" s="75">
        <f t="shared" si="27"/>
        <v>0</v>
      </c>
      <c r="CX27" s="75">
        <f t="shared" si="26"/>
        <v>0</v>
      </c>
      <c r="CY27" s="75">
        <f t="shared" si="25"/>
        <v>0</v>
      </c>
      <c r="CZ27" s="75">
        <f t="shared" si="25"/>
        <v>0</v>
      </c>
      <c r="DA27" s="75">
        <f t="shared" si="25"/>
        <v>0</v>
      </c>
      <c r="DB27" s="75">
        <f t="shared" si="25"/>
        <v>0</v>
      </c>
      <c r="DC27" s="75">
        <f t="shared" si="25"/>
        <v>0</v>
      </c>
      <c r="DD27" s="75">
        <f t="shared" si="25"/>
        <v>0</v>
      </c>
      <c r="DE27" s="75">
        <f t="shared" si="25"/>
        <v>0</v>
      </c>
      <c r="DF27" s="75">
        <f t="shared" si="25"/>
        <v>0</v>
      </c>
      <c r="DG27" s="75">
        <f t="shared" si="25"/>
        <v>130566</v>
      </c>
      <c r="DH27" s="75">
        <f t="shared" si="25"/>
        <v>0</v>
      </c>
      <c r="DI27" s="75">
        <f t="shared" si="25"/>
        <v>0</v>
      </c>
      <c r="DJ27" s="75">
        <f t="shared" si="25"/>
        <v>0</v>
      </c>
    </row>
    <row r="28" spans="1:114" s="50" customFormat="1" ht="12" customHeight="1">
      <c r="A28" s="53" t="s">
        <v>390</v>
      </c>
      <c r="B28" s="54" t="s">
        <v>433</v>
      </c>
      <c r="C28" s="53" t="s">
        <v>434</v>
      </c>
      <c r="D28" s="75">
        <f t="shared" si="5"/>
        <v>85198</v>
      </c>
      <c r="E28" s="75">
        <f t="shared" si="6"/>
        <v>7960</v>
      </c>
      <c r="F28" s="75">
        <v>0</v>
      </c>
      <c r="G28" s="75">
        <v>0</v>
      </c>
      <c r="H28" s="75">
        <v>0</v>
      </c>
      <c r="I28" s="75">
        <v>7960</v>
      </c>
      <c r="J28" s="76" t="s">
        <v>392</v>
      </c>
      <c r="K28" s="75">
        <v>0</v>
      </c>
      <c r="L28" s="75">
        <v>77238</v>
      </c>
      <c r="M28" s="75">
        <f t="shared" si="7"/>
        <v>17686</v>
      </c>
      <c r="N28" s="75">
        <f t="shared" si="8"/>
        <v>499</v>
      </c>
      <c r="O28" s="75">
        <v>117</v>
      </c>
      <c r="P28" s="75">
        <v>382</v>
      </c>
      <c r="Q28" s="75">
        <v>0</v>
      </c>
      <c r="R28" s="75">
        <v>0</v>
      </c>
      <c r="S28" s="76" t="s">
        <v>392</v>
      </c>
      <c r="T28" s="75">
        <v>0</v>
      </c>
      <c r="U28" s="75">
        <v>17187</v>
      </c>
      <c r="V28" s="75">
        <f t="shared" si="9"/>
        <v>102884</v>
      </c>
      <c r="W28" s="75">
        <f t="shared" si="9"/>
        <v>8459</v>
      </c>
      <c r="X28" s="75">
        <f t="shared" si="9"/>
        <v>117</v>
      </c>
      <c r="Y28" s="75">
        <f t="shared" si="9"/>
        <v>382</v>
      </c>
      <c r="Z28" s="75">
        <f t="shared" si="9"/>
        <v>0</v>
      </c>
      <c r="AA28" s="75">
        <f t="shared" si="9"/>
        <v>7960</v>
      </c>
      <c r="AB28" s="76" t="s">
        <v>392</v>
      </c>
      <c r="AC28" s="75">
        <f t="shared" si="10"/>
        <v>0</v>
      </c>
      <c r="AD28" s="75">
        <f t="shared" si="10"/>
        <v>94425</v>
      </c>
      <c r="AE28" s="75">
        <f t="shared" si="11"/>
        <v>0</v>
      </c>
      <c r="AF28" s="75">
        <f t="shared" si="12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13"/>
        <v>19373</v>
      </c>
      <c r="AN28" s="75">
        <f t="shared" si="14"/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f t="shared" si="15"/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f t="shared" si="16"/>
        <v>19373</v>
      </c>
      <c r="AY28" s="75">
        <v>18197</v>
      </c>
      <c r="AZ28" s="75">
        <v>0</v>
      </c>
      <c r="BA28" s="75">
        <v>0</v>
      </c>
      <c r="BB28" s="75">
        <v>1176</v>
      </c>
      <c r="BC28" s="75">
        <v>57054</v>
      </c>
      <c r="BD28" s="75">
        <v>0</v>
      </c>
      <c r="BE28" s="75">
        <v>8771</v>
      </c>
      <c r="BF28" s="75">
        <f t="shared" si="17"/>
        <v>28144</v>
      </c>
      <c r="BG28" s="75">
        <f t="shared" si="18"/>
        <v>0</v>
      </c>
      <c r="BH28" s="75">
        <f t="shared" si="19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0"/>
        <v>0</v>
      </c>
      <c r="BP28" s="75">
        <f t="shared" si="21"/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f t="shared" si="22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23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14487</v>
      </c>
      <c r="CF28" s="75">
        <v>0</v>
      </c>
      <c r="CG28" s="75">
        <v>3199</v>
      </c>
      <c r="CH28" s="75">
        <f t="shared" si="24"/>
        <v>3199</v>
      </c>
      <c r="CI28" s="75">
        <f t="shared" si="27"/>
        <v>0</v>
      </c>
      <c r="CJ28" s="75">
        <f t="shared" si="27"/>
        <v>0</v>
      </c>
      <c r="CK28" s="75">
        <f t="shared" si="27"/>
        <v>0</v>
      </c>
      <c r="CL28" s="75">
        <f t="shared" si="27"/>
        <v>0</v>
      </c>
      <c r="CM28" s="75">
        <f t="shared" si="27"/>
        <v>0</v>
      </c>
      <c r="CN28" s="75">
        <f t="shared" si="27"/>
        <v>0</v>
      </c>
      <c r="CO28" s="75">
        <f t="shared" si="27"/>
        <v>0</v>
      </c>
      <c r="CP28" s="75">
        <f t="shared" si="27"/>
        <v>0</v>
      </c>
      <c r="CQ28" s="75">
        <f t="shared" si="27"/>
        <v>19373</v>
      </c>
      <c r="CR28" s="75">
        <f t="shared" si="27"/>
        <v>0</v>
      </c>
      <c r="CS28" s="75">
        <f t="shared" si="27"/>
        <v>0</v>
      </c>
      <c r="CT28" s="75">
        <f t="shared" si="27"/>
        <v>0</v>
      </c>
      <c r="CU28" s="75">
        <f t="shared" si="27"/>
        <v>0</v>
      </c>
      <c r="CV28" s="75">
        <f t="shared" si="27"/>
        <v>0</v>
      </c>
      <c r="CW28" s="75">
        <f t="shared" si="27"/>
        <v>0</v>
      </c>
      <c r="CX28" s="75">
        <f t="shared" si="26"/>
        <v>0</v>
      </c>
      <c r="CY28" s="75">
        <f t="shared" si="25"/>
        <v>0</v>
      </c>
      <c r="CZ28" s="75">
        <f t="shared" si="25"/>
        <v>0</v>
      </c>
      <c r="DA28" s="75">
        <f t="shared" si="25"/>
        <v>0</v>
      </c>
      <c r="DB28" s="75">
        <f t="shared" si="25"/>
        <v>19373</v>
      </c>
      <c r="DC28" s="75">
        <f t="shared" si="25"/>
        <v>18197</v>
      </c>
      <c r="DD28" s="75">
        <f t="shared" si="25"/>
        <v>0</v>
      </c>
      <c r="DE28" s="75">
        <f t="shared" si="25"/>
        <v>0</v>
      </c>
      <c r="DF28" s="75">
        <f t="shared" si="25"/>
        <v>1176</v>
      </c>
      <c r="DG28" s="75">
        <f t="shared" si="25"/>
        <v>71541</v>
      </c>
      <c r="DH28" s="75">
        <f t="shared" si="25"/>
        <v>0</v>
      </c>
      <c r="DI28" s="75">
        <f t="shared" si="25"/>
        <v>11970</v>
      </c>
      <c r="DJ28" s="75">
        <f t="shared" si="25"/>
        <v>31343</v>
      </c>
    </row>
    <row r="29" spans="1:114" s="50" customFormat="1" ht="12" customHeight="1">
      <c r="A29" s="53" t="s">
        <v>390</v>
      </c>
      <c r="B29" s="54" t="s">
        <v>435</v>
      </c>
      <c r="C29" s="53" t="s">
        <v>436</v>
      </c>
      <c r="D29" s="75">
        <f t="shared" si="5"/>
        <v>142669</v>
      </c>
      <c r="E29" s="75">
        <f t="shared" si="6"/>
        <v>19674</v>
      </c>
      <c r="F29" s="75">
        <v>0</v>
      </c>
      <c r="G29" s="75">
        <v>0</v>
      </c>
      <c r="H29" s="75">
        <v>0</v>
      </c>
      <c r="I29" s="75">
        <v>18836</v>
      </c>
      <c r="J29" s="76" t="s">
        <v>392</v>
      </c>
      <c r="K29" s="75">
        <v>838</v>
      </c>
      <c r="L29" s="75">
        <v>122995</v>
      </c>
      <c r="M29" s="75">
        <f t="shared" si="7"/>
        <v>23603</v>
      </c>
      <c r="N29" s="75">
        <f t="shared" si="8"/>
        <v>0</v>
      </c>
      <c r="O29" s="75">
        <v>0</v>
      </c>
      <c r="P29" s="75">
        <v>0</v>
      </c>
      <c r="Q29" s="75">
        <v>0</v>
      </c>
      <c r="R29" s="75">
        <v>0</v>
      </c>
      <c r="S29" s="76" t="s">
        <v>392</v>
      </c>
      <c r="T29" s="75">
        <v>0</v>
      </c>
      <c r="U29" s="75">
        <v>23603</v>
      </c>
      <c r="V29" s="75">
        <f t="shared" si="9"/>
        <v>166272</v>
      </c>
      <c r="W29" s="75">
        <f t="shared" si="9"/>
        <v>19674</v>
      </c>
      <c r="X29" s="75">
        <f t="shared" si="9"/>
        <v>0</v>
      </c>
      <c r="Y29" s="75">
        <f t="shared" si="9"/>
        <v>0</v>
      </c>
      <c r="Z29" s="75">
        <f t="shared" si="9"/>
        <v>0</v>
      </c>
      <c r="AA29" s="75">
        <f t="shared" si="9"/>
        <v>18836</v>
      </c>
      <c r="AB29" s="76" t="s">
        <v>392</v>
      </c>
      <c r="AC29" s="75">
        <f t="shared" si="10"/>
        <v>838</v>
      </c>
      <c r="AD29" s="75">
        <f t="shared" si="10"/>
        <v>146598</v>
      </c>
      <c r="AE29" s="75">
        <f t="shared" si="11"/>
        <v>0</v>
      </c>
      <c r="AF29" s="75">
        <f t="shared" si="12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f t="shared" si="13"/>
        <v>40854</v>
      </c>
      <c r="AN29" s="75">
        <f t="shared" si="14"/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f t="shared" si="15"/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f t="shared" si="16"/>
        <v>40854</v>
      </c>
      <c r="AY29" s="75">
        <v>38034</v>
      </c>
      <c r="AZ29" s="75">
        <v>0</v>
      </c>
      <c r="BA29" s="75">
        <v>0</v>
      </c>
      <c r="BB29" s="75">
        <v>2820</v>
      </c>
      <c r="BC29" s="75">
        <v>101815</v>
      </c>
      <c r="BD29" s="75">
        <v>0</v>
      </c>
      <c r="BE29" s="75">
        <v>0</v>
      </c>
      <c r="BF29" s="75">
        <f t="shared" si="17"/>
        <v>40854</v>
      </c>
      <c r="BG29" s="75">
        <f t="shared" si="18"/>
        <v>0</v>
      </c>
      <c r="BH29" s="75">
        <f t="shared" si="19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0"/>
        <v>0</v>
      </c>
      <c r="BP29" s="75">
        <f t="shared" si="21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2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23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23603</v>
      </c>
      <c r="CF29" s="75">
        <v>0</v>
      </c>
      <c r="CG29" s="75">
        <v>0</v>
      </c>
      <c r="CH29" s="75">
        <f t="shared" si="24"/>
        <v>0</v>
      </c>
      <c r="CI29" s="75">
        <f t="shared" si="27"/>
        <v>0</v>
      </c>
      <c r="CJ29" s="75">
        <f t="shared" si="27"/>
        <v>0</v>
      </c>
      <c r="CK29" s="75">
        <f t="shared" si="27"/>
        <v>0</v>
      </c>
      <c r="CL29" s="75">
        <f t="shared" si="27"/>
        <v>0</v>
      </c>
      <c r="CM29" s="75">
        <f t="shared" si="27"/>
        <v>0</v>
      </c>
      <c r="CN29" s="75">
        <f t="shared" si="27"/>
        <v>0</v>
      </c>
      <c r="CO29" s="75">
        <f t="shared" si="27"/>
        <v>0</v>
      </c>
      <c r="CP29" s="75">
        <f t="shared" si="27"/>
        <v>0</v>
      </c>
      <c r="CQ29" s="75">
        <f t="shared" si="27"/>
        <v>40854</v>
      </c>
      <c r="CR29" s="75">
        <f t="shared" si="27"/>
        <v>0</v>
      </c>
      <c r="CS29" s="75">
        <f t="shared" si="27"/>
        <v>0</v>
      </c>
      <c r="CT29" s="75">
        <f t="shared" si="27"/>
        <v>0</v>
      </c>
      <c r="CU29" s="75">
        <f t="shared" si="27"/>
        <v>0</v>
      </c>
      <c r="CV29" s="75">
        <f t="shared" si="27"/>
        <v>0</v>
      </c>
      <c r="CW29" s="75">
        <f t="shared" si="27"/>
        <v>0</v>
      </c>
      <c r="CX29" s="75">
        <f t="shared" si="26"/>
        <v>0</v>
      </c>
      <c r="CY29" s="75">
        <f t="shared" si="25"/>
        <v>0</v>
      </c>
      <c r="CZ29" s="75">
        <f t="shared" si="25"/>
        <v>0</v>
      </c>
      <c r="DA29" s="75">
        <f t="shared" si="25"/>
        <v>0</v>
      </c>
      <c r="DB29" s="75">
        <f aca="true" t="shared" si="28" ref="DB29:DJ42">SUM(AX29,+BZ29)</f>
        <v>40854</v>
      </c>
      <c r="DC29" s="75">
        <f t="shared" si="28"/>
        <v>38034</v>
      </c>
      <c r="DD29" s="75">
        <f t="shared" si="28"/>
        <v>0</v>
      </c>
      <c r="DE29" s="75">
        <f t="shared" si="28"/>
        <v>0</v>
      </c>
      <c r="DF29" s="75">
        <f t="shared" si="28"/>
        <v>2820</v>
      </c>
      <c r="DG29" s="75">
        <f t="shared" si="28"/>
        <v>125418</v>
      </c>
      <c r="DH29" s="75">
        <f t="shared" si="28"/>
        <v>0</v>
      </c>
      <c r="DI29" s="75">
        <f t="shared" si="28"/>
        <v>0</v>
      </c>
      <c r="DJ29" s="75">
        <f t="shared" si="28"/>
        <v>40854</v>
      </c>
    </row>
    <row r="30" spans="1:114" s="50" customFormat="1" ht="12" customHeight="1">
      <c r="A30" s="53" t="s">
        <v>390</v>
      </c>
      <c r="B30" s="54" t="s">
        <v>437</v>
      </c>
      <c r="C30" s="53" t="s">
        <v>438</v>
      </c>
      <c r="D30" s="75">
        <f t="shared" si="5"/>
        <v>83182</v>
      </c>
      <c r="E30" s="75">
        <f t="shared" si="6"/>
        <v>8220</v>
      </c>
      <c r="F30" s="75">
        <v>0</v>
      </c>
      <c r="G30" s="75">
        <v>0</v>
      </c>
      <c r="H30" s="75">
        <v>0</v>
      </c>
      <c r="I30" s="75">
        <v>8060</v>
      </c>
      <c r="J30" s="76" t="s">
        <v>392</v>
      </c>
      <c r="K30" s="75">
        <v>160</v>
      </c>
      <c r="L30" s="75">
        <v>74962</v>
      </c>
      <c r="M30" s="75">
        <f t="shared" si="7"/>
        <v>8468</v>
      </c>
      <c r="N30" s="75">
        <f t="shared" si="8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392</v>
      </c>
      <c r="T30" s="75">
        <v>0</v>
      </c>
      <c r="U30" s="75">
        <v>8468</v>
      </c>
      <c r="V30" s="75">
        <f t="shared" si="9"/>
        <v>91650</v>
      </c>
      <c r="W30" s="75">
        <f t="shared" si="9"/>
        <v>8220</v>
      </c>
      <c r="X30" s="75">
        <f t="shared" si="9"/>
        <v>0</v>
      </c>
      <c r="Y30" s="75">
        <f t="shared" si="9"/>
        <v>0</v>
      </c>
      <c r="Z30" s="75">
        <f t="shared" si="9"/>
        <v>0</v>
      </c>
      <c r="AA30" s="75">
        <f t="shared" si="9"/>
        <v>8060</v>
      </c>
      <c r="AB30" s="76" t="s">
        <v>392</v>
      </c>
      <c r="AC30" s="75">
        <f t="shared" si="10"/>
        <v>160</v>
      </c>
      <c r="AD30" s="75">
        <f t="shared" si="10"/>
        <v>83430</v>
      </c>
      <c r="AE30" s="75">
        <f t="shared" si="11"/>
        <v>0</v>
      </c>
      <c r="AF30" s="75">
        <f t="shared" si="12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f t="shared" si="13"/>
        <v>25641</v>
      </c>
      <c r="AN30" s="75">
        <f t="shared" si="14"/>
        <v>7715</v>
      </c>
      <c r="AO30" s="75">
        <v>7715</v>
      </c>
      <c r="AP30" s="75">
        <v>0</v>
      </c>
      <c r="AQ30" s="75">
        <v>0</v>
      </c>
      <c r="AR30" s="75">
        <v>0</v>
      </c>
      <c r="AS30" s="75">
        <f t="shared" si="15"/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f t="shared" si="16"/>
        <v>17926</v>
      </c>
      <c r="AY30" s="75">
        <v>16708</v>
      </c>
      <c r="AZ30" s="75">
        <v>0</v>
      </c>
      <c r="BA30" s="75">
        <v>0</v>
      </c>
      <c r="BB30" s="75">
        <v>1218</v>
      </c>
      <c r="BC30" s="75">
        <v>57541</v>
      </c>
      <c r="BD30" s="75">
        <v>0</v>
      </c>
      <c r="BE30" s="75">
        <v>0</v>
      </c>
      <c r="BF30" s="75">
        <f t="shared" si="17"/>
        <v>25641</v>
      </c>
      <c r="BG30" s="75">
        <f t="shared" si="18"/>
        <v>0</v>
      </c>
      <c r="BH30" s="75">
        <f t="shared" si="19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0"/>
        <v>0</v>
      </c>
      <c r="BP30" s="75">
        <f t="shared" si="21"/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f t="shared" si="22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23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8468</v>
      </c>
      <c r="CF30" s="75">
        <v>0</v>
      </c>
      <c r="CG30" s="75">
        <v>0</v>
      </c>
      <c r="CH30" s="75">
        <f t="shared" si="24"/>
        <v>0</v>
      </c>
      <c r="CI30" s="75">
        <f t="shared" si="27"/>
        <v>0</v>
      </c>
      <c r="CJ30" s="75">
        <f t="shared" si="27"/>
        <v>0</v>
      </c>
      <c r="CK30" s="75">
        <f t="shared" si="27"/>
        <v>0</v>
      </c>
      <c r="CL30" s="75">
        <f t="shared" si="27"/>
        <v>0</v>
      </c>
      <c r="CM30" s="75">
        <f t="shared" si="27"/>
        <v>0</v>
      </c>
      <c r="CN30" s="75">
        <f t="shared" si="27"/>
        <v>0</v>
      </c>
      <c r="CO30" s="75">
        <f t="shared" si="27"/>
        <v>0</v>
      </c>
      <c r="CP30" s="75">
        <f t="shared" si="27"/>
        <v>0</v>
      </c>
      <c r="CQ30" s="75">
        <f t="shared" si="27"/>
        <v>25641</v>
      </c>
      <c r="CR30" s="75">
        <f t="shared" si="27"/>
        <v>7715</v>
      </c>
      <c r="CS30" s="75">
        <f t="shared" si="27"/>
        <v>7715</v>
      </c>
      <c r="CT30" s="75">
        <f t="shared" si="27"/>
        <v>0</v>
      </c>
      <c r="CU30" s="75">
        <f t="shared" si="27"/>
        <v>0</v>
      </c>
      <c r="CV30" s="75">
        <f t="shared" si="27"/>
        <v>0</v>
      </c>
      <c r="CW30" s="75">
        <f t="shared" si="27"/>
        <v>0</v>
      </c>
      <c r="CX30" s="75">
        <f t="shared" si="26"/>
        <v>0</v>
      </c>
      <c r="CY30" s="75">
        <f t="shared" si="26"/>
        <v>0</v>
      </c>
      <c r="CZ30" s="75">
        <f t="shared" si="26"/>
        <v>0</v>
      </c>
      <c r="DA30" s="75">
        <f t="shared" si="26"/>
        <v>0</v>
      </c>
      <c r="DB30" s="75">
        <f t="shared" si="28"/>
        <v>17926</v>
      </c>
      <c r="DC30" s="75">
        <f t="shared" si="28"/>
        <v>16708</v>
      </c>
      <c r="DD30" s="75">
        <f t="shared" si="28"/>
        <v>0</v>
      </c>
      <c r="DE30" s="75">
        <f t="shared" si="28"/>
        <v>0</v>
      </c>
      <c r="DF30" s="75">
        <f t="shared" si="28"/>
        <v>1218</v>
      </c>
      <c r="DG30" s="75">
        <f t="shared" si="28"/>
        <v>66009</v>
      </c>
      <c r="DH30" s="75">
        <f t="shared" si="28"/>
        <v>0</v>
      </c>
      <c r="DI30" s="75">
        <f t="shared" si="28"/>
        <v>0</v>
      </c>
      <c r="DJ30" s="75">
        <f t="shared" si="28"/>
        <v>25641</v>
      </c>
    </row>
    <row r="31" spans="1:114" s="50" customFormat="1" ht="12" customHeight="1">
      <c r="A31" s="53" t="s">
        <v>390</v>
      </c>
      <c r="B31" s="54" t="s">
        <v>439</v>
      </c>
      <c r="C31" s="53" t="s">
        <v>440</v>
      </c>
      <c r="D31" s="75">
        <f t="shared" si="5"/>
        <v>90160</v>
      </c>
      <c r="E31" s="75">
        <f t="shared" si="6"/>
        <v>11342</v>
      </c>
      <c r="F31" s="75">
        <v>0</v>
      </c>
      <c r="G31" s="75">
        <v>0</v>
      </c>
      <c r="H31" s="75">
        <v>0</v>
      </c>
      <c r="I31" s="75">
        <v>11301</v>
      </c>
      <c r="J31" s="76" t="s">
        <v>392</v>
      </c>
      <c r="K31" s="75">
        <v>41</v>
      </c>
      <c r="L31" s="75">
        <v>78818</v>
      </c>
      <c r="M31" s="75">
        <f t="shared" si="7"/>
        <v>30547</v>
      </c>
      <c r="N31" s="75">
        <f t="shared" si="8"/>
        <v>0</v>
      </c>
      <c r="O31" s="75">
        <v>0</v>
      </c>
      <c r="P31" s="75">
        <v>0</v>
      </c>
      <c r="Q31" s="75">
        <v>0</v>
      </c>
      <c r="R31" s="75">
        <v>0</v>
      </c>
      <c r="S31" s="76" t="s">
        <v>392</v>
      </c>
      <c r="T31" s="75">
        <v>0</v>
      </c>
      <c r="U31" s="75">
        <v>30547</v>
      </c>
      <c r="V31" s="75">
        <f t="shared" si="9"/>
        <v>120707</v>
      </c>
      <c r="W31" s="75">
        <f t="shared" si="9"/>
        <v>11342</v>
      </c>
      <c r="X31" s="75">
        <f t="shared" si="9"/>
        <v>0</v>
      </c>
      <c r="Y31" s="75">
        <f t="shared" si="9"/>
        <v>0</v>
      </c>
      <c r="Z31" s="75">
        <f t="shared" si="9"/>
        <v>0</v>
      </c>
      <c r="AA31" s="75">
        <f t="shared" si="9"/>
        <v>11301</v>
      </c>
      <c r="AB31" s="76" t="s">
        <v>392</v>
      </c>
      <c r="AC31" s="75">
        <f t="shared" si="10"/>
        <v>41</v>
      </c>
      <c r="AD31" s="75">
        <f t="shared" si="10"/>
        <v>109365</v>
      </c>
      <c r="AE31" s="75">
        <f t="shared" si="11"/>
        <v>0</v>
      </c>
      <c r="AF31" s="75">
        <f t="shared" si="12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13"/>
        <v>0</v>
      </c>
      <c r="AN31" s="75">
        <f t="shared" si="14"/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f t="shared" si="15"/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f t="shared" si="16"/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90160</v>
      </c>
      <c r="BD31" s="75">
        <v>0</v>
      </c>
      <c r="BE31" s="75">
        <v>0</v>
      </c>
      <c r="BF31" s="75">
        <f t="shared" si="17"/>
        <v>0</v>
      </c>
      <c r="BG31" s="75">
        <f t="shared" si="18"/>
        <v>0</v>
      </c>
      <c r="BH31" s="75">
        <f t="shared" si="19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0"/>
        <v>0</v>
      </c>
      <c r="BP31" s="75">
        <f t="shared" si="21"/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f t="shared" si="22"/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 t="shared" si="23"/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30547</v>
      </c>
      <c r="CF31" s="75">
        <v>0</v>
      </c>
      <c r="CG31" s="75">
        <v>0</v>
      </c>
      <c r="CH31" s="75">
        <f t="shared" si="24"/>
        <v>0</v>
      </c>
      <c r="CI31" s="75">
        <f t="shared" si="27"/>
        <v>0</v>
      </c>
      <c r="CJ31" s="75">
        <f t="shared" si="27"/>
        <v>0</v>
      </c>
      <c r="CK31" s="75">
        <f t="shared" si="27"/>
        <v>0</v>
      </c>
      <c r="CL31" s="75">
        <f t="shared" si="27"/>
        <v>0</v>
      </c>
      <c r="CM31" s="75">
        <f t="shared" si="27"/>
        <v>0</v>
      </c>
      <c r="CN31" s="75">
        <f t="shared" si="27"/>
        <v>0</v>
      </c>
      <c r="CO31" s="75">
        <f t="shared" si="27"/>
        <v>0</v>
      </c>
      <c r="CP31" s="75">
        <f t="shared" si="27"/>
        <v>0</v>
      </c>
      <c r="CQ31" s="75">
        <f t="shared" si="27"/>
        <v>0</v>
      </c>
      <c r="CR31" s="75">
        <f t="shared" si="27"/>
        <v>0</v>
      </c>
      <c r="CS31" s="75">
        <f t="shared" si="27"/>
        <v>0</v>
      </c>
      <c r="CT31" s="75">
        <f t="shared" si="27"/>
        <v>0</v>
      </c>
      <c r="CU31" s="75">
        <f t="shared" si="27"/>
        <v>0</v>
      </c>
      <c r="CV31" s="75">
        <f t="shared" si="27"/>
        <v>0</v>
      </c>
      <c r="CW31" s="75">
        <f t="shared" si="27"/>
        <v>0</v>
      </c>
      <c r="CX31" s="75">
        <f t="shared" si="26"/>
        <v>0</v>
      </c>
      <c r="CY31" s="75">
        <f t="shared" si="26"/>
        <v>0</v>
      </c>
      <c r="CZ31" s="75">
        <f t="shared" si="26"/>
        <v>0</v>
      </c>
      <c r="DA31" s="75">
        <f t="shared" si="26"/>
        <v>0</v>
      </c>
      <c r="DB31" s="75">
        <f t="shared" si="28"/>
        <v>0</v>
      </c>
      <c r="DC31" s="75">
        <f t="shared" si="28"/>
        <v>0</v>
      </c>
      <c r="DD31" s="75">
        <f t="shared" si="28"/>
        <v>0</v>
      </c>
      <c r="DE31" s="75">
        <f t="shared" si="28"/>
        <v>0</v>
      </c>
      <c r="DF31" s="75">
        <f t="shared" si="28"/>
        <v>0</v>
      </c>
      <c r="DG31" s="75">
        <f t="shared" si="28"/>
        <v>120707</v>
      </c>
      <c r="DH31" s="75">
        <f t="shared" si="28"/>
        <v>0</v>
      </c>
      <c r="DI31" s="75">
        <f t="shared" si="28"/>
        <v>0</v>
      </c>
      <c r="DJ31" s="75">
        <f t="shared" si="28"/>
        <v>0</v>
      </c>
    </row>
    <row r="32" spans="1:114" s="50" customFormat="1" ht="12" customHeight="1">
      <c r="A32" s="53" t="s">
        <v>390</v>
      </c>
      <c r="B32" s="54" t="s">
        <v>441</v>
      </c>
      <c r="C32" s="53" t="s">
        <v>442</v>
      </c>
      <c r="D32" s="75">
        <f t="shared" si="5"/>
        <v>35860</v>
      </c>
      <c r="E32" s="75">
        <f t="shared" si="6"/>
        <v>0</v>
      </c>
      <c r="F32" s="75">
        <v>0</v>
      </c>
      <c r="G32" s="75">
        <v>0</v>
      </c>
      <c r="H32" s="75">
        <v>0</v>
      </c>
      <c r="I32" s="75">
        <v>0</v>
      </c>
      <c r="J32" s="76" t="s">
        <v>392</v>
      </c>
      <c r="K32" s="75">
        <v>0</v>
      </c>
      <c r="L32" s="75">
        <v>35860</v>
      </c>
      <c r="M32" s="75">
        <f t="shared" si="7"/>
        <v>7882</v>
      </c>
      <c r="N32" s="75">
        <f t="shared" si="8"/>
        <v>0</v>
      </c>
      <c r="O32" s="75">
        <v>0</v>
      </c>
      <c r="P32" s="75">
        <v>0</v>
      </c>
      <c r="Q32" s="75">
        <v>0</v>
      </c>
      <c r="R32" s="75">
        <v>0</v>
      </c>
      <c r="S32" s="76" t="s">
        <v>392</v>
      </c>
      <c r="T32" s="75">
        <v>0</v>
      </c>
      <c r="U32" s="75">
        <v>7882</v>
      </c>
      <c r="V32" s="75">
        <f t="shared" si="9"/>
        <v>43742</v>
      </c>
      <c r="W32" s="75">
        <f t="shared" si="9"/>
        <v>0</v>
      </c>
      <c r="X32" s="75">
        <f t="shared" si="9"/>
        <v>0</v>
      </c>
      <c r="Y32" s="75">
        <f t="shared" si="9"/>
        <v>0</v>
      </c>
      <c r="Z32" s="75">
        <f t="shared" si="9"/>
        <v>0</v>
      </c>
      <c r="AA32" s="75">
        <f t="shared" si="9"/>
        <v>0</v>
      </c>
      <c r="AB32" s="76" t="s">
        <v>392</v>
      </c>
      <c r="AC32" s="75">
        <f t="shared" si="10"/>
        <v>0</v>
      </c>
      <c r="AD32" s="75">
        <f t="shared" si="10"/>
        <v>43742</v>
      </c>
      <c r="AE32" s="75">
        <f t="shared" si="11"/>
        <v>0</v>
      </c>
      <c r="AF32" s="75">
        <f t="shared" si="12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13"/>
        <v>0</v>
      </c>
      <c r="AN32" s="75">
        <f t="shared" si="14"/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 t="shared" si="15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16"/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35860</v>
      </c>
      <c r="BD32" s="75">
        <v>0</v>
      </c>
      <c r="BE32" s="75">
        <v>0</v>
      </c>
      <c r="BF32" s="75">
        <f t="shared" si="17"/>
        <v>0</v>
      </c>
      <c r="BG32" s="75">
        <f t="shared" si="18"/>
        <v>0</v>
      </c>
      <c r="BH32" s="75">
        <f t="shared" si="19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0"/>
        <v>0</v>
      </c>
      <c r="BP32" s="75">
        <f t="shared" si="21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2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23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7882</v>
      </c>
      <c r="CF32" s="75">
        <v>0</v>
      </c>
      <c r="CG32" s="75">
        <v>0</v>
      </c>
      <c r="CH32" s="75">
        <f t="shared" si="24"/>
        <v>0</v>
      </c>
      <c r="CI32" s="75">
        <f t="shared" si="27"/>
        <v>0</v>
      </c>
      <c r="CJ32" s="75">
        <f t="shared" si="27"/>
        <v>0</v>
      </c>
      <c r="CK32" s="75">
        <f t="shared" si="27"/>
        <v>0</v>
      </c>
      <c r="CL32" s="75">
        <f t="shared" si="27"/>
        <v>0</v>
      </c>
      <c r="CM32" s="75">
        <f t="shared" si="27"/>
        <v>0</v>
      </c>
      <c r="CN32" s="75">
        <f t="shared" si="27"/>
        <v>0</v>
      </c>
      <c r="CO32" s="75">
        <f t="shared" si="27"/>
        <v>0</v>
      </c>
      <c r="CP32" s="75">
        <f t="shared" si="27"/>
        <v>0</v>
      </c>
      <c r="CQ32" s="75">
        <f t="shared" si="27"/>
        <v>0</v>
      </c>
      <c r="CR32" s="75">
        <f t="shared" si="27"/>
        <v>0</v>
      </c>
      <c r="CS32" s="75">
        <f t="shared" si="27"/>
        <v>0</v>
      </c>
      <c r="CT32" s="75">
        <f t="shared" si="27"/>
        <v>0</v>
      </c>
      <c r="CU32" s="75">
        <f t="shared" si="27"/>
        <v>0</v>
      </c>
      <c r="CV32" s="75">
        <f t="shared" si="27"/>
        <v>0</v>
      </c>
      <c r="CW32" s="75">
        <f t="shared" si="27"/>
        <v>0</v>
      </c>
      <c r="CX32" s="75">
        <f t="shared" si="26"/>
        <v>0</v>
      </c>
      <c r="CY32" s="75">
        <f t="shared" si="26"/>
        <v>0</v>
      </c>
      <c r="CZ32" s="75">
        <f t="shared" si="26"/>
        <v>0</v>
      </c>
      <c r="DA32" s="75">
        <f t="shared" si="26"/>
        <v>0</v>
      </c>
      <c r="DB32" s="75">
        <f t="shared" si="28"/>
        <v>0</v>
      </c>
      <c r="DC32" s="75">
        <f t="shared" si="28"/>
        <v>0</v>
      </c>
      <c r="DD32" s="75">
        <f t="shared" si="28"/>
        <v>0</v>
      </c>
      <c r="DE32" s="75">
        <f t="shared" si="28"/>
        <v>0</v>
      </c>
      <c r="DF32" s="75">
        <f t="shared" si="28"/>
        <v>0</v>
      </c>
      <c r="DG32" s="75">
        <f t="shared" si="28"/>
        <v>43742</v>
      </c>
      <c r="DH32" s="75">
        <f t="shared" si="28"/>
        <v>0</v>
      </c>
      <c r="DI32" s="75">
        <f t="shared" si="28"/>
        <v>0</v>
      </c>
      <c r="DJ32" s="75">
        <f t="shared" si="28"/>
        <v>0</v>
      </c>
    </row>
    <row r="33" spans="1:114" s="50" customFormat="1" ht="12" customHeight="1">
      <c r="A33" s="53" t="s">
        <v>390</v>
      </c>
      <c r="B33" s="54" t="s">
        <v>443</v>
      </c>
      <c r="C33" s="53" t="s">
        <v>444</v>
      </c>
      <c r="D33" s="75">
        <f t="shared" si="5"/>
        <v>41123</v>
      </c>
      <c r="E33" s="75">
        <f t="shared" si="6"/>
        <v>5795</v>
      </c>
      <c r="F33" s="75">
        <v>0</v>
      </c>
      <c r="G33" s="75">
        <v>0</v>
      </c>
      <c r="H33" s="75">
        <v>0</v>
      </c>
      <c r="I33" s="75">
        <v>5795</v>
      </c>
      <c r="J33" s="76" t="s">
        <v>392</v>
      </c>
      <c r="K33" s="75">
        <v>0</v>
      </c>
      <c r="L33" s="75">
        <v>35328</v>
      </c>
      <c r="M33" s="75">
        <f t="shared" si="7"/>
        <v>14057</v>
      </c>
      <c r="N33" s="75">
        <f t="shared" si="8"/>
        <v>0</v>
      </c>
      <c r="O33" s="75">
        <v>0</v>
      </c>
      <c r="P33" s="75">
        <v>0</v>
      </c>
      <c r="Q33" s="75">
        <v>0</v>
      </c>
      <c r="R33" s="75">
        <v>0</v>
      </c>
      <c r="S33" s="76" t="s">
        <v>392</v>
      </c>
      <c r="T33" s="75">
        <v>0</v>
      </c>
      <c r="U33" s="75">
        <v>14057</v>
      </c>
      <c r="V33" s="75">
        <f t="shared" si="9"/>
        <v>55180</v>
      </c>
      <c r="W33" s="75">
        <f t="shared" si="9"/>
        <v>5795</v>
      </c>
      <c r="X33" s="75">
        <f t="shared" si="9"/>
        <v>0</v>
      </c>
      <c r="Y33" s="75">
        <f t="shared" si="9"/>
        <v>0</v>
      </c>
      <c r="Z33" s="75">
        <f t="shared" si="9"/>
        <v>0</v>
      </c>
      <c r="AA33" s="75">
        <f t="shared" si="9"/>
        <v>5795</v>
      </c>
      <c r="AB33" s="76" t="s">
        <v>392</v>
      </c>
      <c r="AC33" s="75">
        <f t="shared" si="10"/>
        <v>0</v>
      </c>
      <c r="AD33" s="75">
        <f t="shared" si="10"/>
        <v>49385</v>
      </c>
      <c r="AE33" s="75">
        <f t="shared" si="11"/>
        <v>0</v>
      </c>
      <c r="AF33" s="75">
        <f t="shared" si="12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13"/>
        <v>0</v>
      </c>
      <c r="AN33" s="75">
        <f t="shared" si="14"/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f t="shared" si="15"/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f t="shared" si="16"/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41123</v>
      </c>
      <c r="BD33" s="75">
        <v>0</v>
      </c>
      <c r="BE33" s="75">
        <v>0</v>
      </c>
      <c r="BF33" s="75">
        <f t="shared" si="17"/>
        <v>0</v>
      </c>
      <c r="BG33" s="75">
        <f t="shared" si="18"/>
        <v>0</v>
      </c>
      <c r="BH33" s="75">
        <f t="shared" si="19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0"/>
        <v>0</v>
      </c>
      <c r="BP33" s="75">
        <f t="shared" si="21"/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f t="shared" si="22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23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14057</v>
      </c>
      <c r="CF33" s="75">
        <v>0</v>
      </c>
      <c r="CG33" s="75">
        <v>0</v>
      </c>
      <c r="CH33" s="75">
        <f t="shared" si="24"/>
        <v>0</v>
      </c>
      <c r="CI33" s="75">
        <f t="shared" si="27"/>
        <v>0</v>
      </c>
      <c r="CJ33" s="75">
        <f t="shared" si="27"/>
        <v>0</v>
      </c>
      <c r="CK33" s="75">
        <f t="shared" si="27"/>
        <v>0</v>
      </c>
      <c r="CL33" s="75">
        <f t="shared" si="27"/>
        <v>0</v>
      </c>
      <c r="CM33" s="75">
        <f t="shared" si="27"/>
        <v>0</v>
      </c>
      <c r="CN33" s="75">
        <f t="shared" si="27"/>
        <v>0</v>
      </c>
      <c r="CO33" s="75">
        <f t="shared" si="27"/>
        <v>0</v>
      </c>
      <c r="CP33" s="75">
        <f t="shared" si="27"/>
        <v>0</v>
      </c>
      <c r="CQ33" s="75">
        <f t="shared" si="27"/>
        <v>0</v>
      </c>
      <c r="CR33" s="75">
        <f t="shared" si="27"/>
        <v>0</v>
      </c>
      <c r="CS33" s="75">
        <f t="shared" si="27"/>
        <v>0</v>
      </c>
      <c r="CT33" s="75">
        <f t="shared" si="27"/>
        <v>0</v>
      </c>
      <c r="CU33" s="75">
        <f t="shared" si="27"/>
        <v>0</v>
      </c>
      <c r="CV33" s="75">
        <f t="shared" si="27"/>
        <v>0</v>
      </c>
      <c r="CW33" s="75">
        <f t="shared" si="27"/>
        <v>0</v>
      </c>
      <c r="CX33" s="75">
        <f t="shared" si="26"/>
        <v>0</v>
      </c>
      <c r="CY33" s="75">
        <f t="shared" si="26"/>
        <v>0</v>
      </c>
      <c r="CZ33" s="75">
        <f t="shared" si="26"/>
        <v>0</v>
      </c>
      <c r="DA33" s="75">
        <f t="shared" si="26"/>
        <v>0</v>
      </c>
      <c r="DB33" s="75">
        <f t="shared" si="28"/>
        <v>0</v>
      </c>
      <c r="DC33" s="75">
        <f t="shared" si="28"/>
        <v>0</v>
      </c>
      <c r="DD33" s="75">
        <f t="shared" si="28"/>
        <v>0</v>
      </c>
      <c r="DE33" s="75">
        <f t="shared" si="28"/>
        <v>0</v>
      </c>
      <c r="DF33" s="75">
        <f t="shared" si="28"/>
        <v>0</v>
      </c>
      <c r="DG33" s="75">
        <f t="shared" si="28"/>
        <v>55180</v>
      </c>
      <c r="DH33" s="75">
        <f t="shared" si="28"/>
        <v>0</v>
      </c>
      <c r="DI33" s="75">
        <f t="shared" si="28"/>
        <v>0</v>
      </c>
      <c r="DJ33" s="75">
        <f t="shared" si="28"/>
        <v>0</v>
      </c>
    </row>
    <row r="34" spans="1:114" s="50" customFormat="1" ht="12" customHeight="1">
      <c r="A34" s="53" t="s">
        <v>390</v>
      </c>
      <c r="B34" s="54" t="s">
        <v>445</v>
      </c>
      <c r="C34" s="53" t="s">
        <v>446</v>
      </c>
      <c r="D34" s="75">
        <f t="shared" si="5"/>
        <v>74755</v>
      </c>
      <c r="E34" s="75">
        <f t="shared" si="6"/>
        <v>6720</v>
      </c>
      <c r="F34" s="75">
        <v>0</v>
      </c>
      <c r="G34" s="75">
        <v>0</v>
      </c>
      <c r="H34" s="75">
        <v>0</v>
      </c>
      <c r="I34" s="75">
        <v>6720</v>
      </c>
      <c r="J34" s="76" t="s">
        <v>392</v>
      </c>
      <c r="K34" s="75">
        <v>0</v>
      </c>
      <c r="L34" s="75">
        <v>68035</v>
      </c>
      <c r="M34" s="75">
        <f t="shared" si="7"/>
        <v>13978</v>
      </c>
      <c r="N34" s="75">
        <f t="shared" si="8"/>
        <v>0</v>
      </c>
      <c r="O34" s="75">
        <v>0</v>
      </c>
      <c r="P34" s="75">
        <v>0</v>
      </c>
      <c r="Q34" s="75">
        <v>0</v>
      </c>
      <c r="R34" s="75">
        <v>0</v>
      </c>
      <c r="S34" s="76" t="s">
        <v>392</v>
      </c>
      <c r="T34" s="75">
        <v>0</v>
      </c>
      <c r="U34" s="75">
        <v>13978</v>
      </c>
      <c r="V34" s="75">
        <f t="shared" si="9"/>
        <v>88733</v>
      </c>
      <c r="W34" s="75">
        <f t="shared" si="9"/>
        <v>6720</v>
      </c>
      <c r="X34" s="75">
        <f t="shared" si="9"/>
        <v>0</v>
      </c>
      <c r="Y34" s="75">
        <f t="shared" si="9"/>
        <v>0</v>
      </c>
      <c r="Z34" s="75">
        <f t="shared" si="9"/>
        <v>0</v>
      </c>
      <c r="AA34" s="75">
        <f t="shared" si="9"/>
        <v>6720</v>
      </c>
      <c r="AB34" s="76" t="s">
        <v>392</v>
      </c>
      <c r="AC34" s="75">
        <f t="shared" si="10"/>
        <v>0</v>
      </c>
      <c r="AD34" s="75">
        <f t="shared" si="10"/>
        <v>82013</v>
      </c>
      <c r="AE34" s="75">
        <f t="shared" si="11"/>
        <v>0</v>
      </c>
      <c r="AF34" s="75">
        <f t="shared" si="12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f t="shared" si="13"/>
        <v>23973</v>
      </c>
      <c r="AN34" s="75">
        <f t="shared" si="14"/>
        <v>4275</v>
      </c>
      <c r="AO34" s="75">
        <v>4275</v>
      </c>
      <c r="AP34" s="75">
        <v>0</v>
      </c>
      <c r="AQ34" s="75">
        <v>0</v>
      </c>
      <c r="AR34" s="75">
        <v>0</v>
      </c>
      <c r="AS34" s="75">
        <f t="shared" si="15"/>
        <v>2861</v>
      </c>
      <c r="AT34" s="75">
        <v>2861</v>
      </c>
      <c r="AU34" s="75">
        <v>0</v>
      </c>
      <c r="AV34" s="75">
        <v>0</v>
      </c>
      <c r="AW34" s="75">
        <v>0</v>
      </c>
      <c r="AX34" s="75">
        <f t="shared" si="16"/>
        <v>16837</v>
      </c>
      <c r="AY34" s="75">
        <v>16325</v>
      </c>
      <c r="AZ34" s="75">
        <v>0</v>
      </c>
      <c r="BA34" s="75">
        <v>0</v>
      </c>
      <c r="BB34" s="75">
        <v>512</v>
      </c>
      <c r="BC34" s="75">
        <v>50782</v>
      </c>
      <c r="BD34" s="75">
        <v>0</v>
      </c>
      <c r="BE34" s="75">
        <v>0</v>
      </c>
      <c r="BF34" s="75">
        <f t="shared" si="17"/>
        <v>23973</v>
      </c>
      <c r="BG34" s="75">
        <f t="shared" si="18"/>
        <v>0</v>
      </c>
      <c r="BH34" s="75">
        <f t="shared" si="19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0"/>
        <v>225</v>
      </c>
      <c r="BP34" s="75">
        <f t="shared" si="21"/>
        <v>225</v>
      </c>
      <c r="BQ34" s="75">
        <v>225</v>
      </c>
      <c r="BR34" s="75">
        <v>0</v>
      </c>
      <c r="BS34" s="75">
        <v>0</v>
      </c>
      <c r="BT34" s="75">
        <v>0</v>
      </c>
      <c r="BU34" s="75">
        <f t="shared" si="22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23"/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13753</v>
      </c>
      <c r="CF34" s="75">
        <v>0</v>
      </c>
      <c r="CG34" s="75">
        <v>0</v>
      </c>
      <c r="CH34" s="75">
        <f t="shared" si="24"/>
        <v>225</v>
      </c>
      <c r="CI34" s="75">
        <f t="shared" si="27"/>
        <v>0</v>
      </c>
      <c r="CJ34" s="75">
        <f t="shared" si="27"/>
        <v>0</v>
      </c>
      <c r="CK34" s="75">
        <f t="shared" si="27"/>
        <v>0</v>
      </c>
      <c r="CL34" s="75">
        <f t="shared" si="27"/>
        <v>0</v>
      </c>
      <c r="CM34" s="75">
        <f t="shared" si="27"/>
        <v>0</v>
      </c>
      <c r="CN34" s="75">
        <f t="shared" si="27"/>
        <v>0</v>
      </c>
      <c r="CO34" s="75">
        <f t="shared" si="27"/>
        <v>0</v>
      </c>
      <c r="CP34" s="75">
        <f t="shared" si="27"/>
        <v>0</v>
      </c>
      <c r="CQ34" s="75">
        <f t="shared" si="27"/>
        <v>24198</v>
      </c>
      <c r="CR34" s="75">
        <f t="shared" si="27"/>
        <v>4500</v>
      </c>
      <c r="CS34" s="75">
        <f t="shared" si="27"/>
        <v>4500</v>
      </c>
      <c r="CT34" s="75">
        <f t="shared" si="27"/>
        <v>0</v>
      </c>
      <c r="CU34" s="75">
        <f t="shared" si="27"/>
        <v>0</v>
      </c>
      <c r="CV34" s="75">
        <f t="shared" si="27"/>
        <v>0</v>
      </c>
      <c r="CW34" s="75">
        <f t="shared" si="27"/>
        <v>2861</v>
      </c>
      <c r="CX34" s="75">
        <f t="shared" si="26"/>
        <v>2861</v>
      </c>
      <c r="CY34" s="75">
        <f t="shared" si="26"/>
        <v>0</v>
      </c>
      <c r="CZ34" s="75">
        <f t="shared" si="26"/>
        <v>0</v>
      </c>
      <c r="DA34" s="75">
        <f t="shared" si="26"/>
        <v>0</v>
      </c>
      <c r="DB34" s="75">
        <f t="shared" si="28"/>
        <v>16837</v>
      </c>
      <c r="DC34" s="75">
        <f t="shared" si="28"/>
        <v>16325</v>
      </c>
      <c r="DD34" s="75">
        <f t="shared" si="28"/>
        <v>0</v>
      </c>
      <c r="DE34" s="75">
        <f t="shared" si="28"/>
        <v>0</v>
      </c>
      <c r="DF34" s="75">
        <f t="shared" si="28"/>
        <v>512</v>
      </c>
      <c r="DG34" s="75">
        <f t="shared" si="28"/>
        <v>64535</v>
      </c>
      <c r="DH34" s="75">
        <f t="shared" si="28"/>
        <v>0</v>
      </c>
      <c r="DI34" s="75">
        <f t="shared" si="28"/>
        <v>0</v>
      </c>
      <c r="DJ34" s="75">
        <f t="shared" si="28"/>
        <v>24198</v>
      </c>
    </row>
    <row r="35" spans="1:114" s="50" customFormat="1" ht="12" customHeight="1">
      <c r="A35" s="53" t="s">
        <v>390</v>
      </c>
      <c r="B35" s="54" t="s">
        <v>447</v>
      </c>
      <c r="C35" s="53" t="s">
        <v>448</v>
      </c>
      <c r="D35" s="75">
        <f t="shared" si="5"/>
        <v>125463</v>
      </c>
      <c r="E35" s="75">
        <f t="shared" si="6"/>
        <v>0</v>
      </c>
      <c r="F35" s="75">
        <v>0</v>
      </c>
      <c r="G35" s="75">
        <v>0</v>
      </c>
      <c r="H35" s="75">
        <v>0</v>
      </c>
      <c r="I35" s="75">
        <v>0</v>
      </c>
      <c r="J35" s="76" t="s">
        <v>392</v>
      </c>
      <c r="K35" s="75">
        <v>0</v>
      </c>
      <c r="L35" s="75">
        <v>125463</v>
      </c>
      <c r="M35" s="75">
        <f t="shared" si="7"/>
        <v>42582</v>
      </c>
      <c r="N35" s="75">
        <f t="shared" si="8"/>
        <v>0</v>
      </c>
      <c r="O35" s="75">
        <v>0</v>
      </c>
      <c r="P35" s="75">
        <v>0</v>
      </c>
      <c r="Q35" s="75">
        <v>0</v>
      </c>
      <c r="R35" s="75">
        <v>0</v>
      </c>
      <c r="S35" s="76" t="s">
        <v>392</v>
      </c>
      <c r="T35" s="75">
        <v>0</v>
      </c>
      <c r="U35" s="75">
        <v>42582</v>
      </c>
      <c r="V35" s="75">
        <f t="shared" si="9"/>
        <v>168045</v>
      </c>
      <c r="W35" s="75">
        <f t="shared" si="9"/>
        <v>0</v>
      </c>
      <c r="X35" s="75">
        <f t="shared" si="9"/>
        <v>0</v>
      </c>
      <c r="Y35" s="75">
        <f t="shared" si="9"/>
        <v>0</v>
      </c>
      <c r="Z35" s="75">
        <f t="shared" si="9"/>
        <v>0</v>
      </c>
      <c r="AA35" s="75">
        <f t="shared" si="9"/>
        <v>0</v>
      </c>
      <c r="AB35" s="76" t="s">
        <v>392</v>
      </c>
      <c r="AC35" s="75">
        <f t="shared" si="10"/>
        <v>0</v>
      </c>
      <c r="AD35" s="75">
        <f t="shared" si="10"/>
        <v>168045</v>
      </c>
      <c r="AE35" s="75">
        <f t="shared" si="11"/>
        <v>0</v>
      </c>
      <c r="AF35" s="75">
        <f t="shared" si="12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876</v>
      </c>
      <c r="AM35" s="75">
        <f t="shared" si="13"/>
        <v>70405</v>
      </c>
      <c r="AN35" s="75">
        <f t="shared" si="14"/>
        <v>11273</v>
      </c>
      <c r="AO35" s="75">
        <v>11273</v>
      </c>
      <c r="AP35" s="75">
        <v>0</v>
      </c>
      <c r="AQ35" s="75">
        <v>0</v>
      </c>
      <c r="AR35" s="75">
        <v>0</v>
      </c>
      <c r="AS35" s="75">
        <f t="shared" si="15"/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f t="shared" si="16"/>
        <v>59132</v>
      </c>
      <c r="AY35" s="75">
        <v>59132</v>
      </c>
      <c r="AZ35" s="75">
        <v>0</v>
      </c>
      <c r="BA35" s="75">
        <v>0</v>
      </c>
      <c r="BB35" s="75">
        <v>0</v>
      </c>
      <c r="BC35" s="75">
        <v>51220</v>
      </c>
      <c r="BD35" s="75">
        <v>0</v>
      </c>
      <c r="BE35" s="75">
        <v>2962</v>
      </c>
      <c r="BF35" s="75">
        <f t="shared" si="17"/>
        <v>73367</v>
      </c>
      <c r="BG35" s="75">
        <f t="shared" si="18"/>
        <v>0</v>
      </c>
      <c r="BH35" s="75">
        <f t="shared" si="19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0"/>
        <v>0</v>
      </c>
      <c r="BP35" s="75">
        <f t="shared" si="21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2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23"/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42582</v>
      </c>
      <c r="CF35" s="75">
        <v>0</v>
      </c>
      <c r="CG35" s="75">
        <v>0</v>
      </c>
      <c r="CH35" s="75">
        <f t="shared" si="24"/>
        <v>0</v>
      </c>
      <c r="CI35" s="75">
        <f t="shared" si="27"/>
        <v>0</v>
      </c>
      <c r="CJ35" s="75">
        <f t="shared" si="27"/>
        <v>0</v>
      </c>
      <c r="CK35" s="75">
        <f t="shared" si="27"/>
        <v>0</v>
      </c>
      <c r="CL35" s="75">
        <f t="shared" si="27"/>
        <v>0</v>
      </c>
      <c r="CM35" s="75">
        <f t="shared" si="27"/>
        <v>0</v>
      </c>
      <c r="CN35" s="75">
        <f t="shared" si="27"/>
        <v>0</v>
      </c>
      <c r="CO35" s="75">
        <f t="shared" si="27"/>
        <v>0</v>
      </c>
      <c r="CP35" s="75">
        <f t="shared" si="27"/>
        <v>876</v>
      </c>
      <c r="CQ35" s="75">
        <f t="shared" si="27"/>
        <v>70405</v>
      </c>
      <c r="CR35" s="75">
        <f t="shared" si="27"/>
        <v>11273</v>
      </c>
      <c r="CS35" s="75">
        <f t="shared" si="27"/>
        <v>11273</v>
      </c>
      <c r="CT35" s="75">
        <f t="shared" si="27"/>
        <v>0</v>
      </c>
      <c r="CU35" s="75">
        <f t="shared" si="27"/>
        <v>0</v>
      </c>
      <c r="CV35" s="75">
        <f t="shared" si="27"/>
        <v>0</v>
      </c>
      <c r="CW35" s="75">
        <f t="shared" si="27"/>
        <v>0</v>
      </c>
      <c r="CX35" s="75">
        <f t="shared" si="26"/>
        <v>0</v>
      </c>
      <c r="CY35" s="75">
        <f t="shared" si="26"/>
        <v>0</v>
      </c>
      <c r="CZ35" s="75">
        <f t="shared" si="26"/>
        <v>0</v>
      </c>
      <c r="DA35" s="75">
        <f t="shared" si="26"/>
        <v>0</v>
      </c>
      <c r="DB35" s="75">
        <f t="shared" si="28"/>
        <v>59132</v>
      </c>
      <c r="DC35" s="75">
        <f t="shared" si="28"/>
        <v>59132</v>
      </c>
      <c r="DD35" s="75">
        <f t="shared" si="28"/>
        <v>0</v>
      </c>
      <c r="DE35" s="75">
        <f t="shared" si="28"/>
        <v>0</v>
      </c>
      <c r="DF35" s="75">
        <f t="shared" si="28"/>
        <v>0</v>
      </c>
      <c r="DG35" s="75">
        <f t="shared" si="28"/>
        <v>93802</v>
      </c>
      <c r="DH35" s="75">
        <f t="shared" si="28"/>
        <v>0</v>
      </c>
      <c r="DI35" s="75">
        <f t="shared" si="28"/>
        <v>2962</v>
      </c>
      <c r="DJ35" s="75">
        <f t="shared" si="28"/>
        <v>73367</v>
      </c>
    </row>
    <row r="36" spans="1:114" s="50" customFormat="1" ht="12" customHeight="1">
      <c r="A36" s="53" t="s">
        <v>390</v>
      </c>
      <c r="B36" s="54" t="s">
        <v>449</v>
      </c>
      <c r="C36" s="53" t="s">
        <v>450</v>
      </c>
      <c r="D36" s="75">
        <f t="shared" si="5"/>
        <v>76488</v>
      </c>
      <c r="E36" s="75">
        <f t="shared" si="6"/>
        <v>0</v>
      </c>
      <c r="F36" s="75">
        <v>0</v>
      </c>
      <c r="G36" s="75">
        <v>0</v>
      </c>
      <c r="H36" s="75">
        <v>0</v>
      </c>
      <c r="I36" s="75">
        <v>0</v>
      </c>
      <c r="J36" s="76" t="s">
        <v>392</v>
      </c>
      <c r="K36" s="75">
        <v>0</v>
      </c>
      <c r="L36" s="75">
        <v>76488</v>
      </c>
      <c r="M36" s="75">
        <f t="shared" si="7"/>
        <v>51290</v>
      </c>
      <c r="N36" s="75">
        <f t="shared" si="8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392</v>
      </c>
      <c r="T36" s="75">
        <v>0</v>
      </c>
      <c r="U36" s="75">
        <v>51290</v>
      </c>
      <c r="V36" s="75">
        <f t="shared" si="9"/>
        <v>127778</v>
      </c>
      <c r="W36" s="75">
        <f t="shared" si="9"/>
        <v>0</v>
      </c>
      <c r="X36" s="75">
        <f t="shared" si="9"/>
        <v>0</v>
      </c>
      <c r="Y36" s="75">
        <f t="shared" si="9"/>
        <v>0</v>
      </c>
      <c r="Z36" s="75">
        <f t="shared" si="9"/>
        <v>0</v>
      </c>
      <c r="AA36" s="75">
        <f t="shared" si="9"/>
        <v>0</v>
      </c>
      <c r="AB36" s="76" t="s">
        <v>392</v>
      </c>
      <c r="AC36" s="75">
        <f t="shared" si="10"/>
        <v>0</v>
      </c>
      <c r="AD36" s="75">
        <f t="shared" si="10"/>
        <v>127778</v>
      </c>
      <c r="AE36" s="75">
        <f t="shared" si="11"/>
        <v>0</v>
      </c>
      <c r="AF36" s="75">
        <f t="shared" si="12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692</v>
      </c>
      <c r="AM36" s="75">
        <f t="shared" si="13"/>
        <v>34456</v>
      </c>
      <c r="AN36" s="75">
        <f t="shared" si="14"/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f t="shared" si="15"/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f t="shared" si="16"/>
        <v>34456</v>
      </c>
      <c r="AY36" s="75">
        <v>33041</v>
      </c>
      <c r="AZ36" s="75">
        <v>1415</v>
      </c>
      <c r="BA36" s="75">
        <v>0</v>
      </c>
      <c r="BB36" s="75">
        <v>0</v>
      </c>
      <c r="BC36" s="75">
        <v>41340</v>
      </c>
      <c r="BD36" s="75">
        <v>0</v>
      </c>
      <c r="BE36" s="75">
        <v>0</v>
      </c>
      <c r="BF36" s="75">
        <f t="shared" si="17"/>
        <v>34456</v>
      </c>
      <c r="BG36" s="75">
        <f t="shared" si="18"/>
        <v>0</v>
      </c>
      <c r="BH36" s="75">
        <f t="shared" si="19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0"/>
        <v>0</v>
      </c>
      <c r="BP36" s="75">
        <f t="shared" si="21"/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f t="shared" si="22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23"/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51290</v>
      </c>
      <c r="CF36" s="75">
        <v>0</v>
      </c>
      <c r="CG36" s="75">
        <v>0</v>
      </c>
      <c r="CH36" s="75">
        <f t="shared" si="24"/>
        <v>0</v>
      </c>
      <c r="CI36" s="75">
        <f t="shared" si="27"/>
        <v>0</v>
      </c>
      <c r="CJ36" s="75">
        <f t="shared" si="27"/>
        <v>0</v>
      </c>
      <c r="CK36" s="75">
        <f t="shared" si="27"/>
        <v>0</v>
      </c>
      <c r="CL36" s="75">
        <f t="shared" si="27"/>
        <v>0</v>
      </c>
      <c r="CM36" s="75">
        <f t="shared" si="27"/>
        <v>0</v>
      </c>
      <c r="CN36" s="75">
        <f t="shared" si="27"/>
        <v>0</v>
      </c>
      <c r="CO36" s="75">
        <f t="shared" si="27"/>
        <v>0</v>
      </c>
      <c r="CP36" s="75">
        <f t="shared" si="27"/>
        <v>692</v>
      </c>
      <c r="CQ36" s="75">
        <f t="shared" si="27"/>
        <v>34456</v>
      </c>
      <c r="CR36" s="75">
        <f t="shared" si="27"/>
        <v>0</v>
      </c>
      <c r="CS36" s="75">
        <f t="shared" si="27"/>
        <v>0</v>
      </c>
      <c r="CT36" s="75">
        <f t="shared" si="27"/>
        <v>0</v>
      </c>
      <c r="CU36" s="75">
        <f t="shared" si="27"/>
        <v>0</v>
      </c>
      <c r="CV36" s="75">
        <f t="shared" si="27"/>
        <v>0</v>
      </c>
      <c r="CW36" s="75">
        <f t="shared" si="27"/>
        <v>0</v>
      </c>
      <c r="CX36" s="75">
        <f t="shared" si="26"/>
        <v>0</v>
      </c>
      <c r="CY36" s="75">
        <f t="shared" si="26"/>
        <v>0</v>
      </c>
      <c r="CZ36" s="75">
        <f t="shared" si="26"/>
        <v>0</v>
      </c>
      <c r="DA36" s="75">
        <f t="shared" si="26"/>
        <v>0</v>
      </c>
      <c r="DB36" s="75">
        <f t="shared" si="28"/>
        <v>34456</v>
      </c>
      <c r="DC36" s="75">
        <f t="shared" si="28"/>
        <v>33041</v>
      </c>
      <c r="DD36" s="75">
        <f t="shared" si="28"/>
        <v>1415</v>
      </c>
      <c r="DE36" s="75">
        <f t="shared" si="28"/>
        <v>0</v>
      </c>
      <c r="DF36" s="75">
        <f t="shared" si="28"/>
        <v>0</v>
      </c>
      <c r="DG36" s="75">
        <f t="shared" si="28"/>
        <v>92630</v>
      </c>
      <c r="DH36" s="75">
        <f t="shared" si="28"/>
        <v>0</v>
      </c>
      <c r="DI36" s="75">
        <f t="shared" si="28"/>
        <v>0</v>
      </c>
      <c r="DJ36" s="75">
        <f t="shared" si="28"/>
        <v>34456</v>
      </c>
    </row>
    <row r="37" spans="1:114" s="50" customFormat="1" ht="12" customHeight="1">
      <c r="A37" s="53" t="s">
        <v>390</v>
      </c>
      <c r="B37" s="54" t="s">
        <v>451</v>
      </c>
      <c r="C37" s="53" t="s">
        <v>452</v>
      </c>
      <c r="D37" s="75">
        <f t="shared" si="5"/>
        <v>62329</v>
      </c>
      <c r="E37" s="75">
        <f t="shared" si="6"/>
        <v>0</v>
      </c>
      <c r="F37" s="75">
        <v>0</v>
      </c>
      <c r="G37" s="75">
        <v>0</v>
      </c>
      <c r="H37" s="75">
        <v>0</v>
      </c>
      <c r="I37" s="75">
        <v>0</v>
      </c>
      <c r="J37" s="76" t="s">
        <v>392</v>
      </c>
      <c r="K37" s="75">
        <v>0</v>
      </c>
      <c r="L37" s="75">
        <v>62329</v>
      </c>
      <c r="M37" s="75">
        <f t="shared" si="7"/>
        <v>18148</v>
      </c>
      <c r="N37" s="75">
        <f t="shared" si="8"/>
        <v>0</v>
      </c>
      <c r="O37" s="75">
        <v>0</v>
      </c>
      <c r="P37" s="75">
        <v>0</v>
      </c>
      <c r="Q37" s="75">
        <v>0</v>
      </c>
      <c r="R37" s="75">
        <v>0</v>
      </c>
      <c r="S37" s="76" t="s">
        <v>392</v>
      </c>
      <c r="T37" s="75">
        <v>0</v>
      </c>
      <c r="U37" s="75">
        <v>18148</v>
      </c>
      <c r="V37" s="75">
        <f t="shared" si="9"/>
        <v>80477</v>
      </c>
      <c r="W37" s="75">
        <f t="shared" si="9"/>
        <v>0</v>
      </c>
      <c r="X37" s="75">
        <f t="shared" si="9"/>
        <v>0</v>
      </c>
      <c r="Y37" s="75">
        <f t="shared" si="9"/>
        <v>0</v>
      </c>
      <c r="Z37" s="75">
        <f t="shared" si="9"/>
        <v>0</v>
      </c>
      <c r="AA37" s="75">
        <f t="shared" si="9"/>
        <v>0</v>
      </c>
      <c r="AB37" s="76" t="s">
        <v>392</v>
      </c>
      <c r="AC37" s="75">
        <f t="shared" si="10"/>
        <v>0</v>
      </c>
      <c r="AD37" s="75">
        <f t="shared" si="10"/>
        <v>80477</v>
      </c>
      <c r="AE37" s="75">
        <f t="shared" si="11"/>
        <v>0</v>
      </c>
      <c r="AF37" s="75">
        <f t="shared" si="12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397</v>
      </c>
      <c r="AM37" s="75">
        <f t="shared" si="13"/>
        <v>38547</v>
      </c>
      <c r="AN37" s="75">
        <f t="shared" si="14"/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f t="shared" si="15"/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f t="shared" si="16"/>
        <v>38547</v>
      </c>
      <c r="AY37" s="75">
        <v>36975</v>
      </c>
      <c r="AZ37" s="75">
        <v>1572</v>
      </c>
      <c r="BA37" s="75">
        <v>0</v>
      </c>
      <c r="BB37" s="75">
        <v>0</v>
      </c>
      <c r="BC37" s="75">
        <v>23385</v>
      </c>
      <c r="BD37" s="75">
        <v>0</v>
      </c>
      <c r="BE37" s="75">
        <v>0</v>
      </c>
      <c r="BF37" s="75">
        <f t="shared" si="17"/>
        <v>38547</v>
      </c>
      <c r="BG37" s="75">
        <f t="shared" si="18"/>
        <v>0</v>
      </c>
      <c r="BH37" s="75">
        <f t="shared" si="19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3338</v>
      </c>
      <c r="BO37" s="75">
        <f t="shared" si="20"/>
        <v>0</v>
      </c>
      <c r="BP37" s="75">
        <f t="shared" si="21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2"/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f t="shared" si="23"/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14810</v>
      </c>
      <c r="CF37" s="75">
        <v>0</v>
      </c>
      <c r="CG37" s="75">
        <v>0</v>
      </c>
      <c r="CH37" s="75">
        <f t="shared" si="24"/>
        <v>0</v>
      </c>
      <c r="CI37" s="75">
        <f t="shared" si="27"/>
        <v>0</v>
      </c>
      <c r="CJ37" s="75">
        <f t="shared" si="27"/>
        <v>0</v>
      </c>
      <c r="CK37" s="75">
        <f t="shared" si="27"/>
        <v>0</v>
      </c>
      <c r="CL37" s="75">
        <f t="shared" si="27"/>
        <v>0</v>
      </c>
      <c r="CM37" s="75">
        <f t="shared" si="27"/>
        <v>0</v>
      </c>
      <c r="CN37" s="75">
        <f t="shared" si="27"/>
        <v>0</v>
      </c>
      <c r="CO37" s="75">
        <f t="shared" si="27"/>
        <v>0</v>
      </c>
      <c r="CP37" s="75">
        <f t="shared" si="27"/>
        <v>3735</v>
      </c>
      <c r="CQ37" s="75">
        <f t="shared" si="27"/>
        <v>38547</v>
      </c>
      <c r="CR37" s="75">
        <f t="shared" si="27"/>
        <v>0</v>
      </c>
      <c r="CS37" s="75">
        <f t="shared" si="27"/>
        <v>0</v>
      </c>
      <c r="CT37" s="75">
        <f t="shared" si="27"/>
        <v>0</v>
      </c>
      <c r="CU37" s="75">
        <f t="shared" si="27"/>
        <v>0</v>
      </c>
      <c r="CV37" s="75">
        <f t="shared" si="27"/>
        <v>0</v>
      </c>
      <c r="CW37" s="75">
        <f t="shared" si="27"/>
        <v>0</v>
      </c>
      <c r="CX37" s="75">
        <f t="shared" si="26"/>
        <v>0</v>
      </c>
      <c r="CY37" s="75">
        <f t="shared" si="26"/>
        <v>0</v>
      </c>
      <c r="CZ37" s="75">
        <f t="shared" si="26"/>
        <v>0</v>
      </c>
      <c r="DA37" s="75">
        <f t="shared" si="26"/>
        <v>0</v>
      </c>
      <c r="DB37" s="75">
        <f t="shared" si="28"/>
        <v>38547</v>
      </c>
      <c r="DC37" s="75">
        <f t="shared" si="28"/>
        <v>36975</v>
      </c>
      <c r="DD37" s="75">
        <f t="shared" si="28"/>
        <v>1572</v>
      </c>
      <c r="DE37" s="75">
        <f t="shared" si="28"/>
        <v>0</v>
      </c>
      <c r="DF37" s="75">
        <f t="shared" si="28"/>
        <v>0</v>
      </c>
      <c r="DG37" s="75">
        <f t="shared" si="28"/>
        <v>38195</v>
      </c>
      <c r="DH37" s="75">
        <f t="shared" si="28"/>
        <v>0</v>
      </c>
      <c r="DI37" s="75">
        <f t="shared" si="28"/>
        <v>0</v>
      </c>
      <c r="DJ37" s="75">
        <f t="shared" si="28"/>
        <v>38547</v>
      </c>
    </row>
    <row r="38" spans="1:114" s="50" customFormat="1" ht="12" customHeight="1">
      <c r="A38" s="53" t="s">
        <v>390</v>
      </c>
      <c r="B38" s="54" t="s">
        <v>453</v>
      </c>
      <c r="C38" s="53" t="s">
        <v>454</v>
      </c>
      <c r="D38" s="75">
        <f t="shared" si="5"/>
        <v>65758</v>
      </c>
      <c r="E38" s="75">
        <f t="shared" si="6"/>
        <v>0</v>
      </c>
      <c r="F38" s="75">
        <v>0</v>
      </c>
      <c r="G38" s="75">
        <v>0</v>
      </c>
      <c r="H38" s="75">
        <v>0</v>
      </c>
      <c r="I38" s="75">
        <v>0</v>
      </c>
      <c r="J38" s="76" t="s">
        <v>392</v>
      </c>
      <c r="K38" s="75">
        <v>0</v>
      </c>
      <c r="L38" s="75">
        <v>65758</v>
      </c>
      <c r="M38" s="75">
        <f t="shared" si="7"/>
        <v>25352</v>
      </c>
      <c r="N38" s="75">
        <f t="shared" si="8"/>
        <v>0</v>
      </c>
      <c r="O38" s="75">
        <v>0</v>
      </c>
      <c r="P38" s="75">
        <v>0</v>
      </c>
      <c r="Q38" s="75">
        <v>0</v>
      </c>
      <c r="R38" s="75">
        <v>0</v>
      </c>
      <c r="S38" s="76" t="s">
        <v>392</v>
      </c>
      <c r="T38" s="75">
        <v>0</v>
      </c>
      <c r="U38" s="75">
        <v>25352</v>
      </c>
      <c r="V38" s="75">
        <f t="shared" si="9"/>
        <v>91110</v>
      </c>
      <c r="W38" s="75">
        <f t="shared" si="9"/>
        <v>0</v>
      </c>
      <c r="X38" s="75">
        <f t="shared" si="9"/>
        <v>0</v>
      </c>
      <c r="Y38" s="75">
        <f t="shared" si="9"/>
        <v>0</v>
      </c>
      <c r="Z38" s="75">
        <f t="shared" si="9"/>
        <v>0</v>
      </c>
      <c r="AA38" s="75">
        <f t="shared" si="9"/>
        <v>0</v>
      </c>
      <c r="AB38" s="76" t="s">
        <v>392</v>
      </c>
      <c r="AC38" s="75">
        <f t="shared" si="10"/>
        <v>0</v>
      </c>
      <c r="AD38" s="75">
        <f t="shared" si="10"/>
        <v>91110</v>
      </c>
      <c r="AE38" s="75">
        <f t="shared" si="11"/>
        <v>0</v>
      </c>
      <c r="AF38" s="75">
        <f t="shared" si="12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550</v>
      </c>
      <c r="AM38" s="75">
        <f t="shared" si="13"/>
        <v>33090</v>
      </c>
      <c r="AN38" s="75">
        <f t="shared" si="14"/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f t="shared" si="15"/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f t="shared" si="16"/>
        <v>33090</v>
      </c>
      <c r="AY38" s="75">
        <v>31437</v>
      </c>
      <c r="AZ38" s="75">
        <v>1653</v>
      </c>
      <c r="BA38" s="75">
        <v>0</v>
      </c>
      <c r="BB38" s="75">
        <v>0</v>
      </c>
      <c r="BC38" s="75">
        <v>32118</v>
      </c>
      <c r="BD38" s="75">
        <v>0</v>
      </c>
      <c r="BE38" s="75">
        <v>0</v>
      </c>
      <c r="BF38" s="75">
        <f t="shared" si="17"/>
        <v>33090</v>
      </c>
      <c r="BG38" s="75">
        <f t="shared" si="18"/>
        <v>0</v>
      </c>
      <c r="BH38" s="75">
        <f t="shared" si="19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4573</v>
      </c>
      <c r="BO38" s="75">
        <f t="shared" si="20"/>
        <v>0</v>
      </c>
      <c r="BP38" s="75">
        <f t="shared" si="21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2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23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20779</v>
      </c>
      <c r="CF38" s="75">
        <v>0</v>
      </c>
      <c r="CG38" s="75">
        <v>0</v>
      </c>
      <c r="CH38" s="75">
        <f t="shared" si="24"/>
        <v>0</v>
      </c>
      <c r="CI38" s="75">
        <f t="shared" si="27"/>
        <v>0</v>
      </c>
      <c r="CJ38" s="75">
        <f t="shared" si="27"/>
        <v>0</v>
      </c>
      <c r="CK38" s="75">
        <f t="shared" si="27"/>
        <v>0</v>
      </c>
      <c r="CL38" s="75">
        <f t="shared" si="27"/>
        <v>0</v>
      </c>
      <c r="CM38" s="75">
        <f t="shared" si="27"/>
        <v>0</v>
      </c>
      <c r="CN38" s="75">
        <f t="shared" si="27"/>
        <v>0</v>
      </c>
      <c r="CO38" s="75">
        <f t="shared" si="27"/>
        <v>0</v>
      </c>
      <c r="CP38" s="75">
        <f t="shared" si="27"/>
        <v>5123</v>
      </c>
      <c r="CQ38" s="75">
        <f t="shared" si="27"/>
        <v>33090</v>
      </c>
      <c r="CR38" s="75">
        <f t="shared" si="27"/>
        <v>0</v>
      </c>
      <c r="CS38" s="75">
        <f t="shared" si="27"/>
        <v>0</v>
      </c>
      <c r="CT38" s="75">
        <f t="shared" si="27"/>
        <v>0</v>
      </c>
      <c r="CU38" s="75">
        <f t="shared" si="27"/>
        <v>0</v>
      </c>
      <c r="CV38" s="75">
        <f t="shared" si="27"/>
        <v>0</v>
      </c>
      <c r="CW38" s="75">
        <f t="shared" si="27"/>
        <v>0</v>
      </c>
      <c r="CX38" s="75">
        <f t="shared" si="26"/>
        <v>0</v>
      </c>
      <c r="CY38" s="75">
        <f t="shared" si="26"/>
        <v>0</v>
      </c>
      <c r="CZ38" s="75">
        <f t="shared" si="26"/>
        <v>0</v>
      </c>
      <c r="DA38" s="75">
        <f t="shared" si="26"/>
        <v>0</v>
      </c>
      <c r="DB38" s="75">
        <f t="shared" si="28"/>
        <v>33090</v>
      </c>
      <c r="DC38" s="75">
        <f t="shared" si="28"/>
        <v>31437</v>
      </c>
      <c r="DD38" s="75">
        <f t="shared" si="28"/>
        <v>1653</v>
      </c>
      <c r="DE38" s="75">
        <f t="shared" si="28"/>
        <v>0</v>
      </c>
      <c r="DF38" s="75">
        <f t="shared" si="28"/>
        <v>0</v>
      </c>
      <c r="DG38" s="75">
        <f t="shared" si="28"/>
        <v>52897</v>
      </c>
      <c r="DH38" s="75">
        <f t="shared" si="28"/>
        <v>0</v>
      </c>
      <c r="DI38" s="75">
        <f t="shared" si="28"/>
        <v>0</v>
      </c>
      <c r="DJ38" s="75">
        <f t="shared" si="28"/>
        <v>33090</v>
      </c>
    </row>
    <row r="39" spans="1:114" s="50" customFormat="1" ht="12" customHeight="1">
      <c r="A39" s="53" t="s">
        <v>390</v>
      </c>
      <c r="B39" s="54" t="s">
        <v>455</v>
      </c>
      <c r="C39" s="53" t="s">
        <v>456</v>
      </c>
      <c r="D39" s="75">
        <f t="shared" si="5"/>
        <v>52192</v>
      </c>
      <c r="E39" s="75">
        <f t="shared" si="6"/>
        <v>0</v>
      </c>
      <c r="F39" s="75">
        <v>0</v>
      </c>
      <c r="G39" s="75">
        <v>0</v>
      </c>
      <c r="H39" s="75">
        <v>0</v>
      </c>
      <c r="I39" s="75">
        <v>0</v>
      </c>
      <c r="J39" s="76" t="s">
        <v>392</v>
      </c>
      <c r="K39" s="75">
        <v>0</v>
      </c>
      <c r="L39" s="75">
        <v>52192</v>
      </c>
      <c r="M39" s="75">
        <f t="shared" si="7"/>
        <v>23546</v>
      </c>
      <c r="N39" s="75">
        <f t="shared" si="8"/>
        <v>0</v>
      </c>
      <c r="O39" s="75">
        <v>0</v>
      </c>
      <c r="P39" s="75">
        <v>0</v>
      </c>
      <c r="Q39" s="75">
        <v>0</v>
      </c>
      <c r="R39" s="75">
        <v>0</v>
      </c>
      <c r="S39" s="76" t="s">
        <v>392</v>
      </c>
      <c r="T39" s="75">
        <v>0</v>
      </c>
      <c r="U39" s="75">
        <v>23546</v>
      </c>
      <c r="V39" s="75">
        <f t="shared" si="9"/>
        <v>75738</v>
      </c>
      <c r="W39" s="75">
        <f t="shared" si="9"/>
        <v>0</v>
      </c>
      <c r="X39" s="75">
        <f t="shared" si="9"/>
        <v>0</v>
      </c>
      <c r="Y39" s="75">
        <f t="shared" si="9"/>
        <v>0</v>
      </c>
      <c r="Z39" s="75">
        <f t="shared" si="9"/>
        <v>0</v>
      </c>
      <c r="AA39" s="75">
        <f t="shared" si="9"/>
        <v>0</v>
      </c>
      <c r="AB39" s="76" t="s">
        <v>392</v>
      </c>
      <c r="AC39" s="75">
        <f t="shared" si="10"/>
        <v>0</v>
      </c>
      <c r="AD39" s="75">
        <f t="shared" si="10"/>
        <v>75738</v>
      </c>
      <c r="AE39" s="75">
        <f t="shared" si="11"/>
        <v>0</v>
      </c>
      <c r="AF39" s="75">
        <f t="shared" si="12"/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380</v>
      </c>
      <c r="AM39" s="75">
        <f t="shared" si="13"/>
        <v>29139</v>
      </c>
      <c r="AN39" s="75">
        <f t="shared" si="14"/>
        <v>8962</v>
      </c>
      <c r="AO39" s="75">
        <v>8962</v>
      </c>
      <c r="AP39" s="75">
        <v>0</v>
      </c>
      <c r="AQ39" s="75">
        <v>0</v>
      </c>
      <c r="AR39" s="75">
        <v>0</v>
      </c>
      <c r="AS39" s="75">
        <f t="shared" si="15"/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f t="shared" si="16"/>
        <v>20177</v>
      </c>
      <c r="AY39" s="75">
        <v>19121</v>
      </c>
      <c r="AZ39" s="75">
        <v>924</v>
      </c>
      <c r="BA39" s="75">
        <v>0</v>
      </c>
      <c r="BB39" s="75">
        <v>132</v>
      </c>
      <c r="BC39" s="75">
        <v>22673</v>
      </c>
      <c r="BD39" s="75">
        <v>0</v>
      </c>
      <c r="BE39" s="75">
        <v>0</v>
      </c>
      <c r="BF39" s="75">
        <f t="shared" si="17"/>
        <v>29139</v>
      </c>
      <c r="BG39" s="75">
        <f t="shared" si="18"/>
        <v>0</v>
      </c>
      <c r="BH39" s="75">
        <f t="shared" si="19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4099</v>
      </c>
      <c r="BO39" s="75">
        <f t="shared" si="20"/>
        <v>0</v>
      </c>
      <c r="BP39" s="75">
        <f t="shared" si="21"/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f t="shared" si="22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23"/>
        <v>0</v>
      </c>
      <c r="CA39" s="75">
        <v>0</v>
      </c>
      <c r="CB39" s="75">
        <v>0</v>
      </c>
      <c r="CC39" s="75">
        <v>0</v>
      </c>
      <c r="CD39" s="75">
        <v>0</v>
      </c>
      <c r="CE39" s="75">
        <v>19447</v>
      </c>
      <c r="CF39" s="75">
        <v>0</v>
      </c>
      <c r="CG39" s="75">
        <v>0</v>
      </c>
      <c r="CH39" s="75">
        <f t="shared" si="24"/>
        <v>0</v>
      </c>
      <c r="CI39" s="75">
        <f t="shared" si="27"/>
        <v>0</v>
      </c>
      <c r="CJ39" s="75">
        <f t="shared" si="27"/>
        <v>0</v>
      </c>
      <c r="CK39" s="75">
        <f t="shared" si="27"/>
        <v>0</v>
      </c>
      <c r="CL39" s="75">
        <f t="shared" si="27"/>
        <v>0</v>
      </c>
      <c r="CM39" s="75">
        <f t="shared" si="27"/>
        <v>0</v>
      </c>
      <c r="CN39" s="75">
        <f t="shared" si="27"/>
        <v>0</v>
      </c>
      <c r="CO39" s="75">
        <f t="shared" si="27"/>
        <v>0</v>
      </c>
      <c r="CP39" s="75">
        <f t="shared" si="27"/>
        <v>4479</v>
      </c>
      <c r="CQ39" s="75">
        <f t="shared" si="27"/>
        <v>29139</v>
      </c>
      <c r="CR39" s="75">
        <f t="shared" si="27"/>
        <v>8962</v>
      </c>
      <c r="CS39" s="75">
        <f t="shared" si="27"/>
        <v>8962</v>
      </c>
      <c r="CT39" s="75">
        <f t="shared" si="27"/>
        <v>0</v>
      </c>
      <c r="CU39" s="75">
        <f t="shared" si="27"/>
        <v>0</v>
      </c>
      <c r="CV39" s="75">
        <f t="shared" si="27"/>
        <v>0</v>
      </c>
      <c r="CW39" s="75">
        <f t="shared" si="27"/>
        <v>0</v>
      </c>
      <c r="CX39" s="75">
        <f t="shared" si="26"/>
        <v>0</v>
      </c>
      <c r="CY39" s="75">
        <f t="shared" si="26"/>
        <v>0</v>
      </c>
      <c r="CZ39" s="75">
        <f t="shared" si="26"/>
        <v>0</v>
      </c>
      <c r="DA39" s="75">
        <f t="shared" si="26"/>
        <v>0</v>
      </c>
      <c r="DB39" s="75">
        <f t="shared" si="28"/>
        <v>20177</v>
      </c>
      <c r="DC39" s="75">
        <f t="shared" si="28"/>
        <v>19121</v>
      </c>
      <c r="DD39" s="75">
        <f t="shared" si="28"/>
        <v>924</v>
      </c>
      <c r="DE39" s="75">
        <f t="shared" si="28"/>
        <v>0</v>
      </c>
      <c r="DF39" s="75">
        <f t="shared" si="28"/>
        <v>132</v>
      </c>
      <c r="DG39" s="75">
        <f t="shared" si="28"/>
        <v>42120</v>
      </c>
      <c r="DH39" s="75">
        <f t="shared" si="28"/>
        <v>0</v>
      </c>
      <c r="DI39" s="75">
        <f t="shared" si="28"/>
        <v>0</v>
      </c>
      <c r="DJ39" s="75">
        <f t="shared" si="28"/>
        <v>29139</v>
      </c>
    </row>
    <row r="40" spans="1:114" s="50" customFormat="1" ht="12" customHeight="1">
      <c r="A40" s="53" t="s">
        <v>390</v>
      </c>
      <c r="B40" s="54" t="s">
        <v>457</v>
      </c>
      <c r="C40" s="53" t="s">
        <v>458</v>
      </c>
      <c r="D40" s="75">
        <f t="shared" si="5"/>
        <v>46245</v>
      </c>
      <c r="E40" s="75">
        <f t="shared" si="6"/>
        <v>147</v>
      </c>
      <c r="F40" s="75">
        <v>0</v>
      </c>
      <c r="G40" s="75">
        <v>0</v>
      </c>
      <c r="H40" s="75">
        <v>0</v>
      </c>
      <c r="I40" s="75">
        <v>147</v>
      </c>
      <c r="J40" s="76" t="s">
        <v>392</v>
      </c>
      <c r="K40" s="75">
        <v>0</v>
      </c>
      <c r="L40" s="75">
        <v>46098</v>
      </c>
      <c r="M40" s="75">
        <f t="shared" si="7"/>
        <v>7114</v>
      </c>
      <c r="N40" s="75">
        <f t="shared" si="8"/>
        <v>0</v>
      </c>
      <c r="O40" s="75">
        <v>0</v>
      </c>
      <c r="P40" s="75">
        <v>0</v>
      </c>
      <c r="Q40" s="75">
        <v>0</v>
      </c>
      <c r="R40" s="75">
        <v>0</v>
      </c>
      <c r="S40" s="76" t="s">
        <v>392</v>
      </c>
      <c r="T40" s="75">
        <v>0</v>
      </c>
      <c r="U40" s="75">
        <v>7114</v>
      </c>
      <c r="V40" s="75">
        <f t="shared" si="9"/>
        <v>53359</v>
      </c>
      <c r="W40" s="75">
        <f t="shared" si="9"/>
        <v>147</v>
      </c>
      <c r="X40" s="75">
        <f t="shared" si="9"/>
        <v>0</v>
      </c>
      <c r="Y40" s="75">
        <f t="shared" si="9"/>
        <v>0</v>
      </c>
      <c r="Z40" s="75">
        <f t="shared" si="9"/>
        <v>0</v>
      </c>
      <c r="AA40" s="75">
        <f t="shared" si="9"/>
        <v>147</v>
      </c>
      <c r="AB40" s="76" t="s">
        <v>392</v>
      </c>
      <c r="AC40" s="75">
        <f t="shared" si="10"/>
        <v>0</v>
      </c>
      <c r="AD40" s="75">
        <f t="shared" si="10"/>
        <v>53212</v>
      </c>
      <c r="AE40" s="75">
        <f t="shared" si="11"/>
        <v>0</v>
      </c>
      <c r="AF40" s="75">
        <f t="shared" si="12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13"/>
        <v>46245</v>
      </c>
      <c r="AN40" s="75">
        <f t="shared" si="14"/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f t="shared" si="15"/>
        <v>1947</v>
      </c>
      <c r="AT40" s="75">
        <v>1947</v>
      </c>
      <c r="AU40" s="75">
        <v>0</v>
      </c>
      <c r="AV40" s="75">
        <v>0</v>
      </c>
      <c r="AW40" s="75">
        <v>0</v>
      </c>
      <c r="AX40" s="75">
        <f t="shared" si="16"/>
        <v>44298</v>
      </c>
      <c r="AY40" s="75">
        <v>6008</v>
      </c>
      <c r="AZ40" s="75">
        <v>32227</v>
      </c>
      <c r="BA40" s="75">
        <v>6063</v>
      </c>
      <c r="BB40" s="75">
        <v>0</v>
      </c>
      <c r="BC40" s="75">
        <v>0</v>
      </c>
      <c r="BD40" s="75">
        <v>0</v>
      </c>
      <c r="BE40" s="75">
        <v>0</v>
      </c>
      <c r="BF40" s="75">
        <f t="shared" si="17"/>
        <v>46245</v>
      </c>
      <c r="BG40" s="75">
        <f t="shared" si="18"/>
        <v>0</v>
      </c>
      <c r="BH40" s="75">
        <f t="shared" si="19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0"/>
        <v>7114</v>
      </c>
      <c r="BP40" s="75">
        <f t="shared" si="21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2"/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t="shared" si="23"/>
        <v>7114</v>
      </c>
      <c r="CA40" s="75">
        <v>0</v>
      </c>
      <c r="CB40" s="75">
        <v>7114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f t="shared" si="24"/>
        <v>7114</v>
      </c>
      <c r="CI40" s="75">
        <f t="shared" si="27"/>
        <v>0</v>
      </c>
      <c r="CJ40" s="75">
        <f t="shared" si="27"/>
        <v>0</v>
      </c>
      <c r="CK40" s="75">
        <f t="shared" si="27"/>
        <v>0</v>
      </c>
      <c r="CL40" s="75">
        <f t="shared" si="27"/>
        <v>0</v>
      </c>
      <c r="CM40" s="75">
        <f t="shared" si="27"/>
        <v>0</v>
      </c>
      <c r="CN40" s="75">
        <f t="shared" si="27"/>
        <v>0</v>
      </c>
      <c r="CO40" s="75">
        <f t="shared" si="27"/>
        <v>0</v>
      </c>
      <c r="CP40" s="75">
        <f t="shared" si="27"/>
        <v>0</v>
      </c>
      <c r="CQ40" s="75">
        <f t="shared" si="27"/>
        <v>53359</v>
      </c>
      <c r="CR40" s="75">
        <f t="shared" si="27"/>
        <v>0</v>
      </c>
      <c r="CS40" s="75">
        <f t="shared" si="27"/>
        <v>0</v>
      </c>
      <c r="CT40" s="75">
        <f t="shared" si="27"/>
        <v>0</v>
      </c>
      <c r="CU40" s="75">
        <f t="shared" si="27"/>
        <v>0</v>
      </c>
      <c r="CV40" s="75">
        <f t="shared" si="27"/>
        <v>0</v>
      </c>
      <c r="CW40" s="75">
        <f t="shared" si="27"/>
        <v>1947</v>
      </c>
      <c r="CX40" s="75">
        <f t="shared" si="26"/>
        <v>1947</v>
      </c>
      <c r="CY40" s="75">
        <f t="shared" si="26"/>
        <v>0</v>
      </c>
      <c r="CZ40" s="75">
        <f t="shared" si="26"/>
        <v>0</v>
      </c>
      <c r="DA40" s="75">
        <f t="shared" si="26"/>
        <v>0</v>
      </c>
      <c r="DB40" s="75">
        <f t="shared" si="28"/>
        <v>51412</v>
      </c>
      <c r="DC40" s="75">
        <f t="shared" si="28"/>
        <v>6008</v>
      </c>
      <c r="DD40" s="75">
        <f t="shared" si="28"/>
        <v>39341</v>
      </c>
      <c r="DE40" s="75">
        <f t="shared" si="28"/>
        <v>6063</v>
      </c>
      <c r="DF40" s="75">
        <f t="shared" si="28"/>
        <v>0</v>
      </c>
      <c r="DG40" s="75">
        <f t="shared" si="28"/>
        <v>0</v>
      </c>
      <c r="DH40" s="75">
        <f t="shared" si="28"/>
        <v>0</v>
      </c>
      <c r="DI40" s="75">
        <f t="shared" si="28"/>
        <v>0</v>
      </c>
      <c r="DJ40" s="75">
        <f t="shared" si="28"/>
        <v>53359</v>
      </c>
    </row>
    <row r="41" spans="1:114" s="50" customFormat="1" ht="12" customHeight="1">
      <c r="A41" s="53" t="s">
        <v>390</v>
      </c>
      <c r="B41" s="54" t="s">
        <v>459</v>
      </c>
      <c r="C41" s="53" t="s">
        <v>460</v>
      </c>
      <c r="D41" s="75">
        <f t="shared" si="5"/>
        <v>93721</v>
      </c>
      <c r="E41" s="75">
        <f t="shared" si="6"/>
        <v>75</v>
      </c>
      <c r="F41" s="75">
        <v>0</v>
      </c>
      <c r="G41" s="75">
        <v>0</v>
      </c>
      <c r="H41" s="75">
        <v>0</v>
      </c>
      <c r="I41" s="75">
        <v>0</v>
      </c>
      <c r="J41" s="76" t="s">
        <v>392</v>
      </c>
      <c r="K41" s="75">
        <v>75</v>
      </c>
      <c r="L41" s="75">
        <v>93646</v>
      </c>
      <c r="M41" s="75">
        <f t="shared" si="7"/>
        <v>12929</v>
      </c>
      <c r="N41" s="75">
        <f t="shared" si="8"/>
        <v>10</v>
      </c>
      <c r="O41" s="75">
        <v>0</v>
      </c>
      <c r="P41" s="75">
        <v>0</v>
      </c>
      <c r="Q41" s="75">
        <v>0</v>
      </c>
      <c r="R41" s="75">
        <v>0</v>
      </c>
      <c r="S41" s="76" t="s">
        <v>392</v>
      </c>
      <c r="T41" s="75">
        <v>10</v>
      </c>
      <c r="U41" s="75">
        <v>12919</v>
      </c>
      <c r="V41" s="75">
        <f t="shared" si="9"/>
        <v>106650</v>
      </c>
      <c r="W41" s="75">
        <f t="shared" si="9"/>
        <v>85</v>
      </c>
      <c r="X41" s="75">
        <f t="shared" si="9"/>
        <v>0</v>
      </c>
      <c r="Y41" s="75">
        <f t="shared" si="9"/>
        <v>0</v>
      </c>
      <c r="Z41" s="75">
        <f t="shared" si="9"/>
        <v>0</v>
      </c>
      <c r="AA41" s="75">
        <f t="shared" si="9"/>
        <v>0</v>
      </c>
      <c r="AB41" s="76" t="s">
        <v>392</v>
      </c>
      <c r="AC41" s="75">
        <f t="shared" si="10"/>
        <v>85</v>
      </c>
      <c r="AD41" s="75">
        <f t="shared" si="10"/>
        <v>106565</v>
      </c>
      <c r="AE41" s="75">
        <f t="shared" si="11"/>
        <v>0</v>
      </c>
      <c r="AF41" s="75">
        <f t="shared" si="12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8338</v>
      </c>
      <c r="AM41" s="75">
        <f t="shared" si="13"/>
        <v>48182</v>
      </c>
      <c r="AN41" s="75">
        <f t="shared" si="14"/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f t="shared" si="15"/>
        <v>6600</v>
      </c>
      <c r="AT41" s="75">
        <v>0</v>
      </c>
      <c r="AU41" s="75">
        <v>6600</v>
      </c>
      <c r="AV41" s="75">
        <v>0</v>
      </c>
      <c r="AW41" s="75">
        <v>0</v>
      </c>
      <c r="AX41" s="75">
        <f t="shared" si="16"/>
        <v>41582</v>
      </c>
      <c r="AY41" s="75">
        <v>39667</v>
      </c>
      <c r="AZ41" s="75">
        <v>366</v>
      </c>
      <c r="BA41" s="75">
        <v>0</v>
      </c>
      <c r="BB41" s="75">
        <v>1549</v>
      </c>
      <c r="BC41" s="75">
        <v>31339</v>
      </c>
      <c r="BD41" s="75">
        <v>0</v>
      </c>
      <c r="BE41" s="75">
        <v>5862</v>
      </c>
      <c r="BF41" s="75">
        <f t="shared" si="17"/>
        <v>54044</v>
      </c>
      <c r="BG41" s="75">
        <f t="shared" si="18"/>
        <v>0</v>
      </c>
      <c r="BH41" s="75">
        <f t="shared" si="19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f t="shared" si="20"/>
        <v>10</v>
      </c>
      <c r="BP41" s="75">
        <f t="shared" si="21"/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f t="shared" si="22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23"/>
        <v>10</v>
      </c>
      <c r="CA41" s="75">
        <v>0</v>
      </c>
      <c r="CB41" s="75">
        <v>0</v>
      </c>
      <c r="CC41" s="75">
        <v>0</v>
      </c>
      <c r="CD41" s="75">
        <v>10</v>
      </c>
      <c r="CE41" s="75">
        <v>12919</v>
      </c>
      <c r="CF41" s="75">
        <v>0</v>
      </c>
      <c r="CG41" s="75">
        <v>0</v>
      </c>
      <c r="CH41" s="75">
        <f t="shared" si="24"/>
        <v>10</v>
      </c>
      <c r="CI41" s="75">
        <f aca="true" t="shared" si="29" ref="CI41:CW42">SUM(AE41,+BG41)</f>
        <v>0</v>
      </c>
      <c r="CJ41" s="75">
        <f t="shared" si="29"/>
        <v>0</v>
      </c>
      <c r="CK41" s="75">
        <f t="shared" si="29"/>
        <v>0</v>
      </c>
      <c r="CL41" s="75">
        <f t="shared" si="29"/>
        <v>0</v>
      </c>
      <c r="CM41" s="75">
        <f t="shared" si="29"/>
        <v>0</v>
      </c>
      <c r="CN41" s="75">
        <f t="shared" si="29"/>
        <v>0</v>
      </c>
      <c r="CO41" s="75">
        <f t="shared" si="29"/>
        <v>0</v>
      </c>
      <c r="CP41" s="75">
        <f t="shared" si="29"/>
        <v>8338</v>
      </c>
      <c r="CQ41" s="75">
        <f t="shared" si="29"/>
        <v>48192</v>
      </c>
      <c r="CR41" s="75">
        <f t="shared" si="29"/>
        <v>0</v>
      </c>
      <c r="CS41" s="75">
        <f t="shared" si="29"/>
        <v>0</v>
      </c>
      <c r="CT41" s="75">
        <f t="shared" si="29"/>
        <v>0</v>
      </c>
      <c r="CU41" s="75">
        <f t="shared" si="29"/>
        <v>0</v>
      </c>
      <c r="CV41" s="75">
        <f t="shared" si="29"/>
        <v>0</v>
      </c>
      <c r="CW41" s="75">
        <f t="shared" si="29"/>
        <v>6600</v>
      </c>
      <c r="CX41" s="75">
        <f t="shared" si="26"/>
        <v>0</v>
      </c>
      <c r="CY41" s="75">
        <f t="shared" si="26"/>
        <v>6600</v>
      </c>
      <c r="CZ41" s="75">
        <f t="shared" si="26"/>
        <v>0</v>
      </c>
      <c r="DA41" s="75">
        <f t="shared" si="26"/>
        <v>0</v>
      </c>
      <c r="DB41" s="75">
        <f t="shared" si="28"/>
        <v>41592</v>
      </c>
      <c r="DC41" s="75">
        <f t="shared" si="28"/>
        <v>39667</v>
      </c>
      <c r="DD41" s="75">
        <f t="shared" si="28"/>
        <v>366</v>
      </c>
      <c r="DE41" s="75">
        <f t="shared" si="28"/>
        <v>0</v>
      </c>
      <c r="DF41" s="75">
        <f t="shared" si="28"/>
        <v>1559</v>
      </c>
      <c r="DG41" s="75">
        <f t="shared" si="28"/>
        <v>44258</v>
      </c>
      <c r="DH41" s="75">
        <f t="shared" si="28"/>
        <v>0</v>
      </c>
      <c r="DI41" s="75">
        <f t="shared" si="28"/>
        <v>5862</v>
      </c>
      <c r="DJ41" s="75">
        <f t="shared" si="28"/>
        <v>54054</v>
      </c>
    </row>
    <row r="42" spans="1:114" s="50" customFormat="1" ht="12" customHeight="1">
      <c r="A42" s="53" t="s">
        <v>390</v>
      </c>
      <c r="B42" s="54" t="s">
        <v>461</v>
      </c>
      <c r="C42" s="53" t="s">
        <v>462</v>
      </c>
      <c r="D42" s="75">
        <f t="shared" si="5"/>
        <v>50310</v>
      </c>
      <c r="E42" s="75">
        <f t="shared" si="6"/>
        <v>645</v>
      </c>
      <c r="F42" s="75">
        <v>0</v>
      </c>
      <c r="G42" s="75">
        <v>0</v>
      </c>
      <c r="H42" s="75">
        <v>0</v>
      </c>
      <c r="I42" s="75">
        <v>580</v>
      </c>
      <c r="J42" s="76" t="s">
        <v>392</v>
      </c>
      <c r="K42" s="75">
        <v>65</v>
      </c>
      <c r="L42" s="75">
        <v>49665</v>
      </c>
      <c r="M42" s="75">
        <f t="shared" si="7"/>
        <v>17855</v>
      </c>
      <c r="N42" s="75">
        <f t="shared" si="8"/>
        <v>0</v>
      </c>
      <c r="O42" s="75">
        <v>0</v>
      </c>
      <c r="P42" s="75">
        <v>0</v>
      </c>
      <c r="Q42" s="75">
        <v>0</v>
      </c>
      <c r="R42" s="75">
        <v>0</v>
      </c>
      <c r="S42" s="76" t="s">
        <v>392</v>
      </c>
      <c r="T42" s="75">
        <v>0</v>
      </c>
      <c r="U42" s="75">
        <v>17855</v>
      </c>
      <c r="V42" s="75">
        <f t="shared" si="9"/>
        <v>68165</v>
      </c>
      <c r="W42" s="75">
        <f t="shared" si="9"/>
        <v>645</v>
      </c>
      <c r="X42" s="75">
        <f t="shared" si="9"/>
        <v>0</v>
      </c>
      <c r="Y42" s="75">
        <f t="shared" si="9"/>
        <v>0</v>
      </c>
      <c r="Z42" s="75">
        <f t="shared" si="9"/>
        <v>0</v>
      </c>
      <c r="AA42" s="75">
        <f t="shared" si="9"/>
        <v>580</v>
      </c>
      <c r="AB42" s="76" t="s">
        <v>392</v>
      </c>
      <c r="AC42" s="75">
        <f t="shared" si="10"/>
        <v>65</v>
      </c>
      <c r="AD42" s="75">
        <f t="shared" si="10"/>
        <v>67520</v>
      </c>
      <c r="AE42" s="75">
        <f t="shared" si="11"/>
        <v>0</v>
      </c>
      <c r="AF42" s="75">
        <f t="shared" si="12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1469</v>
      </c>
      <c r="AM42" s="75">
        <f t="shared" si="13"/>
        <v>31321</v>
      </c>
      <c r="AN42" s="75">
        <f t="shared" si="14"/>
        <v>6738</v>
      </c>
      <c r="AO42" s="75">
        <v>6738</v>
      </c>
      <c r="AP42" s="75">
        <v>0</v>
      </c>
      <c r="AQ42" s="75">
        <v>0</v>
      </c>
      <c r="AR42" s="75">
        <v>0</v>
      </c>
      <c r="AS42" s="75">
        <f t="shared" si="15"/>
        <v>0</v>
      </c>
      <c r="AT42" s="75">
        <v>0</v>
      </c>
      <c r="AU42" s="75">
        <v>0</v>
      </c>
      <c r="AV42" s="75"/>
      <c r="AW42" s="75">
        <v>0</v>
      </c>
      <c r="AX42" s="75">
        <f t="shared" si="16"/>
        <v>24583</v>
      </c>
      <c r="AY42" s="75">
        <v>24583</v>
      </c>
      <c r="AZ42" s="75">
        <v>0</v>
      </c>
      <c r="BA42" s="75">
        <v>0</v>
      </c>
      <c r="BB42" s="75">
        <v>0</v>
      </c>
      <c r="BC42" s="75">
        <v>17520</v>
      </c>
      <c r="BD42" s="75">
        <v>0</v>
      </c>
      <c r="BE42" s="75">
        <v>0</v>
      </c>
      <c r="BF42" s="75">
        <f t="shared" si="17"/>
        <v>31321</v>
      </c>
      <c r="BG42" s="75">
        <f t="shared" si="18"/>
        <v>0</v>
      </c>
      <c r="BH42" s="75">
        <f t="shared" si="19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f t="shared" si="20"/>
        <v>0</v>
      </c>
      <c r="BP42" s="75">
        <f t="shared" si="21"/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f t="shared" si="22"/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f t="shared" si="23"/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17855</v>
      </c>
      <c r="CF42" s="75">
        <v>0</v>
      </c>
      <c r="CG42" s="75">
        <v>0</v>
      </c>
      <c r="CH42" s="75">
        <f t="shared" si="24"/>
        <v>0</v>
      </c>
      <c r="CI42" s="75">
        <f t="shared" si="29"/>
        <v>0</v>
      </c>
      <c r="CJ42" s="75">
        <f t="shared" si="29"/>
        <v>0</v>
      </c>
      <c r="CK42" s="75">
        <f t="shared" si="29"/>
        <v>0</v>
      </c>
      <c r="CL42" s="75">
        <f t="shared" si="29"/>
        <v>0</v>
      </c>
      <c r="CM42" s="75">
        <f t="shared" si="29"/>
        <v>0</v>
      </c>
      <c r="CN42" s="75">
        <f t="shared" si="29"/>
        <v>0</v>
      </c>
      <c r="CO42" s="75">
        <f t="shared" si="29"/>
        <v>0</v>
      </c>
      <c r="CP42" s="75">
        <f t="shared" si="29"/>
        <v>1469</v>
      </c>
      <c r="CQ42" s="75">
        <f t="shared" si="29"/>
        <v>31321</v>
      </c>
      <c r="CR42" s="75">
        <f t="shared" si="29"/>
        <v>6738</v>
      </c>
      <c r="CS42" s="75">
        <f t="shared" si="29"/>
        <v>6738</v>
      </c>
      <c r="CT42" s="75">
        <f t="shared" si="29"/>
        <v>0</v>
      </c>
      <c r="CU42" s="75">
        <f t="shared" si="29"/>
        <v>0</v>
      </c>
      <c r="CV42" s="75">
        <f t="shared" si="29"/>
        <v>0</v>
      </c>
      <c r="CW42" s="75">
        <f t="shared" si="29"/>
        <v>0</v>
      </c>
      <c r="CX42" s="75">
        <f t="shared" si="26"/>
        <v>0</v>
      </c>
      <c r="CY42" s="75">
        <f t="shared" si="26"/>
        <v>0</v>
      </c>
      <c r="CZ42" s="75">
        <f t="shared" si="26"/>
        <v>0</v>
      </c>
      <c r="DA42" s="75">
        <f t="shared" si="26"/>
        <v>0</v>
      </c>
      <c r="DB42" s="75">
        <f t="shared" si="28"/>
        <v>24583</v>
      </c>
      <c r="DC42" s="75">
        <f t="shared" si="28"/>
        <v>24583</v>
      </c>
      <c r="DD42" s="75">
        <f t="shared" si="28"/>
        <v>0</v>
      </c>
      <c r="DE42" s="75">
        <f t="shared" si="28"/>
        <v>0</v>
      </c>
      <c r="DF42" s="75">
        <f t="shared" si="28"/>
        <v>0</v>
      </c>
      <c r="DG42" s="75">
        <f t="shared" si="28"/>
        <v>35375</v>
      </c>
      <c r="DH42" s="75">
        <f t="shared" si="28"/>
        <v>0</v>
      </c>
      <c r="DI42" s="75">
        <f t="shared" si="28"/>
        <v>0</v>
      </c>
      <c r="DJ42" s="75">
        <f t="shared" si="28"/>
        <v>31321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15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4" t="s">
        <v>76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50" t="s">
        <v>77</v>
      </c>
      <c r="B2" s="150" t="s">
        <v>78</v>
      </c>
      <c r="C2" s="153" t="s">
        <v>79</v>
      </c>
      <c r="D2" s="132" t="s">
        <v>80</v>
      </c>
      <c r="E2" s="79"/>
      <c r="F2" s="79"/>
      <c r="G2" s="79"/>
      <c r="H2" s="79"/>
      <c r="I2" s="79"/>
      <c r="J2" s="79"/>
      <c r="K2" s="79"/>
      <c r="L2" s="80"/>
      <c r="M2" s="132" t="s">
        <v>81</v>
      </c>
      <c r="N2" s="79"/>
      <c r="O2" s="79"/>
      <c r="P2" s="79"/>
      <c r="Q2" s="79"/>
      <c r="R2" s="79"/>
      <c r="S2" s="79"/>
      <c r="T2" s="79"/>
      <c r="U2" s="80"/>
      <c r="V2" s="132" t="s">
        <v>82</v>
      </c>
      <c r="W2" s="79"/>
      <c r="X2" s="79"/>
      <c r="Y2" s="79"/>
      <c r="Z2" s="79"/>
      <c r="AA2" s="79"/>
      <c r="AB2" s="79"/>
      <c r="AC2" s="79"/>
      <c r="AD2" s="80"/>
      <c r="AE2" s="133" t="s">
        <v>83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3" t="s">
        <v>84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3" t="s">
        <v>85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51"/>
      <c r="B3" s="151"/>
      <c r="C3" s="154"/>
      <c r="D3" s="134" t="s">
        <v>86</v>
      </c>
      <c r="E3" s="84"/>
      <c r="F3" s="84"/>
      <c r="G3" s="84"/>
      <c r="H3" s="84"/>
      <c r="I3" s="84"/>
      <c r="J3" s="84"/>
      <c r="K3" s="84"/>
      <c r="L3" s="85"/>
      <c r="M3" s="134" t="s">
        <v>86</v>
      </c>
      <c r="N3" s="84"/>
      <c r="O3" s="84"/>
      <c r="P3" s="84"/>
      <c r="Q3" s="84"/>
      <c r="R3" s="84"/>
      <c r="S3" s="84"/>
      <c r="T3" s="84"/>
      <c r="U3" s="85"/>
      <c r="V3" s="134" t="s">
        <v>86</v>
      </c>
      <c r="W3" s="84"/>
      <c r="X3" s="84"/>
      <c r="Y3" s="84"/>
      <c r="Z3" s="84"/>
      <c r="AA3" s="84"/>
      <c r="AB3" s="84"/>
      <c r="AC3" s="84"/>
      <c r="AD3" s="85"/>
      <c r="AE3" s="135" t="s">
        <v>87</v>
      </c>
      <c r="AF3" s="81"/>
      <c r="AG3" s="81"/>
      <c r="AH3" s="81"/>
      <c r="AI3" s="81"/>
      <c r="AJ3" s="81"/>
      <c r="AK3" s="81"/>
      <c r="AL3" s="86"/>
      <c r="AM3" s="82" t="s">
        <v>88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89</v>
      </c>
      <c r="BF3" s="91" t="s">
        <v>82</v>
      </c>
      <c r="BG3" s="135" t="s">
        <v>87</v>
      </c>
      <c r="BH3" s="81"/>
      <c r="BI3" s="81"/>
      <c r="BJ3" s="81"/>
      <c r="BK3" s="81"/>
      <c r="BL3" s="81"/>
      <c r="BM3" s="81"/>
      <c r="BN3" s="86"/>
      <c r="BO3" s="82" t="s">
        <v>88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89</v>
      </c>
      <c r="CH3" s="91" t="s">
        <v>82</v>
      </c>
      <c r="CI3" s="135" t="s">
        <v>87</v>
      </c>
      <c r="CJ3" s="81"/>
      <c r="CK3" s="81"/>
      <c r="CL3" s="81"/>
      <c r="CM3" s="81"/>
      <c r="CN3" s="81"/>
      <c r="CO3" s="81"/>
      <c r="CP3" s="86"/>
      <c r="CQ3" s="82" t="s">
        <v>88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89</v>
      </c>
      <c r="DJ3" s="91" t="s">
        <v>82</v>
      </c>
    </row>
    <row r="4" spans="1:114" s="55" customFormat="1" ht="13.5" customHeight="1">
      <c r="A4" s="151"/>
      <c r="B4" s="151"/>
      <c r="C4" s="154"/>
      <c r="D4" s="68"/>
      <c r="E4" s="134" t="s">
        <v>90</v>
      </c>
      <c r="F4" s="92"/>
      <c r="G4" s="92"/>
      <c r="H4" s="92"/>
      <c r="I4" s="92"/>
      <c r="J4" s="92"/>
      <c r="K4" s="93"/>
      <c r="L4" s="67" t="s">
        <v>91</v>
      </c>
      <c r="M4" s="68"/>
      <c r="N4" s="134" t="s">
        <v>90</v>
      </c>
      <c r="O4" s="92"/>
      <c r="P4" s="92"/>
      <c r="Q4" s="92"/>
      <c r="R4" s="92"/>
      <c r="S4" s="92"/>
      <c r="T4" s="93"/>
      <c r="U4" s="67" t="s">
        <v>91</v>
      </c>
      <c r="V4" s="68"/>
      <c r="W4" s="134" t="s">
        <v>90</v>
      </c>
      <c r="X4" s="92"/>
      <c r="Y4" s="92"/>
      <c r="Z4" s="92"/>
      <c r="AA4" s="92"/>
      <c r="AB4" s="92"/>
      <c r="AC4" s="93"/>
      <c r="AD4" s="67" t="s">
        <v>91</v>
      </c>
      <c r="AE4" s="91" t="s">
        <v>82</v>
      </c>
      <c r="AF4" s="96" t="s">
        <v>92</v>
      </c>
      <c r="AG4" s="90"/>
      <c r="AH4" s="94"/>
      <c r="AI4" s="81"/>
      <c r="AJ4" s="95"/>
      <c r="AK4" s="136" t="s">
        <v>93</v>
      </c>
      <c r="AL4" s="148" t="s">
        <v>94</v>
      </c>
      <c r="AM4" s="91" t="s">
        <v>82</v>
      </c>
      <c r="AN4" s="135" t="s">
        <v>95</v>
      </c>
      <c r="AO4" s="88"/>
      <c r="AP4" s="88"/>
      <c r="AQ4" s="88"/>
      <c r="AR4" s="89"/>
      <c r="AS4" s="135" t="s">
        <v>96</v>
      </c>
      <c r="AT4" s="81"/>
      <c r="AU4" s="81"/>
      <c r="AV4" s="95"/>
      <c r="AW4" s="96" t="s">
        <v>97</v>
      </c>
      <c r="AX4" s="135" t="s">
        <v>98</v>
      </c>
      <c r="AY4" s="87"/>
      <c r="AZ4" s="88"/>
      <c r="BA4" s="88"/>
      <c r="BB4" s="89"/>
      <c r="BC4" s="96" t="s">
        <v>99</v>
      </c>
      <c r="BD4" s="96" t="s">
        <v>100</v>
      </c>
      <c r="BE4" s="91"/>
      <c r="BF4" s="91"/>
      <c r="BG4" s="91" t="s">
        <v>82</v>
      </c>
      <c r="BH4" s="96" t="s">
        <v>92</v>
      </c>
      <c r="BI4" s="90"/>
      <c r="BJ4" s="94"/>
      <c r="BK4" s="81"/>
      <c r="BL4" s="95"/>
      <c r="BM4" s="136" t="s">
        <v>93</v>
      </c>
      <c r="BN4" s="148" t="s">
        <v>94</v>
      </c>
      <c r="BO4" s="91" t="s">
        <v>82</v>
      </c>
      <c r="BP4" s="135" t="s">
        <v>95</v>
      </c>
      <c r="BQ4" s="88"/>
      <c r="BR4" s="88"/>
      <c r="BS4" s="88"/>
      <c r="BT4" s="89"/>
      <c r="BU4" s="135" t="s">
        <v>96</v>
      </c>
      <c r="BV4" s="81"/>
      <c r="BW4" s="81"/>
      <c r="BX4" s="95"/>
      <c r="BY4" s="96" t="s">
        <v>97</v>
      </c>
      <c r="BZ4" s="135" t="s">
        <v>98</v>
      </c>
      <c r="CA4" s="97"/>
      <c r="CB4" s="97"/>
      <c r="CC4" s="98"/>
      <c r="CD4" s="89"/>
      <c r="CE4" s="96" t="s">
        <v>99</v>
      </c>
      <c r="CF4" s="96" t="s">
        <v>100</v>
      </c>
      <c r="CG4" s="91"/>
      <c r="CH4" s="91"/>
      <c r="CI4" s="91" t="s">
        <v>82</v>
      </c>
      <c r="CJ4" s="96" t="s">
        <v>92</v>
      </c>
      <c r="CK4" s="90"/>
      <c r="CL4" s="94"/>
      <c r="CM4" s="81"/>
      <c r="CN4" s="95"/>
      <c r="CO4" s="136" t="s">
        <v>93</v>
      </c>
      <c r="CP4" s="148" t="s">
        <v>94</v>
      </c>
      <c r="CQ4" s="91" t="s">
        <v>82</v>
      </c>
      <c r="CR4" s="135" t="s">
        <v>95</v>
      </c>
      <c r="CS4" s="88"/>
      <c r="CT4" s="88"/>
      <c r="CU4" s="88"/>
      <c r="CV4" s="89"/>
      <c r="CW4" s="135" t="s">
        <v>96</v>
      </c>
      <c r="CX4" s="81"/>
      <c r="CY4" s="81"/>
      <c r="CZ4" s="95"/>
      <c r="DA4" s="96" t="s">
        <v>97</v>
      </c>
      <c r="DB4" s="135" t="s">
        <v>98</v>
      </c>
      <c r="DC4" s="88"/>
      <c r="DD4" s="88"/>
      <c r="DE4" s="88"/>
      <c r="DF4" s="89"/>
      <c r="DG4" s="96" t="s">
        <v>99</v>
      </c>
      <c r="DH4" s="96" t="s">
        <v>100</v>
      </c>
      <c r="DI4" s="91"/>
      <c r="DJ4" s="91"/>
    </row>
    <row r="5" spans="1:114" s="55" customFormat="1" ht="22.5">
      <c r="A5" s="151"/>
      <c r="B5" s="151"/>
      <c r="C5" s="154"/>
      <c r="D5" s="68"/>
      <c r="E5" s="68" t="s">
        <v>82</v>
      </c>
      <c r="F5" s="129" t="s">
        <v>101</v>
      </c>
      <c r="G5" s="129" t="s">
        <v>102</v>
      </c>
      <c r="H5" s="129" t="s">
        <v>103</v>
      </c>
      <c r="I5" s="129" t="s">
        <v>104</v>
      </c>
      <c r="J5" s="129" t="s">
        <v>105</v>
      </c>
      <c r="K5" s="129" t="s">
        <v>89</v>
      </c>
      <c r="L5" s="67"/>
      <c r="M5" s="68"/>
      <c r="N5" s="68" t="s">
        <v>82</v>
      </c>
      <c r="O5" s="129" t="s">
        <v>101</v>
      </c>
      <c r="P5" s="129" t="s">
        <v>102</v>
      </c>
      <c r="Q5" s="129" t="s">
        <v>103</v>
      </c>
      <c r="R5" s="129" t="s">
        <v>104</v>
      </c>
      <c r="S5" s="129" t="s">
        <v>105</v>
      </c>
      <c r="T5" s="129" t="s">
        <v>89</v>
      </c>
      <c r="U5" s="67"/>
      <c r="V5" s="68"/>
      <c r="W5" s="68" t="s">
        <v>82</v>
      </c>
      <c r="X5" s="129" t="s">
        <v>101</v>
      </c>
      <c r="Y5" s="129" t="s">
        <v>102</v>
      </c>
      <c r="Z5" s="129" t="s">
        <v>103</v>
      </c>
      <c r="AA5" s="129" t="s">
        <v>104</v>
      </c>
      <c r="AB5" s="129" t="s">
        <v>105</v>
      </c>
      <c r="AC5" s="129" t="s">
        <v>89</v>
      </c>
      <c r="AD5" s="67"/>
      <c r="AE5" s="91"/>
      <c r="AF5" s="91" t="s">
        <v>82</v>
      </c>
      <c r="AG5" s="136" t="s">
        <v>106</v>
      </c>
      <c r="AH5" s="136" t="s">
        <v>107</v>
      </c>
      <c r="AI5" s="136" t="s">
        <v>108</v>
      </c>
      <c r="AJ5" s="136" t="s">
        <v>89</v>
      </c>
      <c r="AK5" s="99"/>
      <c r="AL5" s="149"/>
      <c r="AM5" s="91"/>
      <c r="AN5" s="91" t="s">
        <v>82</v>
      </c>
      <c r="AO5" s="91" t="s">
        <v>109</v>
      </c>
      <c r="AP5" s="91" t="s">
        <v>110</v>
      </c>
      <c r="AQ5" s="91" t="s">
        <v>111</v>
      </c>
      <c r="AR5" s="91" t="s">
        <v>112</v>
      </c>
      <c r="AS5" s="91" t="s">
        <v>82</v>
      </c>
      <c r="AT5" s="96" t="s">
        <v>113</v>
      </c>
      <c r="AU5" s="96" t="s">
        <v>114</v>
      </c>
      <c r="AV5" s="96" t="s">
        <v>115</v>
      </c>
      <c r="AW5" s="91"/>
      <c r="AX5" s="91" t="s">
        <v>82</v>
      </c>
      <c r="AY5" s="96" t="s">
        <v>113</v>
      </c>
      <c r="AZ5" s="96" t="s">
        <v>114</v>
      </c>
      <c r="BA5" s="96" t="s">
        <v>115</v>
      </c>
      <c r="BB5" s="96" t="s">
        <v>89</v>
      </c>
      <c r="BC5" s="91"/>
      <c r="BD5" s="91"/>
      <c r="BE5" s="91"/>
      <c r="BF5" s="91"/>
      <c r="BG5" s="91"/>
      <c r="BH5" s="91" t="s">
        <v>82</v>
      </c>
      <c r="BI5" s="136" t="s">
        <v>106</v>
      </c>
      <c r="BJ5" s="136" t="s">
        <v>107</v>
      </c>
      <c r="BK5" s="136" t="s">
        <v>108</v>
      </c>
      <c r="BL5" s="136" t="s">
        <v>89</v>
      </c>
      <c r="BM5" s="99"/>
      <c r="BN5" s="149"/>
      <c r="BO5" s="91"/>
      <c r="BP5" s="91" t="s">
        <v>82</v>
      </c>
      <c r="BQ5" s="91" t="s">
        <v>109</v>
      </c>
      <c r="BR5" s="91" t="s">
        <v>110</v>
      </c>
      <c r="BS5" s="91" t="s">
        <v>111</v>
      </c>
      <c r="BT5" s="91" t="s">
        <v>112</v>
      </c>
      <c r="BU5" s="91" t="s">
        <v>82</v>
      </c>
      <c r="BV5" s="96" t="s">
        <v>113</v>
      </c>
      <c r="BW5" s="96" t="s">
        <v>114</v>
      </c>
      <c r="BX5" s="96" t="s">
        <v>115</v>
      </c>
      <c r="BY5" s="91"/>
      <c r="BZ5" s="91" t="s">
        <v>82</v>
      </c>
      <c r="CA5" s="96" t="s">
        <v>113</v>
      </c>
      <c r="CB5" s="96" t="s">
        <v>114</v>
      </c>
      <c r="CC5" s="96" t="s">
        <v>115</v>
      </c>
      <c r="CD5" s="96" t="s">
        <v>89</v>
      </c>
      <c r="CE5" s="91"/>
      <c r="CF5" s="91"/>
      <c r="CG5" s="91"/>
      <c r="CH5" s="91"/>
      <c r="CI5" s="91"/>
      <c r="CJ5" s="91" t="s">
        <v>82</v>
      </c>
      <c r="CK5" s="136" t="s">
        <v>106</v>
      </c>
      <c r="CL5" s="136" t="s">
        <v>107</v>
      </c>
      <c r="CM5" s="136" t="s">
        <v>108</v>
      </c>
      <c r="CN5" s="136" t="s">
        <v>89</v>
      </c>
      <c r="CO5" s="99"/>
      <c r="CP5" s="149"/>
      <c r="CQ5" s="91"/>
      <c r="CR5" s="91" t="s">
        <v>82</v>
      </c>
      <c r="CS5" s="91" t="s">
        <v>109</v>
      </c>
      <c r="CT5" s="91" t="s">
        <v>110</v>
      </c>
      <c r="CU5" s="91" t="s">
        <v>111</v>
      </c>
      <c r="CV5" s="91" t="s">
        <v>112</v>
      </c>
      <c r="CW5" s="91" t="s">
        <v>82</v>
      </c>
      <c r="CX5" s="96" t="s">
        <v>113</v>
      </c>
      <c r="CY5" s="96" t="s">
        <v>114</v>
      </c>
      <c r="CZ5" s="96" t="s">
        <v>115</v>
      </c>
      <c r="DA5" s="91"/>
      <c r="DB5" s="91" t="s">
        <v>82</v>
      </c>
      <c r="DC5" s="96" t="s">
        <v>113</v>
      </c>
      <c r="DD5" s="96" t="s">
        <v>114</v>
      </c>
      <c r="DE5" s="96" t="s">
        <v>115</v>
      </c>
      <c r="DF5" s="96" t="s">
        <v>89</v>
      </c>
      <c r="DG5" s="91"/>
      <c r="DH5" s="91"/>
      <c r="DI5" s="91"/>
      <c r="DJ5" s="91"/>
    </row>
    <row r="6" spans="1:114" s="56" customFormat="1" ht="13.5">
      <c r="A6" s="152"/>
      <c r="B6" s="152"/>
      <c r="C6" s="155"/>
      <c r="D6" s="100" t="s">
        <v>116</v>
      </c>
      <c r="E6" s="100" t="s">
        <v>116</v>
      </c>
      <c r="F6" s="101" t="s">
        <v>116</v>
      </c>
      <c r="G6" s="101" t="s">
        <v>116</v>
      </c>
      <c r="H6" s="101" t="s">
        <v>116</v>
      </c>
      <c r="I6" s="101" t="s">
        <v>116</v>
      </c>
      <c r="J6" s="101" t="s">
        <v>116</v>
      </c>
      <c r="K6" s="101" t="s">
        <v>116</v>
      </c>
      <c r="L6" s="101" t="s">
        <v>116</v>
      </c>
      <c r="M6" s="100" t="s">
        <v>116</v>
      </c>
      <c r="N6" s="100" t="s">
        <v>116</v>
      </c>
      <c r="O6" s="101" t="s">
        <v>116</v>
      </c>
      <c r="P6" s="101" t="s">
        <v>116</v>
      </c>
      <c r="Q6" s="101" t="s">
        <v>116</v>
      </c>
      <c r="R6" s="101" t="s">
        <v>116</v>
      </c>
      <c r="S6" s="101" t="s">
        <v>116</v>
      </c>
      <c r="T6" s="101" t="s">
        <v>116</v>
      </c>
      <c r="U6" s="101" t="s">
        <v>116</v>
      </c>
      <c r="V6" s="100" t="s">
        <v>116</v>
      </c>
      <c r="W6" s="100" t="s">
        <v>116</v>
      </c>
      <c r="X6" s="101" t="s">
        <v>116</v>
      </c>
      <c r="Y6" s="101" t="s">
        <v>116</v>
      </c>
      <c r="Z6" s="101" t="s">
        <v>116</v>
      </c>
      <c r="AA6" s="101" t="s">
        <v>116</v>
      </c>
      <c r="AB6" s="101" t="s">
        <v>116</v>
      </c>
      <c r="AC6" s="101" t="s">
        <v>116</v>
      </c>
      <c r="AD6" s="101" t="s">
        <v>116</v>
      </c>
      <c r="AE6" s="102" t="s">
        <v>116</v>
      </c>
      <c r="AF6" s="102" t="s">
        <v>116</v>
      </c>
      <c r="AG6" s="103" t="s">
        <v>116</v>
      </c>
      <c r="AH6" s="103" t="s">
        <v>116</v>
      </c>
      <c r="AI6" s="103" t="s">
        <v>116</v>
      </c>
      <c r="AJ6" s="103" t="s">
        <v>116</v>
      </c>
      <c r="AK6" s="103" t="s">
        <v>116</v>
      </c>
      <c r="AL6" s="103" t="s">
        <v>116</v>
      </c>
      <c r="AM6" s="102" t="s">
        <v>116</v>
      </c>
      <c r="AN6" s="102" t="s">
        <v>116</v>
      </c>
      <c r="AO6" s="102" t="s">
        <v>116</v>
      </c>
      <c r="AP6" s="102" t="s">
        <v>116</v>
      </c>
      <c r="AQ6" s="102" t="s">
        <v>116</v>
      </c>
      <c r="AR6" s="102" t="s">
        <v>116</v>
      </c>
      <c r="AS6" s="102" t="s">
        <v>116</v>
      </c>
      <c r="AT6" s="102" t="s">
        <v>116</v>
      </c>
      <c r="AU6" s="102" t="s">
        <v>116</v>
      </c>
      <c r="AV6" s="102" t="s">
        <v>116</v>
      </c>
      <c r="AW6" s="102" t="s">
        <v>116</v>
      </c>
      <c r="AX6" s="102" t="s">
        <v>116</v>
      </c>
      <c r="AY6" s="102" t="s">
        <v>116</v>
      </c>
      <c r="AZ6" s="102" t="s">
        <v>116</v>
      </c>
      <c r="BA6" s="102" t="s">
        <v>116</v>
      </c>
      <c r="BB6" s="102" t="s">
        <v>116</v>
      </c>
      <c r="BC6" s="102" t="s">
        <v>116</v>
      </c>
      <c r="BD6" s="102" t="s">
        <v>116</v>
      </c>
      <c r="BE6" s="102" t="s">
        <v>116</v>
      </c>
      <c r="BF6" s="102" t="s">
        <v>116</v>
      </c>
      <c r="BG6" s="102" t="s">
        <v>116</v>
      </c>
      <c r="BH6" s="102" t="s">
        <v>116</v>
      </c>
      <c r="BI6" s="103" t="s">
        <v>116</v>
      </c>
      <c r="BJ6" s="103" t="s">
        <v>116</v>
      </c>
      <c r="BK6" s="103" t="s">
        <v>116</v>
      </c>
      <c r="BL6" s="103" t="s">
        <v>116</v>
      </c>
      <c r="BM6" s="103" t="s">
        <v>116</v>
      </c>
      <c r="BN6" s="103" t="s">
        <v>116</v>
      </c>
      <c r="BO6" s="102" t="s">
        <v>116</v>
      </c>
      <c r="BP6" s="102" t="s">
        <v>116</v>
      </c>
      <c r="BQ6" s="102" t="s">
        <v>116</v>
      </c>
      <c r="BR6" s="102" t="s">
        <v>116</v>
      </c>
      <c r="BS6" s="102" t="s">
        <v>116</v>
      </c>
      <c r="BT6" s="102" t="s">
        <v>116</v>
      </c>
      <c r="BU6" s="102" t="s">
        <v>116</v>
      </c>
      <c r="BV6" s="102" t="s">
        <v>116</v>
      </c>
      <c r="BW6" s="102" t="s">
        <v>116</v>
      </c>
      <c r="BX6" s="102" t="s">
        <v>116</v>
      </c>
      <c r="BY6" s="102" t="s">
        <v>116</v>
      </c>
      <c r="BZ6" s="102" t="s">
        <v>116</v>
      </c>
      <c r="CA6" s="102" t="s">
        <v>116</v>
      </c>
      <c r="CB6" s="102" t="s">
        <v>116</v>
      </c>
      <c r="CC6" s="102" t="s">
        <v>116</v>
      </c>
      <c r="CD6" s="102" t="s">
        <v>116</v>
      </c>
      <c r="CE6" s="102" t="s">
        <v>116</v>
      </c>
      <c r="CF6" s="102" t="s">
        <v>116</v>
      </c>
      <c r="CG6" s="102" t="s">
        <v>116</v>
      </c>
      <c r="CH6" s="102" t="s">
        <v>116</v>
      </c>
      <c r="CI6" s="102" t="s">
        <v>116</v>
      </c>
      <c r="CJ6" s="102" t="s">
        <v>116</v>
      </c>
      <c r="CK6" s="103" t="s">
        <v>116</v>
      </c>
      <c r="CL6" s="103" t="s">
        <v>116</v>
      </c>
      <c r="CM6" s="103" t="s">
        <v>116</v>
      </c>
      <c r="CN6" s="103" t="s">
        <v>116</v>
      </c>
      <c r="CO6" s="103" t="s">
        <v>116</v>
      </c>
      <c r="CP6" s="103" t="s">
        <v>116</v>
      </c>
      <c r="CQ6" s="102" t="s">
        <v>116</v>
      </c>
      <c r="CR6" s="102" t="s">
        <v>116</v>
      </c>
      <c r="CS6" s="103" t="s">
        <v>116</v>
      </c>
      <c r="CT6" s="103" t="s">
        <v>116</v>
      </c>
      <c r="CU6" s="103" t="s">
        <v>116</v>
      </c>
      <c r="CV6" s="103" t="s">
        <v>116</v>
      </c>
      <c r="CW6" s="102" t="s">
        <v>116</v>
      </c>
      <c r="CX6" s="102" t="s">
        <v>116</v>
      </c>
      <c r="CY6" s="102" t="s">
        <v>116</v>
      </c>
      <c r="CZ6" s="102" t="s">
        <v>116</v>
      </c>
      <c r="DA6" s="102" t="s">
        <v>116</v>
      </c>
      <c r="DB6" s="102" t="s">
        <v>116</v>
      </c>
      <c r="DC6" s="102" t="s">
        <v>116</v>
      </c>
      <c r="DD6" s="102" t="s">
        <v>116</v>
      </c>
      <c r="DE6" s="102" t="s">
        <v>116</v>
      </c>
      <c r="DF6" s="102" t="s">
        <v>116</v>
      </c>
      <c r="DG6" s="102" t="s">
        <v>116</v>
      </c>
      <c r="DH6" s="102" t="s">
        <v>116</v>
      </c>
      <c r="DI6" s="102" t="s">
        <v>116</v>
      </c>
      <c r="DJ6" s="102" t="s">
        <v>116</v>
      </c>
    </row>
    <row r="7" spans="1:114" s="50" customFormat="1" ht="12" customHeight="1">
      <c r="A7" s="48" t="s">
        <v>390</v>
      </c>
      <c r="B7" s="63" t="s">
        <v>391</v>
      </c>
      <c r="C7" s="48" t="s">
        <v>354</v>
      </c>
      <c r="D7" s="71">
        <f aca="true" t="shared" si="0" ref="D7:AK7">SUM(D8:D14)</f>
        <v>2851973</v>
      </c>
      <c r="E7" s="71">
        <f t="shared" si="0"/>
        <v>2474844</v>
      </c>
      <c r="F7" s="71">
        <f t="shared" si="0"/>
        <v>150223</v>
      </c>
      <c r="G7" s="71">
        <f t="shared" si="0"/>
        <v>0</v>
      </c>
      <c r="H7" s="71">
        <f t="shared" si="0"/>
        <v>442200</v>
      </c>
      <c r="I7" s="71">
        <f t="shared" si="0"/>
        <v>1572970</v>
      </c>
      <c r="J7" s="71">
        <f t="shared" si="0"/>
        <v>3901320</v>
      </c>
      <c r="K7" s="71">
        <f t="shared" si="0"/>
        <v>309451</v>
      </c>
      <c r="L7" s="71">
        <f t="shared" si="0"/>
        <v>377129</v>
      </c>
      <c r="M7" s="71">
        <f t="shared" si="0"/>
        <v>638963</v>
      </c>
      <c r="N7" s="71">
        <f t="shared" si="0"/>
        <v>618504</v>
      </c>
      <c r="O7" s="71">
        <f t="shared" si="0"/>
        <v>59065</v>
      </c>
      <c r="P7" s="71">
        <f t="shared" si="0"/>
        <v>0</v>
      </c>
      <c r="Q7" s="71">
        <f t="shared" si="0"/>
        <v>201900</v>
      </c>
      <c r="R7" s="71">
        <f t="shared" si="0"/>
        <v>355743</v>
      </c>
      <c r="S7" s="71">
        <f t="shared" si="0"/>
        <v>1323178</v>
      </c>
      <c r="T7" s="71">
        <f t="shared" si="0"/>
        <v>1796</v>
      </c>
      <c r="U7" s="71">
        <f t="shared" si="0"/>
        <v>20459</v>
      </c>
      <c r="V7" s="71">
        <f t="shared" si="0"/>
        <v>3490936</v>
      </c>
      <c r="W7" s="71">
        <f t="shared" si="0"/>
        <v>3093348</v>
      </c>
      <c r="X7" s="71">
        <f t="shared" si="0"/>
        <v>209288</v>
      </c>
      <c r="Y7" s="71">
        <f t="shared" si="0"/>
        <v>0</v>
      </c>
      <c r="Z7" s="71">
        <f t="shared" si="0"/>
        <v>644100</v>
      </c>
      <c r="AA7" s="71">
        <f t="shared" si="0"/>
        <v>1928713</v>
      </c>
      <c r="AB7" s="71">
        <f t="shared" si="0"/>
        <v>5224498</v>
      </c>
      <c r="AC7" s="71">
        <f t="shared" si="0"/>
        <v>311247</v>
      </c>
      <c r="AD7" s="71">
        <f t="shared" si="0"/>
        <v>397588</v>
      </c>
      <c r="AE7" s="71">
        <f t="shared" si="0"/>
        <v>609018</v>
      </c>
      <c r="AF7" s="71">
        <f t="shared" si="0"/>
        <v>588158</v>
      </c>
      <c r="AG7" s="71">
        <f t="shared" si="0"/>
        <v>0</v>
      </c>
      <c r="AH7" s="71">
        <f t="shared" si="0"/>
        <v>97795</v>
      </c>
      <c r="AI7" s="71">
        <f t="shared" si="0"/>
        <v>490363</v>
      </c>
      <c r="AJ7" s="71">
        <f t="shared" si="0"/>
        <v>0</v>
      </c>
      <c r="AK7" s="71">
        <f t="shared" si="0"/>
        <v>20860</v>
      </c>
      <c r="AL7" s="72" t="s">
        <v>392</v>
      </c>
      <c r="AM7" s="71">
        <f aca="true" t="shared" si="1" ref="AM7:BB7">SUM(AM8:AM14)</f>
        <v>5827639</v>
      </c>
      <c r="AN7" s="71">
        <f t="shared" si="1"/>
        <v>860319</v>
      </c>
      <c r="AO7" s="71">
        <f t="shared" si="1"/>
        <v>599209</v>
      </c>
      <c r="AP7" s="71">
        <f t="shared" si="1"/>
        <v>0</v>
      </c>
      <c r="AQ7" s="71">
        <f t="shared" si="1"/>
        <v>237164</v>
      </c>
      <c r="AR7" s="71">
        <f t="shared" si="1"/>
        <v>23946</v>
      </c>
      <c r="AS7" s="71">
        <f t="shared" si="1"/>
        <v>2631549</v>
      </c>
      <c r="AT7" s="71">
        <f t="shared" si="1"/>
        <v>3445</v>
      </c>
      <c r="AU7" s="71">
        <f t="shared" si="1"/>
        <v>2564312</v>
      </c>
      <c r="AV7" s="71">
        <f t="shared" si="1"/>
        <v>63792</v>
      </c>
      <c r="AW7" s="71">
        <f t="shared" si="1"/>
        <v>7785</v>
      </c>
      <c r="AX7" s="71">
        <f t="shared" si="1"/>
        <v>2327695</v>
      </c>
      <c r="AY7" s="71">
        <f t="shared" si="1"/>
        <v>236679</v>
      </c>
      <c r="AZ7" s="71">
        <f t="shared" si="1"/>
        <v>1682949</v>
      </c>
      <c r="BA7" s="71">
        <f t="shared" si="1"/>
        <v>38635</v>
      </c>
      <c r="BB7" s="71">
        <f t="shared" si="1"/>
        <v>369432</v>
      </c>
      <c r="BC7" s="72" t="s">
        <v>392</v>
      </c>
      <c r="BD7" s="71">
        <f aca="true" t="shared" si="2" ref="BD7:BM7">SUM(BD8:BD14)</f>
        <v>291</v>
      </c>
      <c r="BE7" s="71">
        <f t="shared" si="2"/>
        <v>316636</v>
      </c>
      <c r="BF7" s="71">
        <f t="shared" si="2"/>
        <v>6753293</v>
      </c>
      <c r="BG7" s="71">
        <f t="shared" si="2"/>
        <v>307677</v>
      </c>
      <c r="BH7" s="71">
        <f t="shared" si="2"/>
        <v>293264</v>
      </c>
      <c r="BI7" s="71">
        <f t="shared" si="2"/>
        <v>0</v>
      </c>
      <c r="BJ7" s="71">
        <f t="shared" si="2"/>
        <v>293264</v>
      </c>
      <c r="BK7" s="71">
        <f t="shared" si="2"/>
        <v>0</v>
      </c>
      <c r="BL7" s="71">
        <f t="shared" si="2"/>
        <v>0</v>
      </c>
      <c r="BM7" s="71">
        <f t="shared" si="2"/>
        <v>14413</v>
      </c>
      <c r="BN7" s="72" t="s">
        <v>392</v>
      </c>
      <c r="BO7" s="71">
        <f aca="true" t="shared" si="3" ref="BO7:CD7">SUM(BO8:BO14)</f>
        <v>1595758</v>
      </c>
      <c r="BP7" s="71">
        <f t="shared" si="3"/>
        <v>487340</v>
      </c>
      <c r="BQ7" s="71">
        <f t="shared" si="3"/>
        <v>320208</v>
      </c>
      <c r="BR7" s="71">
        <f t="shared" si="3"/>
        <v>96952</v>
      </c>
      <c r="BS7" s="71">
        <f t="shared" si="3"/>
        <v>70180</v>
      </c>
      <c r="BT7" s="71">
        <f t="shared" si="3"/>
        <v>0</v>
      </c>
      <c r="BU7" s="71">
        <f t="shared" si="3"/>
        <v>565312</v>
      </c>
      <c r="BV7" s="71">
        <f t="shared" si="3"/>
        <v>18187</v>
      </c>
      <c r="BW7" s="71">
        <f t="shared" si="3"/>
        <v>547125</v>
      </c>
      <c r="BX7" s="71">
        <f t="shared" si="3"/>
        <v>0</v>
      </c>
      <c r="BY7" s="71">
        <f t="shared" si="3"/>
        <v>5345</v>
      </c>
      <c r="BZ7" s="71">
        <f t="shared" si="3"/>
        <v>537761</v>
      </c>
      <c r="CA7" s="71">
        <f t="shared" si="3"/>
        <v>60680</v>
      </c>
      <c r="CB7" s="71">
        <f t="shared" si="3"/>
        <v>440162</v>
      </c>
      <c r="CC7" s="71">
        <f t="shared" si="3"/>
        <v>28180</v>
      </c>
      <c r="CD7" s="71">
        <f t="shared" si="3"/>
        <v>8739</v>
      </c>
      <c r="CE7" s="72" t="s">
        <v>392</v>
      </c>
      <c r="CF7" s="71">
        <f aca="true" t="shared" si="4" ref="CF7:CO7">SUM(CF8:CF14)</f>
        <v>0</v>
      </c>
      <c r="CG7" s="71">
        <f t="shared" si="4"/>
        <v>58706</v>
      </c>
      <c r="CH7" s="71">
        <f t="shared" si="4"/>
        <v>1962141</v>
      </c>
      <c r="CI7" s="71">
        <f t="shared" si="4"/>
        <v>916695</v>
      </c>
      <c r="CJ7" s="71">
        <f t="shared" si="4"/>
        <v>881422</v>
      </c>
      <c r="CK7" s="71">
        <f t="shared" si="4"/>
        <v>0</v>
      </c>
      <c r="CL7" s="71">
        <f t="shared" si="4"/>
        <v>391059</v>
      </c>
      <c r="CM7" s="71">
        <f t="shared" si="4"/>
        <v>490363</v>
      </c>
      <c r="CN7" s="71">
        <f t="shared" si="4"/>
        <v>0</v>
      </c>
      <c r="CO7" s="71">
        <f t="shared" si="4"/>
        <v>35273</v>
      </c>
      <c r="CP7" s="72" t="s">
        <v>392</v>
      </c>
      <c r="CQ7" s="71">
        <f aca="true" t="shared" si="5" ref="CQ7:DF7">SUM(CQ8:CQ14)</f>
        <v>7423397</v>
      </c>
      <c r="CR7" s="71">
        <f t="shared" si="5"/>
        <v>1347659</v>
      </c>
      <c r="CS7" s="71">
        <f t="shared" si="5"/>
        <v>919417</v>
      </c>
      <c r="CT7" s="71">
        <f t="shared" si="5"/>
        <v>96952</v>
      </c>
      <c r="CU7" s="71">
        <f t="shared" si="5"/>
        <v>307344</v>
      </c>
      <c r="CV7" s="71">
        <f t="shared" si="5"/>
        <v>23946</v>
      </c>
      <c r="CW7" s="71">
        <f t="shared" si="5"/>
        <v>3196861</v>
      </c>
      <c r="CX7" s="71">
        <f t="shared" si="5"/>
        <v>21632</v>
      </c>
      <c r="CY7" s="71">
        <f t="shared" si="5"/>
        <v>3111437</v>
      </c>
      <c r="CZ7" s="71">
        <f t="shared" si="5"/>
        <v>63792</v>
      </c>
      <c r="DA7" s="71">
        <f t="shared" si="5"/>
        <v>13130</v>
      </c>
      <c r="DB7" s="71">
        <f t="shared" si="5"/>
        <v>2865456</v>
      </c>
      <c r="DC7" s="71">
        <f t="shared" si="5"/>
        <v>297359</v>
      </c>
      <c r="DD7" s="71">
        <f t="shared" si="5"/>
        <v>2123111</v>
      </c>
      <c r="DE7" s="71">
        <f t="shared" si="5"/>
        <v>66815</v>
      </c>
      <c r="DF7" s="71">
        <f t="shared" si="5"/>
        <v>378171</v>
      </c>
      <c r="DG7" s="72" t="s">
        <v>392</v>
      </c>
      <c r="DH7" s="71">
        <f>SUM(DH8:DH14)</f>
        <v>291</v>
      </c>
      <c r="DI7" s="71">
        <f>SUM(DI8:DI14)</f>
        <v>375342</v>
      </c>
      <c r="DJ7" s="71">
        <f>SUM(DJ8:DJ14)</f>
        <v>8715434</v>
      </c>
    </row>
    <row r="8" spans="1:114" s="50" customFormat="1" ht="12" customHeight="1">
      <c r="A8" s="51" t="s">
        <v>390</v>
      </c>
      <c r="B8" s="64" t="s">
        <v>463</v>
      </c>
      <c r="C8" s="51" t="s">
        <v>464</v>
      </c>
      <c r="D8" s="73">
        <f aca="true" t="shared" si="6" ref="D8:D14">SUM(E8,+L8)</f>
        <v>761431</v>
      </c>
      <c r="E8" s="73">
        <f aca="true" t="shared" si="7" ref="E8:E14">SUM(F8:I8)+K8</f>
        <v>384302</v>
      </c>
      <c r="F8" s="73">
        <v>441</v>
      </c>
      <c r="G8" s="73">
        <v>0</v>
      </c>
      <c r="H8" s="73">
        <v>86200</v>
      </c>
      <c r="I8" s="73">
        <v>268841</v>
      </c>
      <c r="J8" s="73">
        <v>493367</v>
      </c>
      <c r="K8" s="73">
        <v>28820</v>
      </c>
      <c r="L8" s="73">
        <v>377129</v>
      </c>
      <c r="M8" s="73">
        <f aca="true" t="shared" si="8" ref="M8:M14">SUM(N8,+U8)</f>
        <v>266139</v>
      </c>
      <c r="N8" s="73">
        <f aca="true" t="shared" si="9" ref="N8:N14">SUM(O8:R8)+T8</f>
        <v>245680</v>
      </c>
      <c r="O8" s="73">
        <v>0</v>
      </c>
      <c r="P8" s="73">
        <v>0</v>
      </c>
      <c r="Q8" s="73">
        <v>0</v>
      </c>
      <c r="R8" s="73">
        <v>245680</v>
      </c>
      <c r="S8" s="73">
        <v>105614</v>
      </c>
      <c r="T8" s="73">
        <v>0</v>
      </c>
      <c r="U8" s="73">
        <v>20459</v>
      </c>
      <c r="V8" s="73">
        <f aca="true" t="shared" si="10" ref="V8:AD14">+SUM(D8,M8)</f>
        <v>1027570</v>
      </c>
      <c r="W8" s="73">
        <f t="shared" si="10"/>
        <v>629982</v>
      </c>
      <c r="X8" s="73">
        <f t="shared" si="10"/>
        <v>441</v>
      </c>
      <c r="Y8" s="73">
        <f t="shared" si="10"/>
        <v>0</v>
      </c>
      <c r="Z8" s="73">
        <f t="shared" si="10"/>
        <v>86200</v>
      </c>
      <c r="AA8" s="73">
        <f t="shared" si="10"/>
        <v>514521</v>
      </c>
      <c r="AB8" s="73">
        <f t="shared" si="10"/>
        <v>598981</v>
      </c>
      <c r="AC8" s="73">
        <f t="shared" si="10"/>
        <v>28820</v>
      </c>
      <c r="AD8" s="73">
        <f t="shared" si="10"/>
        <v>397588</v>
      </c>
      <c r="AE8" s="73">
        <f aca="true" t="shared" si="11" ref="AE8:AE14">SUM(AF8,+AK8)</f>
        <v>0</v>
      </c>
      <c r="AF8" s="73">
        <f aca="true" t="shared" si="12" ref="AF8:AF14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392</v>
      </c>
      <c r="AM8" s="73">
        <f aca="true" t="shared" si="13" ref="AM8:AM14">SUM(AN8,AS8,AW8,AX8,BD8)</f>
        <v>1102374</v>
      </c>
      <c r="AN8" s="73">
        <f aca="true" t="shared" si="14" ref="AN8:AN14">SUM(AO8:AR8)</f>
        <v>283644</v>
      </c>
      <c r="AO8" s="73">
        <v>156436</v>
      </c>
      <c r="AP8" s="73">
        <v>0</v>
      </c>
      <c r="AQ8" s="73">
        <v>120287</v>
      </c>
      <c r="AR8" s="73">
        <v>6921</v>
      </c>
      <c r="AS8" s="73">
        <f aca="true" t="shared" si="15" ref="AS8:AS14">SUM(AT8:AV8)</f>
        <v>431825</v>
      </c>
      <c r="AT8" s="73">
        <v>0</v>
      </c>
      <c r="AU8" s="73">
        <v>421521</v>
      </c>
      <c r="AV8" s="73">
        <v>10304</v>
      </c>
      <c r="AW8" s="73">
        <v>0</v>
      </c>
      <c r="AX8" s="73">
        <f aca="true" t="shared" si="16" ref="AX8:AX14">SUM(AY8:BB8)</f>
        <v>386905</v>
      </c>
      <c r="AY8" s="73">
        <v>193524</v>
      </c>
      <c r="AZ8" s="73">
        <v>184347</v>
      </c>
      <c r="BA8" s="73">
        <v>9034</v>
      </c>
      <c r="BB8" s="73">
        <v>0</v>
      </c>
      <c r="BC8" s="74" t="s">
        <v>392</v>
      </c>
      <c r="BD8" s="73">
        <v>0</v>
      </c>
      <c r="BE8" s="73">
        <v>152424</v>
      </c>
      <c r="BF8" s="73">
        <f aca="true" t="shared" si="17" ref="BF8:BF14">SUM(AE8,+AM8,+BE8)</f>
        <v>1254798</v>
      </c>
      <c r="BG8" s="73">
        <f aca="true" t="shared" si="18" ref="BG8:BG14">SUM(BH8,+BM8)</f>
        <v>0</v>
      </c>
      <c r="BH8" s="73">
        <f aca="true" t="shared" si="19" ref="BH8:BH14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392</v>
      </c>
      <c r="BO8" s="73">
        <f aca="true" t="shared" si="20" ref="BO8:BO14">SUM(BP8,BU8,BY8,BZ8,CF8)</f>
        <v>325776</v>
      </c>
      <c r="BP8" s="73">
        <f aca="true" t="shared" si="21" ref="BP8:BP14">SUM(BQ8:BT8)</f>
        <v>210085</v>
      </c>
      <c r="BQ8" s="73">
        <v>89468</v>
      </c>
      <c r="BR8" s="73">
        <v>89150</v>
      </c>
      <c r="BS8" s="73">
        <v>31467</v>
      </c>
      <c r="BT8" s="73">
        <v>0</v>
      </c>
      <c r="BU8" s="73">
        <f aca="true" t="shared" si="22" ref="BU8:BU14">SUM(BV8:BX8)</f>
        <v>101624</v>
      </c>
      <c r="BV8" s="73">
        <v>15013</v>
      </c>
      <c r="BW8" s="73">
        <v>86611</v>
      </c>
      <c r="BX8" s="73">
        <v>0</v>
      </c>
      <c r="BY8" s="73">
        <v>5345</v>
      </c>
      <c r="BZ8" s="73">
        <f aca="true" t="shared" si="23" ref="BZ8:BZ14">SUM(CA8:CD8)</f>
        <v>8722</v>
      </c>
      <c r="CA8" s="73">
        <v>14</v>
      </c>
      <c r="CB8" s="73">
        <v>8708</v>
      </c>
      <c r="CC8" s="73">
        <v>0</v>
      </c>
      <c r="CD8" s="73">
        <v>0</v>
      </c>
      <c r="CE8" s="74" t="s">
        <v>392</v>
      </c>
      <c r="CF8" s="73">
        <v>0</v>
      </c>
      <c r="CG8" s="73">
        <v>45977</v>
      </c>
      <c r="CH8" s="73">
        <f aca="true" t="shared" si="24" ref="CH8:CH14">SUM(BG8,+BO8,+CG8)</f>
        <v>371753</v>
      </c>
      <c r="CI8" s="73">
        <f aca="true" t="shared" si="25" ref="CI8:CO14">SUM(AE8,+BG8)</f>
        <v>0</v>
      </c>
      <c r="CJ8" s="73">
        <f t="shared" si="25"/>
        <v>0</v>
      </c>
      <c r="CK8" s="73">
        <f t="shared" si="25"/>
        <v>0</v>
      </c>
      <c r="CL8" s="73">
        <f t="shared" si="25"/>
        <v>0</v>
      </c>
      <c r="CM8" s="73">
        <f t="shared" si="25"/>
        <v>0</v>
      </c>
      <c r="CN8" s="73">
        <f t="shared" si="25"/>
        <v>0</v>
      </c>
      <c r="CO8" s="73">
        <f t="shared" si="25"/>
        <v>0</v>
      </c>
      <c r="CP8" s="74" t="s">
        <v>392</v>
      </c>
      <c r="CQ8" s="73">
        <f aca="true" t="shared" si="26" ref="CQ8:DF14">SUM(AM8,+BO8)</f>
        <v>1428150</v>
      </c>
      <c r="CR8" s="73">
        <f t="shared" si="26"/>
        <v>493729</v>
      </c>
      <c r="CS8" s="73">
        <f t="shared" si="26"/>
        <v>245904</v>
      </c>
      <c r="CT8" s="73">
        <f t="shared" si="26"/>
        <v>89150</v>
      </c>
      <c r="CU8" s="73">
        <f t="shared" si="26"/>
        <v>151754</v>
      </c>
      <c r="CV8" s="73">
        <f t="shared" si="26"/>
        <v>6921</v>
      </c>
      <c r="CW8" s="73">
        <f t="shared" si="26"/>
        <v>533449</v>
      </c>
      <c r="CX8" s="73">
        <f t="shared" si="26"/>
        <v>15013</v>
      </c>
      <c r="CY8" s="73">
        <f t="shared" si="26"/>
        <v>508132</v>
      </c>
      <c r="CZ8" s="73">
        <f t="shared" si="26"/>
        <v>10304</v>
      </c>
      <c r="DA8" s="73">
        <f t="shared" si="26"/>
        <v>5345</v>
      </c>
      <c r="DB8" s="73">
        <f t="shared" si="26"/>
        <v>395627</v>
      </c>
      <c r="DC8" s="73">
        <f t="shared" si="26"/>
        <v>193538</v>
      </c>
      <c r="DD8" s="73">
        <f t="shared" si="26"/>
        <v>193055</v>
      </c>
      <c r="DE8" s="73">
        <f t="shared" si="26"/>
        <v>9034</v>
      </c>
      <c r="DF8" s="73">
        <f t="shared" si="26"/>
        <v>0</v>
      </c>
      <c r="DG8" s="74" t="s">
        <v>392</v>
      </c>
      <c r="DH8" s="73">
        <f aca="true" t="shared" si="27" ref="DH8:DJ14">SUM(BD8,+CF8)</f>
        <v>0</v>
      </c>
      <c r="DI8" s="73">
        <f t="shared" si="27"/>
        <v>198401</v>
      </c>
      <c r="DJ8" s="73">
        <f t="shared" si="27"/>
        <v>1626551</v>
      </c>
    </row>
    <row r="9" spans="1:114" s="50" customFormat="1" ht="12" customHeight="1">
      <c r="A9" s="51" t="s">
        <v>390</v>
      </c>
      <c r="B9" s="64" t="s">
        <v>465</v>
      </c>
      <c r="C9" s="51" t="s">
        <v>466</v>
      </c>
      <c r="D9" s="73">
        <f t="shared" si="6"/>
        <v>165884</v>
      </c>
      <c r="E9" s="73">
        <f t="shared" si="7"/>
        <v>165884</v>
      </c>
      <c r="F9" s="73">
        <v>0</v>
      </c>
      <c r="G9" s="73">
        <v>0</v>
      </c>
      <c r="H9" s="73">
        <v>0</v>
      </c>
      <c r="I9" s="73">
        <v>17911</v>
      </c>
      <c r="J9" s="73">
        <v>903098</v>
      </c>
      <c r="K9" s="73">
        <v>147973</v>
      </c>
      <c r="L9" s="73">
        <v>0</v>
      </c>
      <c r="M9" s="73">
        <f t="shared" si="8"/>
        <v>0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3">
        <v>274414</v>
      </c>
      <c r="T9" s="73">
        <v>0</v>
      </c>
      <c r="U9" s="73">
        <v>0</v>
      </c>
      <c r="V9" s="73">
        <f t="shared" si="10"/>
        <v>165884</v>
      </c>
      <c r="W9" s="73">
        <f t="shared" si="10"/>
        <v>165884</v>
      </c>
      <c r="X9" s="73">
        <f t="shared" si="10"/>
        <v>0</v>
      </c>
      <c r="Y9" s="73">
        <f t="shared" si="10"/>
        <v>0</v>
      </c>
      <c r="Z9" s="73">
        <f t="shared" si="10"/>
        <v>0</v>
      </c>
      <c r="AA9" s="73">
        <f t="shared" si="10"/>
        <v>17911</v>
      </c>
      <c r="AB9" s="73">
        <f t="shared" si="10"/>
        <v>1177512</v>
      </c>
      <c r="AC9" s="73">
        <f t="shared" si="10"/>
        <v>147973</v>
      </c>
      <c r="AD9" s="73">
        <f t="shared" si="10"/>
        <v>0</v>
      </c>
      <c r="AE9" s="73">
        <f t="shared" si="11"/>
        <v>0</v>
      </c>
      <c r="AF9" s="73">
        <f t="shared" si="12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392</v>
      </c>
      <c r="AM9" s="73">
        <f t="shared" si="13"/>
        <v>1068982</v>
      </c>
      <c r="AN9" s="73">
        <f t="shared" si="14"/>
        <v>151767</v>
      </c>
      <c r="AO9" s="73">
        <v>151767</v>
      </c>
      <c r="AP9" s="73">
        <v>0</v>
      </c>
      <c r="AQ9" s="73">
        <v>0</v>
      </c>
      <c r="AR9" s="73">
        <v>0</v>
      </c>
      <c r="AS9" s="73">
        <f t="shared" si="15"/>
        <v>139431</v>
      </c>
      <c r="AT9" s="73">
        <v>0</v>
      </c>
      <c r="AU9" s="73">
        <v>139431</v>
      </c>
      <c r="AV9" s="73">
        <v>0</v>
      </c>
      <c r="AW9" s="73">
        <v>0</v>
      </c>
      <c r="AX9" s="73">
        <f t="shared" si="16"/>
        <v>777784</v>
      </c>
      <c r="AY9" s="73">
        <v>0</v>
      </c>
      <c r="AZ9" s="73">
        <v>438346</v>
      </c>
      <c r="BA9" s="73">
        <v>0</v>
      </c>
      <c r="BB9" s="73">
        <v>339438</v>
      </c>
      <c r="BC9" s="74" t="s">
        <v>392</v>
      </c>
      <c r="BD9" s="73">
        <v>0</v>
      </c>
      <c r="BE9" s="73">
        <v>0</v>
      </c>
      <c r="BF9" s="73">
        <f t="shared" si="17"/>
        <v>1068982</v>
      </c>
      <c r="BG9" s="73">
        <f t="shared" si="18"/>
        <v>0</v>
      </c>
      <c r="BH9" s="73">
        <f t="shared" si="19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4" t="s">
        <v>392</v>
      </c>
      <c r="BO9" s="73">
        <f t="shared" si="20"/>
        <v>274414</v>
      </c>
      <c r="BP9" s="73">
        <f t="shared" si="21"/>
        <v>55832</v>
      </c>
      <c r="BQ9" s="73">
        <v>55832</v>
      </c>
      <c r="BR9" s="73">
        <v>0</v>
      </c>
      <c r="BS9" s="73">
        <v>0</v>
      </c>
      <c r="BT9" s="73">
        <v>0</v>
      </c>
      <c r="BU9" s="73">
        <f t="shared" si="22"/>
        <v>108037</v>
      </c>
      <c r="BV9" s="73">
        <v>0</v>
      </c>
      <c r="BW9" s="73">
        <v>108037</v>
      </c>
      <c r="BX9" s="73">
        <v>0</v>
      </c>
      <c r="BY9" s="73">
        <v>0</v>
      </c>
      <c r="BZ9" s="73">
        <f t="shared" si="23"/>
        <v>110545</v>
      </c>
      <c r="CA9" s="73">
        <v>0</v>
      </c>
      <c r="CB9" s="73">
        <v>108313</v>
      </c>
      <c r="CC9" s="73">
        <v>0</v>
      </c>
      <c r="CD9" s="73">
        <v>2232</v>
      </c>
      <c r="CE9" s="74" t="s">
        <v>392</v>
      </c>
      <c r="CF9" s="73">
        <v>0</v>
      </c>
      <c r="CG9" s="73">
        <v>0</v>
      </c>
      <c r="CH9" s="73">
        <f t="shared" si="24"/>
        <v>274414</v>
      </c>
      <c r="CI9" s="73">
        <f t="shared" si="25"/>
        <v>0</v>
      </c>
      <c r="CJ9" s="73">
        <f t="shared" si="25"/>
        <v>0</v>
      </c>
      <c r="CK9" s="73">
        <f t="shared" si="25"/>
        <v>0</v>
      </c>
      <c r="CL9" s="73">
        <f t="shared" si="25"/>
        <v>0</v>
      </c>
      <c r="CM9" s="73">
        <f t="shared" si="25"/>
        <v>0</v>
      </c>
      <c r="CN9" s="73">
        <f t="shared" si="25"/>
        <v>0</v>
      </c>
      <c r="CO9" s="73">
        <f t="shared" si="25"/>
        <v>0</v>
      </c>
      <c r="CP9" s="74" t="s">
        <v>392</v>
      </c>
      <c r="CQ9" s="73">
        <f t="shared" si="26"/>
        <v>1343396</v>
      </c>
      <c r="CR9" s="73">
        <f t="shared" si="26"/>
        <v>207599</v>
      </c>
      <c r="CS9" s="73">
        <f t="shared" si="26"/>
        <v>207599</v>
      </c>
      <c r="CT9" s="73">
        <f t="shared" si="26"/>
        <v>0</v>
      </c>
      <c r="CU9" s="73">
        <f t="shared" si="26"/>
        <v>0</v>
      </c>
      <c r="CV9" s="73">
        <f t="shared" si="26"/>
        <v>0</v>
      </c>
      <c r="CW9" s="73">
        <f t="shared" si="26"/>
        <v>247468</v>
      </c>
      <c r="CX9" s="73">
        <f t="shared" si="26"/>
        <v>0</v>
      </c>
      <c r="CY9" s="73">
        <f t="shared" si="26"/>
        <v>247468</v>
      </c>
      <c r="CZ9" s="73">
        <f t="shared" si="26"/>
        <v>0</v>
      </c>
      <c r="DA9" s="73">
        <f t="shared" si="26"/>
        <v>0</v>
      </c>
      <c r="DB9" s="73">
        <f t="shared" si="26"/>
        <v>888329</v>
      </c>
      <c r="DC9" s="73">
        <f t="shared" si="26"/>
        <v>0</v>
      </c>
      <c r="DD9" s="73">
        <f t="shared" si="26"/>
        <v>546659</v>
      </c>
      <c r="DE9" s="73">
        <f t="shared" si="26"/>
        <v>0</v>
      </c>
      <c r="DF9" s="73">
        <f t="shared" si="26"/>
        <v>341670</v>
      </c>
      <c r="DG9" s="74" t="s">
        <v>392</v>
      </c>
      <c r="DH9" s="73">
        <f t="shared" si="27"/>
        <v>0</v>
      </c>
      <c r="DI9" s="73">
        <f t="shared" si="27"/>
        <v>0</v>
      </c>
      <c r="DJ9" s="73">
        <f t="shared" si="27"/>
        <v>1343396</v>
      </c>
    </row>
    <row r="10" spans="1:114" s="50" customFormat="1" ht="12" customHeight="1">
      <c r="A10" s="51" t="s">
        <v>390</v>
      </c>
      <c r="B10" s="64" t="s">
        <v>467</v>
      </c>
      <c r="C10" s="51" t="s">
        <v>468</v>
      </c>
      <c r="D10" s="73">
        <f t="shared" si="6"/>
        <v>113050</v>
      </c>
      <c r="E10" s="73">
        <f t="shared" si="7"/>
        <v>113050</v>
      </c>
      <c r="F10" s="73">
        <v>0</v>
      </c>
      <c r="G10" s="73">
        <v>0</v>
      </c>
      <c r="H10" s="73">
        <v>0</v>
      </c>
      <c r="I10" s="73">
        <v>105533</v>
      </c>
      <c r="J10" s="73">
        <v>724680</v>
      </c>
      <c r="K10" s="73">
        <v>7517</v>
      </c>
      <c r="L10" s="73">
        <v>0</v>
      </c>
      <c r="M10" s="73">
        <f t="shared" si="8"/>
        <v>4864</v>
      </c>
      <c r="N10" s="73">
        <f t="shared" si="9"/>
        <v>4864</v>
      </c>
      <c r="O10" s="73">
        <v>0</v>
      </c>
      <c r="P10" s="73">
        <v>0</v>
      </c>
      <c r="Q10" s="73">
        <v>0</v>
      </c>
      <c r="R10" s="73">
        <v>4864</v>
      </c>
      <c r="S10" s="73">
        <v>197358</v>
      </c>
      <c r="T10" s="73">
        <v>0</v>
      </c>
      <c r="U10" s="73">
        <v>0</v>
      </c>
      <c r="V10" s="73">
        <f t="shared" si="10"/>
        <v>117914</v>
      </c>
      <c r="W10" s="73">
        <f t="shared" si="10"/>
        <v>117914</v>
      </c>
      <c r="X10" s="73">
        <f t="shared" si="10"/>
        <v>0</v>
      </c>
      <c r="Y10" s="73">
        <f t="shared" si="10"/>
        <v>0</v>
      </c>
      <c r="Z10" s="73">
        <f t="shared" si="10"/>
        <v>0</v>
      </c>
      <c r="AA10" s="73">
        <f t="shared" si="10"/>
        <v>110397</v>
      </c>
      <c r="AB10" s="73">
        <f t="shared" si="10"/>
        <v>922038</v>
      </c>
      <c r="AC10" s="73">
        <f t="shared" si="10"/>
        <v>7517</v>
      </c>
      <c r="AD10" s="73">
        <f t="shared" si="10"/>
        <v>0</v>
      </c>
      <c r="AE10" s="73">
        <f t="shared" si="11"/>
        <v>0</v>
      </c>
      <c r="AF10" s="73">
        <f t="shared" si="12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392</v>
      </c>
      <c r="AM10" s="73">
        <f t="shared" si="13"/>
        <v>835076</v>
      </c>
      <c r="AN10" s="73">
        <f t="shared" si="14"/>
        <v>17553</v>
      </c>
      <c r="AO10" s="73">
        <v>17553</v>
      </c>
      <c r="AP10" s="73">
        <v>0</v>
      </c>
      <c r="AQ10" s="73">
        <v>0</v>
      </c>
      <c r="AR10" s="73">
        <v>0</v>
      </c>
      <c r="AS10" s="73">
        <f t="shared" si="15"/>
        <v>642308</v>
      </c>
      <c r="AT10" s="73">
        <v>0</v>
      </c>
      <c r="AU10" s="73">
        <v>626057</v>
      </c>
      <c r="AV10" s="73">
        <v>16251</v>
      </c>
      <c r="AW10" s="73">
        <v>0</v>
      </c>
      <c r="AX10" s="73">
        <f t="shared" si="16"/>
        <v>175215</v>
      </c>
      <c r="AY10" s="73">
        <v>0</v>
      </c>
      <c r="AZ10" s="73">
        <v>175215</v>
      </c>
      <c r="BA10" s="73">
        <v>0</v>
      </c>
      <c r="BB10" s="73">
        <v>0</v>
      </c>
      <c r="BC10" s="74" t="s">
        <v>392</v>
      </c>
      <c r="BD10" s="73">
        <v>0</v>
      </c>
      <c r="BE10" s="73">
        <v>2654</v>
      </c>
      <c r="BF10" s="73">
        <f t="shared" si="17"/>
        <v>837730</v>
      </c>
      <c r="BG10" s="73">
        <f t="shared" si="18"/>
        <v>0</v>
      </c>
      <c r="BH10" s="73">
        <f t="shared" si="19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392</v>
      </c>
      <c r="BO10" s="73">
        <f t="shared" si="20"/>
        <v>201979</v>
      </c>
      <c r="BP10" s="73">
        <f t="shared" si="21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22"/>
        <v>30259</v>
      </c>
      <c r="BV10" s="73">
        <v>0</v>
      </c>
      <c r="BW10" s="73">
        <v>30259</v>
      </c>
      <c r="BX10" s="73">
        <v>0</v>
      </c>
      <c r="BY10" s="73">
        <v>0</v>
      </c>
      <c r="BZ10" s="73">
        <f t="shared" si="23"/>
        <v>171720</v>
      </c>
      <c r="CA10" s="73">
        <v>0</v>
      </c>
      <c r="CB10" s="73">
        <v>171720</v>
      </c>
      <c r="CC10" s="73">
        <v>0</v>
      </c>
      <c r="CD10" s="73">
        <v>0</v>
      </c>
      <c r="CE10" s="74" t="s">
        <v>392</v>
      </c>
      <c r="CF10" s="73">
        <v>0</v>
      </c>
      <c r="CG10" s="73">
        <v>243</v>
      </c>
      <c r="CH10" s="73">
        <f t="shared" si="24"/>
        <v>202222</v>
      </c>
      <c r="CI10" s="73">
        <f t="shared" si="25"/>
        <v>0</v>
      </c>
      <c r="CJ10" s="73">
        <f t="shared" si="25"/>
        <v>0</v>
      </c>
      <c r="CK10" s="73">
        <f t="shared" si="25"/>
        <v>0</v>
      </c>
      <c r="CL10" s="73">
        <f t="shared" si="25"/>
        <v>0</v>
      </c>
      <c r="CM10" s="73">
        <f t="shared" si="25"/>
        <v>0</v>
      </c>
      <c r="CN10" s="73">
        <f t="shared" si="25"/>
        <v>0</v>
      </c>
      <c r="CO10" s="73">
        <f t="shared" si="25"/>
        <v>0</v>
      </c>
      <c r="CP10" s="74" t="s">
        <v>392</v>
      </c>
      <c r="CQ10" s="73">
        <f t="shared" si="26"/>
        <v>1037055</v>
      </c>
      <c r="CR10" s="73">
        <f t="shared" si="26"/>
        <v>17553</v>
      </c>
      <c r="CS10" s="73">
        <f t="shared" si="26"/>
        <v>17553</v>
      </c>
      <c r="CT10" s="73">
        <f t="shared" si="26"/>
        <v>0</v>
      </c>
      <c r="CU10" s="73">
        <f t="shared" si="26"/>
        <v>0</v>
      </c>
      <c r="CV10" s="73">
        <f t="shared" si="26"/>
        <v>0</v>
      </c>
      <c r="CW10" s="73">
        <f t="shared" si="26"/>
        <v>672567</v>
      </c>
      <c r="CX10" s="73">
        <f t="shared" si="26"/>
        <v>0</v>
      </c>
      <c r="CY10" s="73">
        <f t="shared" si="26"/>
        <v>656316</v>
      </c>
      <c r="CZ10" s="73">
        <f t="shared" si="26"/>
        <v>16251</v>
      </c>
      <c r="DA10" s="73">
        <f t="shared" si="26"/>
        <v>0</v>
      </c>
      <c r="DB10" s="73">
        <f t="shared" si="26"/>
        <v>346935</v>
      </c>
      <c r="DC10" s="73">
        <f t="shared" si="26"/>
        <v>0</v>
      </c>
      <c r="DD10" s="73">
        <f t="shared" si="26"/>
        <v>346935</v>
      </c>
      <c r="DE10" s="73">
        <f t="shared" si="26"/>
        <v>0</v>
      </c>
      <c r="DF10" s="73">
        <f t="shared" si="26"/>
        <v>0</v>
      </c>
      <c r="DG10" s="74" t="s">
        <v>392</v>
      </c>
      <c r="DH10" s="73">
        <f t="shared" si="27"/>
        <v>0</v>
      </c>
      <c r="DI10" s="73">
        <f t="shared" si="27"/>
        <v>2897</v>
      </c>
      <c r="DJ10" s="73">
        <f t="shared" si="27"/>
        <v>1039952</v>
      </c>
    </row>
    <row r="11" spans="1:114" s="50" customFormat="1" ht="12" customHeight="1">
      <c r="A11" s="51" t="s">
        <v>390</v>
      </c>
      <c r="B11" s="64" t="s">
        <v>469</v>
      </c>
      <c r="C11" s="51" t="s">
        <v>470</v>
      </c>
      <c r="D11" s="73">
        <f t="shared" si="6"/>
        <v>850963</v>
      </c>
      <c r="E11" s="73">
        <f t="shared" si="7"/>
        <v>850963</v>
      </c>
      <c r="F11" s="73">
        <v>18792</v>
      </c>
      <c r="G11" s="73">
        <v>0</v>
      </c>
      <c r="H11" s="73">
        <v>87900</v>
      </c>
      <c r="I11" s="73">
        <v>744271</v>
      </c>
      <c r="J11" s="73">
        <v>551608</v>
      </c>
      <c r="K11" s="73">
        <v>0</v>
      </c>
      <c r="L11" s="73">
        <v>0</v>
      </c>
      <c r="M11" s="73">
        <f t="shared" si="8"/>
        <v>145204</v>
      </c>
      <c r="N11" s="73">
        <f t="shared" si="9"/>
        <v>145204</v>
      </c>
      <c r="O11" s="73">
        <v>0</v>
      </c>
      <c r="P11" s="73">
        <v>0</v>
      </c>
      <c r="Q11" s="73">
        <v>58700</v>
      </c>
      <c r="R11" s="73">
        <v>86504</v>
      </c>
      <c r="S11" s="73">
        <v>418132</v>
      </c>
      <c r="T11" s="73">
        <v>0</v>
      </c>
      <c r="U11" s="73">
        <v>0</v>
      </c>
      <c r="V11" s="73">
        <f t="shared" si="10"/>
        <v>996167</v>
      </c>
      <c r="W11" s="73">
        <f t="shared" si="10"/>
        <v>996167</v>
      </c>
      <c r="X11" s="73">
        <f t="shared" si="10"/>
        <v>18792</v>
      </c>
      <c r="Y11" s="73">
        <f t="shared" si="10"/>
        <v>0</v>
      </c>
      <c r="Z11" s="73">
        <f t="shared" si="10"/>
        <v>146600</v>
      </c>
      <c r="AA11" s="73">
        <f t="shared" si="10"/>
        <v>830775</v>
      </c>
      <c r="AB11" s="73">
        <f t="shared" si="10"/>
        <v>969740</v>
      </c>
      <c r="AC11" s="73">
        <f t="shared" si="10"/>
        <v>0</v>
      </c>
      <c r="AD11" s="73">
        <f t="shared" si="10"/>
        <v>0</v>
      </c>
      <c r="AE11" s="73">
        <f t="shared" si="11"/>
        <v>115933</v>
      </c>
      <c r="AF11" s="73">
        <f t="shared" si="12"/>
        <v>95073</v>
      </c>
      <c r="AG11" s="73">
        <v>0</v>
      </c>
      <c r="AH11" s="73">
        <v>1467</v>
      </c>
      <c r="AI11" s="73">
        <v>93606</v>
      </c>
      <c r="AJ11" s="73">
        <v>0</v>
      </c>
      <c r="AK11" s="73">
        <v>20860</v>
      </c>
      <c r="AL11" s="74" t="s">
        <v>392</v>
      </c>
      <c r="AM11" s="73">
        <f t="shared" si="13"/>
        <v>1155702</v>
      </c>
      <c r="AN11" s="73">
        <f t="shared" si="14"/>
        <v>153955</v>
      </c>
      <c r="AO11" s="73">
        <v>153955</v>
      </c>
      <c r="AP11" s="73">
        <v>0</v>
      </c>
      <c r="AQ11" s="73">
        <v>0</v>
      </c>
      <c r="AR11" s="73">
        <v>0</v>
      </c>
      <c r="AS11" s="73">
        <f t="shared" si="15"/>
        <v>627076</v>
      </c>
      <c r="AT11" s="73">
        <v>0</v>
      </c>
      <c r="AU11" s="73">
        <v>605904</v>
      </c>
      <c r="AV11" s="73">
        <v>21172</v>
      </c>
      <c r="AW11" s="73">
        <v>0</v>
      </c>
      <c r="AX11" s="73">
        <f t="shared" si="16"/>
        <v>374380</v>
      </c>
      <c r="AY11" s="73">
        <v>0</v>
      </c>
      <c r="AZ11" s="73">
        <v>335428</v>
      </c>
      <c r="BA11" s="73">
        <v>12312</v>
      </c>
      <c r="BB11" s="73">
        <v>26640</v>
      </c>
      <c r="BC11" s="74" t="s">
        <v>392</v>
      </c>
      <c r="BD11" s="73">
        <v>291</v>
      </c>
      <c r="BE11" s="73">
        <v>130936</v>
      </c>
      <c r="BF11" s="73">
        <f t="shared" si="17"/>
        <v>1402571</v>
      </c>
      <c r="BG11" s="73">
        <f t="shared" si="18"/>
        <v>79284</v>
      </c>
      <c r="BH11" s="73">
        <f t="shared" si="19"/>
        <v>79284</v>
      </c>
      <c r="BI11" s="73">
        <v>0</v>
      </c>
      <c r="BJ11" s="73">
        <v>79284</v>
      </c>
      <c r="BK11" s="73">
        <v>0</v>
      </c>
      <c r="BL11" s="73">
        <v>0</v>
      </c>
      <c r="BM11" s="73">
        <v>0</v>
      </c>
      <c r="BN11" s="74" t="s">
        <v>392</v>
      </c>
      <c r="BO11" s="73">
        <f t="shared" si="20"/>
        <v>475915</v>
      </c>
      <c r="BP11" s="73">
        <f t="shared" si="21"/>
        <v>141599</v>
      </c>
      <c r="BQ11" s="73">
        <v>141599</v>
      </c>
      <c r="BR11" s="73">
        <v>0</v>
      </c>
      <c r="BS11" s="73">
        <v>0</v>
      </c>
      <c r="BT11" s="73">
        <v>0</v>
      </c>
      <c r="BU11" s="73">
        <f t="shared" si="22"/>
        <v>142548</v>
      </c>
      <c r="BV11" s="73">
        <v>1513</v>
      </c>
      <c r="BW11" s="73">
        <v>141035</v>
      </c>
      <c r="BX11" s="73">
        <v>0</v>
      </c>
      <c r="BY11" s="73">
        <v>0</v>
      </c>
      <c r="BZ11" s="73">
        <f t="shared" si="23"/>
        <v>191768</v>
      </c>
      <c r="CA11" s="73">
        <v>60612</v>
      </c>
      <c r="CB11" s="73">
        <v>107474</v>
      </c>
      <c r="CC11" s="73">
        <v>17175</v>
      </c>
      <c r="CD11" s="73">
        <v>6507</v>
      </c>
      <c r="CE11" s="74" t="s">
        <v>392</v>
      </c>
      <c r="CF11" s="73">
        <v>0</v>
      </c>
      <c r="CG11" s="73">
        <v>8137</v>
      </c>
      <c r="CH11" s="73">
        <f t="shared" si="24"/>
        <v>563336</v>
      </c>
      <c r="CI11" s="73">
        <f t="shared" si="25"/>
        <v>195217</v>
      </c>
      <c r="CJ11" s="73">
        <f t="shared" si="25"/>
        <v>174357</v>
      </c>
      <c r="CK11" s="73">
        <f t="shared" si="25"/>
        <v>0</v>
      </c>
      <c r="CL11" s="73">
        <f t="shared" si="25"/>
        <v>80751</v>
      </c>
      <c r="CM11" s="73">
        <f t="shared" si="25"/>
        <v>93606</v>
      </c>
      <c r="CN11" s="73">
        <f t="shared" si="25"/>
        <v>0</v>
      </c>
      <c r="CO11" s="73">
        <f t="shared" si="25"/>
        <v>20860</v>
      </c>
      <c r="CP11" s="74" t="s">
        <v>392</v>
      </c>
      <c r="CQ11" s="73">
        <f t="shared" si="26"/>
        <v>1631617</v>
      </c>
      <c r="CR11" s="73">
        <f t="shared" si="26"/>
        <v>295554</v>
      </c>
      <c r="CS11" s="73">
        <f t="shared" si="26"/>
        <v>295554</v>
      </c>
      <c r="CT11" s="73">
        <f t="shared" si="26"/>
        <v>0</v>
      </c>
      <c r="CU11" s="73">
        <f t="shared" si="26"/>
        <v>0</v>
      </c>
      <c r="CV11" s="73">
        <f t="shared" si="26"/>
        <v>0</v>
      </c>
      <c r="CW11" s="73">
        <f t="shared" si="26"/>
        <v>769624</v>
      </c>
      <c r="CX11" s="73">
        <f t="shared" si="26"/>
        <v>1513</v>
      </c>
      <c r="CY11" s="73">
        <f t="shared" si="26"/>
        <v>746939</v>
      </c>
      <c r="CZ11" s="73">
        <f t="shared" si="26"/>
        <v>21172</v>
      </c>
      <c r="DA11" s="73">
        <f t="shared" si="26"/>
        <v>0</v>
      </c>
      <c r="DB11" s="73">
        <f t="shared" si="26"/>
        <v>566148</v>
      </c>
      <c r="DC11" s="73">
        <f t="shared" si="26"/>
        <v>60612</v>
      </c>
      <c r="DD11" s="73">
        <f t="shared" si="26"/>
        <v>442902</v>
      </c>
      <c r="DE11" s="73">
        <f t="shared" si="26"/>
        <v>29487</v>
      </c>
      <c r="DF11" s="73">
        <f t="shared" si="26"/>
        <v>33147</v>
      </c>
      <c r="DG11" s="74" t="s">
        <v>392</v>
      </c>
      <c r="DH11" s="73">
        <f t="shared" si="27"/>
        <v>291</v>
      </c>
      <c r="DI11" s="73">
        <f t="shared" si="27"/>
        <v>139073</v>
      </c>
      <c r="DJ11" s="73">
        <f t="shared" si="27"/>
        <v>1965907</v>
      </c>
    </row>
    <row r="12" spans="1:114" s="50" customFormat="1" ht="12" customHeight="1">
      <c r="A12" s="53" t="s">
        <v>390</v>
      </c>
      <c r="B12" s="54" t="s">
        <v>471</v>
      </c>
      <c r="C12" s="53" t="s">
        <v>472</v>
      </c>
      <c r="D12" s="75">
        <f t="shared" si="6"/>
        <v>624313</v>
      </c>
      <c r="E12" s="75">
        <f t="shared" si="7"/>
        <v>624313</v>
      </c>
      <c r="F12" s="75">
        <v>130698</v>
      </c>
      <c r="G12" s="75">
        <v>0</v>
      </c>
      <c r="H12" s="75">
        <v>256400</v>
      </c>
      <c r="I12" s="75">
        <v>219775</v>
      </c>
      <c r="J12" s="75">
        <v>338656</v>
      </c>
      <c r="K12" s="75">
        <v>17440</v>
      </c>
      <c r="L12" s="75">
        <v>0</v>
      </c>
      <c r="M12" s="75">
        <f t="shared" si="8"/>
        <v>10771</v>
      </c>
      <c r="N12" s="75">
        <f t="shared" si="9"/>
        <v>10771</v>
      </c>
      <c r="O12" s="75">
        <v>0</v>
      </c>
      <c r="P12" s="75">
        <v>0</v>
      </c>
      <c r="Q12" s="75">
        <v>0</v>
      </c>
      <c r="R12" s="75">
        <v>9501</v>
      </c>
      <c r="S12" s="75">
        <v>102794</v>
      </c>
      <c r="T12" s="75">
        <v>1270</v>
      </c>
      <c r="U12" s="75">
        <v>0</v>
      </c>
      <c r="V12" s="75">
        <f t="shared" si="10"/>
        <v>635084</v>
      </c>
      <c r="W12" s="75">
        <f t="shared" si="10"/>
        <v>635084</v>
      </c>
      <c r="X12" s="75">
        <f t="shared" si="10"/>
        <v>130698</v>
      </c>
      <c r="Y12" s="75">
        <f t="shared" si="10"/>
        <v>0</v>
      </c>
      <c r="Z12" s="75">
        <f t="shared" si="10"/>
        <v>256400</v>
      </c>
      <c r="AA12" s="75">
        <f t="shared" si="10"/>
        <v>229276</v>
      </c>
      <c r="AB12" s="75">
        <f t="shared" si="10"/>
        <v>441450</v>
      </c>
      <c r="AC12" s="75">
        <f t="shared" si="10"/>
        <v>18710</v>
      </c>
      <c r="AD12" s="75">
        <f t="shared" si="10"/>
        <v>0</v>
      </c>
      <c r="AE12" s="75">
        <f t="shared" si="11"/>
        <v>430831</v>
      </c>
      <c r="AF12" s="75">
        <f t="shared" si="12"/>
        <v>430831</v>
      </c>
      <c r="AG12" s="75">
        <v>0</v>
      </c>
      <c r="AH12" s="75">
        <v>34074</v>
      </c>
      <c r="AI12" s="75">
        <v>396757</v>
      </c>
      <c r="AJ12" s="75">
        <v>0</v>
      </c>
      <c r="AK12" s="75"/>
      <c r="AL12" s="76" t="s">
        <v>392</v>
      </c>
      <c r="AM12" s="75">
        <f t="shared" si="13"/>
        <v>532138</v>
      </c>
      <c r="AN12" s="75">
        <f t="shared" si="14"/>
        <v>168804</v>
      </c>
      <c r="AO12" s="75">
        <v>59576</v>
      </c>
      <c r="AP12" s="75">
        <v>0</v>
      </c>
      <c r="AQ12" s="75">
        <v>109228</v>
      </c>
      <c r="AR12" s="75">
        <v>0</v>
      </c>
      <c r="AS12" s="75">
        <f t="shared" si="15"/>
        <v>221666</v>
      </c>
      <c r="AT12" s="75">
        <v>0</v>
      </c>
      <c r="AU12" s="75">
        <v>217472</v>
      </c>
      <c r="AV12" s="75">
        <v>4194</v>
      </c>
      <c r="AW12" s="75">
        <v>0</v>
      </c>
      <c r="AX12" s="75">
        <f t="shared" si="16"/>
        <v>141668</v>
      </c>
      <c r="AY12" s="75">
        <v>0</v>
      </c>
      <c r="AZ12" s="75">
        <v>133442</v>
      </c>
      <c r="BA12" s="75">
        <v>8226</v>
      </c>
      <c r="BB12" s="75">
        <v>0</v>
      </c>
      <c r="BC12" s="76" t="s">
        <v>392</v>
      </c>
      <c r="BD12" s="75">
        <v>0</v>
      </c>
      <c r="BE12" s="75">
        <v>0</v>
      </c>
      <c r="BF12" s="75">
        <f t="shared" si="17"/>
        <v>962969</v>
      </c>
      <c r="BG12" s="75">
        <f t="shared" si="18"/>
        <v>0</v>
      </c>
      <c r="BH12" s="75">
        <f t="shared" si="19"/>
        <v>0</v>
      </c>
      <c r="BI12" s="75">
        <v>0</v>
      </c>
      <c r="BJ12" s="75">
        <v>0</v>
      </c>
      <c r="BK12" s="75">
        <v>0</v>
      </c>
      <c r="BL12" s="75">
        <v>0</v>
      </c>
      <c r="BM12" s="75"/>
      <c r="BN12" s="76" t="s">
        <v>392</v>
      </c>
      <c r="BO12" s="75">
        <f t="shared" si="20"/>
        <v>113565</v>
      </c>
      <c r="BP12" s="75">
        <f t="shared" si="21"/>
        <v>56267</v>
      </c>
      <c r="BQ12" s="75">
        <v>17257</v>
      </c>
      <c r="BR12" s="75">
        <v>7802</v>
      </c>
      <c r="BS12" s="75">
        <v>31208</v>
      </c>
      <c r="BT12" s="75">
        <v>0</v>
      </c>
      <c r="BU12" s="75">
        <f t="shared" si="22"/>
        <v>48614</v>
      </c>
      <c r="BV12" s="75">
        <v>1661</v>
      </c>
      <c r="BW12" s="75">
        <v>46953</v>
      </c>
      <c r="BX12" s="75">
        <v>0</v>
      </c>
      <c r="BY12" s="75">
        <v>0</v>
      </c>
      <c r="BZ12" s="75">
        <f t="shared" si="23"/>
        <v>8684</v>
      </c>
      <c r="CA12" s="75">
        <v>54</v>
      </c>
      <c r="CB12" s="75">
        <v>8630</v>
      </c>
      <c r="CC12" s="75">
        <v>0</v>
      </c>
      <c r="CD12" s="75">
        <v>0</v>
      </c>
      <c r="CE12" s="76" t="s">
        <v>392</v>
      </c>
      <c r="CF12" s="75">
        <v>0</v>
      </c>
      <c r="CG12" s="75">
        <v>0</v>
      </c>
      <c r="CH12" s="75">
        <f t="shared" si="24"/>
        <v>113565</v>
      </c>
      <c r="CI12" s="75">
        <f t="shared" si="25"/>
        <v>430831</v>
      </c>
      <c r="CJ12" s="75">
        <f t="shared" si="25"/>
        <v>430831</v>
      </c>
      <c r="CK12" s="75">
        <f t="shared" si="25"/>
        <v>0</v>
      </c>
      <c r="CL12" s="75">
        <f t="shared" si="25"/>
        <v>34074</v>
      </c>
      <c r="CM12" s="75">
        <f t="shared" si="25"/>
        <v>396757</v>
      </c>
      <c r="CN12" s="75">
        <f t="shared" si="25"/>
        <v>0</v>
      </c>
      <c r="CO12" s="75">
        <f t="shared" si="25"/>
        <v>0</v>
      </c>
      <c r="CP12" s="76" t="s">
        <v>392</v>
      </c>
      <c r="CQ12" s="75">
        <f t="shared" si="26"/>
        <v>645703</v>
      </c>
      <c r="CR12" s="75">
        <f t="shared" si="26"/>
        <v>225071</v>
      </c>
      <c r="CS12" s="75">
        <f t="shared" si="26"/>
        <v>76833</v>
      </c>
      <c r="CT12" s="75">
        <f t="shared" si="26"/>
        <v>7802</v>
      </c>
      <c r="CU12" s="75">
        <f t="shared" si="26"/>
        <v>140436</v>
      </c>
      <c r="CV12" s="75">
        <f t="shared" si="26"/>
        <v>0</v>
      </c>
      <c r="CW12" s="75">
        <f t="shared" si="26"/>
        <v>270280</v>
      </c>
      <c r="CX12" s="75">
        <f t="shared" si="26"/>
        <v>1661</v>
      </c>
      <c r="CY12" s="75">
        <f t="shared" si="26"/>
        <v>264425</v>
      </c>
      <c r="CZ12" s="75">
        <f t="shared" si="26"/>
        <v>4194</v>
      </c>
      <c r="DA12" s="75">
        <f t="shared" si="26"/>
        <v>0</v>
      </c>
      <c r="DB12" s="75">
        <f t="shared" si="26"/>
        <v>150352</v>
      </c>
      <c r="DC12" s="75">
        <f t="shared" si="26"/>
        <v>54</v>
      </c>
      <c r="DD12" s="75">
        <f t="shared" si="26"/>
        <v>142072</v>
      </c>
      <c r="DE12" s="75">
        <f t="shared" si="26"/>
        <v>8226</v>
      </c>
      <c r="DF12" s="75">
        <f t="shared" si="26"/>
        <v>0</v>
      </c>
      <c r="DG12" s="76" t="s">
        <v>392</v>
      </c>
      <c r="DH12" s="75">
        <f t="shared" si="27"/>
        <v>0</v>
      </c>
      <c r="DI12" s="75">
        <f t="shared" si="27"/>
        <v>0</v>
      </c>
      <c r="DJ12" s="75">
        <f t="shared" si="27"/>
        <v>1076534</v>
      </c>
    </row>
    <row r="13" spans="1:114" s="50" customFormat="1" ht="12" customHeight="1">
      <c r="A13" s="53" t="s">
        <v>390</v>
      </c>
      <c r="B13" s="54" t="s">
        <v>473</v>
      </c>
      <c r="C13" s="53" t="s">
        <v>474</v>
      </c>
      <c r="D13" s="75">
        <f t="shared" si="6"/>
        <v>249779</v>
      </c>
      <c r="E13" s="75">
        <f t="shared" si="7"/>
        <v>249779</v>
      </c>
      <c r="F13" s="75">
        <v>0</v>
      </c>
      <c r="G13" s="75">
        <v>0</v>
      </c>
      <c r="H13" s="75">
        <v>3800</v>
      </c>
      <c r="I13" s="75">
        <v>147490</v>
      </c>
      <c r="J13" s="75">
        <v>560563</v>
      </c>
      <c r="K13" s="75">
        <v>98489</v>
      </c>
      <c r="L13" s="75">
        <v>0</v>
      </c>
      <c r="M13" s="75">
        <f t="shared" si="8"/>
        <v>4727</v>
      </c>
      <c r="N13" s="75">
        <f t="shared" si="9"/>
        <v>4727</v>
      </c>
      <c r="O13" s="75">
        <v>0</v>
      </c>
      <c r="P13" s="75">
        <v>0</v>
      </c>
      <c r="Q13" s="75">
        <v>0</v>
      </c>
      <c r="R13" s="75">
        <v>4201</v>
      </c>
      <c r="S13" s="75">
        <v>136391</v>
      </c>
      <c r="T13" s="75">
        <v>526</v>
      </c>
      <c r="U13" s="75">
        <v>0</v>
      </c>
      <c r="V13" s="75">
        <f t="shared" si="10"/>
        <v>254506</v>
      </c>
      <c r="W13" s="75">
        <f t="shared" si="10"/>
        <v>254506</v>
      </c>
      <c r="X13" s="75">
        <f t="shared" si="10"/>
        <v>0</v>
      </c>
      <c r="Y13" s="75">
        <f t="shared" si="10"/>
        <v>0</v>
      </c>
      <c r="Z13" s="75">
        <f t="shared" si="10"/>
        <v>3800</v>
      </c>
      <c r="AA13" s="75">
        <f t="shared" si="10"/>
        <v>151691</v>
      </c>
      <c r="AB13" s="75">
        <f t="shared" si="10"/>
        <v>696954</v>
      </c>
      <c r="AC13" s="75">
        <f t="shared" si="10"/>
        <v>99015</v>
      </c>
      <c r="AD13" s="75">
        <f t="shared" si="10"/>
        <v>0</v>
      </c>
      <c r="AE13" s="75">
        <f t="shared" si="11"/>
        <v>62254</v>
      </c>
      <c r="AF13" s="75">
        <f t="shared" si="12"/>
        <v>62254</v>
      </c>
      <c r="AG13" s="75">
        <v>0</v>
      </c>
      <c r="AH13" s="75">
        <v>62254</v>
      </c>
      <c r="AI13" s="75">
        <v>0</v>
      </c>
      <c r="AJ13" s="75">
        <v>0</v>
      </c>
      <c r="AK13" s="75">
        <v>0</v>
      </c>
      <c r="AL13" s="76" t="s">
        <v>392</v>
      </c>
      <c r="AM13" s="75">
        <f t="shared" si="13"/>
        <v>730945</v>
      </c>
      <c r="AN13" s="75">
        <f t="shared" si="14"/>
        <v>38703</v>
      </c>
      <c r="AO13" s="75">
        <v>29327</v>
      </c>
      <c r="AP13" s="75">
        <v>0</v>
      </c>
      <c r="AQ13" s="75">
        <v>0</v>
      </c>
      <c r="AR13" s="75">
        <v>9376</v>
      </c>
      <c r="AS13" s="75">
        <f t="shared" si="15"/>
        <v>376190</v>
      </c>
      <c r="AT13" s="75">
        <v>0</v>
      </c>
      <c r="AU13" s="75">
        <v>376190</v>
      </c>
      <c r="AV13" s="75">
        <v>0</v>
      </c>
      <c r="AW13" s="75">
        <v>0</v>
      </c>
      <c r="AX13" s="75">
        <f t="shared" si="16"/>
        <v>316052</v>
      </c>
      <c r="AY13" s="75">
        <v>0</v>
      </c>
      <c r="AZ13" s="75">
        <v>316052</v>
      </c>
      <c r="BA13" s="75">
        <v>0</v>
      </c>
      <c r="BB13" s="75">
        <v>0</v>
      </c>
      <c r="BC13" s="76" t="s">
        <v>392</v>
      </c>
      <c r="BD13" s="75">
        <v>0</v>
      </c>
      <c r="BE13" s="75">
        <v>17143</v>
      </c>
      <c r="BF13" s="75">
        <f t="shared" si="17"/>
        <v>810342</v>
      </c>
      <c r="BG13" s="75">
        <f t="shared" si="18"/>
        <v>0</v>
      </c>
      <c r="BH13" s="75">
        <f t="shared" si="19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392</v>
      </c>
      <c r="BO13" s="75">
        <f t="shared" si="20"/>
        <v>137376</v>
      </c>
      <c r="BP13" s="75">
        <f t="shared" si="21"/>
        <v>8547</v>
      </c>
      <c r="BQ13" s="75">
        <v>8547</v>
      </c>
      <c r="BR13" s="75">
        <v>0</v>
      </c>
      <c r="BS13" s="75">
        <v>0</v>
      </c>
      <c r="BT13" s="75">
        <v>0</v>
      </c>
      <c r="BU13" s="75">
        <f t="shared" si="22"/>
        <v>113122</v>
      </c>
      <c r="BV13" s="75">
        <v>0</v>
      </c>
      <c r="BW13" s="75">
        <v>113122</v>
      </c>
      <c r="BX13" s="75">
        <v>0</v>
      </c>
      <c r="BY13" s="75">
        <v>0</v>
      </c>
      <c r="BZ13" s="75">
        <f t="shared" si="23"/>
        <v>15707</v>
      </c>
      <c r="CA13" s="75">
        <v>0</v>
      </c>
      <c r="CB13" s="75">
        <v>15707</v>
      </c>
      <c r="CC13" s="75">
        <v>0</v>
      </c>
      <c r="CD13" s="75">
        <v>0</v>
      </c>
      <c r="CE13" s="76" t="s">
        <v>392</v>
      </c>
      <c r="CF13" s="75">
        <v>0</v>
      </c>
      <c r="CG13" s="75">
        <v>3742</v>
      </c>
      <c r="CH13" s="75">
        <f t="shared" si="24"/>
        <v>141118</v>
      </c>
      <c r="CI13" s="75">
        <f t="shared" si="25"/>
        <v>62254</v>
      </c>
      <c r="CJ13" s="75">
        <f t="shared" si="25"/>
        <v>62254</v>
      </c>
      <c r="CK13" s="75">
        <f t="shared" si="25"/>
        <v>0</v>
      </c>
      <c r="CL13" s="75">
        <f t="shared" si="25"/>
        <v>62254</v>
      </c>
      <c r="CM13" s="75">
        <f t="shared" si="25"/>
        <v>0</v>
      </c>
      <c r="CN13" s="75">
        <f t="shared" si="25"/>
        <v>0</v>
      </c>
      <c r="CO13" s="75">
        <f t="shared" si="25"/>
        <v>0</v>
      </c>
      <c r="CP13" s="76" t="s">
        <v>392</v>
      </c>
      <c r="CQ13" s="75">
        <f t="shared" si="26"/>
        <v>868321</v>
      </c>
      <c r="CR13" s="75">
        <f t="shared" si="26"/>
        <v>47250</v>
      </c>
      <c r="CS13" s="75">
        <f t="shared" si="26"/>
        <v>37874</v>
      </c>
      <c r="CT13" s="75">
        <f t="shared" si="26"/>
        <v>0</v>
      </c>
      <c r="CU13" s="75">
        <f t="shared" si="26"/>
        <v>0</v>
      </c>
      <c r="CV13" s="75">
        <f t="shared" si="26"/>
        <v>9376</v>
      </c>
      <c r="CW13" s="75">
        <f t="shared" si="26"/>
        <v>489312</v>
      </c>
      <c r="CX13" s="75">
        <f t="shared" si="26"/>
        <v>0</v>
      </c>
      <c r="CY13" s="75">
        <f t="shared" si="26"/>
        <v>489312</v>
      </c>
      <c r="CZ13" s="75">
        <f t="shared" si="26"/>
        <v>0</v>
      </c>
      <c r="DA13" s="75">
        <f t="shared" si="26"/>
        <v>0</v>
      </c>
      <c r="DB13" s="75">
        <f t="shared" si="26"/>
        <v>331759</v>
      </c>
      <c r="DC13" s="75">
        <f t="shared" si="26"/>
        <v>0</v>
      </c>
      <c r="DD13" s="75">
        <f t="shared" si="26"/>
        <v>331759</v>
      </c>
      <c r="DE13" s="75">
        <f t="shared" si="26"/>
        <v>0</v>
      </c>
      <c r="DF13" s="75">
        <f t="shared" si="26"/>
        <v>0</v>
      </c>
      <c r="DG13" s="76" t="s">
        <v>392</v>
      </c>
      <c r="DH13" s="75">
        <f t="shared" si="27"/>
        <v>0</v>
      </c>
      <c r="DI13" s="75">
        <f t="shared" si="27"/>
        <v>20885</v>
      </c>
      <c r="DJ13" s="75">
        <f t="shared" si="27"/>
        <v>951460</v>
      </c>
    </row>
    <row r="14" spans="1:114" s="50" customFormat="1" ht="12" customHeight="1">
      <c r="A14" s="53" t="s">
        <v>390</v>
      </c>
      <c r="B14" s="54" t="s">
        <v>475</v>
      </c>
      <c r="C14" s="53" t="s">
        <v>476</v>
      </c>
      <c r="D14" s="75">
        <f t="shared" si="6"/>
        <v>86553</v>
      </c>
      <c r="E14" s="75">
        <f t="shared" si="7"/>
        <v>86553</v>
      </c>
      <c r="F14" s="75">
        <v>292</v>
      </c>
      <c r="G14" s="75">
        <v>0</v>
      </c>
      <c r="H14" s="75">
        <v>7900</v>
      </c>
      <c r="I14" s="75">
        <v>69149</v>
      </c>
      <c r="J14" s="75">
        <v>329348</v>
      </c>
      <c r="K14" s="75">
        <v>9212</v>
      </c>
      <c r="L14" s="75">
        <v>0</v>
      </c>
      <c r="M14" s="75">
        <f t="shared" si="8"/>
        <v>207258</v>
      </c>
      <c r="N14" s="75">
        <f t="shared" si="9"/>
        <v>207258</v>
      </c>
      <c r="O14" s="75">
        <v>59065</v>
      </c>
      <c r="P14" s="75">
        <v>0</v>
      </c>
      <c r="Q14" s="75">
        <v>143200</v>
      </c>
      <c r="R14" s="75">
        <v>4993</v>
      </c>
      <c r="S14" s="75">
        <v>88475</v>
      </c>
      <c r="T14" s="75">
        <v>0</v>
      </c>
      <c r="U14" s="75">
        <v>0</v>
      </c>
      <c r="V14" s="75">
        <f t="shared" si="10"/>
        <v>293811</v>
      </c>
      <c r="W14" s="75">
        <f t="shared" si="10"/>
        <v>293811</v>
      </c>
      <c r="X14" s="75">
        <f t="shared" si="10"/>
        <v>59357</v>
      </c>
      <c r="Y14" s="75">
        <f t="shared" si="10"/>
        <v>0</v>
      </c>
      <c r="Z14" s="75">
        <f t="shared" si="10"/>
        <v>151100</v>
      </c>
      <c r="AA14" s="75">
        <f t="shared" si="10"/>
        <v>74142</v>
      </c>
      <c r="AB14" s="75">
        <f t="shared" si="10"/>
        <v>417823</v>
      </c>
      <c r="AC14" s="75">
        <f t="shared" si="10"/>
        <v>9212</v>
      </c>
      <c r="AD14" s="75">
        <f t="shared" si="10"/>
        <v>0</v>
      </c>
      <c r="AE14" s="75">
        <f t="shared" si="11"/>
        <v>0</v>
      </c>
      <c r="AF14" s="75">
        <f t="shared" si="12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392</v>
      </c>
      <c r="AM14" s="75">
        <f t="shared" si="13"/>
        <v>402422</v>
      </c>
      <c r="AN14" s="75">
        <f t="shared" si="14"/>
        <v>45893</v>
      </c>
      <c r="AO14" s="75">
        <v>30595</v>
      </c>
      <c r="AP14" s="75">
        <v>0</v>
      </c>
      <c r="AQ14" s="75">
        <v>7649</v>
      </c>
      <c r="AR14" s="75">
        <v>7649</v>
      </c>
      <c r="AS14" s="75">
        <f t="shared" si="15"/>
        <v>193053</v>
      </c>
      <c r="AT14" s="75">
        <v>3445</v>
      </c>
      <c r="AU14" s="75">
        <v>177737</v>
      </c>
      <c r="AV14" s="75">
        <v>11871</v>
      </c>
      <c r="AW14" s="75">
        <v>7785</v>
      </c>
      <c r="AX14" s="75">
        <f t="shared" si="16"/>
        <v>155691</v>
      </c>
      <c r="AY14" s="75">
        <v>43155</v>
      </c>
      <c r="AZ14" s="75">
        <v>100119</v>
      </c>
      <c r="BA14" s="75">
        <v>9063</v>
      </c>
      <c r="BB14" s="75">
        <v>3354</v>
      </c>
      <c r="BC14" s="76" t="s">
        <v>392</v>
      </c>
      <c r="BD14" s="75">
        <v>0</v>
      </c>
      <c r="BE14" s="75">
        <v>13479</v>
      </c>
      <c r="BF14" s="75">
        <f t="shared" si="17"/>
        <v>415901</v>
      </c>
      <c r="BG14" s="75">
        <f t="shared" si="18"/>
        <v>228393</v>
      </c>
      <c r="BH14" s="75">
        <f t="shared" si="19"/>
        <v>213980</v>
      </c>
      <c r="BI14" s="75">
        <v>0</v>
      </c>
      <c r="BJ14" s="75">
        <v>213980</v>
      </c>
      <c r="BK14" s="75">
        <v>0</v>
      </c>
      <c r="BL14" s="75">
        <v>0</v>
      </c>
      <c r="BM14" s="75">
        <v>14413</v>
      </c>
      <c r="BN14" s="76" t="s">
        <v>392</v>
      </c>
      <c r="BO14" s="75">
        <f t="shared" si="20"/>
        <v>66733</v>
      </c>
      <c r="BP14" s="75">
        <f t="shared" si="21"/>
        <v>15010</v>
      </c>
      <c r="BQ14" s="75">
        <v>7505</v>
      </c>
      <c r="BR14" s="75">
        <v>0</v>
      </c>
      <c r="BS14" s="75">
        <v>7505</v>
      </c>
      <c r="BT14" s="75">
        <v>0</v>
      </c>
      <c r="BU14" s="75">
        <f t="shared" si="22"/>
        <v>21108</v>
      </c>
      <c r="BV14" s="75">
        <v>0</v>
      </c>
      <c r="BW14" s="75">
        <v>21108</v>
      </c>
      <c r="BX14" s="75">
        <v>0</v>
      </c>
      <c r="BY14" s="75">
        <v>0</v>
      </c>
      <c r="BZ14" s="75">
        <f t="shared" si="23"/>
        <v>30615</v>
      </c>
      <c r="CA14" s="75">
        <v>0</v>
      </c>
      <c r="CB14" s="75">
        <v>19610</v>
      </c>
      <c r="CC14" s="75">
        <v>11005</v>
      </c>
      <c r="CD14" s="75">
        <v>0</v>
      </c>
      <c r="CE14" s="76" t="s">
        <v>392</v>
      </c>
      <c r="CF14" s="75">
        <v>0</v>
      </c>
      <c r="CG14" s="75">
        <v>607</v>
      </c>
      <c r="CH14" s="75">
        <f t="shared" si="24"/>
        <v>295733</v>
      </c>
      <c r="CI14" s="75">
        <f t="shared" si="25"/>
        <v>228393</v>
      </c>
      <c r="CJ14" s="75">
        <f t="shared" si="25"/>
        <v>213980</v>
      </c>
      <c r="CK14" s="75">
        <f t="shared" si="25"/>
        <v>0</v>
      </c>
      <c r="CL14" s="75">
        <f t="shared" si="25"/>
        <v>213980</v>
      </c>
      <c r="CM14" s="75">
        <f t="shared" si="25"/>
        <v>0</v>
      </c>
      <c r="CN14" s="75">
        <f t="shared" si="25"/>
        <v>0</v>
      </c>
      <c r="CO14" s="75">
        <f t="shared" si="25"/>
        <v>14413</v>
      </c>
      <c r="CP14" s="76" t="s">
        <v>392</v>
      </c>
      <c r="CQ14" s="75">
        <f t="shared" si="26"/>
        <v>469155</v>
      </c>
      <c r="CR14" s="75">
        <f t="shared" si="26"/>
        <v>60903</v>
      </c>
      <c r="CS14" s="75">
        <f t="shared" si="26"/>
        <v>38100</v>
      </c>
      <c r="CT14" s="75">
        <f t="shared" si="26"/>
        <v>0</v>
      </c>
      <c r="CU14" s="75">
        <f t="shared" si="26"/>
        <v>15154</v>
      </c>
      <c r="CV14" s="75">
        <f t="shared" si="26"/>
        <v>7649</v>
      </c>
      <c r="CW14" s="75">
        <f t="shared" si="26"/>
        <v>214161</v>
      </c>
      <c r="CX14" s="75">
        <f t="shared" si="26"/>
        <v>3445</v>
      </c>
      <c r="CY14" s="75">
        <f t="shared" si="26"/>
        <v>198845</v>
      </c>
      <c r="CZ14" s="75">
        <f t="shared" si="26"/>
        <v>11871</v>
      </c>
      <c r="DA14" s="75">
        <f t="shared" si="26"/>
        <v>7785</v>
      </c>
      <c r="DB14" s="75">
        <f t="shared" si="26"/>
        <v>186306</v>
      </c>
      <c r="DC14" s="75">
        <f t="shared" si="26"/>
        <v>43155</v>
      </c>
      <c r="DD14" s="75">
        <f t="shared" si="26"/>
        <v>119729</v>
      </c>
      <c r="DE14" s="75">
        <f t="shared" si="26"/>
        <v>20068</v>
      </c>
      <c r="DF14" s="75">
        <f t="shared" si="26"/>
        <v>3354</v>
      </c>
      <c r="DG14" s="76" t="s">
        <v>392</v>
      </c>
      <c r="DH14" s="75">
        <f t="shared" si="27"/>
        <v>0</v>
      </c>
      <c r="DI14" s="75">
        <f t="shared" si="27"/>
        <v>14086</v>
      </c>
      <c r="DJ14" s="75">
        <f t="shared" si="27"/>
        <v>711634</v>
      </c>
    </row>
    <row r="15" spans="2:114" s="146" customFormat="1" ht="13.5">
      <c r="B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49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4" t="s">
        <v>117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6" t="s">
        <v>118</v>
      </c>
      <c r="B2" s="150" t="s">
        <v>119</v>
      </c>
      <c r="C2" s="156" t="s">
        <v>120</v>
      </c>
      <c r="D2" s="137" t="s">
        <v>32</v>
      </c>
      <c r="E2" s="104"/>
      <c r="F2" s="104"/>
      <c r="G2" s="104"/>
      <c r="H2" s="104"/>
      <c r="I2" s="104"/>
      <c r="J2" s="104"/>
      <c r="K2" s="104"/>
      <c r="L2" s="105"/>
      <c r="M2" s="137" t="s">
        <v>121</v>
      </c>
      <c r="N2" s="104"/>
      <c r="O2" s="104"/>
      <c r="P2" s="104"/>
      <c r="Q2" s="104"/>
      <c r="R2" s="104"/>
      <c r="S2" s="104"/>
      <c r="T2" s="104"/>
      <c r="U2" s="105"/>
      <c r="V2" s="137" t="s">
        <v>33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7"/>
      <c r="B3" s="151"/>
      <c r="C3" s="157"/>
      <c r="D3" s="138" t="s">
        <v>122</v>
      </c>
      <c r="E3" s="106"/>
      <c r="F3" s="106"/>
      <c r="G3" s="106"/>
      <c r="H3" s="106"/>
      <c r="I3" s="106"/>
      <c r="J3" s="106"/>
      <c r="K3" s="106"/>
      <c r="L3" s="107"/>
      <c r="M3" s="138" t="s">
        <v>123</v>
      </c>
      <c r="N3" s="106"/>
      <c r="O3" s="106"/>
      <c r="P3" s="106"/>
      <c r="Q3" s="106"/>
      <c r="R3" s="106"/>
      <c r="S3" s="106"/>
      <c r="T3" s="106"/>
      <c r="U3" s="107"/>
      <c r="V3" s="138" t="s">
        <v>122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7"/>
      <c r="B4" s="151"/>
      <c r="C4" s="157"/>
      <c r="D4" s="108"/>
      <c r="E4" s="138" t="s">
        <v>124</v>
      </c>
      <c r="F4" s="109"/>
      <c r="G4" s="109"/>
      <c r="H4" s="109"/>
      <c r="I4" s="109"/>
      <c r="J4" s="109"/>
      <c r="K4" s="110"/>
      <c r="L4" s="69" t="s">
        <v>125</v>
      </c>
      <c r="M4" s="108"/>
      <c r="N4" s="138" t="s">
        <v>124</v>
      </c>
      <c r="O4" s="109"/>
      <c r="P4" s="109"/>
      <c r="Q4" s="109"/>
      <c r="R4" s="109"/>
      <c r="S4" s="109"/>
      <c r="T4" s="110"/>
      <c r="U4" s="69" t="s">
        <v>126</v>
      </c>
      <c r="V4" s="108"/>
      <c r="W4" s="138" t="s">
        <v>127</v>
      </c>
      <c r="X4" s="109"/>
      <c r="Y4" s="109"/>
      <c r="Z4" s="109"/>
      <c r="AA4" s="109"/>
      <c r="AB4" s="109"/>
      <c r="AC4" s="110"/>
      <c r="AD4" s="69" t="s">
        <v>126</v>
      </c>
    </row>
    <row r="5" spans="1:30" s="45" customFormat="1" ht="23.25" customHeight="1">
      <c r="A5" s="157"/>
      <c r="B5" s="151"/>
      <c r="C5" s="157"/>
      <c r="D5" s="108"/>
      <c r="E5" s="108" t="s">
        <v>33</v>
      </c>
      <c r="F5" s="130" t="s">
        <v>128</v>
      </c>
      <c r="G5" s="130" t="s">
        <v>129</v>
      </c>
      <c r="H5" s="130" t="s">
        <v>130</v>
      </c>
      <c r="I5" s="130" t="s">
        <v>131</v>
      </c>
      <c r="J5" s="130" t="s">
        <v>132</v>
      </c>
      <c r="K5" s="130" t="s">
        <v>133</v>
      </c>
      <c r="L5" s="69"/>
      <c r="M5" s="108"/>
      <c r="N5" s="108" t="s">
        <v>33</v>
      </c>
      <c r="O5" s="130" t="s">
        <v>128</v>
      </c>
      <c r="P5" s="130" t="s">
        <v>134</v>
      </c>
      <c r="Q5" s="130" t="s">
        <v>135</v>
      </c>
      <c r="R5" s="130" t="s">
        <v>136</v>
      </c>
      <c r="S5" s="130" t="s">
        <v>137</v>
      </c>
      <c r="T5" s="130" t="s">
        <v>133</v>
      </c>
      <c r="U5" s="69"/>
      <c r="V5" s="108"/>
      <c r="W5" s="108" t="s">
        <v>33</v>
      </c>
      <c r="X5" s="130" t="s">
        <v>138</v>
      </c>
      <c r="Y5" s="130" t="s">
        <v>139</v>
      </c>
      <c r="Z5" s="130" t="s">
        <v>130</v>
      </c>
      <c r="AA5" s="130" t="s">
        <v>140</v>
      </c>
      <c r="AB5" s="130" t="s">
        <v>137</v>
      </c>
      <c r="AC5" s="130" t="s">
        <v>133</v>
      </c>
      <c r="AD5" s="69"/>
    </row>
    <row r="6" spans="1:30" s="46" customFormat="1" ht="13.5">
      <c r="A6" s="158"/>
      <c r="B6" s="152"/>
      <c r="C6" s="158"/>
      <c r="D6" s="111" t="s">
        <v>141</v>
      </c>
      <c r="E6" s="111" t="s">
        <v>142</v>
      </c>
      <c r="F6" s="112" t="s">
        <v>141</v>
      </c>
      <c r="G6" s="112" t="s">
        <v>143</v>
      </c>
      <c r="H6" s="112" t="s">
        <v>143</v>
      </c>
      <c r="I6" s="112" t="s">
        <v>143</v>
      </c>
      <c r="J6" s="112" t="s">
        <v>141</v>
      </c>
      <c r="K6" s="112" t="s">
        <v>144</v>
      </c>
      <c r="L6" s="112" t="s">
        <v>145</v>
      </c>
      <c r="M6" s="111" t="s">
        <v>143</v>
      </c>
      <c r="N6" s="111" t="s">
        <v>143</v>
      </c>
      <c r="O6" s="112" t="s">
        <v>143</v>
      </c>
      <c r="P6" s="112" t="s">
        <v>145</v>
      </c>
      <c r="Q6" s="112" t="s">
        <v>144</v>
      </c>
      <c r="R6" s="112" t="s">
        <v>145</v>
      </c>
      <c r="S6" s="112" t="s">
        <v>143</v>
      </c>
      <c r="T6" s="112" t="s">
        <v>143</v>
      </c>
      <c r="U6" s="112" t="s">
        <v>143</v>
      </c>
      <c r="V6" s="111" t="s">
        <v>145</v>
      </c>
      <c r="W6" s="111" t="s">
        <v>144</v>
      </c>
      <c r="X6" s="112" t="s">
        <v>145</v>
      </c>
      <c r="Y6" s="112" t="s">
        <v>143</v>
      </c>
      <c r="Z6" s="112" t="s">
        <v>143</v>
      </c>
      <c r="AA6" s="112" t="s">
        <v>143</v>
      </c>
      <c r="AB6" s="112" t="s">
        <v>145</v>
      </c>
      <c r="AC6" s="112" t="s">
        <v>144</v>
      </c>
      <c r="AD6" s="112" t="s">
        <v>145</v>
      </c>
    </row>
    <row r="7" spans="1:30" s="50" customFormat="1" ht="12" customHeight="1">
      <c r="A7" s="48" t="s">
        <v>477</v>
      </c>
      <c r="B7" s="63" t="s">
        <v>478</v>
      </c>
      <c r="C7" s="48" t="s">
        <v>479</v>
      </c>
      <c r="D7" s="71">
        <f aca="true" t="shared" si="0" ref="D7:AD7">SUM(D8:D49)</f>
        <v>11806597</v>
      </c>
      <c r="E7" s="71">
        <f t="shared" si="0"/>
        <v>4002393</v>
      </c>
      <c r="F7" s="71">
        <f t="shared" si="0"/>
        <v>160439</v>
      </c>
      <c r="G7" s="71">
        <f t="shared" si="0"/>
        <v>14118</v>
      </c>
      <c r="H7" s="71">
        <f t="shared" si="0"/>
        <v>442200</v>
      </c>
      <c r="I7" s="71">
        <f t="shared" si="0"/>
        <v>2604285</v>
      </c>
      <c r="J7" s="71">
        <f t="shared" si="0"/>
        <v>3901320</v>
      </c>
      <c r="K7" s="71">
        <f t="shared" si="0"/>
        <v>781351</v>
      </c>
      <c r="L7" s="71">
        <f t="shared" si="0"/>
        <v>7804204</v>
      </c>
      <c r="M7" s="71">
        <f t="shared" si="0"/>
        <v>2249114</v>
      </c>
      <c r="N7" s="71">
        <f t="shared" si="0"/>
        <v>706936</v>
      </c>
      <c r="O7" s="71">
        <f t="shared" si="0"/>
        <v>66122</v>
      </c>
      <c r="P7" s="71">
        <f t="shared" si="0"/>
        <v>6952</v>
      </c>
      <c r="Q7" s="71">
        <f t="shared" si="0"/>
        <v>201900</v>
      </c>
      <c r="R7" s="71">
        <f t="shared" si="0"/>
        <v>422952</v>
      </c>
      <c r="S7" s="71">
        <f t="shared" si="0"/>
        <v>1323178</v>
      </c>
      <c r="T7" s="71">
        <f t="shared" si="0"/>
        <v>9010</v>
      </c>
      <c r="U7" s="71">
        <f t="shared" si="0"/>
        <v>1542178</v>
      </c>
      <c r="V7" s="71">
        <f t="shared" si="0"/>
        <v>14055711</v>
      </c>
      <c r="W7" s="71">
        <f t="shared" si="0"/>
        <v>4709329</v>
      </c>
      <c r="X7" s="71">
        <f t="shared" si="0"/>
        <v>226561</v>
      </c>
      <c r="Y7" s="71">
        <f t="shared" si="0"/>
        <v>21070</v>
      </c>
      <c r="Z7" s="71">
        <f t="shared" si="0"/>
        <v>644100</v>
      </c>
      <c r="AA7" s="71">
        <f t="shared" si="0"/>
        <v>3027237</v>
      </c>
      <c r="AB7" s="71">
        <f t="shared" si="0"/>
        <v>5224498</v>
      </c>
      <c r="AC7" s="71">
        <f t="shared" si="0"/>
        <v>790361</v>
      </c>
      <c r="AD7" s="71">
        <f t="shared" si="0"/>
        <v>9346382</v>
      </c>
    </row>
    <row r="8" spans="1:30" s="50" customFormat="1" ht="12" customHeight="1">
      <c r="A8" s="51" t="s">
        <v>477</v>
      </c>
      <c r="B8" s="64" t="s">
        <v>480</v>
      </c>
      <c r="C8" s="51" t="s">
        <v>481</v>
      </c>
      <c r="D8" s="73">
        <f aca="true" t="shared" si="1" ref="D8:D49">SUM(E8,+L8)</f>
        <v>2635787</v>
      </c>
      <c r="E8" s="73">
        <f aca="true" t="shared" si="2" ref="E8:E49">+SUM(F8:I8,K8)</f>
        <v>895853</v>
      </c>
      <c r="F8" s="73">
        <v>0</v>
      </c>
      <c r="G8" s="73">
        <v>0</v>
      </c>
      <c r="H8" s="73">
        <v>0</v>
      </c>
      <c r="I8" s="73">
        <v>619427</v>
      </c>
      <c r="J8" s="74">
        <v>0</v>
      </c>
      <c r="K8" s="73">
        <v>276426</v>
      </c>
      <c r="L8" s="73">
        <v>1739934</v>
      </c>
      <c r="M8" s="73">
        <f aca="true" t="shared" si="3" ref="M8:M49">SUM(N8,+U8)</f>
        <v>308333</v>
      </c>
      <c r="N8" s="73">
        <f aca="true" t="shared" si="4" ref="N8:N49">+SUM(O8:R8,T8)</f>
        <v>63397</v>
      </c>
      <c r="O8" s="73">
        <v>147</v>
      </c>
      <c r="P8" s="73">
        <v>0</v>
      </c>
      <c r="Q8" s="73">
        <v>0</v>
      </c>
      <c r="R8" s="73">
        <v>63250</v>
      </c>
      <c r="S8" s="74">
        <v>0</v>
      </c>
      <c r="T8" s="73">
        <v>0</v>
      </c>
      <c r="U8" s="73">
        <v>244936</v>
      </c>
      <c r="V8" s="73">
        <f aca="true" t="shared" si="5" ref="V8:AB49">+SUM(D8,M8)</f>
        <v>2944120</v>
      </c>
      <c r="W8" s="73">
        <f t="shared" si="5"/>
        <v>959250</v>
      </c>
      <c r="X8" s="73">
        <f t="shared" si="5"/>
        <v>147</v>
      </c>
      <c r="Y8" s="73">
        <f t="shared" si="5"/>
        <v>0</v>
      </c>
      <c r="Z8" s="73">
        <f t="shared" si="5"/>
        <v>0</v>
      </c>
      <c r="AA8" s="73">
        <f t="shared" si="5"/>
        <v>682677</v>
      </c>
      <c r="AB8" s="74">
        <v>0</v>
      </c>
      <c r="AC8" s="73">
        <f aca="true" t="shared" si="6" ref="AC8:AD49">+SUM(K8,T8)</f>
        <v>276426</v>
      </c>
      <c r="AD8" s="73">
        <f t="shared" si="6"/>
        <v>1984870</v>
      </c>
    </row>
    <row r="9" spans="1:30" s="50" customFormat="1" ht="12" customHeight="1">
      <c r="A9" s="51" t="s">
        <v>477</v>
      </c>
      <c r="B9" s="64" t="s">
        <v>482</v>
      </c>
      <c r="C9" s="51" t="s">
        <v>483</v>
      </c>
      <c r="D9" s="73">
        <f t="shared" si="1"/>
        <v>488132</v>
      </c>
      <c r="E9" s="73">
        <f t="shared" si="2"/>
        <v>0</v>
      </c>
      <c r="F9" s="73">
        <v>0</v>
      </c>
      <c r="G9" s="73">
        <v>0</v>
      </c>
      <c r="H9" s="73">
        <v>0</v>
      </c>
      <c r="I9" s="73">
        <v>0</v>
      </c>
      <c r="J9" s="74">
        <v>0</v>
      </c>
      <c r="K9" s="73">
        <v>0</v>
      </c>
      <c r="L9" s="73">
        <v>488132</v>
      </c>
      <c r="M9" s="73">
        <f t="shared" si="3"/>
        <v>139727</v>
      </c>
      <c r="N9" s="73">
        <f t="shared" si="4"/>
        <v>0</v>
      </c>
      <c r="O9" s="73">
        <v>0</v>
      </c>
      <c r="P9" s="73">
        <v>0</v>
      </c>
      <c r="Q9" s="73">
        <v>0</v>
      </c>
      <c r="R9" s="73">
        <v>0</v>
      </c>
      <c r="S9" s="74">
        <v>0</v>
      </c>
      <c r="T9" s="73">
        <v>0</v>
      </c>
      <c r="U9" s="73">
        <v>139727</v>
      </c>
      <c r="V9" s="73">
        <f t="shared" si="5"/>
        <v>627859</v>
      </c>
      <c r="W9" s="73">
        <f t="shared" si="5"/>
        <v>0</v>
      </c>
      <c r="X9" s="73">
        <f t="shared" si="5"/>
        <v>0</v>
      </c>
      <c r="Y9" s="73">
        <f t="shared" si="5"/>
        <v>0</v>
      </c>
      <c r="Z9" s="73">
        <f t="shared" si="5"/>
        <v>0</v>
      </c>
      <c r="AA9" s="73">
        <f t="shared" si="5"/>
        <v>0</v>
      </c>
      <c r="AB9" s="74">
        <v>0</v>
      </c>
      <c r="AC9" s="73">
        <f t="shared" si="6"/>
        <v>0</v>
      </c>
      <c r="AD9" s="73">
        <f t="shared" si="6"/>
        <v>627859</v>
      </c>
    </row>
    <row r="10" spans="1:30" s="50" customFormat="1" ht="12" customHeight="1">
      <c r="A10" s="51" t="s">
        <v>477</v>
      </c>
      <c r="B10" s="64" t="s">
        <v>484</v>
      </c>
      <c r="C10" s="51" t="s">
        <v>485</v>
      </c>
      <c r="D10" s="73">
        <f t="shared" si="1"/>
        <v>1010893</v>
      </c>
      <c r="E10" s="73">
        <f t="shared" si="2"/>
        <v>362248</v>
      </c>
      <c r="F10" s="73">
        <v>10216</v>
      </c>
      <c r="G10" s="73">
        <v>14011</v>
      </c>
      <c r="H10" s="73">
        <v>0</v>
      </c>
      <c r="I10" s="73">
        <v>174109</v>
      </c>
      <c r="J10" s="74">
        <v>0</v>
      </c>
      <c r="K10" s="73">
        <v>163912</v>
      </c>
      <c r="L10" s="73">
        <v>648645</v>
      </c>
      <c r="M10" s="73">
        <f t="shared" si="3"/>
        <v>79025</v>
      </c>
      <c r="N10" s="73">
        <f t="shared" si="4"/>
        <v>8894</v>
      </c>
      <c r="O10" s="73">
        <v>0</v>
      </c>
      <c r="P10" s="73">
        <v>0</v>
      </c>
      <c r="Q10" s="73">
        <v>0</v>
      </c>
      <c r="R10" s="73">
        <v>2088</v>
      </c>
      <c r="S10" s="74">
        <v>0</v>
      </c>
      <c r="T10" s="73">
        <v>6806</v>
      </c>
      <c r="U10" s="73">
        <v>70131</v>
      </c>
      <c r="V10" s="73">
        <f t="shared" si="5"/>
        <v>1089918</v>
      </c>
      <c r="W10" s="73">
        <f t="shared" si="5"/>
        <v>371142</v>
      </c>
      <c r="X10" s="73">
        <f t="shared" si="5"/>
        <v>10216</v>
      </c>
      <c r="Y10" s="73">
        <f t="shared" si="5"/>
        <v>14011</v>
      </c>
      <c r="Z10" s="73">
        <f t="shared" si="5"/>
        <v>0</v>
      </c>
      <c r="AA10" s="73">
        <f t="shared" si="5"/>
        <v>176197</v>
      </c>
      <c r="AB10" s="74">
        <v>0</v>
      </c>
      <c r="AC10" s="73">
        <f t="shared" si="6"/>
        <v>170718</v>
      </c>
      <c r="AD10" s="73">
        <f t="shared" si="6"/>
        <v>718776</v>
      </c>
    </row>
    <row r="11" spans="1:30" s="50" customFormat="1" ht="12" customHeight="1">
      <c r="A11" s="51" t="s">
        <v>477</v>
      </c>
      <c r="B11" s="64" t="s">
        <v>486</v>
      </c>
      <c r="C11" s="51" t="s">
        <v>487</v>
      </c>
      <c r="D11" s="73">
        <f t="shared" si="1"/>
        <v>914524</v>
      </c>
      <c r="E11" s="73">
        <f t="shared" si="2"/>
        <v>5455</v>
      </c>
      <c r="F11" s="73">
        <v>0</v>
      </c>
      <c r="G11" s="73">
        <v>0</v>
      </c>
      <c r="H11" s="73">
        <v>0</v>
      </c>
      <c r="I11" s="73">
        <v>5275</v>
      </c>
      <c r="J11" s="74">
        <v>0</v>
      </c>
      <c r="K11" s="73">
        <v>180</v>
      </c>
      <c r="L11" s="73">
        <v>909069</v>
      </c>
      <c r="M11" s="73">
        <f t="shared" si="3"/>
        <v>124618</v>
      </c>
      <c r="N11" s="73">
        <f t="shared" si="4"/>
        <v>1841</v>
      </c>
      <c r="O11" s="73">
        <v>0</v>
      </c>
      <c r="P11" s="73">
        <v>0</v>
      </c>
      <c r="Q11" s="73">
        <v>0</v>
      </c>
      <c r="R11" s="73">
        <v>1841</v>
      </c>
      <c r="S11" s="74">
        <v>0</v>
      </c>
      <c r="T11" s="73">
        <v>0</v>
      </c>
      <c r="U11" s="73">
        <v>122777</v>
      </c>
      <c r="V11" s="73">
        <f t="shared" si="5"/>
        <v>1039142</v>
      </c>
      <c r="W11" s="73">
        <f t="shared" si="5"/>
        <v>7296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7116</v>
      </c>
      <c r="AB11" s="74">
        <v>0</v>
      </c>
      <c r="AC11" s="73">
        <f t="shared" si="6"/>
        <v>180</v>
      </c>
      <c r="AD11" s="73">
        <f t="shared" si="6"/>
        <v>1031846</v>
      </c>
    </row>
    <row r="12" spans="1:30" s="50" customFormat="1" ht="12" customHeight="1">
      <c r="A12" s="53" t="s">
        <v>477</v>
      </c>
      <c r="B12" s="54" t="s">
        <v>488</v>
      </c>
      <c r="C12" s="53" t="s">
        <v>489</v>
      </c>
      <c r="D12" s="75">
        <f t="shared" si="1"/>
        <v>432120</v>
      </c>
      <c r="E12" s="75">
        <f t="shared" si="2"/>
        <v>53386</v>
      </c>
      <c r="F12" s="75">
        <v>0</v>
      </c>
      <c r="G12" s="75">
        <v>0</v>
      </c>
      <c r="H12" s="75">
        <v>0</v>
      </c>
      <c r="I12" s="75">
        <v>51707</v>
      </c>
      <c r="J12" s="76">
        <v>0</v>
      </c>
      <c r="K12" s="75">
        <v>1679</v>
      </c>
      <c r="L12" s="75">
        <v>378734</v>
      </c>
      <c r="M12" s="75">
        <f t="shared" si="3"/>
        <v>116399</v>
      </c>
      <c r="N12" s="75">
        <f t="shared" si="4"/>
        <v>12538</v>
      </c>
      <c r="O12" s="75">
        <v>6418</v>
      </c>
      <c r="P12" s="75">
        <v>6090</v>
      </c>
      <c r="Q12" s="75">
        <v>0</v>
      </c>
      <c r="R12" s="75">
        <v>30</v>
      </c>
      <c r="S12" s="76">
        <v>0</v>
      </c>
      <c r="T12" s="75">
        <v>0</v>
      </c>
      <c r="U12" s="75">
        <v>103861</v>
      </c>
      <c r="V12" s="75">
        <f t="shared" si="5"/>
        <v>548519</v>
      </c>
      <c r="W12" s="75">
        <f t="shared" si="5"/>
        <v>65924</v>
      </c>
      <c r="X12" s="75">
        <f t="shared" si="5"/>
        <v>6418</v>
      </c>
      <c r="Y12" s="75">
        <f t="shared" si="5"/>
        <v>6090</v>
      </c>
      <c r="Z12" s="75">
        <f t="shared" si="5"/>
        <v>0</v>
      </c>
      <c r="AA12" s="75">
        <f t="shared" si="5"/>
        <v>51737</v>
      </c>
      <c r="AB12" s="76">
        <v>0</v>
      </c>
      <c r="AC12" s="75">
        <f t="shared" si="6"/>
        <v>1679</v>
      </c>
      <c r="AD12" s="75">
        <f t="shared" si="6"/>
        <v>482595</v>
      </c>
    </row>
    <row r="13" spans="1:30" s="50" customFormat="1" ht="12" customHeight="1">
      <c r="A13" s="53" t="s">
        <v>477</v>
      </c>
      <c r="B13" s="54" t="s">
        <v>490</v>
      </c>
      <c r="C13" s="53" t="s">
        <v>491</v>
      </c>
      <c r="D13" s="75">
        <f t="shared" si="1"/>
        <v>279272</v>
      </c>
      <c r="E13" s="75">
        <f t="shared" si="2"/>
        <v>0</v>
      </c>
      <c r="F13" s="75">
        <v>0</v>
      </c>
      <c r="G13" s="75">
        <v>0</v>
      </c>
      <c r="H13" s="75">
        <v>0</v>
      </c>
      <c r="I13" s="75">
        <v>0</v>
      </c>
      <c r="J13" s="76">
        <v>0</v>
      </c>
      <c r="K13" s="75">
        <v>0</v>
      </c>
      <c r="L13" s="75">
        <v>279272</v>
      </c>
      <c r="M13" s="75">
        <f t="shared" si="3"/>
        <v>43399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43399</v>
      </c>
      <c r="V13" s="75">
        <f t="shared" si="5"/>
        <v>322671</v>
      </c>
      <c r="W13" s="75">
        <f t="shared" si="5"/>
        <v>0</v>
      </c>
      <c r="X13" s="75">
        <f t="shared" si="5"/>
        <v>0</v>
      </c>
      <c r="Y13" s="75">
        <f t="shared" si="5"/>
        <v>0</v>
      </c>
      <c r="Z13" s="75">
        <f t="shared" si="5"/>
        <v>0</v>
      </c>
      <c r="AA13" s="75">
        <f t="shared" si="5"/>
        <v>0</v>
      </c>
      <c r="AB13" s="76">
        <v>0</v>
      </c>
      <c r="AC13" s="75">
        <f t="shared" si="6"/>
        <v>0</v>
      </c>
      <c r="AD13" s="75">
        <f t="shared" si="6"/>
        <v>322671</v>
      </c>
    </row>
    <row r="14" spans="1:30" s="50" customFormat="1" ht="12" customHeight="1">
      <c r="A14" s="53" t="s">
        <v>477</v>
      </c>
      <c r="B14" s="54" t="s">
        <v>492</v>
      </c>
      <c r="C14" s="53" t="s">
        <v>493</v>
      </c>
      <c r="D14" s="75">
        <f t="shared" si="1"/>
        <v>381963</v>
      </c>
      <c r="E14" s="75">
        <f t="shared" si="2"/>
        <v>96050</v>
      </c>
      <c r="F14" s="75">
        <v>0</v>
      </c>
      <c r="G14" s="75">
        <v>0</v>
      </c>
      <c r="H14" s="75">
        <v>0</v>
      </c>
      <c r="I14" s="75">
        <v>75152</v>
      </c>
      <c r="J14" s="76">
        <v>0</v>
      </c>
      <c r="K14" s="75">
        <v>20898</v>
      </c>
      <c r="L14" s="75">
        <v>285913</v>
      </c>
      <c r="M14" s="75">
        <f t="shared" si="3"/>
        <v>61559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61559</v>
      </c>
      <c r="V14" s="75">
        <f t="shared" si="5"/>
        <v>443522</v>
      </c>
      <c r="W14" s="75">
        <f t="shared" si="5"/>
        <v>96050</v>
      </c>
      <c r="X14" s="75">
        <f t="shared" si="5"/>
        <v>0</v>
      </c>
      <c r="Y14" s="75">
        <f t="shared" si="5"/>
        <v>0</v>
      </c>
      <c r="Z14" s="75">
        <f t="shared" si="5"/>
        <v>0</v>
      </c>
      <c r="AA14" s="75">
        <f t="shared" si="5"/>
        <v>75152</v>
      </c>
      <c r="AB14" s="76">
        <v>0</v>
      </c>
      <c r="AC14" s="75">
        <f t="shared" si="6"/>
        <v>20898</v>
      </c>
      <c r="AD14" s="75">
        <f t="shared" si="6"/>
        <v>347472</v>
      </c>
    </row>
    <row r="15" spans="1:30" s="50" customFormat="1" ht="12" customHeight="1">
      <c r="A15" s="53" t="s">
        <v>477</v>
      </c>
      <c r="B15" s="54" t="s">
        <v>494</v>
      </c>
      <c r="C15" s="53" t="s">
        <v>495</v>
      </c>
      <c r="D15" s="75">
        <f t="shared" si="1"/>
        <v>79325</v>
      </c>
      <c r="E15" s="75">
        <f t="shared" si="2"/>
        <v>130</v>
      </c>
      <c r="F15" s="75">
        <v>0</v>
      </c>
      <c r="G15" s="75">
        <v>0</v>
      </c>
      <c r="H15" s="75">
        <v>0</v>
      </c>
      <c r="I15" s="75">
        <v>0</v>
      </c>
      <c r="J15" s="76">
        <v>0</v>
      </c>
      <c r="K15" s="75">
        <v>130</v>
      </c>
      <c r="L15" s="75">
        <v>79195</v>
      </c>
      <c r="M15" s="75">
        <f t="shared" si="3"/>
        <v>20320</v>
      </c>
      <c r="N15" s="75">
        <f t="shared" si="4"/>
        <v>130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130</v>
      </c>
      <c r="U15" s="75">
        <v>20190</v>
      </c>
      <c r="V15" s="75">
        <f t="shared" si="5"/>
        <v>99645</v>
      </c>
      <c r="W15" s="75">
        <f t="shared" si="5"/>
        <v>260</v>
      </c>
      <c r="X15" s="75">
        <f t="shared" si="5"/>
        <v>0</v>
      </c>
      <c r="Y15" s="75">
        <f t="shared" si="5"/>
        <v>0</v>
      </c>
      <c r="Z15" s="75">
        <f t="shared" si="5"/>
        <v>0</v>
      </c>
      <c r="AA15" s="75">
        <f t="shared" si="5"/>
        <v>0</v>
      </c>
      <c r="AB15" s="76">
        <v>0</v>
      </c>
      <c r="AC15" s="75">
        <f t="shared" si="6"/>
        <v>260</v>
      </c>
      <c r="AD15" s="75">
        <f t="shared" si="6"/>
        <v>99385</v>
      </c>
    </row>
    <row r="16" spans="1:30" s="50" customFormat="1" ht="12" customHeight="1">
      <c r="A16" s="53" t="s">
        <v>477</v>
      </c>
      <c r="B16" s="54" t="s">
        <v>496</v>
      </c>
      <c r="C16" s="53" t="s">
        <v>497</v>
      </c>
      <c r="D16" s="75">
        <f t="shared" si="1"/>
        <v>198421</v>
      </c>
      <c r="E16" s="75">
        <f t="shared" si="2"/>
        <v>1658</v>
      </c>
      <c r="F16" s="75">
        <v>0</v>
      </c>
      <c r="G16" s="75">
        <v>0</v>
      </c>
      <c r="H16" s="75">
        <v>0</v>
      </c>
      <c r="I16" s="75">
        <v>239</v>
      </c>
      <c r="J16" s="76">
        <v>0</v>
      </c>
      <c r="K16" s="75">
        <v>1419</v>
      </c>
      <c r="L16" s="75">
        <v>196763</v>
      </c>
      <c r="M16" s="75">
        <f t="shared" si="3"/>
        <v>50187</v>
      </c>
      <c r="N16" s="75">
        <f t="shared" si="4"/>
        <v>0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0</v>
      </c>
      <c r="U16" s="75">
        <v>50187</v>
      </c>
      <c r="V16" s="75">
        <f t="shared" si="5"/>
        <v>248608</v>
      </c>
      <c r="W16" s="75">
        <f t="shared" si="5"/>
        <v>1658</v>
      </c>
      <c r="X16" s="75">
        <f t="shared" si="5"/>
        <v>0</v>
      </c>
      <c r="Y16" s="75">
        <f t="shared" si="5"/>
        <v>0</v>
      </c>
      <c r="Z16" s="75">
        <f t="shared" si="5"/>
        <v>0</v>
      </c>
      <c r="AA16" s="75">
        <f t="shared" si="5"/>
        <v>239</v>
      </c>
      <c r="AB16" s="76">
        <v>0</v>
      </c>
      <c r="AC16" s="75">
        <f t="shared" si="6"/>
        <v>1419</v>
      </c>
      <c r="AD16" s="75">
        <f t="shared" si="6"/>
        <v>246950</v>
      </c>
    </row>
    <row r="17" spans="1:30" s="50" customFormat="1" ht="12" customHeight="1">
      <c r="A17" s="53" t="s">
        <v>477</v>
      </c>
      <c r="B17" s="54" t="s">
        <v>498</v>
      </c>
      <c r="C17" s="53" t="s">
        <v>499</v>
      </c>
      <c r="D17" s="75">
        <f t="shared" si="1"/>
        <v>237819</v>
      </c>
      <c r="E17" s="75">
        <f t="shared" si="2"/>
        <v>1520</v>
      </c>
      <c r="F17" s="75"/>
      <c r="G17" s="75">
        <v>107</v>
      </c>
      <c r="H17" s="75"/>
      <c r="I17" s="75">
        <v>10</v>
      </c>
      <c r="J17" s="76">
        <v>0</v>
      </c>
      <c r="K17" s="75">
        <v>1403</v>
      </c>
      <c r="L17" s="75">
        <v>236299</v>
      </c>
      <c r="M17" s="75">
        <f t="shared" si="3"/>
        <v>23473</v>
      </c>
      <c r="N17" s="75">
        <f t="shared" si="4"/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0</v>
      </c>
      <c r="U17" s="75">
        <v>23473</v>
      </c>
      <c r="V17" s="75">
        <f t="shared" si="5"/>
        <v>261292</v>
      </c>
      <c r="W17" s="75">
        <f t="shared" si="5"/>
        <v>1520</v>
      </c>
      <c r="X17" s="75">
        <f t="shared" si="5"/>
        <v>0</v>
      </c>
      <c r="Y17" s="75">
        <f t="shared" si="5"/>
        <v>107</v>
      </c>
      <c r="Z17" s="75">
        <f t="shared" si="5"/>
        <v>0</v>
      </c>
      <c r="AA17" s="75">
        <f t="shared" si="5"/>
        <v>10</v>
      </c>
      <c r="AB17" s="76">
        <v>0</v>
      </c>
      <c r="AC17" s="75">
        <f t="shared" si="6"/>
        <v>1403</v>
      </c>
      <c r="AD17" s="75">
        <f t="shared" si="6"/>
        <v>259772</v>
      </c>
    </row>
    <row r="18" spans="1:30" s="50" customFormat="1" ht="12" customHeight="1">
      <c r="A18" s="53" t="s">
        <v>477</v>
      </c>
      <c r="B18" s="54" t="s">
        <v>500</v>
      </c>
      <c r="C18" s="53" t="s">
        <v>501</v>
      </c>
      <c r="D18" s="75">
        <f t="shared" si="1"/>
        <v>177236</v>
      </c>
      <c r="E18" s="75">
        <f t="shared" si="2"/>
        <v>1340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1340</v>
      </c>
      <c r="L18" s="75">
        <v>175896</v>
      </c>
      <c r="M18" s="75">
        <f t="shared" si="3"/>
        <v>44010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44010</v>
      </c>
      <c r="V18" s="75">
        <f t="shared" si="5"/>
        <v>221246</v>
      </c>
      <c r="W18" s="75">
        <f t="shared" si="5"/>
        <v>1340</v>
      </c>
      <c r="X18" s="75">
        <f t="shared" si="5"/>
        <v>0</v>
      </c>
      <c r="Y18" s="75">
        <f t="shared" si="5"/>
        <v>0</v>
      </c>
      <c r="Z18" s="75">
        <f t="shared" si="5"/>
        <v>0</v>
      </c>
      <c r="AA18" s="75">
        <f t="shared" si="5"/>
        <v>0</v>
      </c>
      <c r="AB18" s="76">
        <v>0</v>
      </c>
      <c r="AC18" s="75">
        <f t="shared" si="6"/>
        <v>1340</v>
      </c>
      <c r="AD18" s="75">
        <f t="shared" si="6"/>
        <v>219906</v>
      </c>
    </row>
    <row r="19" spans="1:30" s="50" customFormat="1" ht="12" customHeight="1">
      <c r="A19" s="53" t="s">
        <v>477</v>
      </c>
      <c r="B19" s="54" t="s">
        <v>502</v>
      </c>
      <c r="C19" s="53" t="s">
        <v>503</v>
      </c>
      <c r="D19" s="75">
        <f t="shared" si="1"/>
        <v>219565</v>
      </c>
      <c r="E19" s="75">
        <f t="shared" si="2"/>
        <v>0</v>
      </c>
      <c r="F19" s="75">
        <v>0</v>
      </c>
      <c r="G19" s="75">
        <v>0</v>
      </c>
      <c r="H19" s="75">
        <v>0</v>
      </c>
      <c r="I19" s="75">
        <v>0</v>
      </c>
      <c r="J19" s="76">
        <v>0</v>
      </c>
      <c r="K19" s="75">
        <v>0</v>
      </c>
      <c r="L19" s="75">
        <v>219565</v>
      </c>
      <c r="M19" s="75">
        <f t="shared" si="3"/>
        <v>58983</v>
      </c>
      <c r="N19" s="75">
        <f t="shared" si="4"/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0</v>
      </c>
      <c r="U19" s="75">
        <v>58983</v>
      </c>
      <c r="V19" s="75">
        <f t="shared" si="5"/>
        <v>278548</v>
      </c>
      <c r="W19" s="75">
        <f t="shared" si="5"/>
        <v>0</v>
      </c>
      <c r="X19" s="75">
        <f t="shared" si="5"/>
        <v>0</v>
      </c>
      <c r="Y19" s="75">
        <f t="shared" si="5"/>
        <v>0</v>
      </c>
      <c r="Z19" s="75">
        <f t="shared" si="5"/>
        <v>0</v>
      </c>
      <c r="AA19" s="75">
        <f t="shared" si="5"/>
        <v>0</v>
      </c>
      <c r="AB19" s="76">
        <v>0</v>
      </c>
      <c r="AC19" s="75">
        <f t="shared" si="6"/>
        <v>0</v>
      </c>
      <c r="AD19" s="75">
        <f t="shared" si="6"/>
        <v>278548</v>
      </c>
    </row>
    <row r="20" spans="1:30" s="50" customFormat="1" ht="12" customHeight="1">
      <c r="A20" s="53" t="s">
        <v>477</v>
      </c>
      <c r="B20" s="54" t="s">
        <v>504</v>
      </c>
      <c r="C20" s="53" t="s">
        <v>505</v>
      </c>
      <c r="D20" s="75">
        <f t="shared" si="1"/>
        <v>140697</v>
      </c>
      <c r="E20" s="75">
        <f t="shared" si="2"/>
        <v>0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5">
        <v>0</v>
      </c>
      <c r="L20" s="75">
        <v>140697</v>
      </c>
      <c r="M20" s="75">
        <f t="shared" si="3"/>
        <v>67300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67300</v>
      </c>
      <c r="V20" s="75">
        <f t="shared" si="5"/>
        <v>207997</v>
      </c>
      <c r="W20" s="75">
        <f t="shared" si="5"/>
        <v>0</v>
      </c>
      <c r="X20" s="75">
        <f t="shared" si="5"/>
        <v>0</v>
      </c>
      <c r="Y20" s="75">
        <f t="shared" si="5"/>
        <v>0</v>
      </c>
      <c r="Z20" s="75">
        <f t="shared" si="5"/>
        <v>0</v>
      </c>
      <c r="AA20" s="75">
        <f t="shared" si="5"/>
        <v>0</v>
      </c>
      <c r="AB20" s="76">
        <v>0</v>
      </c>
      <c r="AC20" s="75">
        <f t="shared" si="6"/>
        <v>0</v>
      </c>
      <c r="AD20" s="75">
        <f t="shared" si="6"/>
        <v>207997</v>
      </c>
    </row>
    <row r="21" spans="1:30" s="50" customFormat="1" ht="12" customHeight="1">
      <c r="A21" s="53" t="s">
        <v>477</v>
      </c>
      <c r="B21" s="54" t="s">
        <v>506</v>
      </c>
      <c r="C21" s="53" t="s">
        <v>507</v>
      </c>
      <c r="D21" s="75">
        <f t="shared" si="1"/>
        <v>153163</v>
      </c>
      <c r="E21" s="75">
        <f t="shared" si="2"/>
        <v>26049</v>
      </c>
      <c r="F21" s="75">
        <v>0</v>
      </c>
      <c r="G21" s="75">
        <v>0</v>
      </c>
      <c r="H21" s="75">
        <v>0</v>
      </c>
      <c r="I21" s="75">
        <v>25558</v>
      </c>
      <c r="J21" s="76">
        <v>0</v>
      </c>
      <c r="K21" s="75">
        <v>491</v>
      </c>
      <c r="L21" s="75">
        <v>127114</v>
      </c>
      <c r="M21" s="75">
        <f t="shared" si="3"/>
        <v>25542</v>
      </c>
      <c r="N21" s="75">
        <f t="shared" si="4"/>
        <v>1093</v>
      </c>
      <c r="O21" s="75">
        <v>375</v>
      </c>
      <c r="P21" s="75">
        <v>480</v>
      </c>
      <c r="Q21" s="75">
        <v>0</v>
      </c>
      <c r="R21" s="75">
        <v>0</v>
      </c>
      <c r="S21" s="76">
        <v>0</v>
      </c>
      <c r="T21" s="75">
        <v>238</v>
      </c>
      <c r="U21" s="75">
        <v>24449</v>
      </c>
      <c r="V21" s="75">
        <f t="shared" si="5"/>
        <v>178705</v>
      </c>
      <c r="W21" s="75">
        <f t="shared" si="5"/>
        <v>27142</v>
      </c>
      <c r="X21" s="75">
        <f t="shared" si="5"/>
        <v>375</v>
      </c>
      <c r="Y21" s="75">
        <f t="shared" si="5"/>
        <v>480</v>
      </c>
      <c r="Z21" s="75">
        <f t="shared" si="5"/>
        <v>0</v>
      </c>
      <c r="AA21" s="75">
        <f t="shared" si="5"/>
        <v>25558</v>
      </c>
      <c r="AB21" s="76">
        <v>0</v>
      </c>
      <c r="AC21" s="75">
        <f t="shared" si="6"/>
        <v>729</v>
      </c>
      <c r="AD21" s="75">
        <f t="shared" si="6"/>
        <v>151563</v>
      </c>
    </row>
    <row r="22" spans="1:30" s="50" customFormat="1" ht="12" customHeight="1">
      <c r="A22" s="53" t="s">
        <v>477</v>
      </c>
      <c r="B22" s="54" t="s">
        <v>508</v>
      </c>
      <c r="C22" s="53" t="s">
        <v>509</v>
      </c>
      <c r="D22" s="75">
        <f t="shared" si="1"/>
        <v>129684</v>
      </c>
      <c r="E22" s="75">
        <f t="shared" si="2"/>
        <v>23252</v>
      </c>
      <c r="F22" s="75">
        <v>0</v>
      </c>
      <c r="G22" s="75">
        <v>0</v>
      </c>
      <c r="H22" s="75">
        <v>0</v>
      </c>
      <c r="I22" s="75">
        <v>20439</v>
      </c>
      <c r="J22" s="76">
        <v>0</v>
      </c>
      <c r="K22" s="75">
        <v>2813</v>
      </c>
      <c r="L22" s="75">
        <v>106432</v>
      </c>
      <c r="M22" s="75">
        <f t="shared" si="3"/>
        <v>22938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22938</v>
      </c>
      <c r="V22" s="75">
        <f t="shared" si="5"/>
        <v>152622</v>
      </c>
      <c r="W22" s="75">
        <f t="shared" si="5"/>
        <v>23252</v>
      </c>
      <c r="X22" s="75">
        <f t="shared" si="5"/>
        <v>0</v>
      </c>
      <c r="Y22" s="75">
        <f t="shared" si="5"/>
        <v>0</v>
      </c>
      <c r="Z22" s="75">
        <f t="shared" si="5"/>
        <v>0</v>
      </c>
      <c r="AA22" s="75">
        <f t="shared" si="5"/>
        <v>20439</v>
      </c>
      <c r="AB22" s="76">
        <v>0</v>
      </c>
      <c r="AC22" s="75">
        <f t="shared" si="6"/>
        <v>2813</v>
      </c>
      <c r="AD22" s="75">
        <f t="shared" si="6"/>
        <v>129370</v>
      </c>
    </row>
    <row r="23" spans="1:30" s="50" customFormat="1" ht="12" customHeight="1">
      <c r="A23" s="53" t="s">
        <v>477</v>
      </c>
      <c r="B23" s="54" t="s">
        <v>510</v>
      </c>
      <c r="C23" s="53" t="s">
        <v>511</v>
      </c>
      <c r="D23" s="75">
        <f t="shared" si="1"/>
        <v>73215</v>
      </c>
      <c r="E23" s="75">
        <f t="shared" si="2"/>
        <v>30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30</v>
      </c>
      <c r="L23" s="75">
        <v>73185</v>
      </c>
      <c r="M23" s="75">
        <f t="shared" si="3"/>
        <v>20414</v>
      </c>
      <c r="N23" s="75">
        <f t="shared" si="4"/>
        <v>30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30</v>
      </c>
      <c r="U23" s="75">
        <v>20384</v>
      </c>
      <c r="V23" s="75">
        <f t="shared" si="5"/>
        <v>93629</v>
      </c>
      <c r="W23" s="75">
        <f t="shared" si="5"/>
        <v>60</v>
      </c>
      <c r="X23" s="75">
        <f t="shared" si="5"/>
        <v>0</v>
      </c>
      <c r="Y23" s="75">
        <f t="shared" si="5"/>
        <v>0</v>
      </c>
      <c r="Z23" s="75">
        <f t="shared" si="5"/>
        <v>0</v>
      </c>
      <c r="AA23" s="75">
        <f t="shared" si="5"/>
        <v>0</v>
      </c>
      <c r="AB23" s="76">
        <v>0</v>
      </c>
      <c r="AC23" s="75">
        <f t="shared" si="6"/>
        <v>60</v>
      </c>
      <c r="AD23" s="75">
        <f t="shared" si="6"/>
        <v>93569</v>
      </c>
    </row>
    <row r="24" spans="1:30" s="50" customFormat="1" ht="12" customHeight="1">
      <c r="A24" s="53" t="s">
        <v>477</v>
      </c>
      <c r="B24" s="54" t="s">
        <v>512</v>
      </c>
      <c r="C24" s="53" t="s">
        <v>513</v>
      </c>
      <c r="D24" s="75">
        <f t="shared" si="1"/>
        <v>44635</v>
      </c>
      <c r="E24" s="75">
        <f t="shared" si="2"/>
        <v>0</v>
      </c>
      <c r="F24" s="75">
        <v>0</v>
      </c>
      <c r="G24" s="75">
        <v>0</v>
      </c>
      <c r="H24" s="75">
        <v>0</v>
      </c>
      <c r="I24" s="75">
        <v>0</v>
      </c>
      <c r="J24" s="76">
        <v>0</v>
      </c>
      <c r="K24" s="75">
        <v>0</v>
      </c>
      <c r="L24" s="75">
        <v>44635</v>
      </c>
      <c r="M24" s="75">
        <f t="shared" si="3"/>
        <v>16920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16920</v>
      </c>
      <c r="V24" s="75">
        <f t="shared" si="5"/>
        <v>61555</v>
      </c>
      <c r="W24" s="75">
        <f t="shared" si="5"/>
        <v>0</v>
      </c>
      <c r="X24" s="75">
        <f t="shared" si="5"/>
        <v>0</v>
      </c>
      <c r="Y24" s="75">
        <f t="shared" si="5"/>
        <v>0</v>
      </c>
      <c r="Z24" s="75">
        <f t="shared" si="5"/>
        <v>0</v>
      </c>
      <c r="AA24" s="75">
        <f t="shared" si="5"/>
        <v>0</v>
      </c>
      <c r="AB24" s="76">
        <v>0</v>
      </c>
      <c r="AC24" s="75">
        <f t="shared" si="6"/>
        <v>0</v>
      </c>
      <c r="AD24" s="75">
        <f t="shared" si="6"/>
        <v>61555</v>
      </c>
    </row>
    <row r="25" spans="1:30" s="50" customFormat="1" ht="12" customHeight="1">
      <c r="A25" s="53" t="s">
        <v>477</v>
      </c>
      <c r="B25" s="54" t="s">
        <v>514</v>
      </c>
      <c r="C25" s="53" t="s">
        <v>515</v>
      </c>
      <c r="D25" s="75">
        <f t="shared" si="1"/>
        <v>70339</v>
      </c>
      <c r="E25" s="75">
        <f t="shared" si="2"/>
        <v>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75">
        <v>0</v>
      </c>
      <c r="L25" s="75">
        <v>70339</v>
      </c>
      <c r="M25" s="75">
        <f t="shared" si="3"/>
        <v>22101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22101</v>
      </c>
      <c r="V25" s="75">
        <f t="shared" si="5"/>
        <v>92440</v>
      </c>
      <c r="W25" s="75">
        <f t="shared" si="5"/>
        <v>0</v>
      </c>
      <c r="X25" s="75">
        <f t="shared" si="5"/>
        <v>0</v>
      </c>
      <c r="Y25" s="75">
        <f t="shared" si="5"/>
        <v>0</v>
      </c>
      <c r="Z25" s="75">
        <f t="shared" si="5"/>
        <v>0</v>
      </c>
      <c r="AA25" s="75">
        <f t="shared" si="5"/>
        <v>0</v>
      </c>
      <c r="AB25" s="76">
        <v>0</v>
      </c>
      <c r="AC25" s="75">
        <f t="shared" si="6"/>
        <v>0</v>
      </c>
      <c r="AD25" s="75">
        <f t="shared" si="6"/>
        <v>92440</v>
      </c>
    </row>
    <row r="26" spans="1:30" s="50" customFormat="1" ht="12" customHeight="1">
      <c r="A26" s="53" t="s">
        <v>477</v>
      </c>
      <c r="B26" s="54" t="s">
        <v>516</v>
      </c>
      <c r="C26" s="53" t="s">
        <v>517</v>
      </c>
      <c r="D26" s="75">
        <f t="shared" si="1"/>
        <v>52598</v>
      </c>
      <c r="E26" s="75">
        <f t="shared" si="2"/>
        <v>0</v>
      </c>
      <c r="F26" s="75">
        <v>0</v>
      </c>
      <c r="G26" s="75">
        <v>0</v>
      </c>
      <c r="H26" s="75">
        <v>0</v>
      </c>
      <c r="I26" s="75">
        <v>0</v>
      </c>
      <c r="J26" s="76">
        <v>0</v>
      </c>
      <c r="K26" s="75">
        <v>0</v>
      </c>
      <c r="L26" s="75">
        <v>52598</v>
      </c>
      <c r="M26" s="75">
        <f t="shared" si="3"/>
        <v>20374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20374</v>
      </c>
      <c r="V26" s="75">
        <f t="shared" si="5"/>
        <v>72972</v>
      </c>
      <c r="W26" s="75">
        <f t="shared" si="5"/>
        <v>0</v>
      </c>
      <c r="X26" s="75">
        <f t="shared" si="5"/>
        <v>0</v>
      </c>
      <c r="Y26" s="75">
        <f t="shared" si="5"/>
        <v>0</v>
      </c>
      <c r="Z26" s="75">
        <f t="shared" si="5"/>
        <v>0</v>
      </c>
      <c r="AA26" s="75">
        <f t="shared" si="5"/>
        <v>0</v>
      </c>
      <c r="AB26" s="76">
        <v>0</v>
      </c>
      <c r="AC26" s="75">
        <f t="shared" si="6"/>
        <v>0</v>
      </c>
      <c r="AD26" s="75">
        <f t="shared" si="6"/>
        <v>72972</v>
      </c>
    </row>
    <row r="27" spans="1:30" s="50" customFormat="1" ht="12" customHeight="1">
      <c r="A27" s="53" t="s">
        <v>477</v>
      </c>
      <c r="B27" s="54" t="s">
        <v>518</v>
      </c>
      <c r="C27" s="53" t="s">
        <v>519</v>
      </c>
      <c r="D27" s="75">
        <f t="shared" si="1"/>
        <v>109783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109783</v>
      </c>
      <c r="M27" s="75">
        <f t="shared" si="3"/>
        <v>29492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29492</v>
      </c>
      <c r="V27" s="75">
        <f t="shared" si="5"/>
        <v>139275</v>
      </c>
      <c r="W27" s="75">
        <f t="shared" si="5"/>
        <v>0</v>
      </c>
      <c r="X27" s="75">
        <f t="shared" si="5"/>
        <v>0</v>
      </c>
      <c r="Y27" s="75">
        <f t="shared" si="5"/>
        <v>0</v>
      </c>
      <c r="Z27" s="75">
        <f t="shared" si="5"/>
        <v>0</v>
      </c>
      <c r="AA27" s="75">
        <f t="shared" si="5"/>
        <v>0</v>
      </c>
      <c r="AB27" s="76">
        <v>0</v>
      </c>
      <c r="AC27" s="75">
        <f t="shared" si="6"/>
        <v>0</v>
      </c>
      <c r="AD27" s="75">
        <f t="shared" si="6"/>
        <v>139275</v>
      </c>
    </row>
    <row r="28" spans="1:30" s="50" customFormat="1" ht="12" customHeight="1">
      <c r="A28" s="53" t="s">
        <v>477</v>
      </c>
      <c r="B28" s="54" t="s">
        <v>520</v>
      </c>
      <c r="C28" s="53" t="s">
        <v>521</v>
      </c>
      <c r="D28" s="75">
        <f t="shared" si="1"/>
        <v>85198</v>
      </c>
      <c r="E28" s="75">
        <f t="shared" si="2"/>
        <v>7960</v>
      </c>
      <c r="F28" s="75">
        <v>0</v>
      </c>
      <c r="G28" s="75">
        <v>0</v>
      </c>
      <c r="H28" s="75">
        <v>0</v>
      </c>
      <c r="I28" s="75">
        <v>7960</v>
      </c>
      <c r="J28" s="76">
        <v>0</v>
      </c>
      <c r="K28" s="75">
        <v>0</v>
      </c>
      <c r="L28" s="75">
        <v>77238</v>
      </c>
      <c r="M28" s="75">
        <f t="shared" si="3"/>
        <v>17686</v>
      </c>
      <c r="N28" s="75">
        <f t="shared" si="4"/>
        <v>499</v>
      </c>
      <c r="O28" s="75">
        <v>117</v>
      </c>
      <c r="P28" s="75">
        <v>382</v>
      </c>
      <c r="Q28" s="75">
        <v>0</v>
      </c>
      <c r="R28" s="75">
        <v>0</v>
      </c>
      <c r="S28" s="76">
        <v>0</v>
      </c>
      <c r="T28" s="75">
        <v>0</v>
      </c>
      <c r="U28" s="75">
        <v>17187</v>
      </c>
      <c r="V28" s="75">
        <f t="shared" si="5"/>
        <v>102884</v>
      </c>
      <c r="W28" s="75">
        <f t="shared" si="5"/>
        <v>8459</v>
      </c>
      <c r="X28" s="75">
        <f t="shared" si="5"/>
        <v>117</v>
      </c>
      <c r="Y28" s="75">
        <f t="shared" si="5"/>
        <v>382</v>
      </c>
      <c r="Z28" s="75">
        <f t="shared" si="5"/>
        <v>0</v>
      </c>
      <c r="AA28" s="75">
        <f t="shared" si="5"/>
        <v>7960</v>
      </c>
      <c r="AB28" s="76">
        <v>0</v>
      </c>
      <c r="AC28" s="75">
        <f t="shared" si="6"/>
        <v>0</v>
      </c>
      <c r="AD28" s="75">
        <f t="shared" si="6"/>
        <v>94425</v>
      </c>
    </row>
    <row r="29" spans="1:30" s="50" customFormat="1" ht="12" customHeight="1">
      <c r="A29" s="53" t="s">
        <v>477</v>
      </c>
      <c r="B29" s="54" t="s">
        <v>522</v>
      </c>
      <c r="C29" s="53" t="s">
        <v>523</v>
      </c>
      <c r="D29" s="75">
        <f t="shared" si="1"/>
        <v>142669</v>
      </c>
      <c r="E29" s="75">
        <f t="shared" si="2"/>
        <v>19674</v>
      </c>
      <c r="F29" s="75">
        <v>0</v>
      </c>
      <c r="G29" s="75">
        <v>0</v>
      </c>
      <c r="H29" s="75">
        <v>0</v>
      </c>
      <c r="I29" s="75">
        <v>18836</v>
      </c>
      <c r="J29" s="76">
        <v>0</v>
      </c>
      <c r="K29" s="75">
        <v>838</v>
      </c>
      <c r="L29" s="75">
        <v>122995</v>
      </c>
      <c r="M29" s="75">
        <f t="shared" si="3"/>
        <v>23603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23603</v>
      </c>
      <c r="V29" s="75">
        <f t="shared" si="5"/>
        <v>166272</v>
      </c>
      <c r="W29" s="75">
        <f t="shared" si="5"/>
        <v>19674</v>
      </c>
      <c r="X29" s="75">
        <f t="shared" si="5"/>
        <v>0</v>
      </c>
      <c r="Y29" s="75">
        <f t="shared" si="5"/>
        <v>0</v>
      </c>
      <c r="Z29" s="75">
        <f t="shared" si="5"/>
        <v>0</v>
      </c>
      <c r="AA29" s="75">
        <f t="shared" si="5"/>
        <v>18836</v>
      </c>
      <c r="AB29" s="76">
        <v>0</v>
      </c>
      <c r="AC29" s="75">
        <f t="shared" si="6"/>
        <v>838</v>
      </c>
      <c r="AD29" s="75">
        <f t="shared" si="6"/>
        <v>146598</v>
      </c>
    </row>
    <row r="30" spans="1:30" s="50" customFormat="1" ht="12" customHeight="1">
      <c r="A30" s="53" t="s">
        <v>477</v>
      </c>
      <c r="B30" s="54" t="s">
        <v>524</v>
      </c>
      <c r="C30" s="53" t="s">
        <v>525</v>
      </c>
      <c r="D30" s="75">
        <f t="shared" si="1"/>
        <v>83182</v>
      </c>
      <c r="E30" s="75">
        <f t="shared" si="2"/>
        <v>8220</v>
      </c>
      <c r="F30" s="75">
        <v>0</v>
      </c>
      <c r="G30" s="75">
        <v>0</v>
      </c>
      <c r="H30" s="75">
        <v>0</v>
      </c>
      <c r="I30" s="75">
        <v>8060</v>
      </c>
      <c r="J30" s="76">
        <v>0</v>
      </c>
      <c r="K30" s="75">
        <v>160</v>
      </c>
      <c r="L30" s="75">
        <v>74962</v>
      </c>
      <c r="M30" s="75">
        <f t="shared" si="3"/>
        <v>8468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8468</v>
      </c>
      <c r="V30" s="75">
        <f t="shared" si="5"/>
        <v>91650</v>
      </c>
      <c r="W30" s="75">
        <f t="shared" si="5"/>
        <v>8220</v>
      </c>
      <c r="X30" s="75">
        <f t="shared" si="5"/>
        <v>0</v>
      </c>
      <c r="Y30" s="75">
        <f t="shared" si="5"/>
        <v>0</v>
      </c>
      <c r="Z30" s="75">
        <f t="shared" si="5"/>
        <v>0</v>
      </c>
      <c r="AA30" s="75">
        <f t="shared" si="5"/>
        <v>8060</v>
      </c>
      <c r="AB30" s="76">
        <v>0</v>
      </c>
      <c r="AC30" s="75">
        <f t="shared" si="6"/>
        <v>160</v>
      </c>
      <c r="AD30" s="75">
        <f t="shared" si="6"/>
        <v>83430</v>
      </c>
    </row>
    <row r="31" spans="1:30" s="50" customFormat="1" ht="12" customHeight="1">
      <c r="A31" s="53" t="s">
        <v>477</v>
      </c>
      <c r="B31" s="54" t="s">
        <v>526</v>
      </c>
      <c r="C31" s="53" t="s">
        <v>527</v>
      </c>
      <c r="D31" s="75">
        <f t="shared" si="1"/>
        <v>90160</v>
      </c>
      <c r="E31" s="75">
        <f t="shared" si="2"/>
        <v>11342</v>
      </c>
      <c r="F31" s="75">
        <v>0</v>
      </c>
      <c r="G31" s="75">
        <v>0</v>
      </c>
      <c r="H31" s="75">
        <v>0</v>
      </c>
      <c r="I31" s="75">
        <v>11301</v>
      </c>
      <c r="J31" s="76">
        <v>0</v>
      </c>
      <c r="K31" s="75">
        <v>41</v>
      </c>
      <c r="L31" s="75">
        <v>78818</v>
      </c>
      <c r="M31" s="75">
        <f t="shared" si="3"/>
        <v>30547</v>
      </c>
      <c r="N31" s="75">
        <f t="shared" si="4"/>
        <v>0</v>
      </c>
      <c r="O31" s="75">
        <v>0</v>
      </c>
      <c r="P31" s="75">
        <v>0</v>
      </c>
      <c r="Q31" s="75">
        <v>0</v>
      </c>
      <c r="R31" s="75">
        <v>0</v>
      </c>
      <c r="S31" s="76">
        <v>0</v>
      </c>
      <c r="T31" s="75">
        <v>0</v>
      </c>
      <c r="U31" s="75">
        <v>30547</v>
      </c>
      <c r="V31" s="75">
        <f t="shared" si="5"/>
        <v>120707</v>
      </c>
      <c r="W31" s="75">
        <f t="shared" si="5"/>
        <v>11342</v>
      </c>
      <c r="X31" s="75">
        <f t="shared" si="5"/>
        <v>0</v>
      </c>
      <c r="Y31" s="75">
        <f t="shared" si="5"/>
        <v>0</v>
      </c>
      <c r="Z31" s="75">
        <f t="shared" si="5"/>
        <v>0</v>
      </c>
      <c r="AA31" s="75">
        <f t="shared" si="5"/>
        <v>11301</v>
      </c>
      <c r="AB31" s="76">
        <v>0</v>
      </c>
      <c r="AC31" s="75">
        <f t="shared" si="6"/>
        <v>41</v>
      </c>
      <c r="AD31" s="75">
        <f t="shared" si="6"/>
        <v>109365</v>
      </c>
    </row>
    <row r="32" spans="1:30" s="50" customFormat="1" ht="12" customHeight="1">
      <c r="A32" s="53" t="s">
        <v>477</v>
      </c>
      <c r="B32" s="54" t="s">
        <v>528</v>
      </c>
      <c r="C32" s="53" t="s">
        <v>529</v>
      </c>
      <c r="D32" s="75">
        <f t="shared" si="1"/>
        <v>35860</v>
      </c>
      <c r="E32" s="75">
        <f t="shared" si="2"/>
        <v>0</v>
      </c>
      <c r="F32" s="75">
        <v>0</v>
      </c>
      <c r="G32" s="75">
        <v>0</v>
      </c>
      <c r="H32" s="75">
        <v>0</v>
      </c>
      <c r="I32" s="75">
        <v>0</v>
      </c>
      <c r="J32" s="76">
        <v>0</v>
      </c>
      <c r="K32" s="75">
        <v>0</v>
      </c>
      <c r="L32" s="75">
        <v>35860</v>
      </c>
      <c r="M32" s="75">
        <f t="shared" si="3"/>
        <v>7882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7882</v>
      </c>
      <c r="V32" s="75">
        <f t="shared" si="5"/>
        <v>43742</v>
      </c>
      <c r="W32" s="75">
        <f t="shared" si="5"/>
        <v>0</v>
      </c>
      <c r="X32" s="75">
        <f t="shared" si="5"/>
        <v>0</v>
      </c>
      <c r="Y32" s="75">
        <f t="shared" si="5"/>
        <v>0</v>
      </c>
      <c r="Z32" s="75">
        <f t="shared" si="5"/>
        <v>0</v>
      </c>
      <c r="AA32" s="75">
        <f t="shared" si="5"/>
        <v>0</v>
      </c>
      <c r="AB32" s="76">
        <v>0</v>
      </c>
      <c r="AC32" s="75">
        <f t="shared" si="6"/>
        <v>0</v>
      </c>
      <c r="AD32" s="75">
        <f t="shared" si="6"/>
        <v>43742</v>
      </c>
    </row>
    <row r="33" spans="1:30" s="50" customFormat="1" ht="12" customHeight="1">
      <c r="A33" s="53" t="s">
        <v>477</v>
      </c>
      <c r="B33" s="54" t="s">
        <v>530</v>
      </c>
      <c r="C33" s="53" t="s">
        <v>531</v>
      </c>
      <c r="D33" s="75">
        <f t="shared" si="1"/>
        <v>41123</v>
      </c>
      <c r="E33" s="75">
        <f t="shared" si="2"/>
        <v>5795</v>
      </c>
      <c r="F33" s="75">
        <v>0</v>
      </c>
      <c r="G33" s="75">
        <v>0</v>
      </c>
      <c r="H33" s="75">
        <v>0</v>
      </c>
      <c r="I33" s="75">
        <v>5795</v>
      </c>
      <c r="J33" s="76">
        <v>0</v>
      </c>
      <c r="K33" s="75">
        <v>0</v>
      </c>
      <c r="L33" s="75">
        <v>35328</v>
      </c>
      <c r="M33" s="75">
        <f t="shared" si="3"/>
        <v>14057</v>
      </c>
      <c r="N33" s="75">
        <f t="shared" si="4"/>
        <v>0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0</v>
      </c>
      <c r="U33" s="75">
        <v>14057</v>
      </c>
      <c r="V33" s="75">
        <f t="shared" si="5"/>
        <v>55180</v>
      </c>
      <c r="W33" s="75">
        <f t="shared" si="5"/>
        <v>5795</v>
      </c>
      <c r="X33" s="75">
        <f t="shared" si="5"/>
        <v>0</v>
      </c>
      <c r="Y33" s="75">
        <f t="shared" si="5"/>
        <v>0</v>
      </c>
      <c r="Z33" s="75">
        <f t="shared" si="5"/>
        <v>0</v>
      </c>
      <c r="AA33" s="75">
        <f t="shared" si="5"/>
        <v>5795</v>
      </c>
      <c r="AB33" s="76">
        <v>0</v>
      </c>
      <c r="AC33" s="75">
        <f t="shared" si="6"/>
        <v>0</v>
      </c>
      <c r="AD33" s="75">
        <f t="shared" si="6"/>
        <v>49385</v>
      </c>
    </row>
    <row r="34" spans="1:30" s="50" customFormat="1" ht="12" customHeight="1">
      <c r="A34" s="53" t="s">
        <v>477</v>
      </c>
      <c r="B34" s="54" t="s">
        <v>532</v>
      </c>
      <c r="C34" s="53" t="s">
        <v>533</v>
      </c>
      <c r="D34" s="75">
        <f t="shared" si="1"/>
        <v>74755</v>
      </c>
      <c r="E34" s="75">
        <f t="shared" si="2"/>
        <v>6720</v>
      </c>
      <c r="F34" s="75">
        <v>0</v>
      </c>
      <c r="G34" s="75">
        <v>0</v>
      </c>
      <c r="H34" s="75">
        <v>0</v>
      </c>
      <c r="I34" s="75">
        <v>6720</v>
      </c>
      <c r="J34" s="76">
        <v>0</v>
      </c>
      <c r="K34" s="75">
        <v>0</v>
      </c>
      <c r="L34" s="75">
        <v>68035</v>
      </c>
      <c r="M34" s="75">
        <f t="shared" si="3"/>
        <v>13978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13978</v>
      </c>
      <c r="V34" s="75">
        <f t="shared" si="5"/>
        <v>88733</v>
      </c>
      <c r="W34" s="75">
        <f t="shared" si="5"/>
        <v>6720</v>
      </c>
      <c r="X34" s="75">
        <f t="shared" si="5"/>
        <v>0</v>
      </c>
      <c r="Y34" s="75">
        <f t="shared" si="5"/>
        <v>0</v>
      </c>
      <c r="Z34" s="75">
        <f t="shared" si="5"/>
        <v>0</v>
      </c>
      <c r="AA34" s="75">
        <f t="shared" si="5"/>
        <v>6720</v>
      </c>
      <c r="AB34" s="76">
        <v>0</v>
      </c>
      <c r="AC34" s="75">
        <f t="shared" si="6"/>
        <v>0</v>
      </c>
      <c r="AD34" s="75">
        <f t="shared" si="6"/>
        <v>82013</v>
      </c>
    </row>
    <row r="35" spans="1:30" s="50" customFormat="1" ht="12" customHeight="1">
      <c r="A35" s="53" t="s">
        <v>477</v>
      </c>
      <c r="B35" s="54" t="s">
        <v>534</v>
      </c>
      <c r="C35" s="53" t="s">
        <v>535</v>
      </c>
      <c r="D35" s="75">
        <f t="shared" si="1"/>
        <v>125463</v>
      </c>
      <c r="E35" s="75">
        <f t="shared" si="2"/>
        <v>0</v>
      </c>
      <c r="F35" s="75">
        <v>0</v>
      </c>
      <c r="G35" s="75">
        <v>0</v>
      </c>
      <c r="H35" s="75">
        <v>0</v>
      </c>
      <c r="I35" s="75">
        <v>0</v>
      </c>
      <c r="J35" s="76">
        <v>0</v>
      </c>
      <c r="K35" s="75">
        <v>0</v>
      </c>
      <c r="L35" s="75">
        <v>125463</v>
      </c>
      <c r="M35" s="75">
        <f t="shared" si="3"/>
        <v>42582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42582</v>
      </c>
      <c r="V35" s="75">
        <f t="shared" si="5"/>
        <v>168045</v>
      </c>
      <c r="W35" s="75">
        <f t="shared" si="5"/>
        <v>0</v>
      </c>
      <c r="X35" s="75">
        <f t="shared" si="5"/>
        <v>0</v>
      </c>
      <c r="Y35" s="75">
        <f t="shared" si="5"/>
        <v>0</v>
      </c>
      <c r="Z35" s="75">
        <f t="shared" si="5"/>
        <v>0</v>
      </c>
      <c r="AA35" s="75">
        <f t="shared" si="5"/>
        <v>0</v>
      </c>
      <c r="AB35" s="76">
        <v>0</v>
      </c>
      <c r="AC35" s="75">
        <f t="shared" si="6"/>
        <v>0</v>
      </c>
      <c r="AD35" s="75">
        <f t="shared" si="6"/>
        <v>168045</v>
      </c>
    </row>
    <row r="36" spans="1:30" s="50" customFormat="1" ht="12" customHeight="1">
      <c r="A36" s="53" t="s">
        <v>477</v>
      </c>
      <c r="B36" s="54" t="s">
        <v>536</v>
      </c>
      <c r="C36" s="53" t="s">
        <v>537</v>
      </c>
      <c r="D36" s="75">
        <f t="shared" si="1"/>
        <v>76488</v>
      </c>
      <c r="E36" s="75">
        <f t="shared" si="2"/>
        <v>0</v>
      </c>
      <c r="F36" s="75">
        <v>0</v>
      </c>
      <c r="G36" s="75">
        <v>0</v>
      </c>
      <c r="H36" s="75">
        <v>0</v>
      </c>
      <c r="I36" s="75">
        <v>0</v>
      </c>
      <c r="J36" s="76">
        <v>0</v>
      </c>
      <c r="K36" s="75">
        <v>0</v>
      </c>
      <c r="L36" s="75">
        <v>76488</v>
      </c>
      <c r="M36" s="75">
        <f t="shared" si="3"/>
        <v>51290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51290</v>
      </c>
      <c r="V36" s="75">
        <f t="shared" si="5"/>
        <v>127778</v>
      </c>
      <c r="W36" s="75">
        <f t="shared" si="5"/>
        <v>0</v>
      </c>
      <c r="X36" s="75">
        <f t="shared" si="5"/>
        <v>0</v>
      </c>
      <c r="Y36" s="75">
        <f t="shared" si="5"/>
        <v>0</v>
      </c>
      <c r="Z36" s="75">
        <f t="shared" si="5"/>
        <v>0</v>
      </c>
      <c r="AA36" s="75">
        <f t="shared" si="5"/>
        <v>0</v>
      </c>
      <c r="AB36" s="76">
        <v>0</v>
      </c>
      <c r="AC36" s="75">
        <f t="shared" si="6"/>
        <v>0</v>
      </c>
      <c r="AD36" s="75">
        <f t="shared" si="6"/>
        <v>127778</v>
      </c>
    </row>
    <row r="37" spans="1:30" s="50" customFormat="1" ht="12" customHeight="1">
      <c r="A37" s="53" t="s">
        <v>477</v>
      </c>
      <c r="B37" s="54" t="s">
        <v>538</v>
      </c>
      <c r="C37" s="53" t="s">
        <v>539</v>
      </c>
      <c r="D37" s="75">
        <f t="shared" si="1"/>
        <v>62329</v>
      </c>
      <c r="E37" s="75">
        <f t="shared" si="2"/>
        <v>0</v>
      </c>
      <c r="F37" s="75">
        <v>0</v>
      </c>
      <c r="G37" s="75">
        <v>0</v>
      </c>
      <c r="H37" s="75">
        <v>0</v>
      </c>
      <c r="I37" s="75">
        <v>0</v>
      </c>
      <c r="J37" s="76">
        <v>0</v>
      </c>
      <c r="K37" s="75">
        <v>0</v>
      </c>
      <c r="L37" s="75">
        <v>62329</v>
      </c>
      <c r="M37" s="75">
        <f t="shared" si="3"/>
        <v>18148</v>
      </c>
      <c r="N37" s="75">
        <f t="shared" si="4"/>
        <v>0</v>
      </c>
      <c r="O37" s="75">
        <v>0</v>
      </c>
      <c r="P37" s="75">
        <v>0</v>
      </c>
      <c r="Q37" s="75">
        <v>0</v>
      </c>
      <c r="R37" s="75">
        <v>0</v>
      </c>
      <c r="S37" s="76">
        <v>0</v>
      </c>
      <c r="T37" s="75">
        <v>0</v>
      </c>
      <c r="U37" s="75">
        <v>18148</v>
      </c>
      <c r="V37" s="75">
        <f t="shared" si="5"/>
        <v>80477</v>
      </c>
      <c r="W37" s="75">
        <f t="shared" si="5"/>
        <v>0</v>
      </c>
      <c r="X37" s="75">
        <f t="shared" si="5"/>
        <v>0</v>
      </c>
      <c r="Y37" s="75">
        <f t="shared" si="5"/>
        <v>0</v>
      </c>
      <c r="Z37" s="75">
        <f t="shared" si="5"/>
        <v>0</v>
      </c>
      <c r="AA37" s="75">
        <f t="shared" si="5"/>
        <v>0</v>
      </c>
      <c r="AB37" s="76">
        <v>0</v>
      </c>
      <c r="AC37" s="75">
        <f t="shared" si="6"/>
        <v>0</v>
      </c>
      <c r="AD37" s="75">
        <f t="shared" si="6"/>
        <v>80477</v>
      </c>
    </row>
    <row r="38" spans="1:30" s="50" customFormat="1" ht="12" customHeight="1">
      <c r="A38" s="53" t="s">
        <v>477</v>
      </c>
      <c r="B38" s="54" t="s">
        <v>540</v>
      </c>
      <c r="C38" s="53" t="s">
        <v>541</v>
      </c>
      <c r="D38" s="75">
        <f t="shared" si="1"/>
        <v>65758</v>
      </c>
      <c r="E38" s="75">
        <f t="shared" si="2"/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0</v>
      </c>
      <c r="L38" s="75">
        <v>65758</v>
      </c>
      <c r="M38" s="75">
        <f t="shared" si="3"/>
        <v>25352</v>
      </c>
      <c r="N38" s="75">
        <f t="shared" si="4"/>
        <v>0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0</v>
      </c>
      <c r="U38" s="75">
        <v>25352</v>
      </c>
      <c r="V38" s="75">
        <f t="shared" si="5"/>
        <v>91110</v>
      </c>
      <c r="W38" s="75">
        <f t="shared" si="5"/>
        <v>0</v>
      </c>
      <c r="X38" s="75">
        <f t="shared" si="5"/>
        <v>0</v>
      </c>
      <c r="Y38" s="75">
        <f t="shared" si="5"/>
        <v>0</v>
      </c>
      <c r="Z38" s="75">
        <f t="shared" si="5"/>
        <v>0</v>
      </c>
      <c r="AA38" s="75">
        <f t="shared" si="5"/>
        <v>0</v>
      </c>
      <c r="AB38" s="76">
        <v>0</v>
      </c>
      <c r="AC38" s="75">
        <f t="shared" si="6"/>
        <v>0</v>
      </c>
      <c r="AD38" s="75">
        <f t="shared" si="6"/>
        <v>91110</v>
      </c>
    </row>
    <row r="39" spans="1:30" s="50" customFormat="1" ht="12" customHeight="1">
      <c r="A39" s="53" t="s">
        <v>477</v>
      </c>
      <c r="B39" s="54" t="s">
        <v>542</v>
      </c>
      <c r="C39" s="53" t="s">
        <v>543</v>
      </c>
      <c r="D39" s="75">
        <f t="shared" si="1"/>
        <v>52192</v>
      </c>
      <c r="E39" s="75">
        <f t="shared" si="2"/>
        <v>0</v>
      </c>
      <c r="F39" s="75">
        <v>0</v>
      </c>
      <c r="G39" s="75">
        <v>0</v>
      </c>
      <c r="H39" s="75">
        <v>0</v>
      </c>
      <c r="I39" s="75">
        <v>0</v>
      </c>
      <c r="J39" s="76">
        <v>0</v>
      </c>
      <c r="K39" s="75">
        <v>0</v>
      </c>
      <c r="L39" s="75">
        <v>52192</v>
      </c>
      <c r="M39" s="75">
        <f t="shared" si="3"/>
        <v>23546</v>
      </c>
      <c r="N39" s="75">
        <f t="shared" si="4"/>
        <v>0</v>
      </c>
      <c r="O39" s="75">
        <v>0</v>
      </c>
      <c r="P39" s="75">
        <v>0</v>
      </c>
      <c r="Q39" s="75">
        <v>0</v>
      </c>
      <c r="R39" s="75">
        <v>0</v>
      </c>
      <c r="S39" s="76">
        <v>0</v>
      </c>
      <c r="T39" s="75">
        <v>0</v>
      </c>
      <c r="U39" s="75">
        <v>23546</v>
      </c>
      <c r="V39" s="75">
        <f t="shared" si="5"/>
        <v>75738</v>
      </c>
      <c r="W39" s="75">
        <f t="shared" si="5"/>
        <v>0</v>
      </c>
      <c r="X39" s="75">
        <f t="shared" si="5"/>
        <v>0</v>
      </c>
      <c r="Y39" s="75">
        <f t="shared" si="5"/>
        <v>0</v>
      </c>
      <c r="Z39" s="75">
        <f t="shared" si="5"/>
        <v>0</v>
      </c>
      <c r="AA39" s="75">
        <f t="shared" si="5"/>
        <v>0</v>
      </c>
      <c r="AB39" s="76">
        <v>0</v>
      </c>
      <c r="AC39" s="75">
        <f t="shared" si="6"/>
        <v>0</v>
      </c>
      <c r="AD39" s="75">
        <f t="shared" si="6"/>
        <v>75738</v>
      </c>
    </row>
    <row r="40" spans="1:30" s="50" customFormat="1" ht="12" customHeight="1">
      <c r="A40" s="53" t="s">
        <v>477</v>
      </c>
      <c r="B40" s="54" t="s">
        <v>544</v>
      </c>
      <c r="C40" s="53" t="s">
        <v>545</v>
      </c>
      <c r="D40" s="75">
        <f t="shared" si="1"/>
        <v>46245</v>
      </c>
      <c r="E40" s="75">
        <f t="shared" si="2"/>
        <v>147</v>
      </c>
      <c r="F40" s="75">
        <v>0</v>
      </c>
      <c r="G40" s="75">
        <v>0</v>
      </c>
      <c r="H40" s="75">
        <v>0</v>
      </c>
      <c r="I40" s="75">
        <v>147</v>
      </c>
      <c r="J40" s="76">
        <v>0</v>
      </c>
      <c r="K40" s="75">
        <v>0</v>
      </c>
      <c r="L40" s="75">
        <v>46098</v>
      </c>
      <c r="M40" s="75">
        <f t="shared" si="3"/>
        <v>7114</v>
      </c>
      <c r="N40" s="75">
        <f t="shared" si="4"/>
        <v>0</v>
      </c>
      <c r="O40" s="75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7114</v>
      </c>
      <c r="V40" s="75">
        <f t="shared" si="5"/>
        <v>53359</v>
      </c>
      <c r="W40" s="75">
        <f t="shared" si="5"/>
        <v>147</v>
      </c>
      <c r="X40" s="75">
        <f t="shared" si="5"/>
        <v>0</v>
      </c>
      <c r="Y40" s="75">
        <f t="shared" si="5"/>
        <v>0</v>
      </c>
      <c r="Z40" s="75">
        <f t="shared" si="5"/>
        <v>0</v>
      </c>
      <c r="AA40" s="75">
        <f t="shared" si="5"/>
        <v>147</v>
      </c>
      <c r="AB40" s="76">
        <v>0</v>
      </c>
      <c r="AC40" s="75">
        <f t="shared" si="6"/>
        <v>0</v>
      </c>
      <c r="AD40" s="75">
        <f t="shared" si="6"/>
        <v>53212</v>
      </c>
    </row>
    <row r="41" spans="1:30" s="50" customFormat="1" ht="12" customHeight="1">
      <c r="A41" s="53" t="s">
        <v>477</v>
      </c>
      <c r="B41" s="54" t="s">
        <v>546</v>
      </c>
      <c r="C41" s="53" t="s">
        <v>547</v>
      </c>
      <c r="D41" s="75">
        <f t="shared" si="1"/>
        <v>93721</v>
      </c>
      <c r="E41" s="75">
        <f t="shared" si="2"/>
        <v>75</v>
      </c>
      <c r="F41" s="75">
        <v>0</v>
      </c>
      <c r="G41" s="75">
        <v>0</v>
      </c>
      <c r="H41" s="75">
        <v>0</v>
      </c>
      <c r="I41" s="75">
        <v>0</v>
      </c>
      <c r="J41" s="76">
        <v>0</v>
      </c>
      <c r="K41" s="75">
        <v>75</v>
      </c>
      <c r="L41" s="75">
        <v>93646</v>
      </c>
      <c r="M41" s="75">
        <f t="shared" si="3"/>
        <v>12929</v>
      </c>
      <c r="N41" s="75">
        <f t="shared" si="4"/>
        <v>10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10</v>
      </c>
      <c r="U41" s="75">
        <v>12919</v>
      </c>
      <c r="V41" s="75">
        <f t="shared" si="5"/>
        <v>106650</v>
      </c>
      <c r="W41" s="75">
        <f t="shared" si="5"/>
        <v>85</v>
      </c>
      <c r="X41" s="75">
        <f t="shared" si="5"/>
        <v>0</v>
      </c>
      <c r="Y41" s="75">
        <f t="shared" si="5"/>
        <v>0</v>
      </c>
      <c r="Z41" s="75">
        <f t="shared" si="5"/>
        <v>0</v>
      </c>
      <c r="AA41" s="75">
        <f t="shared" si="5"/>
        <v>0</v>
      </c>
      <c r="AB41" s="76">
        <v>0</v>
      </c>
      <c r="AC41" s="75">
        <f t="shared" si="6"/>
        <v>85</v>
      </c>
      <c r="AD41" s="75">
        <f t="shared" si="6"/>
        <v>106565</v>
      </c>
    </row>
    <row r="42" spans="1:30" s="50" customFormat="1" ht="12" customHeight="1">
      <c r="A42" s="53" t="s">
        <v>477</v>
      </c>
      <c r="B42" s="54" t="s">
        <v>548</v>
      </c>
      <c r="C42" s="53" t="s">
        <v>549</v>
      </c>
      <c r="D42" s="75">
        <f t="shared" si="1"/>
        <v>50310</v>
      </c>
      <c r="E42" s="75">
        <f t="shared" si="2"/>
        <v>645</v>
      </c>
      <c r="F42" s="75">
        <v>0</v>
      </c>
      <c r="G42" s="75">
        <v>0</v>
      </c>
      <c r="H42" s="75">
        <v>0</v>
      </c>
      <c r="I42" s="75">
        <v>580</v>
      </c>
      <c r="J42" s="76">
        <v>0</v>
      </c>
      <c r="K42" s="75">
        <v>65</v>
      </c>
      <c r="L42" s="75">
        <v>49665</v>
      </c>
      <c r="M42" s="75">
        <f t="shared" si="3"/>
        <v>17855</v>
      </c>
      <c r="N42" s="75">
        <f t="shared" si="4"/>
        <v>0</v>
      </c>
      <c r="O42" s="75">
        <v>0</v>
      </c>
      <c r="P42" s="75">
        <v>0</v>
      </c>
      <c r="Q42" s="75">
        <v>0</v>
      </c>
      <c r="R42" s="75">
        <v>0</v>
      </c>
      <c r="S42" s="76">
        <v>0</v>
      </c>
      <c r="T42" s="75">
        <v>0</v>
      </c>
      <c r="U42" s="75">
        <v>17855</v>
      </c>
      <c r="V42" s="75">
        <f t="shared" si="5"/>
        <v>68165</v>
      </c>
      <c r="W42" s="75">
        <f t="shared" si="5"/>
        <v>645</v>
      </c>
      <c r="X42" s="75">
        <f t="shared" si="5"/>
        <v>0</v>
      </c>
      <c r="Y42" s="75">
        <f t="shared" si="5"/>
        <v>0</v>
      </c>
      <c r="Z42" s="75">
        <f t="shared" si="5"/>
        <v>0</v>
      </c>
      <c r="AA42" s="75">
        <f t="shared" si="5"/>
        <v>580</v>
      </c>
      <c r="AB42" s="76">
        <v>0</v>
      </c>
      <c r="AC42" s="75">
        <f t="shared" si="6"/>
        <v>65</v>
      </c>
      <c r="AD42" s="75">
        <f t="shared" si="6"/>
        <v>67520</v>
      </c>
    </row>
    <row r="43" spans="1:30" s="50" customFormat="1" ht="12" customHeight="1">
      <c r="A43" s="53" t="s">
        <v>477</v>
      </c>
      <c r="B43" s="54" t="s">
        <v>550</v>
      </c>
      <c r="C43" s="53" t="s">
        <v>551</v>
      </c>
      <c r="D43" s="75">
        <f t="shared" si="1"/>
        <v>761431</v>
      </c>
      <c r="E43" s="75">
        <f t="shared" si="2"/>
        <v>384302</v>
      </c>
      <c r="F43" s="75">
        <v>441</v>
      </c>
      <c r="G43" s="75">
        <v>0</v>
      </c>
      <c r="H43" s="75">
        <v>86200</v>
      </c>
      <c r="I43" s="75">
        <v>268841</v>
      </c>
      <c r="J43" s="76">
        <v>493367</v>
      </c>
      <c r="K43" s="75">
        <v>28820</v>
      </c>
      <c r="L43" s="75">
        <v>377129</v>
      </c>
      <c r="M43" s="75">
        <f t="shared" si="3"/>
        <v>266139</v>
      </c>
      <c r="N43" s="75">
        <f t="shared" si="4"/>
        <v>245680</v>
      </c>
      <c r="O43" s="75">
        <v>0</v>
      </c>
      <c r="P43" s="75">
        <v>0</v>
      </c>
      <c r="Q43" s="75">
        <v>0</v>
      </c>
      <c r="R43" s="75">
        <v>245680</v>
      </c>
      <c r="S43" s="76">
        <v>105614</v>
      </c>
      <c r="T43" s="75">
        <v>0</v>
      </c>
      <c r="U43" s="75">
        <v>20459</v>
      </c>
      <c r="V43" s="75">
        <f t="shared" si="5"/>
        <v>1027570</v>
      </c>
      <c r="W43" s="75">
        <f t="shared" si="5"/>
        <v>629982</v>
      </c>
      <c r="X43" s="75">
        <f t="shared" si="5"/>
        <v>441</v>
      </c>
      <c r="Y43" s="75">
        <f t="shared" si="5"/>
        <v>0</v>
      </c>
      <c r="Z43" s="75">
        <f t="shared" si="5"/>
        <v>86200</v>
      </c>
      <c r="AA43" s="75">
        <f t="shared" si="5"/>
        <v>514521</v>
      </c>
      <c r="AB43" s="76">
        <f t="shared" si="5"/>
        <v>598981</v>
      </c>
      <c r="AC43" s="75">
        <f t="shared" si="6"/>
        <v>28820</v>
      </c>
      <c r="AD43" s="75">
        <f t="shared" si="6"/>
        <v>397588</v>
      </c>
    </row>
    <row r="44" spans="1:30" s="50" customFormat="1" ht="12" customHeight="1">
      <c r="A44" s="53" t="s">
        <v>477</v>
      </c>
      <c r="B44" s="54" t="s">
        <v>552</v>
      </c>
      <c r="C44" s="53" t="s">
        <v>553</v>
      </c>
      <c r="D44" s="75">
        <f t="shared" si="1"/>
        <v>165884</v>
      </c>
      <c r="E44" s="75">
        <f t="shared" si="2"/>
        <v>165884</v>
      </c>
      <c r="F44" s="75">
        <v>0</v>
      </c>
      <c r="G44" s="75">
        <v>0</v>
      </c>
      <c r="H44" s="75">
        <v>0</v>
      </c>
      <c r="I44" s="75">
        <v>17911</v>
      </c>
      <c r="J44" s="76">
        <v>903098</v>
      </c>
      <c r="K44" s="75">
        <v>147973</v>
      </c>
      <c r="L44" s="75">
        <v>0</v>
      </c>
      <c r="M44" s="75">
        <f t="shared" si="3"/>
        <v>0</v>
      </c>
      <c r="N44" s="75">
        <f t="shared" si="4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274414</v>
      </c>
      <c r="T44" s="75">
        <v>0</v>
      </c>
      <c r="U44" s="75">
        <v>0</v>
      </c>
      <c r="V44" s="75">
        <f t="shared" si="5"/>
        <v>165884</v>
      </c>
      <c r="W44" s="75">
        <f t="shared" si="5"/>
        <v>165884</v>
      </c>
      <c r="X44" s="75">
        <f t="shared" si="5"/>
        <v>0</v>
      </c>
      <c r="Y44" s="75">
        <f t="shared" si="5"/>
        <v>0</v>
      </c>
      <c r="Z44" s="75">
        <f t="shared" si="5"/>
        <v>0</v>
      </c>
      <c r="AA44" s="75">
        <f t="shared" si="5"/>
        <v>17911</v>
      </c>
      <c r="AB44" s="76">
        <f t="shared" si="5"/>
        <v>1177512</v>
      </c>
      <c r="AC44" s="75">
        <f t="shared" si="6"/>
        <v>147973</v>
      </c>
      <c r="AD44" s="75">
        <f t="shared" si="6"/>
        <v>0</v>
      </c>
    </row>
    <row r="45" spans="1:30" s="50" customFormat="1" ht="12" customHeight="1">
      <c r="A45" s="53" t="s">
        <v>477</v>
      </c>
      <c r="B45" s="54" t="s">
        <v>554</v>
      </c>
      <c r="C45" s="53" t="s">
        <v>555</v>
      </c>
      <c r="D45" s="75">
        <f t="shared" si="1"/>
        <v>113050</v>
      </c>
      <c r="E45" s="75">
        <f t="shared" si="2"/>
        <v>113050</v>
      </c>
      <c r="F45" s="75">
        <v>0</v>
      </c>
      <c r="G45" s="75">
        <v>0</v>
      </c>
      <c r="H45" s="75">
        <v>0</v>
      </c>
      <c r="I45" s="75">
        <v>105533</v>
      </c>
      <c r="J45" s="76">
        <v>724680</v>
      </c>
      <c r="K45" s="75">
        <v>7517</v>
      </c>
      <c r="L45" s="75">
        <v>0</v>
      </c>
      <c r="M45" s="75">
        <f t="shared" si="3"/>
        <v>4864</v>
      </c>
      <c r="N45" s="75">
        <f t="shared" si="4"/>
        <v>4864</v>
      </c>
      <c r="O45" s="75">
        <v>0</v>
      </c>
      <c r="P45" s="75">
        <v>0</v>
      </c>
      <c r="Q45" s="75">
        <v>0</v>
      </c>
      <c r="R45" s="75">
        <v>4864</v>
      </c>
      <c r="S45" s="76">
        <v>197358</v>
      </c>
      <c r="T45" s="75">
        <v>0</v>
      </c>
      <c r="U45" s="75">
        <v>0</v>
      </c>
      <c r="V45" s="75">
        <f t="shared" si="5"/>
        <v>117914</v>
      </c>
      <c r="W45" s="75">
        <f t="shared" si="5"/>
        <v>117914</v>
      </c>
      <c r="X45" s="75">
        <f t="shared" si="5"/>
        <v>0</v>
      </c>
      <c r="Y45" s="75">
        <f t="shared" si="5"/>
        <v>0</v>
      </c>
      <c r="Z45" s="75">
        <f t="shared" si="5"/>
        <v>0</v>
      </c>
      <c r="AA45" s="75">
        <f t="shared" si="5"/>
        <v>110397</v>
      </c>
      <c r="AB45" s="76">
        <f t="shared" si="5"/>
        <v>922038</v>
      </c>
      <c r="AC45" s="75">
        <f t="shared" si="6"/>
        <v>7517</v>
      </c>
      <c r="AD45" s="75">
        <f t="shared" si="6"/>
        <v>0</v>
      </c>
    </row>
    <row r="46" spans="1:30" s="50" customFormat="1" ht="12" customHeight="1">
      <c r="A46" s="53" t="s">
        <v>477</v>
      </c>
      <c r="B46" s="54" t="s">
        <v>556</v>
      </c>
      <c r="C46" s="53" t="s">
        <v>557</v>
      </c>
      <c r="D46" s="75">
        <f t="shared" si="1"/>
        <v>850963</v>
      </c>
      <c r="E46" s="75">
        <f t="shared" si="2"/>
        <v>850963</v>
      </c>
      <c r="F46" s="75">
        <v>18792</v>
      </c>
      <c r="G46" s="75">
        <v>0</v>
      </c>
      <c r="H46" s="75">
        <v>87900</v>
      </c>
      <c r="I46" s="75">
        <v>744271</v>
      </c>
      <c r="J46" s="76">
        <v>551608</v>
      </c>
      <c r="K46" s="75">
        <v>0</v>
      </c>
      <c r="L46" s="75">
        <v>0</v>
      </c>
      <c r="M46" s="75">
        <f t="shared" si="3"/>
        <v>145204</v>
      </c>
      <c r="N46" s="75">
        <f t="shared" si="4"/>
        <v>145204</v>
      </c>
      <c r="O46" s="75">
        <v>0</v>
      </c>
      <c r="P46" s="75">
        <v>0</v>
      </c>
      <c r="Q46" s="75">
        <v>58700</v>
      </c>
      <c r="R46" s="75">
        <v>86504</v>
      </c>
      <c r="S46" s="76">
        <v>418132</v>
      </c>
      <c r="T46" s="75">
        <v>0</v>
      </c>
      <c r="U46" s="75">
        <v>0</v>
      </c>
      <c r="V46" s="75">
        <f t="shared" si="5"/>
        <v>996167</v>
      </c>
      <c r="W46" s="75">
        <f t="shared" si="5"/>
        <v>996167</v>
      </c>
      <c r="X46" s="75">
        <f t="shared" si="5"/>
        <v>18792</v>
      </c>
      <c r="Y46" s="75">
        <f t="shared" si="5"/>
        <v>0</v>
      </c>
      <c r="Z46" s="75">
        <f t="shared" si="5"/>
        <v>146600</v>
      </c>
      <c r="AA46" s="75">
        <f t="shared" si="5"/>
        <v>830775</v>
      </c>
      <c r="AB46" s="76">
        <f t="shared" si="5"/>
        <v>969740</v>
      </c>
      <c r="AC46" s="75">
        <f t="shared" si="6"/>
        <v>0</v>
      </c>
      <c r="AD46" s="75">
        <f t="shared" si="6"/>
        <v>0</v>
      </c>
    </row>
    <row r="47" spans="1:30" s="50" customFormat="1" ht="12" customHeight="1">
      <c r="A47" s="53" t="s">
        <v>477</v>
      </c>
      <c r="B47" s="54" t="s">
        <v>558</v>
      </c>
      <c r="C47" s="53" t="s">
        <v>559</v>
      </c>
      <c r="D47" s="75">
        <f t="shared" si="1"/>
        <v>624313</v>
      </c>
      <c r="E47" s="75">
        <f t="shared" si="2"/>
        <v>624313</v>
      </c>
      <c r="F47" s="75">
        <v>130698</v>
      </c>
      <c r="G47" s="75">
        <v>0</v>
      </c>
      <c r="H47" s="75">
        <v>256400</v>
      </c>
      <c r="I47" s="75">
        <v>219775</v>
      </c>
      <c r="J47" s="76">
        <v>338656</v>
      </c>
      <c r="K47" s="75">
        <v>17440</v>
      </c>
      <c r="L47" s="75">
        <v>0</v>
      </c>
      <c r="M47" s="75">
        <f t="shared" si="3"/>
        <v>10771</v>
      </c>
      <c r="N47" s="75">
        <f t="shared" si="4"/>
        <v>10771</v>
      </c>
      <c r="O47" s="75">
        <v>0</v>
      </c>
      <c r="P47" s="75">
        <v>0</v>
      </c>
      <c r="Q47" s="75">
        <v>0</v>
      </c>
      <c r="R47" s="75">
        <v>9501</v>
      </c>
      <c r="S47" s="76">
        <v>102794</v>
      </c>
      <c r="T47" s="75">
        <v>1270</v>
      </c>
      <c r="U47" s="75">
        <v>0</v>
      </c>
      <c r="V47" s="75">
        <f t="shared" si="5"/>
        <v>635084</v>
      </c>
      <c r="W47" s="75">
        <f t="shared" si="5"/>
        <v>635084</v>
      </c>
      <c r="X47" s="75">
        <f t="shared" si="5"/>
        <v>130698</v>
      </c>
      <c r="Y47" s="75">
        <f t="shared" si="5"/>
        <v>0</v>
      </c>
      <c r="Z47" s="75">
        <f t="shared" si="5"/>
        <v>256400</v>
      </c>
      <c r="AA47" s="75">
        <f t="shared" si="5"/>
        <v>229276</v>
      </c>
      <c r="AB47" s="76">
        <f t="shared" si="5"/>
        <v>441450</v>
      </c>
      <c r="AC47" s="75">
        <f t="shared" si="6"/>
        <v>18710</v>
      </c>
      <c r="AD47" s="75">
        <f t="shared" si="6"/>
        <v>0</v>
      </c>
    </row>
    <row r="48" spans="1:30" s="50" customFormat="1" ht="12" customHeight="1">
      <c r="A48" s="53" t="s">
        <v>477</v>
      </c>
      <c r="B48" s="54" t="s">
        <v>560</v>
      </c>
      <c r="C48" s="53" t="s">
        <v>561</v>
      </c>
      <c r="D48" s="75">
        <f t="shared" si="1"/>
        <v>249779</v>
      </c>
      <c r="E48" s="75">
        <f t="shared" si="2"/>
        <v>249779</v>
      </c>
      <c r="F48" s="75">
        <v>0</v>
      </c>
      <c r="G48" s="75">
        <v>0</v>
      </c>
      <c r="H48" s="75">
        <v>3800</v>
      </c>
      <c r="I48" s="75">
        <v>147490</v>
      </c>
      <c r="J48" s="76">
        <v>560563</v>
      </c>
      <c r="K48" s="75">
        <v>98489</v>
      </c>
      <c r="L48" s="75">
        <v>0</v>
      </c>
      <c r="M48" s="75">
        <f t="shared" si="3"/>
        <v>4727</v>
      </c>
      <c r="N48" s="75">
        <f t="shared" si="4"/>
        <v>4727</v>
      </c>
      <c r="O48" s="75">
        <v>0</v>
      </c>
      <c r="P48" s="75">
        <v>0</v>
      </c>
      <c r="Q48" s="75">
        <v>0</v>
      </c>
      <c r="R48" s="75">
        <v>4201</v>
      </c>
      <c r="S48" s="76">
        <v>136391</v>
      </c>
      <c r="T48" s="75">
        <v>526</v>
      </c>
      <c r="U48" s="75">
        <v>0</v>
      </c>
      <c r="V48" s="75">
        <f t="shared" si="5"/>
        <v>254506</v>
      </c>
      <c r="W48" s="75">
        <f t="shared" si="5"/>
        <v>254506</v>
      </c>
      <c r="X48" s="75">
        <f t="shared" si="5"/>
        <v>0</v>
      </c>
      <c r="Y48" s="75">
        <f t="shared" si="5"/>
        <v>0</v>
      </c>
      <c r="Z48" s="75">
        <f t="shared" si="5"/>
        <v>3800</v>
      </c>
      <c r="AA48" s="75">
        <f t="shared" si="5"/>
        <v>151691</v>
      </c>
      <c r="AB48" s="76">
        <f t="shared" si="5"/>
        <v>696954</v>
      </c>
      <c r="AC48" s="75">
        <f t="shared" si="6"/>
        <v>99015</v>
      </c>
      <c r="AD48" s="75">
        <f t="shared" si="6"/>
        <v>0</v>
      </c>
    </row>
    <row r="49" spans="1:30" s="50" customFormat="1" ht="12" customHeight="1">
      <c r="A49" s="53" t="s">
        <v>477</v>
      </c>
      <c r="B49" s="54" t="s">
        <v>562</v>
      </c>
      <c r="C49" s="53" t="s">
        <v>563</v>
      </c>
      <c r="D49" s="75">
        <f t="shared" si="1"/>
        <v>86553</v>
      </c>
      <c r="E49" s="75">
        <f t="shared" si="2"/>
        <v>86553</v>
      </c>
      <c r="F49" s="75">
        <v>292</v>
      </c>
      <c r="G49" s="75">
        <v>0</v>
      </c>
      <c r="H49" s="75">
        <v>7900</v>
      </c>
      <c r="I49" s="75">
        <v>69149</v>
      </c>
      <c r="J49" s="76">
        <v>329348</v>
      </c>
      <c r="K49" s="75">
        <v>9212</v>
      </c>
      <c r="L49" s="75">
        <v>0</v>
      </c>
      <c r="M49" s="75">
        <f t="shared" si="3"/>
        <v>207258</v>
      </c>
      <c r="N49" s="75">
        <f t="shared" si="4"/>
        <v>207258</v>
      </c>
      <c r="O49" s="75">
        <v>59065</v>
      </c>
      <c r="P49" s="75">
        <v>0</v>
      </c>
      <c r="Q49" s="75">
        <v>143200</v>
      </c>
      <c r="R49" s="75">
        <v>4993</v>
      </c>
      <c r="S49" s="76">
        <v>88475</v>
      </c>
      <c r="T49" s="75">
        <v>0</v>
      </c>
      <c r="U49" s="75">
        <v>0</v>
      </c>
      <c r="V49" s="75">
        <f t="shared" si="5"/>
        <v>293811</v>
      </c>
      <c r="W49" s="75">
        <f t="shared" si="5"/>
        <v>293811</v>
      </c>
      <c r="X49" s="75">
        <f t="shared" si="5"/>
        <v>59357</v>
      </c>
      <c r="Y49" s="75">
        <f>+SUM(G49,P49)</f>
        <v>0</v>
      </c>
      <c r="Z49" s="75">
        <f>+SUM(H49,Q49)</f>
        <v>151100</v>
      </c>
      <c r="AA49" s="75">
        <f>+SUM(I49,R49)</f>
        <v>74142</v>
      </c>
      <c r="AB49" s="76">
        <f>+SUM(J49,S49)</f>
        <v>417823</v>
      </c>
      <c r="AC49" s="75">
        <f t="shared" si="6"/>
        <v>9212</v>
      </c>
      <c r="AD49" s="75">
        <f t="shared" si="6"/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49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4" t="s">
        <v>146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50" t="s">
        <v>147</v>
      </c>
      <c r="B2" s="150" t="s">
        <v>148</v>
      </c>
      <c r="C2" s="156" t="s">
        <v>149</v>
      </c>
      <c r="D2" s="133" t="s">
        <v>150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3" t="s">
        <v>151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3" t="s">
        <v>152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51"/>
      <c r="B3" s="151"/>
      <c r="C3" s="157"/>
      <c r="D3" s="135" t="s">
        <v>153</v>
      </c>
      <c r="E3" s="81"/>
      <c r="F3" s="81"/>
      <c r="G3" s="81"/>
      <c r="H3" s="81"/>
      <c r="I3" s="81"/>
      <c r="J3" s="81"/>
      <c r="K3" s="86"/>
      <c r="L3" s="82" t="s">
        <v>154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133</v>
      </c>
      <c r="AE3" s="91" t="s">
        <v>33</v>
      </c>
      <c r="AF3" s="135" t="s">
        <v>153</v>
      </c>
      <c r="AG3" s="81"/>
      <c r="AH3" s="81"/>
      <c r="AI3" s="81"/>
      <c r="AJ3" s="81"/>
      <c r="AK3" s="81"/>
      <c r="AL3" s="81"/>
      <c r="AM3" s="86"/>
      <c r="AN3" s="82" t="s">
        <v>154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133</v>
      </c>
      <c r="BG3" s="91" t="s">
        <v>33</v>
      </c>
      <c r="BH3" s="135" t="s">
        <v>153</v>
      </c>
      <c r="BI3" s="81"/>
      <c r="BJ3" s="81"/>
      <c r="BK3" s="81"/>
      <c r="BL3" s="81"/>
      <c r="BM3" s="81"/>
      <c r="BN3" s="81"/>
      <c r="BO3" s="86"/>
      <c r="BP3" s="82" t="s">
        <v>154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133</v>
      </c>
      <c r="CI3" s="91" t="s">
        <v>33</v>
      </c>
    </row>
    <row r="4" spans="1:87" s="45" customFormat="1" ht="13.5" customHeight="1">
      <c r="A4" s="151"/>
      <c r="B4" s="151"/>
      <c r="C4" s="157"/>
      <c r="D4" s="91" t="s">
        <v>33</v>
      </c>
      <c r="E4" s="96" t="s">
        <v>155</v>
      </c>
      <c r="F4" s="90"/>
      <c r="G4" s="94"/>
      <c r="H4" s="81"/>
      <c r="I4" s="95"/>
      <c r="J4" s="136" t="s">
        <v>156</v>
      </c>
      <c r="K4" s="148" t="s">
        <v>157</v>
      </c>
      <c r="L4" s="91" t="s">
        <v>33</v>
      </c>
      <c r="M4" s="135" t="s">
        <v>158</v>
      </c>
      <c r="N4" s="88"/>
      <c r="O4" s="88"/>
      <c r="P4" s="88"/>
      <c r="Q4" s="89"/>
      <c r="R4" s="135" t="s">
        <v>159</v>
      </c>
      <c r="S4" s="81"/>
      <c r="T4" s="81"/>
      <c r="U4" s="95"/>
      <c r="V4" s="96" t="s">
        <v>160</v>
      </c>
      <c r="W4" s="135" t="s">
        <v>161</v>
      </c>
      <c r="X4" s="87"/>
      <c r="Y4" s="88"/>
      <c r="Z4" s="88"/>
      <c r="AA4" s="89"/>
      <c r="AB4" s="96" t="s">
        <v>162</v>
      </c>
      <c r="AC4" s="96" t="s">
        <v>163</v>
      </c>
      <c r="AD4" s="91"/>
      <c r="AE4" s="91"/>
      <c r="AF4" s="91" t="s">
        <v>33</v>
      </c>
      <c r="AG4" s="96" t="s">
        <v>155</v>
      </c>
      <c r="AH4" s="90"/>
      <c r="AI4" s="94"/>
      <c r="AJ4" s="81"/>
      <c r="AK4" s="95"/>
      <c r="AL4" s="136" t="s">
        <v>156</v>
      </c>
      <c r="AM4" s="148" t="s">
        <v>157</v>
      </c>
      <c r="AN4" s="91" t="s">
        <v>33</v>
      </c>
      <c r="AO4" s="135" t="s">
        <v>158</v>
      </c>
      <c r="AP4" s="88"/>
      <c r="AQ4" s="88"/>
      <c r="AR4" s="88"/>
      <c r="AS4" s="89"/>
      <c r="AT4" s="135" t="s">
        <v>159</v>
      </c>
      <c r="AU4" s="81"/>
      <c r="AV4" s="81"/>
      <c r="AW4" s="95"/>
      <c r="AX4" s="96" t="s">
        <v>160</v>
      </c>
      <c r="AY4" s="135" t="s">
        <v>161</v>
      </c>
      <c r="AZ4" s="97"/>
      <c r="BA4" s="97"/>
      <c r="BB4" s="98"/>
      <c r="BC4" s="89"/>
      <c r="BD4" s="96" t="s">
        <v>162</v>
      </c>
      <c r="BE4" s="96" t="s">
        <v>163</v>
      </c>
      <c r="BF4" s="91"/>
      <c r="BG4" s="91"/>
      <c r="BH4" s="91" t="s">
        <v>33</v>
      </c>
      <c r="BI4" s="96" t="s">
        <v>155</v>
      </c>
      <c r="BJ4" s="90"/>
      <c r="BK4" s="94"/>
      <c r="BL4" s="81"/>
      <c r="BM4" s="95"/>
      <c r="BN4" s="136" t="s">
        <v>156</v>
      </c>
      <c r="BO4" s="148" t="s">
        <v>157</v>
      </c>
      <c r="BP4" s="91" t="s">
        <v>33</v>
      </c>
      <c r="BQ4" s="135" t="s">
        <v>158</v>
      </c>
      <c r="BR4" s="88"/>
      <c r="BS4" s="88"/>
      <c r="BT4" s="88"/>
      <c r="BU4" s="89"/>
      <c r="BV4" s="135" t="s">
        <v>159</v>
      </c>
      <c r="BW4" s="81"/>
      <c r="BX4" s="81"/>
      <c r="BY4" s="95"/>
      <c r="BZ4" s="96" t="s">
        <v>160</v>
      </c>
      <c r="CA4" s="135" t="s">
        <v>161</v>
      </c>
      <c r="CB4" s="88"/>
      <c r="CC4" s="88"/>
      <c r="CD4" s="88"/>
      <c r="CE4" s="89"/>
      <c r="CF4" s="96" t="s">
        <v>162</v>
      </c>
      <c r="CG4" s="96" t="s">
        <v>163</v>
      </c>
      <c r="CH4" s="91"/>
      <c r="CI4" s="91"/>
    </row>
    <row r="5" spans="1:87" s="45" customFormat="1" ht="23.25" customHeight="1">
      <c r="A5" s="151"/>
      <c r="B5" s="151"/>
      <c r="C5" s="157"/>
      <c r="D5" s="91"/>
      <c r="E5" s="91" t="s">
        <v>33</v>
      </c>
      <c r="F5" s="136" t="s">
        <v>164</v>
      </c>
      <c r="G5" s="136" t="s">
        <v>165</v>
      </c>
      <c r="H5" s="136" t="s">
        <v>166</v>
      </c>
      <c r="I5" s="136" t="s">
        <v>133</v>
      </c>
      <c r="J5" s="99"/>
      <c r="K5" s="149"/>
      <c r="L5" s="91"/>
      <c r="M5" s="91" t="s">
        <v>33</v>
      </c>
      <c r="N5" s="91" t="s">
        <v>167</v>
      </c>
      <c r="O5" s="91" t="s">
        <v>168</v>
      </c>
      <c r="P5" s="91" t="s">
        <v>169</v>
      </c>
      <c r="Q5" s="91" t="s">
        <v>170</v>
      </c>
      <c r="R5" s="91" t="s">
        <v>33</v>
      </c>
      <c r="S5" s="96" t="s">
        <v>171</v>
      </c>
      <c r="T5" s="96" t="s">
        <v>172</v>
      </c>
      <c r="U5" s="96" t="s">
        <v>173</v>
      </c>
      <c r="V5" s="91"/>
      <c r="W5" s="91" t="s">
        <v>33</v>
      </c>
      <c r="X5" s="96" t="s">
        <v>171</v>
      </c>
      <c r="Y5" s="96" t="s">
        <v>172</v>
      </c>
      <c r="Z5" s="96" t="s">
        <v>173</v>
      </c>
      <c r="AA5" s="96" t="s">
        <v>133</v>
      </c>
      <c r="AB5" s="91"/>
      <c r="AC5" s="91"/>
      <c r="AD5" s="91"/>
      <c r="AE5" s="91"/>
      <c r="AF5" s="91"/>
      <c r="AG5" s="91" t="s">
        <v>33</v>
      </c>
      <c r="AH5" s="136" t="s">
        <v>164</v>
      </c>
      <c r="AI5" s="136" t="s">
        <v>165</v>
      </c>
      <c r="AJ5" s="136" t="s">
        <v>166</v>
      </c>
      <c r="AK5" s="136" t="s">
        <v>133</v>
      </c>
      <c r="AL5" s="99"/>
      <c r="AM5" s="149"/>
      <c r="AN5" s="91"/>
      <c r="AO5" s="91" t="s">
        <v>33</v>
      </c>
      <c r="AP5" s="91" t="s">
        <v>167</v>
      </c>
      <c r="AQ5" s="91" t="s">
        <v>168</v>
      </c>
      <c r="AR5" s="91" t="s">
        <v>169</v>
      </c>
      <c r="AS5" s="91" t="s">
        <v>170</v>
      </c>
      <c r="AT5" s="91" t="s">
        <v>33</v>
      </c>
      <c r="AU5" s="96" t="s">
        <v>171</v>
      </c>
      <c r="AV5" s="96" t="s">
        <v>172</v>
      </c>
      <c r="AW5" s="96" t="s">
        <v>173</v>
      </c>
      <c r="AX5" s="91"/>
      <c r="AY5" s="91" t="s">
        <v>33</v>
      </c>
      <c r="AZ5" s="96" t="s">
        <v>171</v>
      </c>
      <c r="BA5" s="96" t="s">
        <v>172</v>
      </c>
      <c r="BB5" s="96" t="s">
        <v>173</v>
      </c>
      <c r="BC5" s="96" t="s">
        <v>133</v>
      </c>
      <c r="BD5" s="91"/>
      <c r="BE5" s="91"/>
      <c r="BF5" s="91"/>
      <c r="BG5" s="91"/>
      <c r="BH5" s="91"/>
      <c r="BI5" s="91" t="s">
        <v>33</v>
      </c>
      <c r="BJ5" s="136" t="s">
        <v>164</v>
      </c>
      <c r="BK5" s="136" t="s">
        <v>165</v>
      </c>
      <c r="BL5" s="136" t="s">
        <v>166</v>
      </c>
      <c r="BM5" s="136" t="s">
        <v>133</v>
      </c>
      <c r="BN5" s="99"/>
      <c r="BO5" s="149"/>
      <c r="BP5" s="91"/>
      <c r="BQ5" s="91" t="s">
        <v>33</v>
      </c>
      <c r="BR5" s="91" t="s">
        <v>167</v>
      </c>
      <c r="BS5" s="91" t="s">
        <v>168</v>
      </c>
      <c r="BT5" s="91" t="s">
        <v>169</v>
      </c>
      <c r="BU5" s="91" t="s">
        <v>170</v>
      </c>
      <c r="BV5" s="91" t="s">
        <v>33</v>
      </c>
      <c r="BW5" s="96" t="s">
        <v>171</v>
      </c>
      <c r="BX5" s="96" t="s">
        <v>172</v>
      </c>
      <c r="BY5" s="96" t="s">
        <v>173</v>
      </c>
      <c r="BZ5" s="91"/>
      <c r="CA5" s="91" t="s">
        <v>33</v>
      </c>
      <c r="CB5" s="96" t="s">
        <v>171</v>
      </c>
      <c r="CC5" s="96" t="s">
        <v>172</v>
      </c>
      <c r="CD5" s="96" t="s">
        <v>173</v>
      </c>
      <c r="CE5" s="96" t="s">
        <v>133</v>
      </c>
      <c r="CF5" s="91"/>
      <c r="CG5" s="91"/>
      <c r="CH5" s="91"/>
      <c r="CI5" s="91"/>
    </row>
    <row r="6" spans="1:87" s="46" customFormat="1" ht="13.5">
      <c r="A6" s="152"/>
      <c r="B6" s="152"/>
      <c r="C6" s="158"/>
      <c r="D6" s="102" t="s">
        <v>143</v>
      </c>
      <c r="E6" s="102" t="s">
        <v>143</v>
      </c>
      <c r="F6" s="103" t="s">
        <v>143</v>
      </c>
      <c r="G6" s="103" t="s">
        <v>143</v>
      </c>
      <c r="H6" s="103" t="s">
        <v>143</v>
      </c>
      <c r="I6" s="103" t="s">
        <v>143</v>
      </c>
      <c r="J6" s="103" t="s">
        <v>143</v>
      </c>
      <c r="K6" s="103" t="s">
        <v>143</v>
      </c>
      <c r="L6" s="102" t="s">
        <v>143</v>
      </c>
      <c r="M6" s="102" t="s">
        <v>143</v>
      </c>
      <c r="N6" s="102" t="s">
        <v>143</v>
      </c>
      <c r="O6" s="102" t="s">
        <v>143</v>
      </c>
      <c r="P6" s="102" t="s">
        <v>143</v>
      </c>
      <c r="Q6" s="102" t="s">
        <v>143</v>
      </c>
      <c r="R6" s="102" t="s">
        <v>143</v>
      </c>
      <c r="S6" s="102" t="s">
        <v>143</v>
      </c>
      <c r="T6" s="102" t="s">
        <v>143</v>
      </c>
      <c r="U6" s="102" t="s">
        <v>143</v>
      </c>
      <c r="V6" s="102" t="s">
        <v>143</v>
      </c>
      <c r="W6" s="102" t="s">
        <v>143</v>
      </c>
      <c r="X6" s="102" t="s">
        <v>143</v>
      </c>
      <c r="Y6" s="102" t="s">
        <v>143</v>
      </c>
      <c r="Z6" s="102" t="s">
        <v>143</v>
      </c>
      <c r="AA6" s="102" t="s">
        <v>143</v>
      </c>
      <c r="AB6" s="102" t="s">
        <v>143</v>
      </c>
      <c r="AC6" s="102" t="s">
        <v>143</v>
      </c>
      <c r="AD6" s="102" t="s">
        <v>143</v>
      </c>
      <c r="AE6" s="102" t="s">
        <v>143</v>
      </c>
      <c r="AF6" s="102" t="s">
        <v>143</v>
      </c>
      <c r="AG6" s="102" t="s">
        <v>143</v>
      </c>
      <c r="AH6" s="103" t="s">
        <v>143</v>
      </c>
      <c r="AI6" s="103" t="s">
        <v>143</v>
      </c>
      <c r="AJ6" s="103" t="s">
        <v>143</v>
      </c>
      <c r="AK6" s="103" t="s">
        <v>143</v>
      </c>
      <c r="AL6" s="103" t="s">
        <v>143</v>
      </c>
      <c r="AM6" s="103" t="s">
        <v>143</v>
      </c>
      <c r="AN6" s="102" t="s">
        <v>143</v>
      </c>
      <c r="AO6" s="102" t="s">
        <v>143</v>
      </c>
      <c r="AP6" s="102" t="s">
        <v>143</v>
      </c>
      <c r="AQ6" s="102" t="s">
        <v>143</v>
      </c>
      <c r="AR6" s="102" t="s">
        <v>143</v>
      </c>
      <c r="AS6" s="102" t="s">
        <v>143</v>
      </c>
      <c r="AT6" s="102" t="s">
        <v>143</v>
      </c>
      <c r="AU6" s="102" t="s">
        <v>143</v>
      </c>
      <c r="AV6" s="102" t="s">
        <v>143</v>
      </c>
      <c r="AW6" s="102" t="s">
        <v>143</v>
      </c>
      <c r="AX6" s="102" t="s">
        <v>143</v>
      </c>
      <c r="AY6" s="102" t="s">
        <v>143</v>
      </c>
      <c r="AZ6" s="102" t="s">
        <v>143</v>
      </c>
      <c r="BA6" s="102" t="s">
        <v>143</v>
      </c>
      <c r="BB6" s="102" t="s">
        <v>143</v>
      </c>
      <c r="BC6" s="102" t="s">
        <v>143</v>
      </c>
      <c r="BD6" s="102" t="s">
        <v>143</v>
      </c>
      <c r="BE6" s="102" t="s">
        <v>143</v>
      </c>
      <c r="BF6" s="102" t="s">
        <v>143</v>
      </c>
      <c r="BG6" s="102" t="s">
        <v>143</v>
      </c>
      <c r="BH6" s="102" t="s">
        <v>143</v>
      </c>
      <c r="BI6" s="102" t="s">
        <v>143</v>
      </c>
      <c r="BJ6" s="103" t="s">
        <v>143</v>
      </c>
      <c r="BK6" s="103" t="s">
        <v>143</v>
      </c>
      <c r="BL6" s="103" t="s">
        <v>143</v>
      </c>
      <c r="BM6" s="103" t="s">
        <v>143</v>
      </c>
      <c r="BN6" s="103" t="s">
        <v>143</v>
      </c>
      <c r="BO6" s="103" t="s">
        <v>143</v>
      </c>
      <c r="BP6" s="102" t="s">
        <v>143</v>
      </c>
      <c r="BQ6" s="102" t="s">
        <v>143</v>
      </c>
      <c r="BR6" s="103" t="s">
        <v>143</v>
      </c>
      <c r="BS6" s="103" t="s">
        <v>143</v>
      </c>
      <c r="BT6" s="103" t="s">
        <v>143</v>
      </c>
      <c r="BU6" s="103" t="s">
        <v>143</v>
      </c>
      <c r="BV6" s="102" t="s">
        <v>143</v>
      </c>
      <c r="BW6" s="102" t="s">
        <v>143</v>
      </c>
      <c r="BX6" s="102" t="s">
        <v>143</v>
      </c>
      <c r="BY6" s="102" t="s">
        <v>143</v>
      </c>
      <c r="BZ6" s="102" t="s">
        <v>143</v>
      </c>
      <c r="CA6" s="102" t="s">
        <v>143</v>
      </c>
      <c r="CB6" s="102" t="s">
        <v>143</v>
      </c>
      <c r="CC6" s="102" t="s">
        <v>143</v>
      </c>
      <c r="CD6" s="102" t="s">
        <v>143</v>
      </c>
      <c r="CE6" s="102" t="s">
        <v>143</v>
      </c>
      <c r="CF6" s="102" t="s">
        <v>143</v>
      </c>
      <c r="CG6" s="102" t="s">
        <v>143</v>
      </c>
      <c r="CH6" s="102" t="s">
        <v>143</v>
      </c>
      <c r="CI6" s="102" t="s">
        <v>143</v>
      </c>
    </row>
    <row r="7" spans="1:87" s="50" customFormat="1" ht="12" customHeight="1">
      <c r="A7" s="48" t="s">
        <v>477</v>
      </c>
      <c r="B7" s="63" t="s">
        <v>478</v>
      </c>
      <c r="C7" s="48" t="s">
        <v>479</v>
      </c>
      <c r="D7" s="71">
        <f aca="true" t="shared" si="0" ref="D7:BO7">SUM(D8:D49)</f>
        <v>609018</v>
      </c>
      <c r="E7" s="71">
        <f t="shared" si="0"/>
        <v>588158</v>
      </c>
      <c r="F7" s="71">
        <f t="shared" si="0"/>
        <v>0</v>
      </c>
      <c r="G7" s="71">
        <f t="shared" si="0"/>
        <v>97795</v>
      </c>
      <c r="H7" s="71">
        <f t="shared" si="0"/>
        <v>490363</v>
      </c>
      <c r="I7" s="71">
        <f t="shared" si="0"/>
        <v>0</v>
      </c>
      <c r="J7" s="71">
        <f t="shared" si="0"/>
        <v>20860</v>
      </c>
      <c r="K7" s="71">
        <f t="shared" si="0"/>
        <v>529268</v>
      </c>
      <c r="L7" s="71">
        <f t="shared" si="0"/>
        <v>10785987</v>
      </c>
      <c r="M7" s="71">
        <f t="shared" si="0"/>
        <v>1955561</v>
      </c>
      <c r="N7" s="71">
        <f t="shared" si="0"/>
        <v>1139003</v>
      </c>
      <c r="O7" s="71">
        <f t="shared" si="0"/>
        <v>132457</v>
      </c>
      <c r="P7" s="71">
        <f t="shared" si="0"/>
        <v>649459</v>
      </c>
      <c r="Q7" s="71">
        <f t="shared" si="0"/>
        <v>34642</v>
      </c>
      <c r="R7" s="71">
        <f t="shared" si="0"/>
        <v>3515054</v>
      </c>
      <c r="S7" s="71">
        <f t="shared" si="0"/>
        <v>69297</v>
      </c>
      <c r="T7" s="71">
        <f t="shared" si="0"/>
        <v>3290203</v>
      </c>
      <c r="U7" s="71">
        <f t="shared" si="0"/>
        <v>155554</v>
      </c>
      <c r="V7" s="71">
        <f t="shared" si="0"/>
        <v>7785</v>
      </c>
      <c r="W7" s="71">
        <f t="shared" si="0"/>
        <v>5307296</v>
      </c>
      <c r="X7" s="71">
        <f t="shared" si="0"/>
        <v>2555772</v>
      </c>
      <c r="Y7" s="71">
        <f t="shared" si="0"/>
        <v>2263217</v>
      </c>
      <c r="Z7" s="71">
        <f t="shared" si="0"/>
        <v>102324</v>
      </c>
      <c r="AA7" s="71">
        <f t="shared" si="0"/>
        <v>385983</v>
      </c>
      <c r="AB7" s="71">
        <f t="shared" si="0"/>
        <v>3372052</v>
      </c>
      <c r="AC7" s="71">
        <f t="shared" si="0"/>
        <v>291</v>
      </c>
      <c r="AD7" s="71">
        <f t="shared" si="0"/>
        <v>411592</v>
      </c>
      <c r="AE7" s="71">
        <f t="shared" si="0"/>
        <v>11806597</v>
      </c>
      <c r="AF7" s="71">
        <f t="shared" si="0"/>
        <v>307677</v>
      </c>
      <c r="AG7" s="71">
        <f t="shared" si="0"/>
        <v>293264</v>
      </c>
      <c r="AH7" s="71">
        <f t="shared" si="0"/>
        <v>0</v>
      </c>
      <c r="AI7" s="71">
        <f t="shared" si="0"/>
        <v>293264</v>
      </c>
      <c r="AJ7" s="71">
        <f t="shared" si="0"/>
        <v>0</v>
      </c>
      <c r="AK7" s="71">
        <f t="shared" si="0"/>
        <v>0</v>
      </c>
      <c r="AL7" s="71">
        <f t="shared" si="0"/>
        <v>14413</v>
      </c>
      <c r="AM7" s="71">
        <f t="shared" si="0"/>
        <v>46711</v>
      </c>
      <c r="AN7" s="71">
        <f t="shared" si="0"/>
        <v>1853895</v>
      </c>
      <c r="AO7" s="71">
        <f t="shared" si="0"/>
        <v>517617</v>
      </c>
      <c r="AP7" s="71">
        <f t="shared" si="0"/>
        <v>350485</v>
      </c>
      <c r="AQ7" s="71">
        <f t="shared" si="0"/>
        <v>96952</v>
      </c>
      <c r="AR7" s="71">
        <f t="shared" si="0"/>
        <v>70180</v>
      </c>
      <c r="AS7" s="71">
        <f t="shared" si="0"/>
        <v>0</v>
      </c>
      <c r="AT7" s="71">
        <f t="shared" si="0"/>
        <v>609337</v>
      </c>
      <c r="AU7" s="71">
        <f t="shared" si="0"/>
        <v>21427</v>
      </c>
      <c r="AV7" s="71">
        <f t="shared" si="0"/>
        <v>587910</v>
      </c>
      <c r="AW7" s="71">
        <f t="shared" si="0"/>
        <v>0</v>
      </c>
      <c r="AX7" s="71">
        <f t="shared" si="0"/>
        <v>5345</v>
      </c>
      <c r="AY7" s="71">
        <f t="shared" si="0"/>
        <v>721596</v>
      </c>
      <c r="AZ7" s="71">
        <f t="shared" si="0"/>
        <v>204704</v>
      </c>
      <c r="BA7" s="71">
        <f t="shared" si="0"/>
        <v>479501</v>
      </c>
      <c r="BB7" s="71">
        <f t="shared" si="0"/>
        <v>28218</v>
      </c>
      <c r="BC7" s="71">
        <f t="shared" si="0"/>
        <v>9173</v>
      </c>
      <c r="BD7" s="71">
        <f t="shared" si="0"/>
        <v>1276467</v>
      </c>
      <c r="BE7" s="71">
        <f t="shared" si="0"/>
        <v>0</v>
      </c>
      <c r="BF7" s="71">
        <f t="shared" si="0"/>
        <v>87542</v>
      </c>
      <c r="BG7" s="71">
        <f t="shared" si="0"/>
        <v>2249114</v>
      </c>
      <c r="BH7" s="71">
        <f t="shared" si="0"/>
        <v>916695</v>
      </c>
      <c r="BI7" s="71">
        <f t="shared" si="0"/>
        <v>881422</v>
      </c>
      <c r="BJ7" s="71">
        <f t="shared" si="0"/>
        <v>0</v>
      </c>
      <c r="BK7" s="71">
        <f t="shared" si="0"/>
        <v>391059</v>
      </c>
      <c r="BL7" s="71">
        <f t="shared" si="0"/>
        <v>490363</v>
      </c>
      <c r="BM7" s="71">
        <f t="shared" si="0"/>
        <v>0</v>
      </c>
      <c r="BN7" s="71">
        <f t="shared" si="0"/>
        <v>35273</v>
      </c>
      <c r="BO7" s="71">
        <f t="shared" si="0"/>
        <v>575979</v>
      </c>
      <c r="BP7" s="71">
        <f aca="true" t="shared" si="1" ref="BP7:CI7">SUM(BP8:BP49)</f>
        <v>12639882</v>
      </c>
      <c r="BQ7" s="71">
        <f t="shared" si="1"/>
        <v>2473178</v>
      </c>
      <c r="BR7" s="71">
        <f t="shared" si="1"/>
        <v>1489488</v>
      </c>
      <c r="BS7" s="71">
        <f t="shared" si="1"/>
        <v>229409</v>
      </c>
      <c r="BT7" s="71">
        <f t="shared" si="1"/>
        <v>719639</v>
      </c>
      <c r="BU7" s="71">
        <f t="shared" si="1"/>
        <v>34642</v>
      </c>
      <c r="BV7" s="71">
        <f t="shared" si="1"/>
        <v>4124391</v>
      </c>
      <c r="BW7" s="71">
        <f t="shared" si="1"/>
        <v>90724</v>
      </c>
      <c r="BX7" s="71">
        <f t="shared" si="1"/>
        <v>3878113</v>
      </c>
      <c r="BY7" s="71">
        <f t="shared" si="1"/>
        <v>155554</v>
      </c>
      <c r="BZ7" s="71">
        <f t="shared" si="1"/>
        <v>13130</v>
      </c>
      <c r="CA7" s="71">
        <f t="shared" si="1"/>
        <v>6028892</v>
      </c>
      <c r="CB7" s="71">
        <f t="shared" si="1"/>
        <v>2760476</v>
      </c>
      <c r="CC7" s="71">
        <f t="shared" si="1"/>
        <v>2742718</v>
      </c>
      <c r="CD7" s="71">
        <f t="shared" si="1"/>
        <v>130542</v>
      </c>
      <c r="CE7" s="71">
        <f t="shared" si="1"/>
        <v>395156</v>
      </c>
      <c r="CF7" s="71">
        <f t="shared" si="1"/>
        <v>4648519</v>
      </c>
      <c r="CG7" s="71">
        <f t="shared" si="1"/>
        <v>291</v>
      </c>
      <c r="CH7" s="71">
        <f t="shared" si="1"/>
        <v>499134</v>
      </c>
      <c r="CI7" s="71">
        <f t="shared" si="1"/>
        <v>14055711</v>
      </c>
    </row>
    <row r="8" spans="1:87" s="50" customFormat="1" ht="12" customHeight="1">
      <c r="A8" s="51" t="s">
        <v>477</v>
      </c>
      <c r="B8" s="64" t="s">
        <v>480</v>
      </c>
      <c r="C8" s="51" t="s">
        <v>481</v>
      </c>
      <c r="D8" s="73">
        <f aca="true" t="shared" si="2" ref="D8:D49">+SUM(E8,J8)</f>
        <v>0</v>
      </c>
      <c r="E8" s="73">
        <f aca="true" t="shared" si="3" ref="E8:E49">+SUM(F8:I8)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v>336387</v>
      </c>
      <c r="L8" s="73">
        <f aca="true" t="shared" si="4" ref="L8:L49">+SUM(M8,R8,V8,W8,AC8)</f>
        <v>1902261</v>
      </c>
      <c r="M8" s="73">
        <f aca="true" t="shared" si="5" ref="M8:M49">+SUM(N8:Q8)</f>
        <v>619643</v>
      </c>
      <c r="N8" s="73">
        <v>132354</v>
      </c>
      <c r="O8" s="73">
        <v>70610</v>
      </c>
      <c r="P8" s="73">
        <v>412295</v>
      </c>
      <c r="Q8" s="73">
        <v>4384</v>
      </c>
      <c r="R8" s="73">
        <f aca="true" t="shared" si="6" ref="R8:R49">+SUM(S8:U8)</f>
        <v>513514</v>
      </c>
      <c r="S8" s="73">
        <v>3762</v>
      </c>
      <c r="T8" s="73">
        <v>438205</v>
      </c>
      <c r="U8" s="73">
        <v>71547</v>
      </c>
      <c r="V8" s="73">
        <v>0</v>
      </c>
      <c r="W8" s="73">
        <f aca="true" t="shared" si="7" ref="W8:W49">+SUM(X8:AA8)</f>
        <v>769104</v>
      </c>
      <c r="X8" s="73">
        <v>702618</v>
      </c>
      <c r="Y8" s="73">
        <v>22215</v>
      </c>
      <c r="Z8" s="73">
        <v>44271</v>
      </c>
      <c r="AA8" s="73">
        <v>0</v>
      </c>
      <c r="AB8" s="74">
        <v>397139</v>
      </c>
      <c r="AC8" s="73">
        <v>0</v>
      </c>
      <c r="AD8" s="73">
        <v>0</v>
      </c>
      <c r="AE8" s="73">
        <f aca="true" t="shared" si="8" ref="AE8:AE49">+SUM(D8,L8,AD8)</f>
        <v>1902261</v>
      </c>
      <c r="AF8" s="73">
        <f aca="true" t="shared" si="9" ref="AF8:AF49">+SUM(AG8,AL8)</f>
        <v>0</v>
      </c>
      <c r="AG8" s="73">
        <f aca="true" t="shared" si="10" ref="AG8:AG4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1" ref="AN8:AN49">+SUM(AO8,AT8,AX8,AY8,BE8)</f>
        <v>136446</v>
      </c>
      <c r="AO8" s="73">
        <f aca="true" t="shared" si="12" ref="AO8:AO49">+SUM(AP8:AS8)</f>
        <v>2134</v>
      </c>
      <c r="AP8" s="73">
        <v>2134</v>
      </c>
      <c r="AQ8" s="73">
        <v>0</v>
      </c>
      <c r="AR8" s="73">
        <v>0</v>
      </c>
      <c r="AS8" s="73">
        <v>0</v>
      </c>
      <c r="AT8" s="73">
        <f aca="true" t="shared" si="13" ref="AT8:AT49">+SUM(AU8:AW8)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f aca="true" t="shared" si="14" ref="AY8:AY49">+SUM(AZ8:BC8)</f>
        <v>134312</v>
      </c>
      <c r="AZ8" s="73">
        <v>134312</v>
      </c>
      <c r="BA8" s="73">
        <v>0</v>
      </c>
      <c r="BB8" s="73">
        <v>0</v>
      </c>
      <c r="BC8" s="73">
        <v>0</v>
      </c>
      <c r="BD8" s="74">
        <v>171887</v>
      </c>
      <c r="BE8" s="73">
        <v>0</v>
      </c>
      <c r="BF8" s="73">
        <v>0</v>
      </c>
      <c r="BG8" s="73">
        <f aca="true" t="shared" si="15" ref="BG8:BG49">+SUM(BF8,AN8,AF8)</f>
        <v>136446</v>
      </c>
      <c r="BH8" s="73">
        <f>SUM(D8,AF8)</f>
        <v>0</v>
      </c>
      <c r="BI8" s="73">
        <f>SUM(E8,AG8)</f>
        <v>0</v>
      </c>
      <c r="BJ8" s="73">
        <f>SUM(F8,AH8)</f>
        <v>0</v>
      </c>
      <c r="BK8" s="73">
        <f>SUM(G8,AI8)</f>
        <v>0</v>
      </c>
      <c r="BL8" s="73">
        <f>SUM(H8,AJ8)</f>
        <v>0</v>
      </c>
      <c r="BM8" s="73">
        <f>SUM(I8,AK8)</f>
        <v>0</v>
      </c>
      <c r="BN8" s="73">
        <f>SUM(J8,AL8)</f>
        <v>0</v>
      </c>
      <c r="BO8" s="74">
        <f>SUM(K8,AM8)</f>
        <v>336387</v>
      </c>
      <c r="BP8" s="73">
        <f>SUM(L8,AN8)</f>
        <v>2038707</v>
      </c>
      <c r="BQ8" s="73">
        <f>SUM(M8,AO8)</f>
        <v>621777</v>
      </c>
      <c r="BR8" s="73">
        <f>SUM(N8,AP8)</f>
        <v>134488</v>
      </c>
      <c r="BS8" s="73">
        <f>SUM(O8,AQ8)</f>
        <v>70610</v>
      </c>
      <c r="BT8" s="73">
        <f>SUM(P8,AR8)</f>
        <v>412295</v>
      </c>
      <c r="BU8" s="73">
        <f>SUM(Q8,AS8)</f>
        <v>4384</v>
      </c>
      <c r="BV8" s="73">
        <f>SUM(R8,AT8)</f>
        <v>513514</v>
      </c>
      <c r="BW8" s="73">
        <f>SUM(S8,AU8)</f>
        <v>3762</v>
      </c>
      <c r="BX8" s="73">
        <f aca="true" t="shared" si="16" ref="BX8:CI42">SUM(T8,AV8)</f>
        <v>438205</v>
      </c>
      <c r="BY8" s="73">
        <f t="shared" si="16"/>
        <v>71547</v>
      </c>
      <c r="BZ8" s="73">
        <f t="shared" si="16"/>
        <v>0</v>
      </c>
      <c r="CA8" s="73">
        <f t="shared" si="16"/>
        <v>903416</v>
      </c>
      <c r="CB8" s="73">
        <f t="shared" si="16"/>
        <v>836930</v>
      </c>
      <c r="CC8" s="73">
        <f t="shared" si="16"/>
        <v>22215</v>
      </c>
      <c r="CD8" s="73">
        <f t="shared" si="16"/>
        <v>44271</v>
      </c>
      <c r="CE8" s="73">
        <f t="shared" si="16"/>
        <v>0</v>
      </c>
      <c r="CF8" s="74">
        <f t="shared" si="16"/>
        <v>569026</v>
      </c>
      <c r="CG8" s="73">
        <f t="shared" si="16"/>
        <v>0</v>
      </c>
      <c r="CH8" s="73">
        <f t="shared" si="16"/>
        <v>0</v>
      </c>
      <c r="CI8" s="73">
        <f t="shared" si="16"/>
        <v>2038707</v>
      </c>
    </row>
    <row r="9" spans="1:87" s="50" customFormat="1" ht="12" customHeight="1">
      <c r="A9" s="51" t="s">
        <v>477</v>
      </c>
      <c r="B9" s="64" t="s">
        <v>482</v>
      </c>
      <c r="C9" s="51" t="s">
        <v>483</v>
      </c>
      <c r="D9" s="73">
        <f t="shared" si="2"/>
        <v>0</v>
      </c>
      <c r="E9" s="73">
        <f t="shared" si="3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3672</v>
      </c>
      <c r="L9" s="73">
        <f t="shared" si="4"/>
        <v>262225</v>
      </c>
      <c r="M9" s="73">
        <f t="shared" si="5"/>
        <v>0</v>
      </c>
      <c r="N9" s="73">
        <v>0</v>
      </c>
      <c r="O9" s="73">
        <v>0</v>
      </c>
      <c r="P9" s="73">
        <v>0</v>
      </c>
      <c r="Q9" s="73">
        <v>0</v>
      </c>
      <c r="R9" s="73">
        <f t="shared" si="6"/>
        <v>0</v>
      </c>
      <c r="S9" s="73">
        <v>0</v>
      </c>
      <c r="T9" s="73">
        <v>0</v>
      </c>
      <c r="U9" s="73">
        <v>0</v>
      </c>
      <c r="V9" s="73">
        <v>0</v>
      </c>
      <c r="W9" s="73">
        <f t="shared" si="7"/>
        <v>262225</v>
      </c>
      <c r="X9" s="73">
        <v>248006</v>
      </c>
      <c r="Y9" s="73">
        <v>14219</v>
      </c>
      <c r="Z9" s="73">
        <v>0</v>
      </c>
      <c r="AA9" s="73">
        <v>0</v>
      </c>
      <c r="AB9" s="74">
        <v>222235</v>
      </c>
      <c r="AC9" s="73">
        <v>0</v>
      </c>
      <c r="AD9" s="73">
        <v>0</v>
      </c>
      <c r="AE9" s="73">
        <f t="shared" si="8"/>
        <v>262225</v>
      </c>
      <c r="AF9" s="73">
        <f t="shared" si="9"/>
        <v>0</v>
      </c>
      <c r="AG9" s="73">
        <f t="shared" si="10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1"/>
        <v>0</v>
      </c>
      <c r="AO9" s="73">
        <f t="shared" si="12"/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3"/>
        <v>0</v>
      </c>
      <c r="AU9" s="73">
        <v>0</v>
      </c>
      <c r="AV9" s="73">
        <v>0</v>
      </c>
      <c r="AW9" s="73">
        <v>0</v>
      </c>
      <c r="AX9" s="73">
        <v>0</v>
      </c>
      <c r="AY9" s="73">
        <f t="shared" si="14"/>
        <v>0</v>
      </c>
      <c r="AZ9" s="73">
        <v>0</v>
      </c>
      <c r="BA9" s="73">
        <v>0</v>
      </c>
      <c r="BB9" s="73">
        <v>0</v>
      </c>
      <c r="BC9" s="73">
        <v>0</v>
      </c>
      <c r="BD9" s="74">
        <v>139727</v>
      </c>
      <c r="BE9" s="73">
        <v>0</v>
      </c>
      <c r="BF9" s="73">
        <v>0</v>
      </c>
      <c r="BG9" s="73">
        <f t="shared" si="15"/>
        <v>0</v>
      </c>
      <c r="BH9" s="73">
        <f>SUM(D9,AF9)</f>
        <v>0</v>
      </c>
      <c r="BI9" s="73">
        <f>SUM(E9,AG9)</f>
        <v>0</v>
      </c>
      <c r="BJ9" s="73">
        <f>SUM(F9,AH9)</f>
        <v>0</v>
      </c>
      <c r="BK9" s="73">
        <f>SUM(G9,AI9)</f>
        <v>0</v>
      </c>
      <c r="BL9" s="73">
        <f>SUM(H9,AJ9)</f>
        <v>0</v>
      </c>
      <c r="BM9" s="73">
        <f>SUM(I9,AK9)</f>
        <v>0</v>
      </c>
      <c r="BN9" s="73">
        <f>SUM(J9,AL9)</f>
        <v>0</v>
      </c>
      <c r="BO9" s="74">
        <f>SUM(K9,AM9)</f>
        <v>3672</v>
      </c>
      <c r="BP9" s="73">
        <f>SUM(L9,AN9)</f>
        <v>262225</v>
      </c>
      <c r="BQ9" s="73">
        <f>SUM(M9,AO9)</f>
        <v>0</v>
      </c>
      <c r="BR9" s="73">
        <f>SUM(N9,AP9)</f>
        <v>0</v>
      </c>
      <c r="BS9" s="73">
        <f>SUM(O9,AQ9)</f>
        <v>0</v>
      </c>
      <c r="BT9" s="73">
        <f>SUM(P9,AR9)</f>
        <v>0</v>
      </c>
      <c r="BU9" s="73">
        <f>SUM(Q9,AS9)</f>
        <v>0</v>
      </c>
      <c r="BV9" s="73">
        <f>SUM(R9,AT9)</f>
        <v>0</v>
      </c>
      <c r="BW9" s="73">
        <f>SUM(S9,AU9)</f>
        <v>0</v>
      </c>
      <c r="BX9" s="73">
        <f t="shared" si="16"/>
        <v>0</v>
      </c>
      <c r="BY9" s="73">
        <f t="shared" si="16"/>
        <v>0</v>
      </c>
      <c r="BZ9" s="73">
        <f t="shared" si="16"/>
        <v>0</v>
      </c>
      <c r="CA9" s="73">
        <f t="shared" si="16"/>
        <v>262225</v>
      </c>
      <c r="CB9" s="73">
        <f t="shared" si="16"/>
        <v>248006</v>
      </c>
      <c r="CC9" s="73">
        <f t="shared" si="16"/>
        <v>14219</v>
      </c>
      <c r="CD9" s="73">
        <f t="shared" si="16"/>
        <v>0</v>
      </c>
      <c r="CE9" s="73">
        <f t="shared" si="16"/>
        <v>0</v>
      </c>
      <c r="CF9" s="74">
        <f t="shared" si="16"/>
        <v>361962</v>
      </c>
      <c r="CG9" s="73">
        <f t="shared" si="16"/>
        <v>0</v>
      </c>
      <c r="CH9" s="73">
        <f t="shared" si="16"/>
        <v>0</v>
      </c>
      <c r="CI9" s="73">
        <f t="shared" si="16"/>
        <v>262225</v>
      </c>
    </row>
    <row r="10" spans="1:87" s="50" customFormat="1" ht="12" customHeight="1">
      <c r="A10" s="51" t="s">
        <v>477</v>
      </c>
      <c r="B10" s="64" t="s">
        <v>484</v>
      </c>
      <c r="C10" s="51" t="s">
        <v>485</v>
      </c>
      <c r="D10" s="73">
        <f t="shared" si="2"/>
        <v>0</v>
      </c>
      <c r="E10" s="73">
        <f t="shared" si="3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0</v>
      </c>
      <c r="L10" s="73">
        <f t="shared" si="4"/>
        <v>1010893</v>
      </c>
      <c r="M10" s="73">
        <f t="shared" si="5"/>
        <v>201695</v>
      </c>
      <c r="N10" s="73">
        <v>139848</v>
      </c>
      <c r="O10" s="73">
        <v>61847</v>
      </c>
      <c r="P10" s="73">
        <v>0</v>
      </c>
      <c r="Q10" s="73">
        <v>0</v>
      </c>
      <c r="R10" s="73">
        <f t="shared" si="6"/>
        <v>239250</v>
      </c>
      <c r="S10" s="73">
        <v>0</v>
      </c>
      <c r="T10" s="73">
        <v>221820</v>
      </c>
      <c r="U10" s="73">
        <v>17430</v>
      </c>
      <c r="V10" s="73">
        <v>0</v>
      </c>
      <c r="W10" s="73">
        <f t="shared" si="7"/>
        <v>569948</v>
      </c>
      <c r="X10" s="73">
        <v>265999</v>
      </c>
      <c r="Y10" s="73">
        <v>295330</v>
      </c>
      <c r="Z10" s="73">
        <v>6072</v>
      </c>
      <c r="AA10" s="73">
        <v>2547</v>
      </c>
      <c r="AB10" s="74">
        <v>0</v>
      </c>
      <c r="AC10" s="73">
        <v>0</v>
      </c>
      <c r="AD10" s="73">
        <v>0</v>
      </c>
      <c r="AE10" s="73">
        <f t="shared" si="8"/>
        <v>1010893</v>
      </c>
      <c r="AF10" s="73">
        <f t="shared" si="9"/>
        <v>0</v>
      </c>
      <c r="AG10" s="73">
        <f t="shared" si="10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1"/>
        <v>79025</v>
      </c>
      <c r="AO10" s="73">
        <f t="shared" si="12"/>
        <v>6015</v>
      </c>
      <c r="AP10" s="73">
        <v>6015</v>
      </c>
      <c r="AQ10" s="73">
        <v>0</v>
      </c>
      <c r="AR10" s="73">
        <v>0</v>
      </c>
      <c r="AS10" s="73">
        <v>0</v>
      </c>
      <c r="AT10" s="73">
        <f t="shared" si="13"/>
        <v>40785</v>
      </c>
      <c r="AU10" s="73">
        <v>0</v>
      </c>
      <c r="AV10" s="73">
        <v>40785</v>
      </c>
      <c r="AW10" s="73">
        <v>0</v>
      </c>
      <c r="AX10" s="73">
        <v>0</v>
      </c>
      <c r="AY10" s="73">
        <f t="shared" si="14"/>
        <v>32225</v>
      </c>
      <c r="AZ10" s="73">
        <v>0</v>
      </c>
      <c r="BA10" s="73">
        <v>32225</v>
      </c>
      <c r="BB10" s="73">
        <v>0</v>
      </c>
      <c r="BC10" s="73">
        <v>0</v>
      </c>
      <c r="BD10" s="74">
        <v>0</v>
      </c>
      <c r="BE10" s="73">
        <v>0</v>
      </c>
      <c r="BF10" s="73">
        <v>0</v>
      </c>
      <c r="BG10" s="73">
        <f t="shared" si="15"/>
        <v>79025</v>
      </c>
      <c r="BH10" s="73">
        <f>SUM(D10,AF10)</f>
        <v>0</v>
      </c>
      <c r="BI10" s="73">
        <f>SUM(E10,AG10)</f>
        <v>0</v>
      </c>
      <c r="BJ10" s="73">
        <f>SUM(F10,AH10)</f>
        <v>0</v>
      </c>
      <c r="BK10" s="73">
        <f>SUM(G10,AI10)</f>
        <v>0</v>
      </c>
      <c r="BL10" s="73">
        <f>SUM(H10,AJ10)</f>
        <v>0</v>
      </c>
      <c r="BM10" s="73">
        <f>SUM(I10,AK10)</f>
        <v>0</v>
      </c>
      <c r="BN10" s="73">
        <f>SUM(J10,AL10)</f>
        <v>0</v>
      </c>
      <c r="BO10" s="74">
        <f>SUM(K10,AM10)</f>
        <v>0</v>
      </c>
      <c r="BP10" s="73">
        <f>SUM(L10,AN10)</f>
        <v>1089918</v>
      </c>
      <c r="BQ10" s="73">
        <f>SUM(M10,AO10)</f>
        <v>207710</v>
      </c>
      <c r="BR10" s="73">
        <f>SUM(N10,AP10)</f>
        <v>145863</v>
      </c>
      <c r="BS10" s="73">
        <f>SUM(O10,AQ10)</f>
        <v>61847</v>
      </c>
      <c r="BT10" s="73">
        <f>SUM(P10,AR10)</f>
        <v>0</v>
      </c>
      <c r="BU10" s="73">
        <f>SUM(Q10,AS10)</f>
        <v>0</v>
      </c>
      <c r="BV10" s="73">
        <f>SUM(R10,AT10)</f>
        <v>280035</v>
      </c>
      <c r="BW10" s="73">
        <f>SUM(S10,AU10)</f>
        <v>0</v>
      </c>
      <c r="BX10" s="73">
        <f t="shared" si="16"/>
        <v>262605</v>
      </c>
      <c r="BY10" s="73">
        <f t="shared" si="16"/>
        <v>17430</v>
      </c>
      <c r="BZ10" s="73">
        <f t="shared" si="16"/>
        <v>0</v>
      </c>
      <c r="CA10" s="73">
        <f t="shared" si="16"/>
        <v>602173</v>
      </c>
      <c r="CB10" s="73">
        <f t="shared" si="16"/>
        <v>265999</v>
      </c>
      <c r="CC10" s="73">
        <f t="shared" si="16"/>
        <v>327555</v>
      </c>
      <c r="CD10" s="73">
        <f t="shared" si="16"/>
        <v>6072</v>
      </c>
      <c r="CE10" s="73">
        <f t="shared" si="16"/>
        <v>2547</v>
      </c>
      <c r="CF10" s="74">
        <f t="shared" si="16"/>
        <v>0</v>
      </c>
      <c r="CG10" s="73">
        <f t="shared" si="16"/>
        <v>0</v>
      </c>
      <c r="CH10" s="73">
        <f t="shared" si="16"/>
        <v>0</v>
      </c>
      <c r="CI10" s="73">
        <f t="shared" si="16"/>
        <v>1089918</v>
      </c>
    </row>
    <row r="11" spans="1:87" s="50" customFormat="1" ht="12" customHeight="1">
      <c r="A11" s="51" t="s">
        <v>477</v>
      </c>
      <c r="B11" s="64" t="s">
        <v>486</v>
      </c>
      <c r="C11" s="51" t="s">
        <v>487</v>
      </c>
      <c r="D11" s="73">
        <f t="shared" si="2"/>
        <v>0</v>
      </c>
      <c r="E11" s="73">
        <f t="shared" si="3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48566</v>
      </c>
      <c r="L11" s="73">
        <f t="shared" si="4"/>
        <v>412627</v>
      </c>
      <c r="M11" s="73">
        <f t="shared" si="5"/>
        <v>122863</v>
      </c>
      <c r="N11" s="73">
        <v>116551</v>
      </c>
      <c r="O11" s="73">
        <v>0</v>
      </c>
      <c r="P11" s="73">
        <v>0</v>
      </c>
      <c r="Q11" s="73">
        <v>6312</v>
      </c>
      <c r="R11" s="73">
        <f t="shared" si="6"/>
        <v>59978</v>
      </c>
      <c r="S11" s="73">
        <v>57282</v>
      </c>
      <c r="T11" s="73">
        <v>0</v>
      </c>
      <c r="U11" s="73">
        <v>2696</v>
      </c>
      <c r="V11" s="73">
        <v>0</v>
      </c>
      <c r="W11" s="73">
        <f t="shared" si="7"/>
        <v>229786</v>
      </c>
      <c r="X11" s="73">
        <v>220305</v>
      </c>
      <c r="Y11" s="73">
        <v>6124</v>
      </c>
      <c r="Z11" s="73">
        <v>2722</v>
      </c>
      <c r="AA11" s="73">
        <v>635</v>
      </c>
      <c r="AB11" s="74">
        <v>453331</v>
      </c>
      <c r="AC11" s="73">
        <v>0</v>
      </c>
      <c r="AD11" s="73">
        <v>0</v>
      </c>
      <c r="AE11" s="73">
        <f t="shared" si="8"/>
        <v>412627</v>
      </c>
      <c r="AF11" s="73">
        <f t="shared" si="9"/>
        <v>0</v>
      </c>
      <c r="AG11" s="73">
        <f t="shared" si="10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1"/>
        <v>19001</v>
      </c>
      <c r="AO11" s="73">
        <f t="shared" si="12"/>
        <v>5587</v>
      </c>
      <c r="AP11" s="73">
        <v>5587</v>
      </c>
      <c r="AQ11" s="73">
        <v>0</v>
      </c>
      <c r="AR11" s="73">
        <v>0</v>
      </c>
      <c r="AS11" s="73">
        <v>0</v>
      </c>
      <c r="AT11" s="73">
        <f t="shared" si="13"/>
        <v>3240</v>
      </c>
      <c r="AU11" s="73">
        <v>3240</v>
      </c>
      <c r="AV11" s="73">
        <v>0</v>
      </c>
      <c r="AW11" s="73">
        <v>0</v>
      </c>
      <c r="AX11" s="73">
        <v>0</v>
      </c>
      <c r="AY11" s="73">
        <f t="shared" si="14"/>
        <v>10174</v>
      </c>
      <c r="AZ11" s="73">
        <v>9712</v>
      </c>
      <c r="BA11" s="73">
        <v>0</v>
      </c>
      <c r="BB11" s="73">
        <v>38</v>
      </c>
      <c r="BC11" s="73">
        <v>424</v>
      </c>
      <c r="BD11" s="74">
        <v>105617</v>
      </c>
      <c r="BE11" s="73">
        <v>0</v>
      </c>
      <c r="BF11" s="73">
        <v>0</v>
      </c>
      <c r="BG11" s="73">
        <f t="shared" si="15"/>
        <v>19001</v>
      </c>
      <c r="BH11" s="73">
        <f>SUM(D11,AF11)</f>
        <v>0</v>
      </c>
      <c r="BI11" s="73">
        <f>SUM(E11,AG11)</f>
        <v>0</v>
      </c>
      <c r="BJ11" s="73">
        <f>SUM(F11,AH11)</f>
        <v>0</v>
      </c>
      <c r="BK11" s="73">
        <f>SUM(G11,AI11)</f>
        <v>0</v>
      </c>
      <c r="BL11" s="73">
        <f>SUM(H11,AJ11)</f>
        <v>0</v>
      </c>
      <c r="BM11" s="73">
        <f>SUM(I11,AK11)</f>
        <v>0</v>
      </c>
      <c r="BN11" s="73">
        <f>SUM(J11,AL11)</f>
        <v>0</v>
      </c>
      <c r="BO11" s="74">
        <f>SUM(K11,AM11)</f>
        <v>48566</v>
      </c>
      <c r="BP11" s="73">
        <f>SUM(L11,AN11)</f>
        <v>431628</v>
      </c>
      <c r="BQ11" s="73">
        <f>SUM(M11,AO11)</f>
        <v>128450</v>
      </c>
      <c r="BR11" s="73">
        <f>SUM(N11,AP11)</f>
        <v>122138</v>
      </c>
      <c r="BS11" s="73">
        <f>SUM(O11,AQ11)</f>
        <v>0</v>
      </c>
      <c r="BT11" s="73">
        <f>SUM(P11,AR11)</f>
        <v>0</v>
      </c>
      <c r="BU11" s="73">
        <f>SUM(Q11,AS11)</f>
        <v>6312</v>
      </c>
      <c r="BV11" s="73">
        <f>SUM(R11,AT11)</f>
        <v>63218</v>
      </c>
      <c r="BW11" s="73">
        <f>SUM(S11,AU11)</f>
        <v>60522</v>
      </c>
      <c r="BX11" s="73">
        <f t="shared" si="16"/>
        <v>0</v>
      </c>
      <c r="BY11" s="73">
        <f t="shared" si="16"/>
        <v>2696</v>
      </c>
      <c r="BZ11" s="73">
        <f t="shared" si="16"/>
        <v>0</v>
      </c>
      <c r="CA11" s="73">
        <f t="shared" si="16"/>
        <v>239960</v>
      </c>
      <c r="CB11" s="73">
        <f t="shared" si="16"/>
        <v>230017</v>
      </c>
      <c r="CC11" s="73">
        <f t="shared" si="16"/>
        <v>6124</v>
      </c>
      <c r="CD11" s="73">
        <f t="shared" si="16"/>
        <v>2760</v>
      </c>
      <c r="CE11" s="73">
        <f t="shared" si="16"/>
        <v>1059</v>
      </c>
      <c r="CF11" s="74">
        <f t="shared" si="16"/>
        <v>558948</v>
      </c>
      <c r="CG11" s="73">
        <f t="shared" si="16"/>
        <v>0</v>
      </c>
      <c r="CH11" s="73">
        <f t="shared" si="16"/>
        <v>0</v>
      </c>
      <c r="CI11" s="73">
        <f t="shared" si="16"/>
        <v>431628</v>
      </c>
    </row>
    <row r="12" spans="1:87" s="50" customFormat="1" ht="12" customHeight="1">
      <c r="A12" s="53" t="s">
        <v>477</v>
      </c>
      <c r="B12" s="54" t="s">
        <v>488</v>
      </c>
      <c r="C12" s="53" t="s">
        <v>489</v>
      </c>
      <c r="D12" s="75">
        <f t="shared" si="2"/>
        <v>0</v>
      </c>
      <c r="E12" s="75">
        <f t="shared" si="3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5">
        <f t="shared" si="4"/>
        <v>122393</v>
      </c>
      <c r="M12" s="75">
        <f t="shared" si="5"/>
        <v>17493</v>
      </c>
      <c r="N12" s="75">
        <v>17493</v>
      </c>
      <c r="O12" s="75">
        <v>0</v>
      </c>
      <c r="P12" s="75">
        <v>0</v>
      </c>
      <c r="Q12" s="75"/>
      <c r="R12" s="75">
        <f t="shared" si="6"/>
        <v>80</v>
      </c>
      <c r="S12" s="75">
        <v>0</v>
      </c>
      <c r="T12" s="75">
        <v>0</v>
      </c>
      <c r="U12" s="75">
        <v>80</v>
      </c>
      <c r="V12" s="75">
        <v>0</v>
      </c>
      <c r="W12" s="75">
        <f t="shared" si="7"/>
        <v>104820</v>
      </c>
      <c r="X12" s="75">
        <v>99073</v>
      </c>
      <c r="Y12" s="75">
        <v>5747</v>
      </c>
      <c r="Z12" s="75">
        <v>0</v>
      </c>
      <c r="AA12" s="75">
        <v>0</v>
      </c>
      <c r="AB12" s="76">
        <v>290345</v>
      </c>
      <c r="AC12" s="75">
        <v>0</v>
      </c>
      <c r="AD12" s="75">
        <v>19382</v>
      </c>
      <c r="AE12" s="75">
        <f t="shared" si="8"/>
        <v>141775</v>
      </c>
      <c r="AF12" s="75">
        <f t="shared" si="9"/>
        <v>0</v>
      </c>
      <c r="AG12" s="75">
        <f t="shared" si="10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1"/>
        <v>8188</v>
      </c>
      <c r="AO12" s="75">
        <f t="shared" si="12"/>
        <v>8188</v>
      </c>
      <c r="AP12" s="75">
        <v>8188</v>
      </c>
      <c r="AQ12" s="75">
        <v>0</v>
      </c>
      <c r="AR12" s="75">
        <v>0</v>
      </c>
      <c r="AS12" s="75">
        <v>0</v>
      </c>
      <c r="AT12" s="75">
        <f t="shared" si="13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4"/>
        <v>0</v>
      </c>
      <c r="AZ12" s="75">
        <v>0</v>
      </c>
      <c r="BA12" s="75">
        <v>0</v>
      </c>
      <c r="BB12" s="75">
        <v>0</v>
      </c>
      <c r="BC12" s="75">
        <v>0</v>
      </c>
      <c r="BD12" s="76">
        <v>84561</v>
      </c>
      <c r="BE12" s="75">
        <v>0</v>
      </c>
      <c r="BF12" s="75">
        <v>23650</v>
      </c>
      <c r="BG12" s="75">
        <f t="shared" si="15"/>
        <v>31838</v>
      </c>
      <c r="BH12" s="75">
        <f>SUM(D12,AF12)</f>
        <v>0</v>
      </c>
      <c r="BI12" s="75">
        <f>SUM(E12,AG12)</f>
        <v>0</v>
      </c>
      <c r="BJ12" s="75">
        <f>SUM(F12,AH12)</f>
        <v>0</v>
      </c>
      <c r="BK12" s="75">
        <f>SUM(G12,AI12)</f>
        <v>0</v>
      </c>
      <c r="BL12" s="75">
        <f>SUM(H12,AJ12)</f>
        <v>0</v>
      </c>
      <c r="BM12" s="75">
        <f>SUM(I12,AK12)</f>
        <v>0</v>
      </c>
      <c r="BN12" s="75">
        <f>SUM(J12,AL12)</f>
        <v>0</v>
      </c>
      <c r="BO12" s="76">
        <f>SUM(K12,AM12)</f>
        <v>0</v>
      </c>
      <c r="BP12" s="75">
        <f>SUM(L12,AN12)</f>
        <v>130581</v>
      </c>
      <c r="BQ12" s="75">
        <f>SUM(M12,AO12)</f>
        <v>25681</v>
      </c>
      <c r="BR12" s="75">
        <f>SUM(N12,AP12)</f>
        <v>25681</v>
      </c>
      <c r="BS12" s="75">
        <f>SUM(O12,AQ12)</f>
        <v>0</v>
      </c>
      <c r="BT12" s="75">
        <f>SUM(P12,AR12)</f>
        <v>0</v>
      </c>
      <c r="BU12" s="75">
        <f>SUM(Q12,AS12)</f>
        <v>0</v>
      </c>
      <c r="BV12" s="75">
        <f>SUM(R12,AT12)</f>
        <v>80</v>
      </c>
      <c r="BW12" s="75">
        <f>SUM(S12,AU12)</f>
        <v>0</v>
      </c>
      <c r="BX12" s="75">
        <f t="shared" si="16"/>
        <v>0</v>
      </c>
      <c r="BY12" s="75">
        <f t="shared" si="16"/>
        <v>80</v>
      </c>
      <c r="BZ12" s="75">
        <f t="shared" si="16"/>
        <v>0</v>
      </c>
      <c r="CA12" s="75">
        <f t="shared" si="16"/>
        <v>104820</v>
      </c>
      <c r="CB12" s="75">
        <f t="shared" si="16"/>
        <v>99073</v>
      </c>
      <c r="CC12" s="75">
        <f t="shared" si="16"/>
        <v>5747</v>
      </c>
      <c r="CD12" s="75">
        <f t="shared" si="16"/>
        <v>0</v>
      </c>
      <c r="CE12" s="75">
        <f t="shared" si="16"/>
        <v>0</v>
      </c>
      <c r="CF12" s="76">
        <f t="shared" si="16"/>
        <v>374906</v>
      </c>
      <c r="CG12" s="75">
        <f t="shared" si="16"/>
        <v>0</v>
      </c>
      <c r="CH12" s="75">
        <f t="shared" si="16"/>
        <v>43032</v>
      </c>
      <c r="CI12" s="75">
        <f t="shared" si="16"/>
        <v>173613</v>
      </c>
    </row>
    <row r="13" spans="1:87" s="50" customFormat="1" ht="12" customHeight="1">
      <c r="A13" s="53" t="s">
        <v>477</v>
      </c>
      <c r="B13" s="54" t="s">
        <v>490</v>
      </c>
      <c r="C13" s="53" t="s">
        <v>491</v>
      </c>
      <c r="D13" s="75">
        <f t="shared" si="2"/>
        <v>0</v>
      </c>
      <c r="E13" s="75">
        <f t="shared" si="3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28396</v>
      </c>
      <c r="L13" s="75">
        <f t="shared" si="4"/>
        <v>85028</v>
      </c>
      <c r="M13" s="75">
        <f t="shared" si="5"/>
        <v>0</v>
      </c>
      <c r="N13" s="75">
        <v>0</v>
      </c>
      <c r="O13" s="75">
        <v>0</v>
      </c>
      <c r="P13" s="75">
        <v>0</v>
      </c>
      <c r="Q13" s="75">
        <v>0</v>
      </c>
      <c r="R13" s="75">
        <f t="shared" si="6"/>
        <v>0</v>
      </c>
      <c r="S13" s="75">
        <v>0</v>
      </c>
      <c r="T13" s="75">
        <v>0</v>
      </c>
      <c r="U13" s="75">
        <v>0</v>
      </c>
      <c r="V13" s="75">
        <v>0</v>
      </c>
      <c r="W13" s="75">
        <f t="shared" si="7"/>
        <v>85028</v>
      </c>
      <c r="X13" s="75">
        <v>85028</v>
      </c>
      <c r="Y13" s="75">
        <v>0</v>
      </c>
      <c r="Z13" s="75">
        <v>0</v>
      </c>
      <c r="AA13" s="75">
        <v>0</v>
      </c>
      <c r="AB13" s="76">
        <v>165848</v>
      </c>
      <c r="AC13" s="75">
        <v>0</v>
      </c>
      <c r="AD13" s="75">
        <v>0</v>
      </c>
      <c r="AE13" s="75">
        <f t="shared" si="8"/>
        <v>85028</v>
      </c>
      <c r="AF13" s="75">
        <f t="shared" si="9"/>
        <v>0</v>
      </c>
      <c r="AG13" s="75">
        <f t="shared" si="10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1"/>
        <v>0</v>
      </c>
      <c r="AO13" s="75">
        <f t="shared" si="12"/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3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4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43399</v>
      </c>
      <c r="BE13" s="75">
        <v>0</v>
      </c>
      <c r="BF13" s="75">
        <v>0</v>
      </c>
      <c r="BG13" s="75">
        <f t="shared" si="15"/>
        <v>0</v>
      </c>
      <c r="BH13" s="75">
        <f>SUM(D13,AF13)</f>
        <v>0</v>
      </c>
      <c r="BI13" s="75">
        <f>SUM(E13,AG13)</f>
        <v>0</v>
      </c>
      <c r="BJ13" s="75">
        <f>SUM(F13,AH13)</f>
        <v>0</v>
      </c>
      <c r="BK13" s="75">
        <f>SUM(G13,AI13)</f>
        <v>0</v>
      </c>
      <c r="BL13" s="75">
        <f>SUM(H13,AJ13)</f>
        <v>0</v>
      </c>
      <c r="BM13" s="75">
        <f>SUM(I13,AK13)</f>
        <v>0</v>
      </c>
      <c r="BN13" s="75">
        <f>SUM(J13,AL13)</f>
        <v>0</v>
      </c>
      <c r="BO13" s="76">
        <f>SUM(K13,AM13)</f>
        <v>28396</v>
      </c>
      <c r="BP13" s="75">
        <f>SUM(L13,AN13)</f>
        <v>85028</v>
      </c>
      <c r="BQ13" s="75">
        <f>SUM(M13,AO13)</f>
        <v>0</v>
      </c>
      <c r="BR13" s="75">
        <f>SUM(N13,AP13)</f>
        <v>0</v>
      </c>
      <c r="BS13" s="75">
        <f>SUM(O13,AQ13)</f>
        <v>0</v>
      </c>
      <c r="BT13" s="75">
        <f>SUM(P13,AR13)</f>
        <v>0</v>
      </c>
      <c r="BU13" s="75">
        <f>SUM(Q13,AS13)</f>
        <v>0</v>
      </c>
      <c r="BV13" s="75">
        <f>SUM(R13,AT13)</f>
        <v>0</v>
      </c>
      <c r="BW13" s="75">
        <f>SUM(S13,AU13)</f>
        <v>0</v>
      </c>
      <c r="BX13" s="75">
        <f t="shared" si="16"/>
        <v>0</v>
      </c>
      <c r="BY13" s="75">
        <f t="shared" si="16"/>
        <v>0</v>
      </c>
      <c r="BZ13" s="75">
        <f t="shared" si="16"/>
        <v>0</v>
      </c>
      <c r="CA13" s="75">
        <f t="shared" si="16"/>
        <v>85028</v>
      </c>
      <c r="CB13" s="75">
        <f t="shared" si="16"/>
        <v>85028</v>
      </c>
      <c r="CC13" s="75">
        <f t="shared" si="16"/>
        <v>0</v>
      </c>
      <c r="CD13" s="75">
        <f t="shared" si="16"/>
        <v>0</v>
      </c>
      <c r="CE13" s="75">
        <f t="shared" si="16"/>
        <v>0</v>
      </c>
      <c r="CF13" s="76">
        <f t="shared" si="16"/>
        <v>209247</v>
      </c>
      <c r="CG13" s="75">
        <f t="shared" si="16"/>
        <v>0</v>
      </c>
      <c r="CH13" s="75">
        <f t="shared" si="16"/>
        <v>0</v>
      </c>
      <c r="CI13" s="75">
        <f t="shared" si="16"/>
        <v>85028</v>
      </c>
    </row>
    <row r="14" spans="1:87" s="50" customFormat="1" ht="12" customHeight="1">
      <c r="A14" s="53" t="s">
        <v>477</v>
      </c>
      <c r="B14" s="54" t="s">
        <v>492</v>
      </c>
      <c r="C14" s="53" t="s">
        <v>493</v>
      </c>
      <c r="D14" s="75">
        <f t="shared" si="2"/>
        <v>0</v>
      </c>
      <c r="E14" s="75">
        <f t="shared" si="3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44378</v>
      </c>
      <c r="L14" s="75">
        <f t="shared" si="4"/>
        <v>298224</v>
      </c>
      <c r="M14" s="75">
        <f t="shared" si="5"/>
        <v>23704</v>
      </c>
      <c r="N14" s="75">
        <v>23704</v>
      </c>
      <c r="O14" s="75">
        <v>0</v>
      </c>
      <c r="P14" s="75">
        <v>0</v>
      </c>
      <c r="Q14" s="75">
        <v>0</v>
      </c>
      <c r="R14" s="75">
        <f t="shared" si="6"/>
        <v>34046</v>
      </c>
      <c r="S14" s="75">
        <v>0</v>
      </c>
      <c r="T14" s="75">
        <v>34046</v>
      </c>
      <c r="U14" s="75">
        <v>0</v>
      </c>
      <c r="V14" s="75">
        <v>0</v>
      </c>
      <c r="W14" s="75">
        <f t="shared" si="7"/>
        <v>240474</v>
      </c>
      <c r="X14" s="75">
        <v>126919</v>
      </c>
      <c r="Y14" s="75">
        <v>111239</v>
      </c>
      <c r="Z14" s="75">
        <v>2316</v>
      </c>
      <c r="AA14" s="75">
        <v>0</v>
      </c>
      <c r="AB14" s="76">
        <v>39361</v>
      </c>
      <c r="AC14" s="75">
        <v>0</v>
      </c>
      <c r="AD14" s="75">
        <v>0</v>
      </c>
      <c r="AE14" s="75">
        <f t="shared" si="8"/>
        <v>298224</v>
      </c>
      <c r="AF14" s="75">
        <f t="shared" si="9"/>
        <v>0</v>
      </c>
      <c r="AG14" s="75">
        <f t="shared" si="10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1"/>
        <v>3386</v>
      </c>
      <c r="AO14" s="75">
        <f t="shared" si="12"/>
        <v>3386</v>
      </c>
      <c r="AP14" s="75">
        <v>3386</v>
      </c>
      <c r="AQ14" s="75">
        <v>0</v>
      </c>
      <c r="AR14" s="75">
        <v>0</v>
      </c>
      <c r="AS14" s="75">
        <v>0</v>
      </c>
      <c r="AT14" s="75">
        <f t="shared" si="13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4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58173</v>
      </c>
      <c r="BE14" s="75">
        <v>0</v>
      </c>
      <c r="BF14" s="75">
        <v>0</v>
      </c>
      <c r="BG14" s="75">
        <f t="shared" si="15"/>
        <v>3386</v>
      </c>
      <c r="BH14" s="75">
        <f>SUM(D14,AF14)</f>
        <v>0</v>
      </c>
      <c r="BI14" s="75">
        <f>SUM(E14,AG14)</f>
        <v>0</v>
      </c>
      <c r="BJ14" s="75">
        <f>SUM(F14,AH14)</f>
        <v>0</v>
      </c>
      <c r="BK14" s="75">
        <f>SUM(G14,AI14)</f>
        <v>0</v>
      </c>
      <c r="BL14" s="75">
        <f>SUM(H14,AJ14)</f>
        <v>0</v>
      </c>
      <c r="BM14" s="75">
        <f>SUM(I14,AK14)</f>
        <v>0</v>
      </c>
      <c r="BN14" s="75">
        <f>SUM(J14,AL14)</f>
        <v>0</v>
      </c>
      <c r="BO14" s="76">
        <f>SUM(K14,AM14)</f>
        <v>44378</v>
      </c>
      <c r="BP14" s="75">
        <f>SUM(L14,AN14)</f>
        <v>301610</v>
      </c>
      <c r="BQ14" s="75">
        <f>SUM(M14,AO14)</f>
        <v>27090</v>
      </c>
      <c r="BR14" s="75">
        <f>SUM(N14,AP14)</f>
        <v>27090</v>
      </c>
      <c r="BS14" s="75">
        <f>SUM(O14,AQ14)</f>
        <v>0</v>
      </c>
      <c r="BT14" s="75">
        <f>SUM(P14,AR14)</f>
        <v>0</v>
      </c>
      <c r="BU14" s="75">
        <f>SUM(Q14,AS14)</f>
        <v>0</v>
      </c>
      <c r="BV14" s="75">
        <f>SUM(R14,AT14)</f>
        <v>34046</v>
      </c>
      <c r="BW14" s="75">
        <f>SUM(S14,AU14)</f>
        <v>0</v>
      </c>
      <c r="BX14" s="75">
        <f t="shared" si="16"/>
        <v>34046</v>
      </c>
      <c r="BY14" s="75">
        <f t="shared" si="16"/>
        <v>0</v>
      </c>
      <c r="BZ14" s="75">
        <f t="shared" si="16"/>
        <v>0</v>
      </c>
      <c r="CA14" s="75">
        <f t="shared" si="16"/>
        <v>240474</v>
      </c>
      <c r="CB14" s="75">
        <f t="shared" si="16"/>
        <v>126919</v>
      </c>
      <c r="CC14" s="75">
        <f t="shared" si="16"/>
        <v>111239</v>
      </c>
      <c r="CD14" s="75">
        <f t="shared" si="16"/>
        <v>2316</v>
      </c>
      <c r="CE14" s="75">
        <f t="shared" si="16"/>
        <v>0</v>
      </c>
      <c r="CF14" s="76">
        <f t="shared" si="16"/>
        <v>97534</v>
      </c>
      <c r="CG14" s="75">
        <f t="shared" si="16"/>
        <v>0</v>
      </c>
      <c r="CH14" s="75">
        <f t="shared" si="16"/>
        <v>0</v>
      </c>
      <c r="CI14" s="75">
        <f t="shared" si="16"/>
        <v>301610</v>
      </c>
    </row>
    <row r="15" spans="1:87" s="50" customFormat="1" ht="12" customHeight="1">
      <c r="A15" s="53" t="s">
        <v>477</v>
      </c>
      <c r="B15" s="54" t="s">
        <v>494</v>
      </c>
      <c r="C15" s="53" t="s">
        <v>495</v>
      </c>
      <c r="D15" s="75">
        <f t="shared" si="2"/>
        <v>0</v>
      </c>
      <c r="E15" s="75">
        <f t="shared" si="3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4"/>
        <v>4796</v>
      </c>
      <c r="M15" s="75">
        <f t="shared" si="5"/>
        <v>4379</v>
      </c>
      <c r="N15" s="75">
        <v>4379</v>
      </c>
      <c r="O15" s="75">
        <v>0</v>
      </c>
      <c r="P15" s="75">
        <v>0</v>
      </c>
      <c r="Q15" s="75">
        <v>0</v>
      </c>
      <c r="R15" s="75">
        <f t="shared" si="6"/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7"/>
        <v>417</v>
      </c>
      <c r="X15" s="75">
        <v>0</v>
      </c>
      <c r="Y15" s="75">
        <v>0</v>
      </c>
      <c r="Z15" s="75">
        <v>0</v>
      </c>
      <c r="AA15" s="75">
        <v>417</v>
      </c>
      <c r="AB15" s="76">
        <v>70946</v>
      </c>
      <c r="AC15" s="75">
        <v>0</v>
      </c>
      <c r="AD15" s="75">
        <v>3583</v>
      </c>
      <c r="AE15" s="75">
        <f t="shared" si="8"/>
        <v>8379</v>
      </c>
      <c r="AF15" s="75">
        <f t="shared" si="9"/>
        <v>0</v>
      </c>
      <c r="AG15" s="75">
        <f t="shared" si="10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1"/>
        <v>486</v>
      </c>
      <c r="AO15" s="75">
        <f t="shared" si="12"/>
        <v>486</v>
      </c>
      <c r="AP15" s="75">
        <v>486</v>
      </c>
      <c r="AQ15" s="75">
        <v>0</v>
      </c>
      <c r="AR15" s="75">
        <v>0</v>
      </c>
      <c r="AS15" s="75">
        <v>0</v>
      </c>
      <c r="AT15" s="75">
        <f t="shared" si="13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4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19834</v>
      </c>
      <c r="BE15" s="75">
        <v>0</v>
      </c>
      <c r="BF15" s="75">
        <v>0</v>
      </c>
      <c r="BG15" s="75">
        <f t="shared" si="15"/>
        <v>486</v>
      </c>
      <c r="BH15" s="75">
        <f>SUM(D15,AF15)</f>
        <v>0</v>
      </c>
      <c r="BI15" s="75">
        <f>SUM(E15,AG15)</f>
        <v>0</v>
      </c>
      <c r="BJ15" s="75">
        <f>SUM(F15,AH15)</f>
        <v>0</v>
      </c>
      <c r="BK15" s="75">
        <f>SUM(G15,AI15)</f>
        <v>0</v>
      </c>
      <c r="BL15" s="75">
        <f>SUM(H15,AJ15)</f>
        <v>0</v>
      </c>
      <c r="BM15" s="75">
        <f>SUM(I15,AK15)</f>
        <v>0</v>
      </c>
      <c r="BN15" s="75">
        <f>SUM(J15,AL15)</f>
        <v>0</v>
      </c>
      <c r="BO15" s="76">
        <f>SUM(K15,AM15)</f>
        <v>0</v>
      </c>
      <c r="BP15" s="75">
        <f>SUM(L15,AN15)</f>
        <v>5282</v>
      </c>
      <c r="BQ15" s="75">
        <f>SUM(M15,AO15)</f>
        <v>4865</v>
      </c>
      <c r="BR15" s="75">
        <f>SUM(N15,AP15)</f>
        <v>4865</v>
      </c>
      <c r="BS15" s="75">
        <f>SUM(O15,AQ15)</f>
        <v>0</v>
      </c>
      <c r="BT15" s="75">
        <f>SUM(P15,AR15)</f>
        <v>0</v>
      </c>
      <c r="BU15" s="75">
        <f>SUM(Q15,AS15)</f>
        <v>0</v>
      </c>
      <c r="BV15" s="75">
        <f>SUM(R15,AT15)</f>
        <v>0</v>
      </c>
      <c r="BW15" s="75">
        <f>SUM(S15,AU15)</f>
        <v>0</v>
      </c>
      <c r="BX15" s="75">
        <f t="shared" si="16"/>
        <v>0</v>
      </c>
      <c r="BY15" s="75">
        <f t="shared" si="16"/>
        <v>0</v>
      </c>
      <c r="BZ15" s="75">
        <f t="shared" si="16"/>
        <v>0</v>
      </c>
      <c r="CA15" s="75">
        <f t="shared" si="16"/>
        <v>417</v>
      </c>
      <c r="CB15" s="75">
        <f t="shared" si="16"/>
        <v>0</v>
      </c>
      <c r="CC15" s="75">
        <f t="shared" si="16"/>
        <v>0</v>
      </c>
      <c r="CD15" s="75">
        <f t="shared" si="16"/>
        <v>0</v>
      </c>
      <c r="CE15" s="75">
        <f t="shared" si="16"/>
        <v>417</v>
      </c>
      <c r="CF15" s="76">
        <f t="shared" si="16"/>
        <v>90780</v>
      </c>
      <c r="CG15" s="75">
        <f t="shared" si="16"/>
        <v>0</v>
      </c>
      <c r="CH15" s="75">
        <f t="shared" si="16"/>
        <v>3583</v>
      </c>
      <c r="CI15" s="75">
        <f t="shared" si="16"/>
        <v>8865</v>
      </c>
    </row>
    <row r="16" spans="1:87" s="50" customFormat="1" ht="12" customHeight="1">
      <c r="A16" s="53" t="s">
        <v>477</v>
      </c>
      <c r="B16" s="54" t="s">
        <v>496</v>
      </c>
      <c r="C16" s="53" t="s">
        <v>497</v>
      </c>
      <c r="D16" s="75">
        <f t="shared" si="2"/>
        <v>0</v>
      </c>
      <c r="E16" s="75">
        <f t="shared" si="3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1130</v>
      </c>
      <c r="L16" s="75">
        <f t="shared" si="4"/>
        <v>129626</v>
      </c>
      <c r="M16" s="75">
        <f t="shared" si="5"/>
        <v>24093</v>
      </c>
      <c r="N16" s="75">
        <v>24093</v>
      </c>
      <c r="O16" s="75">
        <v>0</v>
      </c>
      <c r="P16" s="75">
        <v>0</v>
      </c>
      <c r="Q16" s="75">
        <v>0</v>
      </c>
      <c r="R16" s="75">
        <f t="shared" si="6"/>
        <v>25220</v>
      </c>
      <c r="S16" s="75">
        <v>0</v>
      </c>
      <c r="T16" s="75">
        <v>25220</v>
      </c>
      <c r="U16" s="75">
        <v>0</v>
      </c>
      <c r="V16" s="75">
        <v>0</v>
      </c>
      <c r="W16" s="75">
        <f t="shared" si="7"/>
        <v>80313</v>
      </c>
      <c r="X16" s="75">
        <v>77194</v>
      </c>
      <c r="Y16" s="75">
        <v>3119</v>
      </c>
      <c r="Z16" s="75">
        <v>0</v>
      </c>
      <c r="AA16" s="75">
        <v>0</v>
      </c>
      <c r="AB16" s="76">
        <v>67665</v>
      </c>
      <c r="AC16" s="75">
        <v>0</v>
      </c>
      <c r="AD16" s="75">
        <v>0</v>
      </c>
      <c r="AE16" s="75">
        <f t="shared" si="8"/>
        <v>129626</v>
      </c>
      <c r="AF16" s="75">
        <f t="shared" si="9"/>
        <v>0</v>
      </c>
      <c r="AG16" s="75">
        <f t="shared" si="10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8574</v>
      </c>
      <c r="AN16" s="75">
        <f t="shared" si="11"/>
        <v>0</v>
      </c>
      <c r="AO16" s="75">
        <f t="shared" si="12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3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4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41613</v>
      </c>
      <c r="BE16" s="75">
        <v>0</v>
      </c>
      <c r="BF16" s="75">
        <v>0</v>
      </c>
      <c r="BG16" s="75">
        <f t="shared" si="15"/>
        <v>0</v>
      </c>
      <c r="BH16" s="75">
        <f>SUM(D16,AF16)</f>
        <v>0</v>
      </c>
      <c r="BI16" s="75">
        <f>SUM(E16,AG16)</f>
        <v>0</v>
      </c>
      <c r="BJ16" s="75">
        <f>SUM(F16,AH16)</f>
        <v>0</v>
      </c>
      <c r="BK16" s="75">
        <f>SUM(G16,AI16)</f>
        <v>0</v>
      </c>
      <c r="BL16" s="75">
        <f>SUM(H16,AJ16)</f>
        <v>0</v>
      </c>
      <c r="BM16" s="75">
        <f>SUM(I16,AK16)</f>
        <v>0</v>
      </c>
      <c r="BN16" s="75">
        <f>SUM(J16,AL16)</f>
        <v>0</v>
      </c>
      <c r="BO16" s="76">
        <f>SUM(K16,AM16)</f>
        <v>9704</v>
      </c>
      <c r="BP16" s="75">
        <f>SUM(L16,AN16)</f>
        <v>129626</v>
      </c>
      <c r="BQ16" s="75">
        <f>SUM(M16,AO16)</f>
        <v>24093</v>
      </c>
      <c r="BR16" s="75">
        <f>SUM(N16,AP16)</f>
        <v>24093</v>
      </c>
      <c r="BS16" s="75">
        <f>SUM(O16,AQ16)</f>
        <v>0</v>
      </c>
      <c r="BT16" s="75">
        <f>SUM(P16,AR16)</f>
        <v>0</v>
      </c>
      <c r="BU16" s="75">
        <f>SUM(Q16,AS16)</f>
        <v>0</v>
      </c>
      <c r="BV16" s="75">
        <f>SUM(R16,AT16)</f>
        <v>25220</v>
      </c>
      <c r="BW16" s="75">
        <f>SUM(S16,AU16)</f>
        <v>0</v>
      </c>
      <c r="BX16" s="75">
        <f t="shared" si="16"/>
        <v>25220</v>
      </c>
      <c r="BY16" s="75">
        <f t="shared" si="16"/>
        <v>0</v>
      </c>
      <c r="BZ16" s="75">
        <f t="shared" si="16"/>
        <v>0</v>
      </c>
      <c r="CA16" s="75">
        <f t="shared" si="16"/>
        <v>80313</v>
      </c>
      <c r="CB16" s="75">
        <f t="shared" si="16"/>
        <v>77194</v>
      </c>
      <c r="CC16" s="75">
        <f t="shared" si="16"/>
        <v>3119</v>
      </c>
      <c r="CD16" s="75">
        <f t="shared" si="16"/>
        <v>0</v>
      </c>
      <c r="CE16" s="75">
        <f t="shared" si="16"/>
        <v>0</v>
      </c>
      <c r="CF16" s="76">
        <f t="shared" si="16"/>
        <v>109278</v>
      </c>
      <c r="CG16" s="75">
        <f t="shared" si="16"/>
        <v>0</v>
      </c>
      <c r="CH16" s="75">
        <f t="shared" si="16"/>
        <v>0</v>
      </c>
      <c r="CI16" s="75">
        <f t="shared" si="16"/>
        <v>129626</v>
      </c>
    </row>
    <row r="17" spans="1:87" s="50" customFormat="1" ht="12" customHeight="1">
      <c r="A17" s="53" t="s">
        <v>477</v>
      </c>
      <c r="B17" s="54" t="s">
        <v>498</v>
      </c>
      <c r="C17" s="53" t="s">
        <v>499</v>
      </c>
      <c r="D17" s="75">
        <f t="shared" si="2"/>
        <v>0</v>
      </c>
      <c r="E17" s="75">
        <f t="shared" si="3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4"/>
        <v>10538</v>
      </c>
      <c r="M17" s="75">
        <f t="shared" si="5"/>
        <v>10538</v>
      </c>
      <c r="N17" s="75">
        <v>10538</v>
      </c>
      <c r="O17" s="75">
        <v>0</v>
      </c>
      <c r="P17" s="75">
        <v>0</v>
      </c>
      <c r="Q17" s="75">
        <v>0</v>
      </c>
      <c r="R17" s="75">
        <f t="shared" si="6"/>
        <v>0</v>
      </c>
      <c r="S17" s="75">
        <v>0</v>
      </c>
      <c r="T17" s="75">
        <v>0</v>
      </c>
      <c r="U17" s="75">
        <v>0</v>
      </c>
      <c r="V17" s="75">
        <v>0</v>
      </c>
      <c r="W17" s="75">
        <f t="shared" si="7"/>
        <v>0</v>
      </c>
      <c r="X17" s="75">
        <v>0</v>
      </c>
      <c r="Y17" s="75">
        <v>0</v>
      </c>
      <c r="Z17" s="75">
        <v>0</v>
      </c>
      <c r="AA17" s="75">
        <v>0</v>
      </c>
      <c r="AB17" s="76">
        <v>206967</v>
      </c>
      <c r="AC17" s="75">
        <v>0</v>
      </c>
      <c r="AD17" s="75">
        <v>20314</v>
      </c>
      <c r="AE17" s="75">
        <f t="shared" si="8"/>
        <v>30852</v>
      </c>
      <c r="AF17" s="75">
        <f t="shared" si="9"/>
        <v>0</v>
      </c>
      <c r="AG17" s="75">
        <f t="shared" si="10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1"/>
        <v>1134</v>
      </c>
      <c r="AO17" s="75">
        <f t="shared" si="12"/>
        <v>1134</v>
      </c>
      <c r="AP17" s="75">
        <v>1134</v>
      </c>
      <c r="AQ17" s="75">
        <v>0</v>
      </c>
      <c r="AR17" s="75">
        <v>0</v>
      </c>
      <c r="AS17" s="75">
        <v>0</v>
      </c>
      <c r="AT17" s="75">
        <f t="shared" si="13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f t="shared" si="14"/>
        <v>0</v>
      </c>
      <c r="AZ17" s="75">
        <v>0</v>
      </c>
      <c r="BA17" s="75">
        <v>0</v>
      </c>
      <c r="BB17" s="75">
        <v>0</v>
      </c>
      <c r="BC17" s="75">
        <v>0</v>
      </c>
      <c r="BD17" s="76">
        <v>21957</v>
      </c>
      <c r="BE17" s="75">
        <v>0</v>
      </c>
      <c r="BF17" s="75">
        <v>382</v>
      </c>
      <c r="BG17" s="75">
        <f t="shared" si="15"/>
        <v>1516</v>
      </c>
      <c r="BH17" s="75">
        <f>SUM(D17,AF17)</f>
        <v>0</v>
      </c>
      <c r="BI17" s="75">
        <f>SUM(E17,AG17)</f>
        <v>0</v>
      </c>
      <c r="BJ17" s="75">
        <f>SUM(F17,AH17)</f>
        <v>0</v>
      </c>
      <c r="BK17" s="75">
        <f>SUM(G17,AI17)</f>
        <v>0</v>
      </c>
      <c r="BL17" s="75">
        <f>SUM(H17,AJ17)</f>
        <v>0</v>
      </c>
      <c r="BM17" s="75">
        <f>SUM(I17,AK17)</f>
        <v>0</v>
      </c>
      <c r="BN17" s="75">
        <f>SUM(J17,AL17)</f>
        <v>0</v>
      </c>
      <c r="BO17" s="76">
        <f>SUM(K17,AM17)</f>
        <v>0</v>
      </c>
      <c r="BP17" s="75">
        <f>SUM(L17,AN17)</f>
        <v>11672</v>
      </c>
      <c r="BQ17" s="75">
        <f>SUM(M17,AO17)</f>
        <v>11672</v>
      </c>
      <c r="BR17" s="75">
        <f>SUM(N17,AP17)</f>
        <v>11672</v>
      </c>
      <c r="BS17" s="75">
        <f>SUM(O17,AQ17)</f>
        <v>0</v>
      </c>
      <c r="BT17" s="75">
        <f>SUM(P17,AR17)</f>
        <v>0</v>
      </c>
      <c r="BU17" s="75">
        <f>SUM(Q17,AS17)</f>
        <v>0</v>
      </c>
      <c r="BV17" s="75">
        <f>SUM(R17,AT17)</f>
        <v>0</v>
      </c>
      <c r="BW17" s="75">
        <f>SUM(S17,AU17)</f>
        <v>0</v>
      </c>
      <c r="BX17" s="75">
        <f t="shared" si="16"/>
        <v>0</v>
      </c>
      <c r="BY17" s="75">
        <f t="shared" si="16"/>
        <v>0</v>
      </c>
      <c r="BZ17" s="75">
        <f t="shared" si="16"/>
        <v>0</v>
      </c>
      <c r="CA17" s="75">
        <f t="shared" si="16"/>
        <v>0</v>
      </c>
      <c r="CB17" s="75">
        <f t="shared" si="16"/>
        <v>0</v>
      </c>
      <c r="CC17" s="75">
        <f t="shared" si="16"/>
        <v>0</v>
      </c>
      <c r="CD17" s="75">
        <f t="shared" si="16"/>
        <v>0</v>
      </c>
      <c r="CE17" s="75">
        <f t="shared" si="16"/>
        <v>0</v>
      </c>
      <c r="CF17" s="76">
        <f t="shared" si="16"/>
        <v>228924</v>
      </c>
      <c r="CG17" s="75">
        <f t="shared" si="16"/>
        <v>0</v>
      </c>
      <c r="CH17" s="75">
        <f t="shared" si="16"/>
        <v>20696</v>
      </c>
      <c r="CI17" s="75">
        <f t="shared" si="16"/>
        <v>32368</v>
      </c>
    </row>
    <row r="18" spans="1:87" s="50" customFormat="1" ht="12" customHeight="1">
      <c r="A18" s="53" t="s">
        <v>477</v>
      </c>
      <c r="B18" s="54" t="s">
        <v>500</v>
      </c>
      <c r="C18" s="53" t="s">
        <v>501</v>
      </c>
      <c r="D18" s="75">
        <f t="shared" si="2"/>
        <v>0</v>
      </c>
      <c r="E18" s="75">
        <f t="shared" si="3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4"/>
        <v>5395</v>
      </c>
      <c r="M18" s="75">
        <f t="shared" si="5"/>
        <v>5395</v>
      </c>
      <c r="N18" s="75">
        <v>5395</v>
      </c>
      <c r="O18" s="75">
        <v>0</v>
      </c>
      <c r="P18" s="75">
        <v>0</v>
      </c>
      <c r="Q18" s="75">
        <v>0</v>
      </c>
      <c r="R18" s="75">
        <f t="shared" si="6"/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7"/>
        <v>0</v>
      </c>
      <c r="X18" s="75">
        <v>0</v>
      </c>
      <c r="Y18" s="75">
        <v>0</v>
      </c>
      <c r="Z18" s="75">
        <v>0</v>
      </c>
      <c r="AA18" s="75">
        <v>0</v>
      </c>
      <c r="AB18" s="76">
        <v>154276</v>
      </c>
      <c r="AC18" s="75">
        <v>0</v>
      </c>
      <c r="AD18" s="75">
        <v>17565</v>
      </c>
      <c r="AE18" s="75">
        <f t="shared" si="8"/>
        <v>22960</v>
      </c>
      <c r="AF18" s="75">
        <f t="shared" si="9"/>
        <v>0</v>
      </c>
      <c r="AG18" s="75">
        <f t="shared" si="10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1"/>
        <v>0</v>
      </c>
      <c r="AO18" s="75">
        <f t="shared" si="12"/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3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4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44010</v>
      </c>
      <c r="BE18" s="75">
        <v>0</v>
      </c>
      <c r="BF18" s="75">
        <v>0</v>
      </c>
      <c r="BG18" s="75">
        <f t="shared" si="15"/>
        <v>0</v>
      </c>
      <c r="BH18" s="75">
        <f>SUM(D18,AF18)</f>
        <v>0</v>
      </c>
      <c r="BI18" s="75">
        <f>SUM(E18,AG18)</f>
        <v>0</v>
      </c>
      <c r="BJ18" s="75">
        <f>SUM(F18,AH18)</f>
        <v>0</v>
      </c>
      <c r="BK18" s="75">
        <f>SUM(G18,AI18)</f>
        <v>0</v>
      </c>
      <c r="BL18" s="75">
        <f>SUM(H18,AJ18)</f>
        <v>0</v>
      </c>
      <c r="BM18" s="75">
        <f>SUM(I18,AK18)</f>
        <v>0</v>
      </c>
      <c r="BN18" s="75">
        <f>SUM(J18,AL18)</f>
        <v>0</v>
      </c>
      <c r="BO18" s="76">
        <f>SUM(K18,AM18)</f>
        <v>0</v>
      </c>
      <c r="BP18" s="75">
        <f>SUM(L18,AN18)</f>
        <v>5395</v>
      </c>
      <c r="BQ18" s="75">
        <f>SUM(M18,AO18)</f>
        <v>5395</v>
      </c>
      <c r="BR18" s="75">
        <f>SUM(N18,AP18)</f>
        <v>5395</v>
      </c>
      <c r="BS18" s="75">
        <f>SUM(O18,AQ18)</f>
        <v>0</v>
      </c>
      <c r="BT18" s="75">
        <f>SUM(P18,AR18)</f>
        <v>0</v>
      </c>
      <c r="BU18" s="75">
        <f>SUM(Q18,AS18)</f>
        <v>0</v>
      </c>
      <c r="BV18" s="75">
        <f>SUM(R18,AT18)</f>
        <v>0</v>
      </c>
      <c r="BW18" s="75">
        <f>SUM(S18,AU18)</f>
        <v>0</v>
      </c>
      <c r="BX18" s="75">
        <f t="shared" si="16"/>
        <v>0</v>
      </c>
      <c r="BY18" s="75">
        <f t="shared" si="16"/>
        <v>0</v>
      </c>
      <c r="BZ18" s="75">
        <f t="shared" si="16"/>
        <v>0</v>
      </c>
      <c r="CA18" s="75">
        <f t="shared" si="16"/>
        <v>0</v>
      </c>
      <c r="CB18" s="75">
        <f t="shared" si="16"/>
        <v>0</v>
      </c>
      <c r="CC18" s="75">
        <f t="shared" si="16"/>
        <v>0</v>
      </c>
      <c r="CD18" s="75">
        <f t="shared" si="16"/>
        <v>0</v>
      </c>
      <c r="CE18" s="75">
        <f t="shared" si="16"/>
        <v>0</v>
      </c>
      <c r="CF18" s="76">
        <f t="shared" si="16"/>
        <v>198286</v>
      </c>
      <c r="CG18" s="75">
        <f t="shared" si="16"/>
        <v>0</v>
      </c>
      <c r="CH18" s="75">
        <f t="shared" si="16"/>
        <v>17565</v>
      </c>
      <c r="CI18" s="75">
        <f t="shared" si="16"/>
        <v>22960</v>
      </c>
    </row>
    <row r="19" spans="1:87" s="50" customFormat="1" ht="12" customHeight="1">
      <c r="A19" s="53" t="s">
        <v>477</v>
      </c>
      <c r="B19" s="54" t="s">
        <v>502</v>
      </c>
      <c r="C19" s="53" t="s">
        <v>503</v>
      </c>
      <c r="D19" s="75">
        <f t="shared" si="2"/>
        <v>0</v>
      </c>
      <c r="E19" s="75">
        <f t="shared" si="3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 t="shared" si="4"/>
        <v>0</v>
      </c>
      <c r="M19" s="75">
        <f t="shared" si="5"/>
        <v>0</v>
      </c>
      <c r="N19" s="75">
        <v>0</v>
      </c>
      <c r="O19" s="75">
        <v>0</v>
      </c>
      <c r="P19" s="75">
        <v>0</v>
      </c>
      <c r="Q19" s="75">
        <v>0</v>
      </c>
      <c r="R19" s="75">
        <f t="shared" si="6"/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7"/>
        <v>0</v>
      </c>
      <c r="X19" s="75">
        <v>0</v>
      </c>
      <c r="Y19" s="75">
        <v>0</v>
      </c>
      <c r="Z19" s="75">
        <v>0</v>
      </c>
      <c r="AA19" s="75">
        <v>0</v>
      </c>
      <c r="AB19" s="76">
        <v>219565</v>
      </c>
      <c r="AC19" s="75">
        <v>0</v>
      </c>
      <c r="AD19" s="75">
        <v>0</v>
      </c>
      <c r="AE19" s="75">
        <f t="shared" si="8"/>
        <v>0</v>
      </c>
      <c r="AF19" s="75">
        <f t="shared" si="9"/>
        <v>0</v>
      </c>
      <c r="AG19" s="75">
        <f t="shared" si="10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17418</v>
      </c>
      <c r="AN19" s="75">
        <f t="shared" si="11"/>
        <v>0</v>
      </c>
      <c r="AO19" s="75">
        <f t="shared" si="12"/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3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4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41565</v>
      </c>
      <c r="BE19" s="75">
        <v>0</v>
      </c>
      <c r="BF19" s="75">
        <v>0</v>
      </c>
      <c r="BG19" s="75">
        <f t="shared" si="15"/>
        <v>0</v>
      </c>
      <c r="BH19" s="75">
        <f>SUM(D19,AF19)</f>
        <v>0</v>
      </c>
      <c r="BI19" s="75">
        <f>SUM(E19,AG19)</f>
        <v>0</v>
      </c>
      <c r="BJ19" s="75">
        <f>SUM(F19,AH19)</f>
        <v>0</v>
      </c>
      <c r="BK19" s="75">
        <f>SUM(G19,AI19)</f>
        <v>0</v>
      </c>
      <c r="BL19" s="75">
        <f>SUM(H19,AJ19)</f>
        <v>0</v>
      </c>
      <c r="BM19" s="75">
        <f>SUM(I19,AK19)</f>
        <v>0</v>
      </c>
      <c r="BN19" s="75">
        <f>SUM(J19,AL19)</f>
        <v>0</v>
      </c>
      <c r="BO19" s="76">
        <f>SUM(K19,AM19)</f>
        <v>17418</v>
      </c>
      <c r="BP19" s="75">
        <f>SUM(L19,AN19)</f>
        <v>0</v>
      </c>
      <c r="BQ19" s="75">
        <f>SUM(M19,AO19)</f>
        <v>0</v>
      </c>
      <c r="BR19" s="75">
        <f>SUM(N19,AP19)</f>
        <v>0</v>
      </c>
      <c r="BS19" s="75">
        <f>SUM(O19,AQ19)</f>
        <v>0</v>
      </c>
      <c r="BT19" s="75">
        <f>SUM(P19,AR19)</f>
        <v>0</v>
      </c>
      <c r="BU19" s="75">
        <f>SUM(Q19,AS19)</f>
        <v>0</v>
      </c>
      <c r="BV19" s="75">
        <f>SUM(R19,AT19)</f>
        <v>0</v>
      </c>
      <c r="BW19" s="75">
        <f>SUM(S19,AU19)</f>
        <v>0</v>
      </c>
      <c r="BX19" s="75">
        <f t="shared" si="16"/>
        <v>0</v>
      </c>
      <c r="BY19" s="75">
        <f t="shared" si="16"/>
        <v>0</v>
      </c>
      <c r="BZ19" s="75">
        <f t="shared" si="16"/>
        <v>0</v>
      </c>
      <c r="CA19" s="75">
        <f t="shared" si="16"/>
        <v>0</v>
      </c>
      <c r="CB19" s="75">
        <f t="shared" si="16"/>
        <v>0</v>
      </c>
      <c r="CC19" s="75">
        <f t="shared" si="16"/>
        <v>0</v>
      </c>
      <c r="CD19" s="75">
        <f t="shared" si="16"/>
        <v>0</v>
      </c>
      <c r="CE19" s="75">
        <f t="shared" si="16"/>
        <v>0</v>
      </c>
      <c r="CF19" s="76">
        <f t="shared" si="16"/>
        <v>261130</v>
      </c>
      <c r="CG19" s="75">
        <f t="shared" si="16"/>
        <v>0</v>
      </c>
      <c r="CH19" s="75">
        <f t="shared" si="16"/>
        <v>0</v>
      </c>
      <c r="CI19" s="75">
        <f t="shared" si="16"/>
        <v>0</v>
      </c>
    </row>
    <row r="20" spans="1:87" s="50" customFormat="1" ht="12" customHeight="1">
      <c r="A20" s="53" t="s">
        <v>477</v>
      </c>
      <c r="B20" s="54" t="s">
        <v>504</v>
      </c>
      <c r="C20" s="53" t="s">
        <v>505</v>
      </c>
      <c r="D20" s="75">
        <f t="shared" si="2"/>
        <v>0</v>
      </c>
      <c r="E20" s="75">
        <f t="shared" si="3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1459</v>
      </c>
      <c r="L20" s="75">
        <f t="shared" si="4"/>
        <v>57422</v>
      </c>
      <c r="M20" s="75">
        <f t="shared" si="5"/>
        <v>0</v>
      </c>
      <c r="N20" s="75">
        <v>0</v>
      </c>
      <c r="O20" s="75">
        <v>0</v>
      </c>
      <c r="P20" s="75">
        <v>0</v>
      </c>
      <c r="Q20" s="75">
        <v>0</v>
      </c>
      <c r="R20" s="75">
        <f t="shared" si="6"/>
        <v>9</v>
      </c>
      <c r="S20" s="75">
        <v>0</v>
      </c>
      <c r="T20" s="75">
        <v>0</v>
      </c>
      <c r="U20" s="75">
        <v>9</v>
      </c>
      <c r="V20" s="75">
        <v>0</v>
      </c>
      <c r="W20" s="75">
        <f t="shared" si="7"/>
        <v>57413</v>
      </c>
      <c r="X20" s="75">
        <v>57262</v>
      </c>
      <c r="Y20" s="75">
        <v>151</v>
      </c>
      <c r="Z20" s="75">
        <v>0</v>
      </c>
      <c r="AA20" s="75">
        <v>0</v>
      </c>
      <c r="AB20" s="76">
        <v>81816</v>
      </c>
      <c r="AC20" s="75">
        <v>0</v>
      </c>
      <c r="AD20" s="75">
        <v>0</v>
      </c>
      <c r="AE20" s="75">
        <f t="shared" si="8"/>
        <v>57422</v>
      </c>
      <c r="AF20" s="75">
        <f t="shared" si="9"/>
        <v>0</v>
      </c>
      <c r="AG20" s="75">
        <f t="shared" si="10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1"/>
        <v>0</v>
      </c>
      <c r="AO20" s="75">
        <f t="shared" si="12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3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4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67300</v>
      </c>
      <c r="BE20" s="75">
        <v>0</v>
      </c>
      <c r="BF20" s="75">
        <v>0</v>
      </c>
      <c r="BG20" s="75">
        <f t="shared" si="15"/>
        <v>0</v>
      </c>
      <c r="BH20" s="75">
        <f>SUM(D20,AF20)</f>
        <v>0</v>
      </c>
      <c r="BI20" s="75">
        <f>SUM(E20,AG20)</f>
        <v>0</v>
      </c>
      <c r="BJ20" s="75">
        <f>SUM(F20,AH20)</f>
        <v>0</v>
      </c>
      <c r="BK20" s="75">
        <f>SUM(G20,AI20)</f>
        <v>0</v>
      </c>
      <c r="BL20" s="75">
        <f>SUM(H20,AJ20)</f>
        <v>0</v>
      </c>
      <c r="BM20" s="75">
        <f>SUM(I20,AK20)</f>
        <v>0</v>
      </c>
      <c r="BN20" s="75">
        <f>SUM(J20,AL20)</f>
        <v>0</v>
      </c>
      <c r="BO20" s="76">
        <f>SUM(K20,AM20)</f>
        <v>1459</v>
      </c>
      <c r="BP20" s="75">
        <f>SUM(L20,AN20)</f>
        <v>57422</v>
      </c>
      <c r="BQ20" s="75">
        <f>SUM(M20,AO20)</f>
        <v>0</v>
      </c>
      <c r="BR20" s="75">
        <f>SUM(N20,AP20)</f>
        <v>0</v>
      </c>
      <c r="BS20" s="75">
        <f>SUM(O20,AQ20)</f>
        <v>0</v>
      </c>
      <c r="BT20" s="75">
        <f>SUM(P20,AR20)</f>
        <v>0</v>
      </c>
      <c r="BU20" s="75">
        <f>SUM(Q20,AS20)</f>
        <v>0</v>
      </c>
      <c r="BV20" s="75">
        <f>SUM(R20,AT20)</f>
        <v>9</v>
      </c>
      <c r="BW20" s="75">
        <f>SUM(S20,AU20)</f>
        <v>0</v>
      </c>
      <c r="BX20" s="75">
        <f t="shared" si="16"/>
        <v>0</v>
      </c>
      <c r="BY20" s="75">
        <f t="shared" si="16"/>
        <v>9</v>
      </c>
      <c r="BZ20" s="75">
        <f t="shared" si="16"/>
        <v>0</v>
      </c>
      <c r="CA20" s="75">
        <f t="shared" si="16"/>
        <v>57413</v>
      </c>
      <c r="CB20" s="75">
        <f t="shared" si="16"/>
        <v>57262</v>
      </c>
      <c r="CC20" s="75">
        <f t="shared" si="16"/>
        <v>151</v>
      </c>
      <c r="CD20" s="75">
        <f t="shared" si="16"/>
        <v>0</v>
      </c>
      <c r="CE20" s="75">
        <f t="shared" si="16"/>
        <v>0</v>
      </c>
      <c r="CF20" s="76">
        <f t="shared" si="16"/>
        <v>149116</v>
      </c>
      <c r="CG20" s="75">
        <f t="shared" si="16"/>
        <v>0</v>
      </c>
      <c r="CH20" s="75">
        <f t="shared" si="16"/>
        <v>0</v>
      </c>
      <c r="CI20" s="75">
        <f t="shared" si="16"/>
        <v>57422</v>
      </c>
    </row>
    <row r="21" spans="1:87" s="50" customFormat="1" ht="12" customHeight="1">
      <c r="A21" s="53" t="s">
        <v>477</v>
      </c>
      <c r="B21" s="54" t="s">
        <v>506</v>
      </c>
      <c r="C21" s="53" t="s">
        <v>507</v>
      </c>
      <c r="D21" s="75">
        <f t="shared" si="2"/>
        <v>0</v>
      </c>
      <c r="E21" s="75">
        <f t="shared" si="3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20256</v>
      </c>
      <c r="L21" s="75">
        <f t="shared" si="4"/>
        <v>94072</v>
      </c>
      <c r="M21" s="75">
        <f t="shared" si="5"/>
        <v>5882</v>
      </c>
      <c r="N21" s="75">
        <v>5882</v>
      </c>
      <c r="O21" s="75">
        <v>0</v>
      </c>
      <c r="P21" s="75">
        <v>0</v>
      </c>
      <c r="Q21" s="75">
        <v>0</v>
      </c>
      <c r="R21" s="75">
        <f t="shared" si="6"/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7"/>
        <v>88190</v>
      </c>
      <c r="X21" s="75">
        <v>40344</v>
      </c>
      <c r="Y21" s="75">
        <v>46379</v>
      </c>
      <c r="Z21" s="75">
        <v>1467</v>
      </c>
      <c r="AA21" s="75">
        <v>0</v>
      </c>
      <c r="AB21" s="76">
        <v>26063</v>
      </c>
      <c r="AC21" s="75">
        <v>0</v>
      </c>
      <c r="AD21" s="75">
        <v>12772</v>
      </c>
      <c r="AE21" s="75">
        <f t="shared" si="8"/>
        <v>106844</v>
      </c>
      <c r="AF21" s="75">
        <f t="shared" si="9"/>
        <v>0</v>
      </c>
      <c r="AG21" s="75">
        <f t="shared" si="10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1"/>
        <v>2521</v>
      </c>
      <c r="AO21" s="75">
        <f t="shared" si="12"/>
        <v>2521</v>
      </c>
      <c r="AP21" s="75">
        <v>2521</v>
      </c>
      <c r="AQ21" s="75">
        <v>0</v>
      </c>
      <c r="AR21" s="75">
        <v>0</v>
      </c>
      <c r="AS21" s="75">
        <v>0</v>
      </c>
      <c r="AT21" s="75">
        <f t="shared" si="13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4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21416</v>
      </c>
      <c r="BE21" s="75">
        <v>0</v>
      </c>
      <c r="BF21" s="75">
        <v>1605</v>
      </c>
      <c r="BG21" s="75">
        <f t="shared" si="15"/>
        <v>4126</v>
      </c>
      <c r="BH21" s="75">
        <f>SUM(D21,AF21)</f>
        <v>0</v>
      </c>
      <c r="BI21" s="75">
        <f>SUM(E21,AG21)</f>
        <v>0</v>
      </c>
      <c r="BJ21" s="75">
        <f>SUM(F21,AH21)</f>
        <v>0</v>
      </c>
      <c r="BK21" s="75">
        <f>SUM(G21,AI21)</f>
        <v>0</v>
      </c>
      <c r="BL21" s="75">
        <f>SUM(H21,AJ21)</f>
        <v>0</v>
      </c>
      <c r="BM21" s="75">
        <f>SUM(I21,AK21)</f>
        <v>0</v>
      </c>
      <c r="BN21" s="75">
        <f>SUM(J21,AL21)</f>
        <v>0</v>
      </c>
      <c r="BO21" s="76">
        <f>SUM(K21,AM21)</f>
        <v>20256</v>
      </c>
      <c r="BP21" s="75">
        <f>SUM(L21,AN21)</f>
        <v>96593</v>
      </c>
      <c r="BQ21" s="75">
        <f>SUM(M21,AO21)</f>
        <v>8403</v>
      </c>
      <c r="BR21" s="75">
        <f>SUM(N21,AP21)</f>
        <v>8403</v>
      </c>
      <c r="BS21" s="75">
        <f>SUM(O21,AQ21)</f>
        <v>0</v>
      </c>
      <c r="BT21" s="75">
        <f>SUM(P21,AR21)</f>
        <v>0</v>
      </c>
      <c r="BU21" s="75">
        <f>SUM(Q21,AS21)</f>
        <v>0</v>
      </c>
      <c r="BV21" s="75">
        <f>SUM(R21,AT21)</f>
        <v>0</v>
      </c>
      <c r="BW21" s="75">
        <f>SUM(S21,AU21)</f>
        <v>0</v>
      </c>
      <c r="BX21" s="75">
        <f t="shared" si="16"/>
        <v>0</v>
      </c>
      <c r="BY21" s="75">
        <f t="shared" si="16"/>
        <v>0</v>
      </c>
      <c r="BZ21" s="75">
        <f t="shared" si="16"/>
        <v>0</v>
      </c>
      <c r="CA21" s="75">
        <f t="shared" si="16"/>
        <v>88190</v>
      </c>
      <c r="CB21" s="75">
        <f t="shared" si="16"/>
        <v>40344</v>
      </c>
      <c r="CC21" s="75">
        <f t="shared" si="16"/>
        <v>46379</v>
      </c>
      <c r="CD21" s="75">
        <f t="shared" si="16"/>
        <v>1467</v>
      </c>
      <c r="CE21" s="75">
        <f t="shared" si="16"/>
        <v>0</v>
      </c>
      <c r="CF21" s="76">
        <f t="shared" si="16"/>
        <v>47479</v>
      </c>
      <c r="CG21" s="75">
        <f t="shared" si="16"/>
        <v>0</v>
      </c>
      <c r="CH21" s="75">
        <f t="shared" si="16"/>
        <v>14377</v>
      </c>
      <c r="CI21" s="75">
        <f t="shared" si="16"/>
        <v>110970</v>
      </c>
    </row>
    <row r="22" spans="1:87" s="50" customFormat="1" ht="12" customHeight="1">
      <c r="A22" s="53" t="s">
        <v>477</v>
      </c>
      <c r="B22" s="54" t="s">
        <v>508</v>
      </c>
      <c r="C22" s="53" t="s">
        <v>509</v>
      </c>
      <c r="D22" s="75">
        <f t="shared" si="2"/>
        <v>0</v>
      </c>
      <c r="E22" s="75">
        <f t="shared" si="3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16693</v>
      </c>
      <c r="L22" s="75">
        <f t="shared" si="4"/>
        <v>90170</v>
      </c>
      <c r="M22" s="75">
        <f t="shared" si="5"/>
        <v>12302</v>
      </c>
      <c r="N22" s="75">
        <v>12302</v>
      </c>
      <c r="O22" s="75">
        <v>0</v>
      </c>
      <c r="P22" s="75">
        <v>0</v>
      </c>
      <c r="Q22" s="75">
        <v>0</v>
      </c>
      <c r="R22" s="75">
        <f t="shared" si="6"/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7"/>
        <v>77868</v>
      </c>
      <c r="X22" s="75">
        <v>33957</v>
      </c>
      <c r="Y22" s="75">
        <v>37588</v>
      </c>
      <c r="Z22" s="75">
        <v>778</v>
      </c>
      <c r="AA22" s="75">
        <v>5545</v>
      </c>
      <c r="AB22" s="76">
        <v>22821</v>
      </c>
      <c r="AC22" s="75">
        <v>0</v>
      </c>
      <c r="AD22" s="75">
        <v>0</v>
      </c>
      <c r="AE22" s="75">
        <f t="shared" si="8"/>
        <v>90170</v>
      </c>
      <c r="AF22" s="75">
        <f t="shared" si="9"/>
        <v>0</v>
      </c>
      <c r="AG22" s="75">
        <f t="shared" si="10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1"/>
        <v>0</v>
      </c>
      <c r="AO22" s="75">
        <f t="shared" si="12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3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4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22938</v>
      </c>
      <c r="BE22" s="75">
        <v>0</v>
      </c>
      <c r="BF22" s="75">
        <v>0</v>
      </c>
      <c r="BG22" s="75">
        <f t="shared" si="15"/>
        <v>0</v>
      </c>
      <c r="BH22" s="75">
        <f>SUM(D22,AF22)</f>
        <v>0</v>
      </c>
      <c r="BI22" s="75">
        <f>SUM(E22,AG22)</f>
        <v>0</v>
      </c>
      <c r="BJ22" s="75">
        <f>SUM(F22,AH22)</f>
        <v>0</v>
      </c>
      <c r="BK22" s="75">
        <f>SUM(G22,AI22)</f>
        <v>0</v>
      </c>
      <c r="BL22" s="75">
        <f>SUM(H22,AJ22)</f>
        <v>0</v>
      </c>
      <c r="BM22" s="75">
        <f>SUM(I22,AK22)</f>
        <v>0</v>
      </c>
      <c r="BN22" s="75">
        <f>SUM(J22,AL22)</f>
        <v>0</v>
      </c>
      <c r="BO22" s="76">
        <f>SUM(K22,AM22)</f>
        <v>16693</v>
      </c>
      <c r="BP22" s="75">
        <f>SUM(L22,AN22)</f>
        <v>90170</v>
      </c>
      <c r="BQ22" s="75">
        <f>SUM(M22,AO22)</f>
        <v>12302</v>
      </c>
      <c r="BR22" s="75">
        <f>SUM(N22,AP22)</f>
        <v>12302</v>
      </c>
      <c r="BS22" s="75">
        <f>SUM(O22,AQ22)</f>
        <v>0</v>
      </c>
      <c r="BT22" s="75">
        <f>SUM(P22,AR22)</f>
        <v>0</v>
      </c>
      <c r="BU22" s="75">
        <f>SUM(Q22,AS22)</f>
        <v>0</v>
      </c>
      <c r="BV22" s="75">
        <f>SUM(R22,AT22)</f>
        <v>0</v>
      </c>
      <c r="BW22" s="75">
        <f>SUM(S22,AU22)</f>
        <v>0</v>
      </c>
      <c r="BX22" s="75">
        <f t="shared" si="16"/>
        <v>0</v>
      </c>
      <c r="BY22" s="75">
        <f t="shared" si="16"/>
        <v>0</v>
      </c>
      <c r="BZ22" s="75">
        <f t="shared" si="16"/>
        <v>0</v>
      </c>
      <c r="CA22" s="75">
        <f t="shared" si="16"/>
        <v>77868</v>
      </c>
      <c r="CB22" s="75">
        <f t="shared" si="16"/>
        <v>33957</v>
      </c>
      <c r="CC22" s="75">
        <f t="shared" si="16"/>
        <v>37588</v>
      </c>
      <c r="CD22" s="75">
        <f t="shared" si="16"/>
        <v>778</v>
      </c>
      <c r="CE22" s="75">
        <f t="shared" si="16"/>
        <v>5545</v>
      </c>
      <c r="CF22" s="76">
        <f t="shared" si="16"/>
        <v>45759</v>
      </c>
      <c r="CG22" s="75">
        <f t="shared" si="16"/>
        <v>0</v>
      </c>
      <c r="CH22" s="75">
        <f t="shared" si="16"/>
        <v>0</v>
      </c>
      <c r="CI22" s="75">
        <f t="shared" si="16"/>
        <v>90170</v>
      </c>
    </row>
    <row r="23" spans="1:87" s="50" customFormat="1" ht="12" customHeight="1">
      <c r="A23" s="53" t="s">
        <v>477</v>
      </c>
      <c r="B23" s="54" t="s">
        <v>510</v>
      </c>
      <c r="C23" s="53" t="s">
        <v>511</v>
      </c>
      <c r="D23" s="75">
        <f t="shared" si="2"/>
        <v>0</v>
      </c>
      <c r="E23" s="75">
        <f t="shared" si="3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4"/>
        <v>8292</v>
      </c>
      <c r="M23" s="75">
        <f t="shared" si="5"/>
        <v>8292</v>
      </c>
      <c r="N23" s="75">
        <v>8292</v>
      </c>
      <c r="O23" s="75">
        <v>0</v>
      </c>
      <c r="P23" s="75">
        <v>0</v>
      </c>
      <c r="Q23" s="75">
        <v>0</v>
      </c>
      <c r="R23" s="75">
        <f t="shared" si="6"/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7"/>
        <v>0</v>
      </c>
      <c r="X23" s="75">
        <v>0</v>
      </c>
      <c r="Y23" s="75">
        <v>0</v>
      </c>
      <c r="Z23" s="75">
        <v>0</v>
      </c>
      <c r="AA23" s="75">
        <v>0</v>
      </c>
      <c r="AB23" s="76">
        <v>61178</v>
      </c>
      <c r="AC23" s="75">
        <v>0</v>
      </c>
      <c r="AD23" s="75">
        <v>3745</v>
      </c>
      <c r="AE23" s="75">
        <f t="shared" si="8"/>
        <v>12037</v>
      </c>
      <c r="AF23" s="75">
        <f t="shared" si="9"/>
        <v>0</v>
      </c>
      <c r="AG23" s="75">
        <f t="shared" si="10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1"/>
        <v>601</v>
      </c>
      <c r="AO23" s="75">
        <f t="shared" si="12"/>
        <v>601</v>
      </c>
      <c r="AP23" s="75">
        <v>601</v>
      </c>
      <c r="AQ23" s="75">
        <v>0</v>
      </c>
      <c r="AR23" s="75">
        <v>0</v>
      </c>
      <c r="AS23" s="75">
        <v>0</v>
      </c>
      <c r="AT23" s="75">
        <f t="shared" si="13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4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19813</v>
      </c>
      <c r="BE23" s="75">
        <v>0</v>
      </c>
      <c r="BF23" s="75">
        <v>0</v>
      </c>
      <c r="BG23" s="75">
        <f t="shared" si="15"/>
        <v>601</v>
      </c>
      <c r="BH23" s="75">
        <f>SUM(D23,AF23)</f>
        <v>0</v>
      </c>
      <c r="BI23" s="75">
        <f>SUM(E23,AG23)</f>
        <v>0</v>
      </c>
      <c r="BJ23" s="75">
        <f>SUM(F23,AH23)</f>
        <v>0</v>
      </c>
      <c r="BK23" s="75">
        <f>SUM(G23,AI23)</f>
        <v>0</v>
      </c>
      <c r="BL23" s="75">
        <f>SUM(H23,AJ23)</f>
        <v>0</v>
      </c>
      <c r="BM23" s="75">
        <f>SUM(I23,AK23)</f>
        <v>0</v>
      </c>
      <c r="BN23" s="75">
        <f>SUM(J23,AL23)</f>
        <v>0</v>
      </c>
      <c r="BO23" s="76">
        <f>SUM(K23,AM23)</f>
        <v>0</v>
      </c>
      <c r="BP23" s="75">
        <f>SUM(L23,AN23)</f>
        <v>8893</v>
      </c>
      <c r="BQ23" s="75">
        <f>SUM(M23,AO23)</f>
        <v>8893</v>
      </c>
      <c r="BR23" s="75">
        <f>SUM(N23,AP23)</f>
        <v>8893</v>
      </c>
      <c r="BS23" s="75">
        <f>SUM(O23,AQ23)</f>
        <v>0</v>
      </c>
      <c r="BT23" s="75">
        <f>SUM(P23,AR23)</f>
        <v>0</v>
      </c>
      <c r="BU23" s="75">
        <f>SUM(Q23,AS23)</f>
        <v>0</v>
      </c>
      <c r="BV23" s="75">
        <f>SUM(R23,AT23)</f>
        <v>0</v>
      </c>
      <c r="BW23" s="75">
        <f>SUM(S23,AU23)</f>
        <v>0</v>
      </c>
      <c r="BX23" s="75">
        <f t="shared" si="16"/>
        <v>0</v>
      </c>
      <c r="BY23" s="75">
        <f t="shared" si="16"/>
        <v>0</v>
      </c>
      <c r="BZ23" s="75">
        <f t="shared" si="16"/>
        <v>0</v>
      </c>
      <c r="CA23" s="75">
        <f t="shared" si="16"/>
        <v>0</v>
      </c>
      <c r="CB23" s="75">
        <f t="shared" si="16"/>
        <v>0</v>
      </c>
      <c r="CC23" s="75">
        <f t="shared" si="16"/>
        <v>0</v>
      </c>
      <c r="CD23" s="75">
        <f t="shared" si="16"/>
        <v>0</v>
      </c>
      <c r="CE23" s="75">
        <f t="shared" si="16"/>
        <v>0</v>
      </c>
      <c r="CF23" s="76">
        <f t="shared" si="16"/>
        <v>80991</v>
      </c>
      <c r="CG23" s="75">
        <f t="shared" si="16"/>
        <v>0</v>
      </c>
      <c r="CH23" s="75">
        <f t="shared" si="16"/>
        <v>3745</v>
      </c>
      <c r="CI23" s="75">
        <f t="shared" si="16"/>
        <v>12638</v>
      </c>
    </row>
    <row r="24" spans="1:87" s="50" customFormat="1" ht="12" customHeight="1">
      <c r="A24" s="53" t="s">
        <v>477</v>
      </c>
      <c r="B24" s="54" t="s">
        <v>512</v>
      </c>
      <c r="C24" s="53" t="s">
        <v>513</v>
      </c>
      <c r="D24" s="75">
        <f t="shared" si="2"/>
        <v>0</v>
      </c>
      <c r="E24" s="75">
        <f t="shared" si="3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4182</v>
      </c>
      <c r="L24" s="75">
        <f t="shared" si="4"/>
        <v>0</v>
      </c>
      <c r="M24" s="75">
        <f t="shared" si="5"/>
        <v>0</v>
      </c>
      <c r="N24" s="75">
        <v>0</v>
      </c>
      <c r="O24" s="75">
        <v>0</v>
      </c>
      <c r="P24" s="75">
        <v>0</v>
      </c>
      <c r="Q24" s="75">
        <v>0</v>
      </c>
      <c r="R24" s="75">
        <f t="shared" si="6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7"/>
        <v>0</v>
      </c>
      <c r="X24" s="75">
        <v>0</v>
      </c>
      <c r="Y24" s="75">
        <v>0</v>
      </c>
      <c r="Z24" s="75">
        <v>0</v>
      </c>
      <c r="AA24" s="75">
        <v>0</v>
      </c>
      <c r="AB24" s="76">
        <v>40453</v>
      </c>
      <c r="AC24" s="75">
        <v>0</v>
      </c>
      <c r="AD24" s="75">
        <v>0</v>
      </c>
      <c r="AE24" s="75">
        <f t="shared" si="8"/>
        <v>0</v>
      </c>
      <c r="AF24" s="75">
        <f t="shared" si="9"/>
        <v>0</v>
      </c>
      <c r="AG24" s="75">
        <f t="shared" si="10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1"/>
        <v>0</v>
      </c>
      <c r="AO24" s="75">
        <f t="shared" si="12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3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4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16920</v>
      </c>
      <c r="BE24" s="75">
        <v>0</v>
      </c>
      <c r="BF24" s="75">
        <v>0</v>
      </c>
      <c r="BG24" s="75">
        <f t="shared" si="15"/>
        <v>0</v>
      </c>
      <c r="BH24" s="75">
        <f aca="true" t="shared" si="17" ref="BH24:BV49">SUM(D24,AF24)</f>
        <v>0</v>
      </c>
      <c r="BI24" s="75">
        <f t="shared" si="17"/>
        <v>0</v>
      </c>
      <c r="BJ24" s="75">
        <f t="shared" si="17"/>
        <v>0</v>
      </c>
      <c r="BK24" s="75">
        <f t="shared" si="17"/>
        <v>0</v>
      </c>
      <c r="BL24" s="75">
        <f t="shared" si="17"/>
        <v>0</v>
      </c>
      <c r="BM24" s="75">
        <f t="shared" si="17"/>
        <v>0</v>
      </c>
      <c r="BN24" s="75">
        <f t="shared" si="17"/>
        <v>0</v>
      </c>
      <c r="BO24" s="76">
        <f t="shared" si="17"/>
        <v>4182</v>
      </c>
      <c r="BP24" s="75">
        <f t="shared" si="17"/>
        <v>0</v>
      </c>
      <c r="BQ24" s="75">
        <f t="shared" si="17"/>
        <v>0</v>
      </c>
      <c r="BR24" s="75">
        <f t="shared" si="17"/>
        <v>0</v>
      </c>
      <c r="BS24" s="75">
        <f t="shared" si="17"/>
        <v>0</v>
      </c>
      <c r="BT24" s="75">
        <f t="shared" si="17"/>
        <v>0</v>
      </c>
      <c r="BU24" s="75">
        <f t="shared" si="17"/>
        <v>0</v>
      </c>
      <c r="BV24" s="75">
        <f t="shared" si="17"/>
        <v>0</v>
      </c>
      <c r="BW24" s="75">
        <f>SUM(S24,AU24)</f>
        <v>0</v>
      </c>
      <c r="BX24" s="75">
        <f t="shared" si="16"/>
        <v>0</v>
      </c>
      <c r="BY24" s="75">
        <f t="shared" si="16"/>
        <v>0</v>
      </c>
      <c r="BZ24" s="75">
        <f t="shared" si="16"/>
        <v>0</v>
      </c>
      <c r="CA24" s="75">
        <f t="shared" si="16"/>
        <v>0</v>
      </c>
      <c r="CB24" s="75">
        <f t="shared" si="16"/>
        <v>0</v>
      </c>
      <c r="CC24" s="75">
        <f t="shared" si="16"/>
        <v>0</v>
      </c>
      <c r="CD24" s="75">
        <f t="shared" si="16"/>
        <v>0</v>
      </c>
      <c r="CE24" s="75">
        <f t="shared" si="16"/>
        <v>0</v>
      </c>
      <c r="CF24" s="76">
        <f t="shared" si="16"/>
        <v>57373</v>
      </c>
      <c r="CG24" s="75">
        <f t="shared" si="16"/>
        <v>0</v>
      </c>
      <c r="CH24" s="75">
        <f t="shared" si="16"/>
        <v>0</v>
      </c>
      <c r="CI24" s="75">
        <f t="shared" si="16"/>
        <v>0</v>
      </c>
    </row>
    <row r="25" spans="1:87" s="50" customFormat="1" ht="12" customHeight="1">
      <c r="A25" s="53" t="s">
        <v>477</v>
      </c>
      <c r="B25" s="54" t="s">
        <v>514</v>
      </c>
      <c r="C25" s="53" t="s">
        <v>515</v>
      </c>
      <c r="D25" s="75">
        <f t="shared" si="2"/>
        <v>0</v>
      </c>
      <c r="E25" s="75">
        <f t="shared" si="3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5283</v>
      </c>
      <c r="L25" s="75">
        <f t="shared" si="4"/>
        <v>23160</v>
      </c>
      <c r="M25" s="75">
        <f t="shared" si="5"/>
        <v>0</v>
      </c>
      <c r="N25" s="75">
        <v>0</v>
      </c>
      <c r="O25" s="75">
        <v>0</v>
      </c>
      <c r="P25" s="75">
        <v>0</v>
      </c>
      <c r="Q25" s="75">
        <v>0</v>
      </c>
      <c r="R25" s="75">
        <f t="shared" si="6"/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7"/>
        <v>23160</v>
      </c>
      <c r="X25" s="75">
        <v>23160</v>
      </c>
      <c r="Y25" s="75">
        <v>0</v>
      </c>
      <c r="Z25" s="75">
        <v>0</v>
      </c>
      <c r="AA25" s="75">
        <v>0</v>
      </c>
      <c r="AB25" s="76">
        <v>41896</v>
      </c>
      <c r="AC25" s="75">
        <v>0</v>
      </c>
      <c r="AD25" s="75">
        <v>0</v>
      </c>
      <c r="AE25" s="75">
        <f t="shared" si="8"/>
        <v>23160</v>
      </c>
      <c r="AF25" s="75">
        <f t="shared" si="9"/>
        <v>0</v>
      </c>
      <c r="AG25" s="75">
        <f t="shared" si="10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1"/>
        <v>0</v>
      </c>
      <c r="AO25" s="75">
        <f t="shared" si="12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3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4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22101</v>
      </c>
      <c r="BE25" s="75">
        <v>0</v>
      </c>
      <c r="BF25" s="75">
        <v>0</v>
      </c>
      <c r="BG25" s="75">
        <f t="shared" si="15"/>
        <v>0</v>
      </c>
      <c r="BH25" s="75">
        <f t="shared" si="17"/>
        <v>0</v>
      </c>
      <c r="BI25" s="75">
        <f t="shared" si="17"/>
        <v>0</v>
      </c>
      <c r="BJ25" s="75">
        <f t="shared" si="17"/>
        <v>0</v>
      </c>
      <c r="BK25" s="75">
        <f t="shared" si="17"/>
        <v>0</v>
      </c>
      <c r="BL25" s="75">
        <f t="shared" si="17"/>
        <v>0</v>
      </c>
      <c r="BM25" s="75">
        <f t="shared" si="17"/>
        <v>0</v>
      </c>
      <c r="BN25" s="75">
        <f t="shared" si="17"/>
        <v>0</v>
      </c>
      <c r="BO25" s="76">
        <f t="shared" si="17"/>
        <v>5283</v>
      </c>
      <c r="BP25" s="75">
        <f t="shared" si="17"/>
        <v>23160</v>
      </c>
      <c r="BQ25" s="75">
        <f t="shared" si="17"/>
        <v>0</v>
      </c>
      <c r="BR25" s="75">
        <f t="shared" si="17"/>
        <v>0</v>
      </c>
      <c r="BS25" s="75">
        <f t="shared" si="17"/>
        <v>0</v>
      </c>
      <c r="BT25" s="75">
        <f t="shared" si="17"/>
        <v>0</v>
      </c>
      <c r="BU25" s="75">
        <f t="shared" si="17"/>
        <v>0</v>
      </c>
      <c r="BV25" s="75">
        <f t="shared" si="17"/>
        <v>0</v>
      </c>
      <c r="BW25" s="75">
        <f>SUM(S25,AU25)</f>
        <v>0</v>
      </c>
      <c r="BX25" s="75">
        <f t="shared" si="16"/>
        <v>0</v>
      </c>
      <c r="BY25" s="75">
        <f t="shared" si="16"/>
        <v>0</v>
      </c>
      <c r="BZ25" s="75">
        <f t="shared" si="16"/>
        <v>0</v>
      </c>
      <c r="CA25" s="75">
        <f t="shared" si="16"/>
        <v>23160</v>
      </c>
      <c r="CB25" s="75">
        <f t="shared" si="16"/>
        <v>23160</v>
      </c>
      <c r="CC25" s="75">
        <f t="shared" si="16"/>
        <v>0</v>
      </c>
      <c r="CD25" s="75">
        <f t="shared" si="16"/>
        <v>0</v>
      </c>
      <c r="CE25" s="75">
        <f t="shared" si="16"/>
        <v>0</v>
      </c>
      <c r="CF25" s="76">
        <f t="shared" si="16"/>
        <v>63997</v>
      </c>
      <c r="CG25" s="75">
        <f t="shared" si="16"/>
        <v>0</v>
      </c>
      <c r="CH25" s="75">
        <f t="shared" si="16"/>
        <v>0</v>
      </c>
      <c r="CI25" s="75">
        <f t="shared" si="16"/>
        <v>23160</v>
      </c>
    </row>
    <row r="26" spans="1:87" s="50" customFormat="1" ht="12" customHeight="1">
      <c r="A26" s="53" t="s">
        <v>477</v>
      </c>
      <c r="B26" s="54" t="s">
        <v>516</v>
      </c>
      <c r="C26" s="53" t="s">
        <v>517</v>
      </c>
      <c r="D26" s="75">
        <f t="shared" si="2"/>
        <v>0</v>
      </c>
      <c r="E26" s="75">
        <f t="shared" si="3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6164</v>
      </c>
      <c r="L26" s="75">
        <f t="shared" si="4"/>
        <v>0</v>
      </c>
      <c r="M26" s="75">
        <f t="shared" si="5"/>
        <v>0</v>
      </c>
      <c r="N26" s="75">
        <v>0</v>
      </c>
      <c r="O26" s="75">
        <v>0</v>
      </c>
      <c r="P26" s="75">
        <v>0</v>
      </c>
      <c r="Q26" s="75">
        <v>0</v>
      </c>
      <c r="R26" s="75">
        <f t="shared" si="6"/>
        <v>0</v>
      </c>
      <c r="S26" s="75">
        <v>0</v>
      </c>
      <c r="T26" s="75">
        <v>0</v>
      </c>
      <c r="U26" s="75">
        <v>0</v>
      </c>
      <c r="V26" s="75">
        <v>0</v>
      </c>
      <c r="W26" s="75">
        <f t="shared" si="7"/>
        <v>0</v>
      </c>
      <c r="X26" s="75">
        <v>0</v>
      </c>
      <c r="Y26" s="75">
        <v>0</v>
      </c>
      <c r="Z26" s="75">
        <v>0</v>
      </c>
      <c r="AA26" s="75">
        <v>0</v>
      </c>
      <c r="AB26" s="76">
        <v>46434</v>
      </c>
      <c r="AC26" s="75">
        <v>0</v>
      </c>
      <c r="AD26" s="75">
        <v>0</v>
      </c>
      <c r="AE26" s="75">
        <f t="shared" si="8"/>
        <v>0</v>
      </c>
      <c r="AF26" s="75">
        <f t="shared" si="9"/>
        <v>0</v>
      </c>
      <c r="AG26" s="75">
        <f t="shared" si="10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1"/>
        <v>0</v>
      </c>
      <c r="AO26" s="75">
        <f t="shared" si="12"/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3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f t="shared" si="14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20374</v>
      </c>
      <c r="BE26" s="75">
        <v>0</v>
      </c>
      <c r="BF26" s="75">
        <v>0</v>
      </c>
      <c r="BG26" s="75">
        <f t="shared" si="15"/>
        <v>0</v>
      </c>
      <c r="BH26" s="75">
        <f t="shared" si="17"/>
        <v>0</v>
      </c>
      <c r="BI26" s="75">
        <f t="shared" si="17"/>
        <v>0</v>
      </c>
      <c r="BJ26" s="75">
        <f t="shared" si="17"/>
        <v>0</v>
      </c>
      <c r="BK26" s="75">
        <f t="shared" si="17"/>
        <v>0</v>
      </c>
      <c r="BL26" s="75">
        <f t="shared" si="17"/>
        <v>0</v>
      </c>
      <c r="BM26" s="75">
        <f t="shared" si="17"/>
        <v>0</v>
      </c>
      <c r="BN26" s="75">
        <f t="shared" si="17"/>
        <v>0</v>
      </c>
      <c r="BO26" s="76">
        <f t="shared" si="17"/>
        <v>6164</v>
      </c>
      <c r="BP26" s="75">
        <f t="shared" si="17"/>
        <v>0</v>
      </c>
      <c r="BQ26" s="75">
        <f t="shared" si="17"/>
        <v>0</v>
      </c>
      <c r="BR26" s="75">
        <f t="shared" si="17"/>
        <v>0</v>
      </c>
      <c r="BS26" s="75">
        <f t="shared" si="17"/>
        <v>0</v>
      </c>
      <c r="BT26" s="75">
        <f t="shared" si="17"/>
        <v>0</v>
      </c>
      <c r="BU26" s="75">
        <f t="shared" si="17"/>
        <v>0</v>
      </c>
      <c r="BV26" s="75">
        <f t="shared" si="17"/>
        <v>0</v>
      </c>
      <c r="BW26" s="75">
        <f>SUM(S26,AU26)</f>
        <v>0</v>
      </c>
      <c r="BX26" s="75">
        <f t="shared" si="16"/>
        <v>0</v>
      </c>
      <c r="BY26" s="75">
        <f t="shared" si="16"/>
        <v>0</v>
      </c>
      <c r="BZ26" s="75">
        <f t="shared" si="16"/>
        <v>0</v>
      </c>
      <c r="CA26" s="75">
        <f t="shared" si="16"/>
        <v>0</v>
      </c>
      <c r="CB26" s="75">
        <f t="shared" si="16"/>
        <v>0</v>
      </c>
      <c r="CC26" s="75">
        <f t="shared" si="16"/>
        <v>0</v>
      </c>
      <c r="CD26" s="75">
        <f t="shared" si="16"/>
        <v>0</v>
      </c>
      <c r="CE26" s="75">
        <f t="shared" si="16"/>
        <v>0</v>
      </c>
      <c r="CF26" s="76">
        <f t="shared" si="16"/>
        <v>66808</v>
      </c>
      <c r="CG26" s="75">
        <f t="shared" si="16"/>
        <v>0</v>
      </c>
      <c r="CH26" s="75">
        <f t="shared" si="16"/>
        <v>0</v>
      </c>
      <c r="CI26" s="75">
        <f t="shared" si="16"/>
        <v>0</v>
      </c>
    </row>
    <row r="27" spans="1:87" s="50" customFormat="1" ht="12" customHeight="1">
      <c r="A27" s="53" t="s">
        <v>477</v>
      </c>
      <c r="B27" s="54" t="s">
        <v>518</v>
      </c>
      <c r="C27" s="53" t="s">
        <v>519</v>
      </c>
      <c r="D27" s="75">
        <f t="shared" si="2"/>
        <v>0</v>
      </c>
      <c r="E27" s="75">
        <f t="shared" si="3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4"/>
        <v>0</v>
      </c>
      <c r="M27" s="75">
        <f t="shared" si="5"/>
        <v>0</v>
      </c>
      <c r="N27" s="75">
        <v>0</v>
      </c>
      <c r="O27" s="75">
        <v>0</v>
      </c>
      <c r="P27" s="75">
        <v>0</v>
      </c>
      <c r="Q27" s="75">
        <v>0</v>
      </c>
      <c r="R27" s="75">
        <f t="shared" si="6"/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7"/>
        <v>0</v>
      </c>
      <c r="X27" s="75">
        <v>0</v>
      </c>
      <c r="Y27" s="75">
        <v>0</v>
      </c>
      <c r="Z27" s="75">
        <v>0</v>
      </c>
      <c r="AA27" s="75">
        <v>0</v>
      </c>
      <c r="AB27" s="76">
        <v>109783</v>
      </c>
      <c r="AC27" s="75">
        <v>0</v>
      </c>
      <c r="AD27" s="75">
        <v>0</v>
      </c>
      <c r="AE27" s="75">
        <f t="shared" si="8"/>
        <v>0</v>
      </c>
      <c r="AF27" s="75">
        <f t="shared" si="9"/>
        <v>0</v>
      </c>
      <c r="AG27" s="75">
        <f t="shared" si="10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8709</v>
      </c>
      <c r="AN27" s="75">
        <f t="shared" si="11"/>
        <v>0</v>
      </c>
      <c r="AO27" s="75">
        <f t="shared" si="12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3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4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20783</v>
      </c>
      <c r="BE27" s="75">
        <v>0</v>
      </c>
      <c r="BF27" s="75">
        <v>0</v>
      </c>
      <c r="BG27" s="75">
        <f t="shared" si="15"/>
        <v>0</v>
      </c>
      <c r="BH27" s="75">
        <f t="shared" si="17"/>
        <v>0</v>
      </c>
      <c r="BI27" s="75">
        <f t="shared" si="17"/>
        <v>0</v>
      </c>
      <c r="BJ27" s="75">
        <f t="shared" si="17"/>
        <v>0</v>
      </c>
      <c r="BK27" s="75">
        <f t="shared" si="17"/>
        <v>0</v>
      </c>
      <c r="BL27" s="75">
        <f t="shared" si="17"/>
        <v>0</v>
      </c>
      <c r="BM27" s="75">
        <f t="shared" si="17"/>
        <v>0</v>
      </c>
      <c r="BN27" s="75">
        <f t="shared" si="17"/>
        <v>0</v>
      </c>
      <c r="BO27" s="76">
        <f t="shared" si="17"/>
        <v>8709</v>
      </c>
      <c r="BP27" s="75">
        <f t="shared" si="17"/>
        <v>0</v>
      </c>
      <c r="BQ27" s="75">
        <f t="shared" si="17"/>
        <v>0</v>
      </c>
      <c r="BR27" s="75">
        <f t="shared" si="17"/>
        <v>0</v>
      </c>
      <c r="BS27" s="75">
        <f t="shared" si="17"/>
        <v>0</v>
      </c>
      <c r="BT27" s="75">
        <f t="shared" si="17"/>
        <v>0</v>
      </c>
      <c r="BU27" s="75">
        <f t="shared" si="17"/>
        <v>0</v>
      </c>
      <c r="BV27" s="75">
        <f t="shared" si="17"/>
        <v>0</v>
      </c>
      <c r="BW27" s="75">
        <f>SUM(S27,AU27)</f>
        <v>0</v>
      </c>
      <c r="BX27" s="75">
        <f t="shared" si="16"/>
        <v>0</v>
      </c>
      <c r="BY27" s="75">
        <f t="shared" si="16"/>
        <v>0</v>
      </c>
      <c r="BZ27" s="75">
        <f t="shared" si="16"/>
        <v>0</v>
      </c>
      <c r="CA27" s="75">
        <f t="shared" si="16"/>
        <v>0</v>
      </c>
      <c r="CB27" s="75">
        <f t="shared" si="16"/>
        <v>0</v>
      </c>
      <c r="CC27" s="75">
        <f t="shared" si="16"/>
        <v>0</v>
      </c>
      <c r="CD27" s="75">
        <f t="shared" si="16"/>
        <v>0</v>
      </c>
      <c r="CE27" s="75">
        <f t="shared" si="16"/>
        <v>0</v>
      </c>
      <c r="CF27" s="76">
        <f t="shared" si="16"/>
        <v>130566</v>
      </c>
      <c r="CG27" s="75">
        <f t="shared" si="16"/>
        <v>0</v>
      </c>
      <c r="CH27" s="75">
        <f t="shared" si="16"/>
        <v>0</v>
      </c>
      <c r="CI27" s="75">
        <f t="shared" si="16"/>
        <v>0</v>
      </c>
    </row>
    <row r="28" spans="1:87" s="50" customFormat="1" ht="12" customHeight="1">
      <c r="A28" s="53" t="s">
        <v>477</v>
      </c>
      <c r="B28" s="54" t="s">
        <v>520</v>
      </c>
      <c r="C28" s="53" t="s">
        <v>521</v>
      </c>
      <c r="D28" s="75">
        <f t="shared" si="2"/>
        <v>0</v>
      </c>
      <c r="E28" s="75">
        <f t="shared" si="3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4"/>
        <v>19373</v>
      </c>
      <c r="M28" s="75">
        <f t="shared" si="5"/>
        <v>0</v>
      </c>
      <c r="N28" s="75">
        <v>0</v>
      </c>
      <c r="O28" s="75">
        <v>0</v>
      </c>
      <c r="P28" s="75">
        <v>0</v>
      </c>
      <c r="Q28" s="75">
        <v>0</v>
      </c>
      <c r="R28" s="75">
        <f t="shared" si="6"/>
        <v>0</v>
      </c>
      <c r="S28" s="75">
        <v>0</v>
      </c>
      <c r="T28" s="75">
        <v>0</v>
      </c>
      <c r="U28" s="75">
        <v>0</v>
      </c>
      <c r="V28" s="75">
        <v>0</v>
      </c>
      <c r="W28" s="75">
        <f t="shared" si="7"/>
        <v>19373</v>
      </c>
      <c r="X28" s="75">
        <v>18197</v>
      </c>
      <c r="Y28" s="75">
        <v>0</v>
      </c>
      <c r="Z28" s="75">
        <v>0</v>
      </c>
      <c r="AA28" s="75">
        <v>1176</v>
      </c>
      <c r="AB28" s="76">
        <v>57054</v>
      </c>
      <c r="AC28" s="75">
        <v>0</v>
      </c>
      <c r="AD28" s="75">
        <v>8771</v>
      </c>
      <c r="AE28" s="75">
        <f t="shared" si="8"/>
        <v>28144</v>
      </c>
      <c r="AF28" s="75">
        <f t="shared" si="9"/>
        <v>0</v>
      </c>
      <c r="AG28" s="75">
        <f t="shared" si="10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1"/>
        <v>0</v>
      </c>
      <c r="AO28" s="75">
        <f t="shared" si="12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3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4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14487</v>
      </c>
      <c r="BE28" s="75">
        <v>0</v>
      </c>
      <c r="BF28" s="75">
        <v>3199</v>
      </c>
      <c r="BG28" s="75">
        <f t="shared" si="15"/>
        <v>3199</v>
      </c>
      <c r="BH28" s="75">
        <f t="shared" si="17"/>
        <v>0</v>
      </c>
      <c r="BI28" s="75">
        <f t="shared" si="17"/>
        <v>0</v>
      </c>
      <c r="BJ28" s="75">
        <f t="shared" si="17"/>
        <v>0</v>
      </c>
      <c r="BK28" s="75">
        <f t="shared" si="17"/>
        <v>0</v>
      </c>
      <c r="BL28" s="75">
        <f t="shared" si="17"/>
        <v>0</v>
      </c>
      <c r="BM28" s="75">
        <f t="shared" si="17"/>
        <v>0</v>
      </c>
      <c r="BN28" s="75">
        <f t="shared" si="17"/>
        <v>0</v>
      </c>
      <c r="BO28" s="76">
        <f t="shared" si="17"/>
        <v>0</v>
      </c>
      <c r="BP28" s="75">
        <f t="shared" si="17"/>
        <v>19373</v>
      </c>
      <c r="BQ28" s="75">
        <f t="shared" si="17"/>
        <v>0</v>
      </c>
      <c r="BR28" s="75">
        <f t="shared" si="17"/>
        <v>0</v>
      </c>
      <c r="BS28" s="75">
        <f t="shared" si="17"/>
        <v>0</v>
      </c>
      <c r="BT28" s="75">
        <f t="shared" si="17"/>
        <v>0</v>
      </c>
      <c r="BU28" s="75">
        <f t="shared" si="17"/>
        <v>0</v>
      </c>
      <c r="BV28" s="75">
        <f t="shared" si="17"/>
        <v>0</v>
      </c>
      <c r="BW28" s="75">
        <f>SUM(S28,AU28)</f>
        <v>0</v>
      </c>
      <c r="BX28" s="75">
        <f t="shared" si="16"/>
        <v>0</v>
      </c>
      <c r="BY28" s="75">
        <f t="shared" si="16"/>
        <v>0</v>
      </c>
      <c r="BZ28" s="75">
        <f t="shared" si="16"/>
        <v>0</v>
      </c>
      <c r="CA28" s="75">
        <f t="shared" si="16"/>
        <v>19373</v>
      </c>
      <c r="CB28" s="75">
        <f t="shared" si="16"/>
        <v>18197</v>
      </c>
      <c r="CC28" s="75">
        <f t="shared" si="16"/>
        <v>0</v>
      </c>
      <c r="CD28" s="75">
        <f t="shared" si="16"/>
        <v>0</v>
      </c>
      <c r="CE28" s="75">
        <f t="shared" si="16"/>
        <v>1176</v>
      </c>
      <c r="CF28" s="76">
        <f t="shared" si="16"/>
        <v>71541</v>
      </c>
      <c r="CG28" s="75">
        <f t="shared" si="16"/>
        <v>0</v>
      </c>
      <c r="CH28" s="75">
        <f t="shared" si="16"/>
        <v>11970</v>
      </c>
      <c r="CI28" s="75">
        <f t="shared" si="16"/>
        <v>31343</v>
      </c>
    </row>
    <row r="29" spans="1:87" s="50" customFormat="1" ht="12" customHeight="1">
      <c r="A29" s="53" t="s">
        <v>477</v>
      </c>
      <c r="B29" s="54" t="s">
        <v>522</v>
      </c>
      <c r="C29" s="53" t="s">
        <v>523</v>
      </c>
      <c r="D29" s="75">
        <f t="shared" si="2"/>
        <v>0</v>
      </c>
      <c r="E29" s="75">
        <f t="shared" si="3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  <c r="L29" s="75">
        <f t="shared" si="4"/>
        <v>40854</v>
      </c>
      <c r="M29" s="75">
        <f t="shared" si="5"/>
        <v>0</v>
      </c>
      <c r="N29" s="75">
        <v>0</v>
      </c>
      <c r="O29" s="75">
        <v>0</v>
      </c>
      <c r="P29" s="75">
        <v>0</v>
      </c>
      <c r="Q29" s="75">
        <v>0</v>
      </c>
      <c r="R29" s="75">
        <f t="shared" si="6"/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7"/>
        <v>40854</v>
      </c>
      <c r="X29" s="75">
        <v>38034</v>
      </c>
      <c r="Y29" s="75">
        <v>0</v>
      </c>
      <c r="Z29" s="75">
        <v>0</v>
      </c>
      <c r="AA29" s="75">
        <v>2820</v>
      </c>
      <c r="AB29" s="76">
        <v>101815</v>
      </c>
      <c r="AC29" s="75">
        <v>0</v>
      </c>
      <c r="AD29" s="75">
        <v>0</v>
      </c>
      <c r="AE29" s="75">
        <f t="shared" si="8"/>
        <v>40854</v>
      </c>
      <c r="AF29" s="75">
        <f t="shared" si="9"/>
        <v>0</v>
      </c>
      <c r="AG29" s="75">
        <f t="shared" si="10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1"/>
        <v>0</v>
      </c>
      <c r="AO29" s="75">
        <f t="shared" si="12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3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4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23603</v>
      </c>
      <c r="BE29" s="75">
        <v>0</v>
      </c>
      <c r="BF29" s="75">
        <v>0</v>
      </c>
      <c r="BG29" s="75">
        <f t="shared" si="15"/>
        <v>0</v>
      </c>
      <c r="BH29" s="75">
        <f t="shared" si="17"/>
        <v>0</v>
      </c>
      <c r="BI29" s="75">
        <f t="shared" si="17"/>
        <v>0</v>
      </c>
      <c r="BJ29" s="75">
        <f t="shared" si="17"/>
        <v>0</v>
      </c>
      <c r="BK29" s="75">
        <f t="shared" si="17"/>
        <v>0</v>
      </c>
      <c r="BL29" s="75">
        <f t="shared" si="17"/>
        <v>0</v>
      </c>
      <c r="BM29" s="75">
        <f t="shared" si="17"/>
        <v>0</v>
      </c>
      <c r="BN29" s="75">
        <f t="shared" si="17"/>
        <v>0</v>
      </c>
      <c r="BO29" s="76">
        <f t="shared" si="17"/>
        <v>0</v>
      </c>
      <c r="BP29" s="75">
        <f t="shared" si="17"/>
        <v>40854</v>
      </c>
      <c r="BQ29" s="75">
        <f t="shared" si="17"/>
        <v>0</v>
      </c>
      <c r="BR29" s="75">
        <f t="shared" si="17"/>
        <v>0</v>
      </c>
      <c r="BS29" s="75">
        <f t="shared" si="17"/>
        <v>0</v>
      </c>
      <c r="BT29" s="75">
        <f t="shared" si="17"/>
        <v>0</v>
      </c>
      <c r="BU29" s="75">
        <f t="shared" si="17"/>
        <v>0</v>
      </c>
      <c r="BV29" s="75">
        <f t="shared" si="17"/>
        <v>0</v>
      </c>
      <c r="BW29" s="75">
        <f>SUM(S29,AU29)</f>
        <v>0</v>
      </c>
      <c r="BX29" s="75">
        <f t="shared" si="16"/>
        <v>0</v>
      </c>
      <c r="BY29" s="75">
        <f t="shared" si="16"/>
        <v>0</v>
      </c>
      <c r="BZ29" s="75">
        <f t="shared" si="16"/>
        <v>0</v>
      </c>
      <c r="CA29" s="75">
        <f aca="true" t="shared" si="18" ref="CA29:CI49">SUM(W29,AY29)</f>
        <v>40854</v>
      </c>
      <c r="CB29" s="75">
        <f t="shared" si="18"/>
        <v>38034</v>
      </c>
      <c r="CC29" s="75">
        <f t="shared" si="18"/>
        <v>0</v>
      </c>
      <c r="CD29" s="75">
        <f t="shared" si="18"/>
        <v>0</v>
      </c>
      <c r="CE29" s="75">
        <f t="shared" si="18"/>
        <v>2820</v>
      </c>
      <c r="CF29" s="76">
        <f t="shared" si="18"/>
        <v>125418</v>
      </c>
      <c r="CG29" s="75">
        <f t="shared" si="18"/>
        <v>0</v>
      </c>
      <c r="CH29" s="75">
        <f t="shared" si="18"/>
        <v>0</v>
      </c>
      <c r="CI29" s="75">
        <f t="shared" si="18"/>
        <v>40854</v>
      </c>
    </row>
    <row r="30" spans="1:87" s="50" customFormat="1" ht="12" customHeight="1">
      <c r="A30" s="53" t="s">
        <v>477</v>
      </c>
      <c r="B30" s="54" t="s">
        <v>524</v>
      </c>
      <c r="C30" s="53" t="s">
        <v>525</v>
      </c>
      <c r="D30" s="75">
        <f t="shared" si="2"/>
        <v>0</v>
      </c>
      <c r="E30" s="75">
        <f t="shared" si="3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4"/>
        <v>25641</v>
      </c>
      <c r="M30" s="75">
        <f t="shared" si="5"/>
        <v>7715</v>
      </c>
      <c r="N30" s="75">
        <v>7715</v>
      </c>
      <c r="O30" s="75">
        <v>0</v>
      </c>
      <c r="P30" s="75">
        <v>0</v>
      </c>
      <c r="Q30" s="75">
        <v>0</v>
      </c>
      <c r="R30" s="75">
        <f t="shared" si="6"/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7"/>
        <v>17926</v>
      </c>
      <c r="X30" s="75">
        <v>16708</v>
      </c>
      <c r="Y30" s="75">
        <v>0</v>
      </c>
      <c r="Z30" s="75">
        <v>0</v>
      </c>
      <c r="AA30" s="75">
        <v>1218</v>
      </c>
      <c r="AB30" s="76">
        <v>57541</v>
      </c>
      <c r="AC30" s="75">
        <v>0</v>
      </c>
      <c r="AD30" s="75">
        <v>0</v>
      </c>
      <c r="AE30" s="75">
        <f t="shared" si="8"/>
        <v>25641</v>
      </c>
      <c r="AF30" s="75">
        <f t="shared" si="9"/>
        <v>0</v>
      </c>
      <c r="AG30" s="75">
        <f t="shared" si="10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1"/>
        <v>0</v>
      </c>
      <c r="AO30" s="75">
        <f t="shared" si="12"/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3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4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8468</v>
      </c>
      <c r="BE30" s="75">
        <v>0</v>
      </c>
      <c r="BF30" s="75">
        <v>0</v>
      </c>
      <c r="BG30" s="75">
        <f t="shared" si="15"/>
        <v>0</v>
      </c>
      <c r="BH30" s="75">
        <f t="shared" si="17"/>
        <v>0</v>
      </c>
      <c r="BI30" s="75">
        <f t="shared" si="17"/>
        <v>0</v>
      </c>
      <c r="BJ30" s="75">
        <f t="shared" si="17"/>
        <v>0</v>
      </c>
      <c r="BK30" s="75">
        <f t="shared" si="17"/>
        <v>0</v>
      </c>
      <c r="BL30" s="75">
        <f t="shared" si="17"/>
        <v>0</v>
      </c>
      <c r="BM30" s="75">
        <f t="shared" si="17"/>
        <v>0</v>
      </c>
      <c r="BN30" s="75">
        <f t="shared" si="17"/>
        <v>0</v>
      </c>
      <c r="BO30" s="76">
        <f t="shared" si="17"/>
        <v>0</v>
      </c>
      <c r="BP30" s="75">
        <f t="shared" si="17"/>
        <v>25641</v>
      </c>
      <c r="BQ30" s="75">
        <f t="shared" si="17"/>
        <v>7715</v>
      </c>
      <c r="BR30" s="75">
        <f t="shared" si="17"/>
        <v>7715</v>
      </c>
      <c r="BS30" s="75">
        <f t="shared" si="17"/>
        <v>0</v>
      </c>
      <c r="BT30" s="75">
        <f t="shared" si="17"/>
        <v>0</v>
      </c>
      <c r="BU30" s="75">
        <f t="shared" si="17"/>
        <v>0</v>
      </c>
      <c r="BV30" s="75">
        <f t="shared" si="17"/>
        <v>0</v>
      </c>
      <c r="BW30" s="75">
        <f>SUM(S30,AU30)</f>
        <v>0</v>
      </c>
      <c r="BX30" s="75">
        <f>SUM(T30,AV30)</f>
        <v>0</v>
      </c>
      <c r="BY30" s="75">
        <f>SUM(U30,AW30)</f>
        <v>0</v>
      </c>
      <c r="BZ30" s="75">
        <f>SUM(V30,AX30)</f>
        <v>0</v>
      </c>
      <c r="CA30" s="75">
        <f t="shared" si="18"/>
        <v>17926</v>
      </c>
      <c r="CB30" s="75">
        <f t="shared" si="18"/>
        <v>16708</v>
      </c>
      <c r="CC30" s="75">
        <f t="shared" si="18"/>
        <v>0</v>
      </c>
      <c r="CD30" s="75">
        <f t="shared" si="18"/>
        <v>0</v>
      </c>
      <c r="CE30" s="75">
        <f t="shared" si="18"/>
        <v>1218</v>
      </c>
      <c r="CF30" s="76">
        <f t="shared" si="18"/>
        <v>66009</v>
      </c>
      <c r="CG30" s="75">
        <f t="shared" si="18"/>
        <v>0</v>
      </c>
      <c r="CH30" s="75">
        <f t="shared" si="18"/>
        <v>0</v>
      </c>
      <c r="CI30" s="75">
        <f t="shared" si="18"/>
        <v>25641</v>
      </c>
    </row>
    <row r="31" spans="1:87" s="50" customFormat="1" ht="12" customHeight="1">
      <c r="A31" s="53" t="s">
        <v>477</v>
      </c>
      <c r="B31" s="54" t="s">
        <v>526</v>
      </c>
      <c r="C31" s="53" t="s">
        <v>527</v>
      </c>
      <c r="D31" s="75">
        <f t="shared" si="2"/>
        <v>0</v>
      </c>
      <c r="E31" s="75">
        <f t="shared" si="3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4"/>
        <v>0</v>
      </c>
      <c r="M31" s="75">
        <f t="shared" si="5"/>
        <v>0</v>
      </c>
      <c r="N31" s="75">
        <v>0</v>
      </c>
      <c r="O31" s="75">
        <v>0</v>
      </c>
      <c r="P31" s="75">
        <v>0</v>
      </c>
      <c r="Q31" s="75">
        <v>0</v>
      </c>
      <c r="R31" s="75">
        <f t="shared" si="6"/>
        <v>0</v>
      </c>
      <c r="S31" s="75">
        <v>0</v>
      </c>
      <c r="T31" s="75">
        <v>0</v>
      </c>
      <c r="U31" s="75">
        <v>0</v>
      </c>
      <c r="V31" s="75">
        <v>0</v>
      </c>
      <c r="W31" s="75">
        <f t="shared" si="7"/>
        <v>0</v>
      </c>
      <c r="X31" s="75">
        <v>0</v>
      </c>
      <c r="Y31" s="75">
        <v>0</v>
      </c>
      <c r="Z31" s="75">
        <v>0</v>
      </c>
      <c r="AA31" s="75">
        <v>0</v>
      </c>
      <c r="AB31" s="76">
        <v>90160</v>
      </c>
      <c r="AC31" s="75">
        <v>0</v>
      </c>
      <c r="AD31" s="75">
        <v>0</v>
      </c>
      <c r="AE31" s="75">
        <f t="shared" si="8"/>
        <v>0</v>
      </c>
      <c r="AF31" s="75">
        <f t="shared" si="9"/>
        <v>0</v>
      </c>
      <c r="AG31" s="75">
        <f t="shared" si="10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1"/>
        <v>0</v>
      </c>
      <c r="AO31" s="75">
        <f t="shared" si="12"/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3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 t="shared" si="14"/>
        <v>0</v>
      </c>
      <c r="AZ31" s="75">
        <v>0</v>
      </c>
      <c r="BA31" s="75">
        <v>0</v>
      </c>
      <c r="BB31" s="75">
        <v>0</v>
      </c>
      <c r="BC31" s="75">
        <v>0</v>
      </c>
      <c r="BD31" s="76">
        <v>30547</v>
      </c>
      <c r="BE31" s="75">
        <v>0</v>
      </c>
      <c r="BF31" s="75">
        <v>0</v>
      </c>
      <c r="BG31" s="75">
        <f t="shared" si="15"/>
        <v>0</v>
      </c>
      <c r="BH31" s="75">
        <f t="shared" si="17"/>
        <v>0</v>
      </c>
      <c r="BI31" s="75">
        <f t="shared" si="17"/>
        <v>0</v>
      </c>
      <c r="BJ31" s="75">
        <f t="shared" si="17"/>
        <v>0</v>
      </c>
      <c r="BK31" s="75">
        <f t="shared" si="17"/>
        <v>0</v>
      </c>
      <c r="BL31" s="75">
        <f t="shared" si="17"/>
        <v>0</v>
      </c>
      <c r="BM31" s="75">
        <f t="shared" si="17"/>
        <v>0</v>
      </c>
      <c r="BN31" s="75">
        <f t="shared" si="17"/>
        <v>0</v>
      </c>
      <c r="BO31" s="76">
        <f t="shared" si="17"/>
        <v>0</v>
      </c>
      <c r="BP31" s="75">
        <f t="shared" si="17"/>
        <v>0</v>
      </c>
      <c r="BQ31" s="75">
        <f t="shared" si="17"/>
        <v>0</v>
      </c>
      <c r="BR31" s="75">
        <f t="shared" si="17"/>
        <v>0</v>
      </c>
      <c r="BS31" s="75">
        <f t="shared" si="17"/>
        <v>0</v>
      </c>
      <c r="BT31" s="75">
        <f t="shared" si="17"/>
        <v>0</v>
      </c>
      <c r="BU31" s="75">
        <f t="shared" si="17"/>
        <v>0</v>
      </c>
      <c r="BV31" s="75">
        <f t="shared" si="17"/>
        <v>0</v>
      </c>
      <c r="BW31" s="75">
        <f>SUM(S31,AU31)</f>
        <v>0</v>
      </c>
      <c r="BX31" s="75">
        <f>SUM(T31,AV31)</f>
        <v>0</v>
      </c>
      <c r="BY31" s="75">
        <f>SUM(U31,AW31)</f>
        <v>0</v>
      </c>
      <c r="BZ31" s="75">
        <f>SUM(V31,AX31)</f>
        <v>0</v>
      </c>
      <c r="CA31" s="75">
        <f t="shared" si="18"/>
        <v>0</v>
      </c>
      <c r="CB31" s="75">
        <f t="shared" si="18"/>
        <v>0</v>
      </c>
      <c r="CC31" s="75">
        <f t="shared" si="18"/>
        <v>0</v>
      </c>
      <c r="CD31" s="75">
        <f t="shared" si="18"/>
        <v>0</v>
      </c>
      <c r="CE31" s="75">
        <f t="shared" si="18"/>
        <v>0</v>
      </c>
      <c r="CF31" s="76">
        <f t="shared" si="18"/>
        <v>120707</v>
      </c>
      <c r="CG31" s="75">
        <f t="shared" si="18"/>
        <v>0</v>
      </c>
      <c r="CH31" s="75">
        <f t="shared" si="18"/>
        <v>0</v>
      </c>
      <c r="CI31" s="75">
        <f t="shared" si="18"/>
        <v>0</v>
      </c>
    </row>
    <row r="32" spans="1:87" s="50" customFormat="1" ht="12" customHeight="1">
      <c r="A32" s="53" t="s">
        <v>477</v>
      </c>
      <c r="B32" s="54" t="s">
        <v>528</v>
      </c>
      <c r="C32" s="53" t="s">
        <v>529</v>
      </c>
      <c r="D32" s="75">
        <f t="shared" si="2"/>
        <v>0</v>
      </c>
      <c r="E32" s="75">
        <f t="shared" si="3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4"/>
        <v>0</v>
      </c>
      <c r="M32" s="75">
        <f t="shared" si="5"/>
        <v>0</v>
      </c>
      <c r="N32" s="75">
        <v>0</v>
      </c>
      <c r="O32" s="75">
        <v>0</v>
      </c>
      <c r="P32" s="75">
        <v>0</v>
      </c>
      <c r="Q32" s="75">
        <v>0</v>
      </c>
      <c r="R32" s="75">
        <f t="shared" si="6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7"/>
        <v>0</v>
      </c>
      <c r="X32" s="75">
        <v>0</v>
      </c>
      <c r="Y32" s="75">
        <v>0</v>
      </c>
      <c r="Z32" s="75">
        <v>0</v>
      </c>
      <c r="AA32" s="75">
        <v>0</v>
      </c>
      <c r="AB32" s="76">
        <v>35860</v>
      </c>
      <c r="AC32" s="75">
        <v>0</v>
      </c>
      <c r="AD32" s="75">
        <v>0</v>
      </c>
      <c r="AE32" s="75">
        <f t="shared" si="8"/>
        <v>0</v>
      </c>
      <c r="AF32" s="75">
        <f t="shared" si="9"/>
        <v>0</v>
      </c>
      <c r="AG32" s="75">
        <f t="shared" si="10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1"/>
        <v>0</v>
      </c>
      <c r="AO32" s="75">
        <f t="shared" si="12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3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4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7882</v>
      </c>
      <c r="BE32" s="75">
        <v>0</v>
      </c>
      <c r="BF32" s="75">
        <v>0</v>
      </c>
      <c r="BG32" s="75">
        <f t="shared" si="15"/>
        <v>0</v>
      </c>
      <c r="BH32" s="75">
        <f t="shared" si="17"/>
        <v>0</v>
      </c>
      <c r="BI32" s="75">
        <f t="shared" si="17"/>
        <v>0</v>
      </c>
      <c r="BJ32" s="75">
        <f t="shared" si="17"/>
        <v>0</v>
      </c>
      <c r="BK32" s="75">
        <f t="shared" si="17"/>
        <v>0</v>
      </c>
      <c r="BL32" s="75">
        <f t="shared" si="17"/>
        <v>0</v>
      </c>
      <c r="BM32" s="75">
        <f t="shared" si="17"/>
        <v>0</v>
      </c>
      <c r="BN32" s="75">
        <f t="shared" si="17"/>
        <v>0</v>
      </c>
      <c r="BO32" s="76">
        <f t="shared" si="17"/>
        <v>0</v>
      </c>
      <c r="BP32" s="75">
        <f t="shared" si="17"/>
        <v>0</v>
      </c>
      <c r="BQ32" s="75">
        <f t="shared" si="17"/>
        <v>0</v>
      </c>
      <c r="BR32" s="75">
        <f t="shared" si="17"/>
        <v>0</v>
      </c>
      <c r="BS32" s="75">
        <f t="shared" si="17"/>
        <v>0</v>
      </c>
      <c r="BT32" s="75">
        <f t="shared" si="17"/>
        <v>0</v>
      </c>
      <c r="BU32" s="75">
        <f t="shared" si="17"/>
        <v>0</v>
      </c>
      <c r="BV32" s="75">
        <f t="shared" si="17"/>
        <v>0</v>
      </c>
      <c r="BW32" s="75">
        <f>SUM(S32,AU32)</f>
        <v>0</v>
      </c>
      <c r="BX32" s="75">
        <f>SUM(T32,AV32)</f>
        <v>0</v>
      </c>
      <c r="BY32" s="75">
        <f>SUM(U32,AW32)</f>
        <v>0</v>
      </c>
      <c r="BZ32" s="75">
        <f>SUM(V32,AX32)</f>
        <v>0</v>
      </c>
      <c r="CA32" s="75">
        <f t="shared" si="18"/>
        <v>0</v>
      </c>
      <c r="CB32" s="75">
        <f t="shared" si="18"/>
        <v>0</v>
      </c>
      <c r="CC32" s="75">
        <f t="shared" si="18"/>
        <v>0</v>
      </c>
      <c r="CD32" s="75">
        <f t="shared" si="18"/>
        <v>0</v>
      </c>
      <c r="CE32" s="75">
        <f t="shared" si="18"/>
        <v>0</v>
      </c>
      <c r="CF32" s="76">
        <f t="shared" si="18"/>
        <v>43742</v>
      </c>
      <c r="CG32" s="75">
        <f t="shared" si="18"/>
        <v>0</v>
      </c>
      <c r="CH32" s="75">
        <f t="shared" si="18"/>
        <v>0</v>
      </c>
      <c r="CI32" s="75">
        <f t="shared" si="18"/>
        <v>0</v>
      </c>
    </row>
    <row r="33" spans="1:87" s="50" customFormat="1" ht="12" customHeight="1">
      <c r="A33" s="53" t="s">
        <v>477</v>
      </c>
      <c r="B33" s="54" t="s">
        <v>530</v>
      </c>
      <c r="C33" s="53" t="s">
        <v>531</v>
      </c>
      <c r="D33" s="75">
        <f t="shared" si="2"/>
        <v>0</v>
      </c>
      <c r="E33" s="75">
        <f t="shared" si="3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4"/>
        <v>0</v>
      </c>
      <c r="M33" s="75">
        <f t="shared" si="5"/>
        <v>0</v>
      </c>
      <c r="N33" s="75">
        <v>0</v>
      </c>
      <c r="O33" s="75">
        <v>0</v>
      </c>
      <c r="P33" s="75">
        <v>0</v>
      </c>
      <c r="Q33" s="75">
        <v>0</v>
      </c>
      <c r="R33" s="75">
        <f t="shared" si="6"/>
        <v>0</v>
      </c>
      <c r="S33" s="75">
        <v>0</v>
      </c>
      <c r="T33" s="75">
        <v>0</v>
      </c>
      <c r="U33" s="75">
        <v>0</v>
      </c>
      <c r="V33" s="75">
        <v>0</v>
      </c>
      <c r="W33" s="75">
        <f t="shared" si="7"/>
        <v>0</v>
      </c>
      <c r="X33" s="75">
        <v>0</v>
      </c>
      <c r="Y33" s="75">
        <v>0</v>
      </c>
      <c r="Z33" s="75">
        <v>0</v>
      </c>
      <c r="AA33" s="75">
        <v>0</v>
      </c>
      <c r="AB33" s="76">
        <v>41123</v>
      </c>
      <c r="AC33" s="75">
        <v>0</v>
      </c>
      <c r="AD33" s="75">
        <v>0</v>
      </c>
      <c r="AE33" s="75">
        <f t="shared" si="8"/>
        <v>0</v>
      </c>
      <c r="AF33" s="75">
        <f t="shared" si="9"/>
        <v>0</v>
      </c>
      <c r="AG33" s="75">
        <f t="shared" si="10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1"/>
        <v>0</v>
      </c>
      <c r="AO33" s="75">
        <f t="shared" si="12"/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3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4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14057</v>
      </c>
      <c r="BE33" s="75">
        <v>0</v>
      </c>
      <c r="BF33" s="75">
        <v>0</v>
      </c>
      <c r="BG33" s="75">
        <f t="shared" si="15"/>
        <v>0</v>
      </c>
      <c r="BH33" s="75">
        <f t="shared" si="17"/>
        <v>0</v>
      </c>
      <c r="BI33" s="75">
        <f t="shared" si="17"/>
        <v>0</v>
      </c>
      <c r="BJ33" s="75">
        <f t="shared" si="17"/>
        <v>0</v>
      </c>
      <c r="BK33" s="75">
        <f t="shared" si="17"/>
        <v>0</v>
      </c>
      <c r="BL33" s="75">
        <f t="shared" si="17"/>
        <v>0</v>
      </c>
      <c r="BM33" s="75">
        <f t="shared" si="17"/>
        <v>0</v>
      </c>
      <c r="BN33" s="75">
        <f t="shared" si="17"/>
        <v>0</v>
      </c>
      <c r="BO33" s="76">
        <f t="shared" si="17"/>
        <v>0</v>
      </c>
      <c r="BP33" s="75">
        <f t="shared" si="17"/>
        <v>0</v>
      </c>
      <c r="BQ33" s="75">
        <f t="shared" si="17"/>
        <v>0</v>
      </c>
      <c r="BR33" s="75">
        <f t="shared" si="17"/>
        <v>0</v>
      </c>
      <c r="BS33" s="75">
        <f t="shared" si="17"/>
        <v>0</v>
      </c>
      <c r="BT33" s="75">
        <f t="shared" si="17"/>
        <v>0</v>
      </c>
      <c r="BU33" s="75">
        <f t="shared" si="17"/>
        <v>0</v>
      </c>
      <c r="BV33" s="75">
        <f t="shared" si="17"/>
        <v>0</v>
      </c>
      <c r="BW33" s="75">
        <f>SUM(S33,AU33)</f>
        <v>0</v>
      </c>
      <c r="BX33" s="75">
        <f>SUM(T33,AV33)</f>
        <v>0</v>
      </c>
      <c r="BY33" s="75">
        <f>SUM(U33,AW33)</f>
        <v>0</v>
      </c>
      <c r="BZ33" s="75">
        <f>SUM(V33,AX33)</f>
        <v>0</v>
      </c>
      <c r="CA33" s="75">
        <f t="shared" si="18"/>
        <v>0</v>
      </c>
      <c r="CB33" s="75">
        <f t="shared" si="18"/>
        <v>0</v>
      </c>
      <c r="CC33" s="75">
        <f t="shared" si="18"/>
        <v>0</v>
      </c>
      <c r="CD33" s="75">
        <f t="shared" si="18"/>
        <v>0</v>
      </c>
      <c r="CE33" s="75">
        <f t="shared" si="18"/>
        <v>0</v>
      </c>
      <c r="CF33" s="76">
        <f t="shared" si="18"/>
        <v>55180</v>
      </c>
      <c r="CG33" s="75">
        <f t="shared" si="18"/>
        <v>0</v>
      </c>
      <c r="CH33" s="75">
        <f t="shared" si="18"/>
        <v>0</v>
      </c>
      <c r="CI33" s="75">
        <f t="shared" si="18"/>
        <v>0</v>
      </c>
    </row>
    <row r="34" spans="1:87" s="50" customFormat="1" ht="12" customHeight="1">
      <c r="A34" s="53" t="s">
        <v>477</v>
      </c>
      <c r="B34" s="54" t="s">
        <v>532</v>
      </c>
      <c r="C34" s="53" t="s">
        <v>533</v>
      </c>
      <c r="D34" s="75">
        <f t="shared" si="2"/>
        <v>0</v>
      </c>
      <c r="E34" s="75">
        <f t="shared" si="3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5">
        <f t="shared" si="4"/>
        <v>23973</v>
      </c>
      <c r="M34" s="75">
        <f t="shared" si="5"/>
        <v>4275</v>
      </c>
      <c r="N34" s="75">
        <v>4275</v>
      </c>
      <c r="O34" s="75">
        <v>0</v>
      </c>
      <c r="P34" s="75">
        <v>0</v>
      </c>
      <c r="Q34" s="75">
        <v>0</v>
      </c>
      <c r="R34" s="75">
        <f t="shared" si="6"/>
        <v>2861</v>
      </c>
      <c r="S34" s="75">
        <v>2861</v>
      </c>
      <c r="T34" s="75">
        <v>0</v>
      </c>
      <c r="U34" s="75">
        <v>0</v>
      </c>
      <c r="V34" s="75">
        <v>0</v>
      </c>
      <c r="W34" s="75">
        <f t="shared" si="7"/>
        <v>16837</v>
      </c>
      <c r="X34" s="75">
        <v>16325</v>
      </c>
      <c r="Y34" s="75">
        <v>0</v>
      </c>
      <c r="Z34" s="75">
        <v>0</v>
      </c>
      <c r="AA34" s="75">
        <v>512</v>
      </c>
      <c r="AB34" s="76">
        <v>50782</v>
      </c>
      <c r="AC34" s="75">
        <v>0</v>
      </c>
      <c r="AD34" s="75">
        <v>0</v>
      </c>
      <c r="AE34" s="75">
        <f t="shared" si="8"/>
        <v>23973</v>
      </c>
      <c r="AF34" s="75">
        <f t="shared" si="9"/>
        <v>0</v>
      </c>
      <c r="AG34" s="75">
        <f t="shared" si="10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1"/>
        <v>225</v>
      </c>
      <c r="AO34" s="75">
        <f t="shared" si="12"/>
        <v>225</v>
      </c>
      <c r="AP34" s="75">
        <v>225</v>
      </c>
      <c r="AQ34" s="75">
        <v>0</v>
      </c>
      <c r="AR34" s="75">
        <v>0</v>
      </c>
      <c r="AS34" s="75">
        <v>0</v>
      </c>
      <c r="AT34" s="75">
        <f t="shared" si="13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4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13753</v>
      </c>
      <c r="BE34" s="75">
        <v>0</v>
      </c>
      <c r="BF34" s="75">
        <v>0</v>
      </c>
      <c r="BG34" s="75">
        <f t="shared" si="15"/>
        <v>225</v>
      </c>
      <c r="BH34" s="75">
        <f t="shared" si="17"/>
        <v>0</v>
      </c>
      <c r="BI34" s="75">
        <f t="shared" si="17"/>
        <v>0</v>
      </c>
      <c r="BJ34" s="75">
        <f t="shared" si="17"/>
        <v>0</v>
      </c>
      <c r="BK34" s="75">
        <f t="shared" si="17"/>
        <v>0</v>
      </c>
      <c r="BL34" s="75">
        <f t="shared" si="17"/>
        <v>0</v>
      </c>
      <c r="BM34" s="75">
        <f t="shared" si="17"/>
        <v>0</v>
      </c>
      <c r="BN34" s="75">
        <f t="shared" si="17"/>
        <v>0</v>
      </c>
      <c r="BO34" s="76">
        <f t="shared" si="17"/>
        <v>0</v>
      </c>
      <c r="BP34" s="75">
        <f t="shared" si="17"/>
        <v>24198</v>
      </c>
      <c r="BQ34" s="75">
        <f t="shared" si="17"/>
        <v>4500</v>
      </c>
      <c r="BR34" s="75">
        <f t="shared" si="17"/>
        <v>4500</v>
      </c>
      <c r="BS34" s="75">
        <f t="shared" si="17"/>
        <v>0</v>
      </c>
      <c r="BT34" s="75">
        <f t="shared" si="17"/>
        <v>0</v>
      </c>
      <c r="BU34" s="75">
        <f t="shared" si="17"/>
        <v>0</v>
      </c>
      <c r="BV34" s="75">
        <f t="shared" si="17"/>
        <v>2861</v>
      </c>
      <c r="BW34" s="75">
        <f>SUM(S34,AU34)</f>
        <v>2861</v>
      </c>
      <c r="BX34" s="75">
        <f>SUM(T34,AV34)</f>
        <v>0</v>
      </c>
      <c r="BY34" s="75">
        <f>SUM(U34,AW34)</f>
        <v>0</v>
      </c>
      <c r="BZ34" s="75">
        <f>SUM(V34,AX34)</f>
        <v>0</v>
      </c>
      <c r="CA34" s="75">
        <f t="shared" si="18"/>
        <v>16837</v>
      </c>
      <c r="CB34" s="75">
        <f t="shared" si="18"/>
        <v>16325</v>
      </c>
      <c r="CC34" s="75">
        <f t="shared" si="18"/>
        <v>0</v>
      </c>
      <c r="CD34" s="75">
        <f t="shared" si="18"/>
        <v>0</v>
      </c>
      <c r="CE34" s="75">
        <f t="shared" si="18"/>
        <v>512</v>
      </c>
      <c r="CF34" s="76">
        <f t="shared" si="18"/>
        <v>64535</v>
      </c>
      <c r="CG34" s="75">
        <f t="shared" si="18"/>
        <v>0</v>
      </c>
      <c r="CH34" s="75">
        <f t="shared" si="18"/>
        <v>0</v>
      </c>
      <c r="CI34" s="75">
        <f t="shared" si="18"/>
        <v>24198</v>
      </c>
    </row>
    <row r="35" spans="1:87" s="50" customFormat="1" ht="12" customHeight="1">
      <c r="A35" s="53" t="s">
        <v>477</v>
      </c>
      <c r="B35" s="54" t="s">
        <v>534</v>
      </c>
      <c r="C35" s="53" t="s">
        <v>535</v>
      </c>
      <c r="D35" s="75">
        <f t="shared" si="2"/>
        <v>0</v>
      </c>
      <c r="E35" s="75">
        <f t="shared" si="3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876</v>
      </c>
      <c r="L35" s="75">
        <f t="shared" si="4"/>
        <v>70405</v>
      </c>
      <c r="M35" s="75">
        <f t="shared" si="5"/>
        <v>11273</v>
      </c>
      <c r="N35" s="75">
        <v>11273</v>
      </c>
      <c r="O35" s="75">
        <v>0</v>
      </c>
      <c r="P35" s="75">
        <v>0</v>
      </c>
      <c r="Q35" s="75">
        <v>0</v>
      </c>
      <c r="R35" s="75">
        <f t="shared" si="6"/>
        <v>0</v>
      </c>
      <c r="S35" s="75">
        <v>0</v>
      </c>
      <c r="T35" s="75">
        <v>0</v>
      </c>
      <c r="U35" s="75">
        <v>0</v>
      </c>
      <c r="V35" s="75">
        <v>0</v>
      </c>
      <c r="W35" s="75">
        <f t="shared" si="7"/>
        <v>59132</v>
      </c>
      <c r="X35" s="75">
        <v>59132</v>
      </c>
      <c r="Y35" s="75">
        <v>0</v>
      </c>
      <c r="Z35" s="75">
        <v>0</v>
      </c>
      <c r="AA35" s="75">
        <v>0</v>
      </c>
      <c r="AB35" s="76">
        <v>51220</v>
      </c>
      <c r="AC35" s="75">
        <v>0</v>
      </c>
      <c r="AD35" s="75">
        <v>2962</v>
      </c>
      <c r="AE35" s="75">
        <f t="shared" si="8"/>
        <v>73367</v>
      </c>
      <c r="AF35" s="75">
        <f t="shared" si="9"/>
        <v>0</v>
      </c>
      <c r="AG35" s="75">
        <f t="shared" si="10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1"/>
        <v>0</v>
      </c>
      <c r="AO35" s="75">
        <f t="shared" si="12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3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4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42582</v>
      </c>
      <c r="BE35" s="75">
        <v>0</v>
      </c>
      <c r="BF35" s="75">
        <v>0</v>
      </c>
      <c r="BG35" s="75">
        <f t="shared" si="15"/>
        <v>0</v>
      </c>
      <c r="BH35" s="75">
        <f t="shared" si="17"/>
        <v>0</v>
      </c>
      <c r="BI35" s="75">
        <f t="shared" si="17"/>
        <v>0</v>
      </c>
      <c r="BJ35" s="75">
        <f t="shared" si="17"/>
        <v>0</v>
      </c>
      <c r="BK35" s="75">
        <f t="shared" si="17"/>
        <v>0</v>
      </c>
      <c r="BL35" s="75">
        <f t="shared" si="17"/>
        <v>0</v>
      </c>
      <c r="BM35" s="75">
        <f t="shared" si="17"/>
        <v>0</v>
      </c>
      <c r="BN35" s="75">
        <f t="shared" si="17"/>
        <v>0</v>
      </c>
      <c r="BO35" s="76">
        <f t="shared" si="17"/>
        <v>876</v>
      </c>
      <c r="BP35" s="75">
        <f t="shared" si="17"/>
        <v>70405</v>
      </c>
      <c r="BQ35" s="75">
        <f t="shared" si="17"/>
        <v>11273</v>
      </c>
      <c r="BR35" s="75">
        <f t="shared" si="17"/>
        <v>11273</v>
      </c>
      <c r="BS35" s="75">
        <f t="shared" si="17"/>
        <v>0</v>
      </c>
      <c r="BT35" s="75">
        <f t="shared" si="17"/>
        <v>0</v>
      </c>
      <c r="BU35" s="75">
        <f t="shared" si="17"/>
        <v>0</v>
      </c>
      <c r="BV35" s="75">
        <f t="shared" si="17"/>
        <v>0</v>
      </c>
      <c r="BW35" s="75">
        <f>SUM(S35,AU35)</f>
        <v>0</v>
      </c>
      <c r="BX35" s="75">
        <f>SUM(T35,AV35)</f>
        <v>0</v>
      </c>
      <c r="BY35" s="75">
        <f>SUM(U35,AW35)</f>
        <v>0</v>
      </c>
      <c r="BZ35" s="75">
        <f>SUM(V35,AX35)</f>
        <v>0</v>
      </c>
      <c r="CA35" s="75">
        <f t="shared" si="18"/>
        <v>59132</v>
      </c>
      <c r="CB35" s="75">
        <f t="shared" si="18"/>
        <v>59132</v>
      </c>
      <c r="CC35" s="75">
        <f t="shared" si="18"/>
        <v>0</v>
      </c>
      <c r="CD35" s="75">
        <f t="shared" si="18"/>
        <v>0</v>
      </c>
      <c r="CE35" s="75">
        <f t="shared" si="18"/>
        <v>0</v>
      </c>
      <c r="CF35" s="76">
        <f t="shared" si="18"/>
        <v>93802</v>
      </c>
      <c r="CG35" s="75">
        <f t="shared" si="18"/>
        <v>0</v>
      </c>
      <c r="CH35" s="75">
        <f t="shared" si="18"/>
        <v>2962</v>
      </c>
      <c r="CI35" s="75">
        <f t="shared" si="18"/>
        <v>73367</v>
      </c>
    </row>
    <row r="36" spans="1:87" s="50" customFormat="1" ht="12" customHeight="1">
      <c r="A36" s="53" t="s">
        <v>477</v>
      </c>
      <c r="B36" s="54" t="s">
        <v>536</v>
      </c>
      <c r="C36" s="53" t="s">
        <v>537</v>
      </c>
      <c r="D36" s="75">
        <f t="shared" si="2"/>
        <v>0</v>
      </c>
      <c r="E36" s="75">
        <f t="shared" si="3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692</v>
      </c>
      <c r="L36" s="75">
        <f t="shared" si="4"/>
        <v>34456</v>
      </c>
      <c r="M36" s="75">
        <f t="shared" si="5"/>
        <v>0</v>
      </c>
      <c r="N36" s="75">
        <v>0</v>
      </c>
      <c r="O36" s="75">
        <v>0</v>
      </c>
      <c r="P36" s="75">
        <v>0</v>
      </c>
      <c r="Q36" s="75">
        <v>0</v>
      </c>
      <c r="R36" s="75">
        <f t="shared" si="6"/>
        <v>0</v>
      </c>
      <c r="S36" s="75">
        <v>0</v>
      </c>
      <c r="T36" s="75">
        <v>0</v>
      </c>
      <c r="U36" s="75">
        <v>0</v>
      </c>
      <c r="V36" s="75">
        <v>0</v>
      </c>
      <c r="W36" s="75">
        <f t="shared" si="7"/>
        <v>34456</v>
      </c>
      <c r="X36" s="75">
        <v>33041</v>
      </c>
      <c r="Y36" s="75">
        <v>1415</v>
      </c>
      <c r="Z36" s="75">
        <v>0</v>
      </c>
      <c r="AA36" s="75">
        <v>0</v>
      </c>
      <c r="AB36" s="76">
        <v>41340</v>
      </c>
      <c r="AC36" s="75">
        <v>0</v>
      </c>
      <c r="AD36" s="75">
        <v>0</v>
      </c>
      <c r="AE36" s="75">
        <f t="shared" si="8"/>
        <v>34456</v>
      </c>
      <c r="AF36" s="75">
        <f t="shared" si="9"/>
        <v>0</v>
      </c>
      <c r="AG36" s="75">
        <f t="shared" si="10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1"/>
        <v>0</v>
      </c>
      <c r="AO36" s="75">
        <f t="shared" si="12"/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3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4"/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51290</v>
      </c>
      <c r="BE36" s="75">
        <v>0</v>
      </c>
      <c r="BF36" s="75">
        <v>0</v>
      </c>
      <c r="BG36" s="75">
        <f t="shared" si="15"/>
        <v>0</v>
      </c>
      <c r="BH36" s="75">
        <f t="shared" si="17"/>
        <v>0</v>
      </c>
      <c r="BI36" s="75">
        <f t="shared" si="17"/>
        <v>0</v>
      </c>
      <c r="BJ36" s="75">
        <f t="shared" si="17"/>
        <v>0</v>
      </c>
      <c r="BK36" s="75">
        <f t="shared" si="17"/>
        <v>0</v>
      </c>
      <c r="BL36" s="75">
        <f t="shared" si="17"/>
        <v>0</v>
      </c>
      <c r="BM36" s="75">
        <f t="shared" si="17"/>
        <v>0</v>
      </c>
      <c r="BN36" s="75">
        <f t="shared" si="17"/>
        <v>0</v>
      </c>
      <c r="BO36" s="76">
        <f t="shared" si="17"/>
        <v>692</v>
      </c>
      <c r="BP36" s="75">
        <f t="shared" si="17"/>
        <v>34456</v>
      </c>
      <c r="BQ36" s="75">
        <f t="shared" si="17"/>
        <v>0</v>
      </c>
      <c r="BR36" s="75">
        <f t="shared" si="17"/>
        <v>0</v>
      </c>
      <c r="BS36" s="75">
        <f t="shared" si="17"/>
        <v>0</v>
      </c>
      <c r="BT36" s="75">
        <f t="shared" si="17"/>
        <v>0</v>
      </c>
      <c r="BU36" s="75">
        <f t="shared" si="17"/>
        <v>0</v>
      </c>
      <c r="BV36" s="75">
        <f t="shared" si="17"/>
        <v>0</v>
      </c>
      <c r="BW36" s="75">
        <f>SUM(S36,AU36)</f>
        <v>0</v>
      </c>
      <c r="BX36" s="75">
        <f>SUM(T36,AV36)</f>
        <v>0</v>
      </c>
      <c r="BY36" s="75">
        <f>SUM(U36,AW36)</f>
        <v>0</v>
      </c>
      <c r="BZ36" s="75">
        <f>SUM(V36,AX36)</f>
        <v>0</v>
      </c>
      <c r="CA36" s="75">
        <f t="shared" si="18"/>
        <v>34456</v>
      </c>
      <c r="CB36" s="75">
        <f t="shared" si="18"/>
        <v>33041</v>
      </c>
      <c r="CC36" s="75">
        <f t="shared" si="18"/>
        <v>1415</v>
      </c>
      <c r="CD36" s="75">
        <f t="shared" si="18"/>
        <v>0</v>
      </c>
      <c r="CE36" s="75">
        <f t="shared" si="18"/>
        <v>0</v>
      </c>
      <c r="CF36" s="76">
        <f t="shared" si="18"/>
        <v>92630</v>
      </c>
      <c r="CG36" s="75">
        <f t="shared" si="18"/>
        <v>0</v>
      </c>
      <c r="CH36" s="75">
        <f t="shared" si="18"/>
        <v>0</v>
      </c>
      <c r="CI36" s="75">
        <f t="shared" si="18"/>
        <v>34456</v>
      </c>
    </row>
    <row r="37" spans="1:87" s="50" customFormat="1" ht="12" customHeight="1">
      <c r="A37" s="53" t="s">
        <v>477</v>
      </c>
      <c r="B37" s="54" t="s">
        <v>538</v>
      </c>
      <c r="C37" s="53" t="s">
        <v>539</v>
      </c>
      <c r="D37" s="75">
        <f t="shared" si="2"/>
        <v>0</v>
      </c>
      <c r="E37" s="75">
        <f t="shared" si="3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397</v>
      </c>
      <c r="L37" s="75">
        <f t="shared" si="4"/>
        <v>38547</v>
      </c>
      <c r="M37" s="75">
        <f t="shared" si="5"/>
        <v>0</v>
      </c>
      <c r="N37" s="75">
        <v>0</v>
      </c>
      <c r="O37" s="75">
        <v>0</v>
      </c>
      <c r="P37" s="75">
        <v>0</v>
      </c>
      <c r="Q37" s="75">
        <v>0</v>
      </c>
      <c r="R37" s="75">
        <f t="shared" si="6"/>
        <v>0</v>
      </c>
      <c r="S37" s="75">
        <v>0</v>
      </c>
      <c r="T37" s="75">
        <v>0</v>
      </c>
      <c r="U37" s="75">
        <v>0</v>
      </c>
      <c r="V37" s="75">
        <v>0</v>
      </c>
      <c r="W37" s="75">
        <f t="shared" si="7"/>
        <v>38547</v>
      </c>
      <c r="X37" s="75">
        <v>36975</v>
      </c>
      <c r="Y37" s="75">
        <v>1572</v>
      </c>
      <c r="Z37" s="75">
        <v>0</v>
      </c>
      <c r="AA37" s="75">
        <v>0</v>
      </c>
      <c r="AB37" s="76">
        <v>23385</v>
      </c>
      <c r="AC37" s="75">
        <v>0</v>
      </c>
      <c r="AD37" s="75">
        <v>0</v>
      </c>
      <c r="AE37" s="75">
        <f t="shared" si="8"/>
        <v>38547</v>
      </c>
      <c r="AF37" s="75">
        <f t="shared" si="9"/>
        <v>0</v>
      </c>
      <c r="AG37" s="75">
        <f t="shared" si="10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3338</v>
      </c>
      <c r="AN37" s="75">
        <f t="shared" si="11"/>
        <v>0</v>
      </c>
      <c r="AO37" s="75">
        <f t="shared" si="12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3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f t="shared" si="14"/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14810</v>
      </c>
      <c r="BE37" s="75">
        <v>0</v>
      </c>
      <c r="BF37" s="75">
        <v>0</v>
      </c>
      <c r="BG37" s="75">
        <f t="shared" si="15"/>
        <v>0</v>
      </c>
      <c r="BH37" s="75">
        <f t="shared" si="17"/>
        <v>0</v>
      </c>
      <c r="BI37" s="75">
        <f t="shared" si="17"/>
        <v>0</v>
      </c>
      <c r="BJ37" s="75">
        <f t="shared" si="17"/>
        <v>0</v>
      </c>
      <c r="BK37" s="75">
        <f t="shared" si="17"/>
        <v>0</v>
      </c>
      <c r="BL37" s="75">
        <f t="shared" si="17"/>
        <v>0</v>
      </c>
      <c r="BM37" s="75">
        <f t="shared" si="17"/>
        <v>0</v>
      </c>
      <c r="BN37" s="75">
        <f t="shared" si="17"/>
        <v>0</v>
      </c>
      <c r="BO37" s="76">
        <f t="shared" si="17"/>
        <v>3735</v>
      </c>
      <c r="BP37" s="75">
        <f t="shared" si="17"/>
        <v>38547</v>
      </c>
      <c r="BQ37" s="75">
        <f t="shared" si="17"/>
        <v>0</v>
      </c>
      <c r="BR37" s="75">
        <f t="shared" si="17"/>
        <v>0</v>
      </c>
      <c r="BS37" s="75">
        <f t="shared" si="17"/>
        <v>0</v>
      </c>
      <c r="BT37" s="75">
        <f t="shared" si="17"/>
        <v>0</v>
      </c>
      <c r="BU37" s="75">
        <f t="shared" si="17"/>
        <v>0</v>
      </c>
      <c r="BV37" s="75">
        <f t="shared" si="17"/>
        <v>0</v>
      </c>
      <c r="BW37" s="75">
        <f>SUM(S37,AU37)</f>
        <v>0</v>
      </c>
      <c r="BX37" s="75">
        <f>SUM(T37,AV37)</f>
        <v>0</v>
      </c>
      <c r="BY37" s="75">
        <f>SUM(U37,AW37)</f>
        <v>0</v>
      </c>
      <c r="BZ37" s="75">
        <f>SUM(V37,AX37)</f>
        <v>0</v>
      </c>
      <c r="CA37" s="75">
        <f t="shared" si="18"/>
        <v>38547</v>
      </c>
      <c r="CB37" s="75">
        <f t="shared" si="18"/>
        <v>36975</v>
      </c>
      <c r="CC37" s="75">
        <f t="shared" si="18"/>
        <v>1572</v>
      </c>
      <c r="CD37" s="75">
        <f t="shared" si="18"/>
        <v>0</v>
      </c>
      <c r="CE37" s="75">
        <f t="shared" si="18"/>
        <v>0</v>
      </c>
      <c r="CF37" s="76">
        <f t="shared" si="18"/>
        <v>38195</v>
      </c>
      <c r="CG37" s="75">
        <f t="shared" si="18"/>
        <v>0</v>
      </c>
      <c r="CH37" s="75">
        <f t="shared" si="18"/>
        <v>0</v>
      </c>
      <c r="CI37" s="75">
        <f t="shared" si="18"/>
        <v>38547</v>
      </c>
    </row>
    <row r="38" spans="1:87" s="50" customFormat="1" ht="12" customHeight="1">
      <c r="A38" s="53" t="s">
        <v>477</v>
      </c>
      <c r="B38" s="54" t="s">
        <v>540</v>
      </c>
      <c r="C38" s="53" t="s">
        <v>541</v>
      </c>
      <c r="D38" s="75">
        <f t="shared" si="2"/>
        <v>0</v>
      </c>
      <c r="E38" s="75">
        <f t="shared" si="3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550</v>
      </c>
      <c r="L38" s="75">
        <f t="shared" si="4"/>
        <v>33090</v>
      </c>
      <c r="M38" s="75">
        <f t="shared" si="5"/>
        <v>0</v>
      </c>
      <c r="N38" s="75">
        <v>0</v>
      </c>
      <c r="O38" s="75">
        <v>0</v>
      </c>
      <c r="P38" s="75">
        <v>0</v>
      </c>
      <c r="Q38" s="75">
        <v>0</v>
      </c>
      <c r="R38" s="75">
        <f t="shared" si="6"/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7"/>
        <v>33090</v>
      </c>
      <c r="X38" s="75">
        <v>31437</v>
      </c>
      <c r="Y38" s="75">
        <v>1653</v>
      </c>
      <c r="Z38" s="75">
        <v>0</v>
      </c>
      <c r="AA38" s="75">
        <v>0</v>
      </c>
      <c r="AB38" s="76">
        <v>32118</v>
      </c>
      <c r="AC38" s="75">
        <v>0</v>
      </c>
      <c r="AD38" s="75">
        <v>0</v>
      </c>
      <c r="AE38" s="75">
        <f t="shared" si="8"/>
        <v>33090</v>
      </c>
      <c r="AF38" s="75">
        <f t="shared" si="9"/>
        <v>0</v>
      </c>
      <c r="AG38" s="75">
        <f t="shared" si="10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4573</v>
      </c>
      <c r="AN38" s="75">
        <f t="shared" si="11"/>
        <v>0</v>
      </c>
      <c r="AO38" s="75">
        <f t="shared" si="12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3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4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20779</v>
      </c>
      <c r="BE38" s="75">
        <v>0</v>
      </c>
      <c r="BF38" s="75">
        <v>0</v>
      </c>
      <c r="BG38" s="75">
        <f t="shared" si="15"/>
        <v>0</v>
      </c>
      <c r="BH38" s="75">
        <f t="shared" si="17"/>
        <v>0</v>
      </c>
      <c r="BI38" s="75">
        <f t="shared" si="17"/>
        <v>0</v>
      </c>
      <c r="BJ38" s="75">
        <f t="shared" si="17"/>
        <v>0</v>
      </c>
      <c r="BK38" s="75">
        <f t="shared" si="17"/>
        <v>0</v>
      </c>
      <c r="BL38" s="75">
        <f t="shared" si="17"/>
        <v>0</v>
      </c>
      <c r="BM38" s="75">
        <f t="shared" si="17"/>
        <v>0</v>
      </c>
      <c r="BN38" s="75">
        <f t="shared" si="17"/>
        <v>0</v>
      </c>
      <c r="BO38" s="76">
        <f t="shared" si="17"/>
        <v>5123</v>
      </c>
      <c r="BP38" s="75">
        <f t="shared" si="17"/>
        <v>33090</v>
      </c>
      <c r="BQ38" s="75">
        <f t="shared" si="17"/>
        <v>0</v>
      </c>
      <c r="BR38" s="75">
        <f t="shared" si="17"/>
        <v>0</v>
      </c>
      <c r="BS38" s="75">
        <f t="shared" si="17"/>
        <v>0</v>
      </c>
      <c r="BT38" s="75">
        <f t="shared" si="17"/>
        <v>0</v>
      </c>
      <c r="BU38" s="75">
        <f t="shared" si="17"/>
        <v>0</v>
      </c>
      <c r="BV38" s="75">
        <f t="shared" si="17"/>
        <v>0</v>
      </c>
      <c r="BW38" s="75">
        <f>SUM(S38,AU38)</f>
        <v>0</v>
      </c>
      <c r="BX38" s="75">
        <f>SUM(T38,AV38)</f>
        <v>0</v>
      </c>
      <c r="BY38" s="75">
        <f>SUM(U38,AW38)</f>
        <v>0</v>
      </c>
      <c r="BZ38" s="75">
        <f>SUM(V38,AX38)</f>
        <v>0</v>
      </c>
      <c r="CA38" s="75">
        <f t="shared" si="18"/>
        <v>33090</v>
      </c>
      <c r="CB38" s="75">
        <f t="shared" si="18"/>
        <v>31437</v>
      </c>
      <c r="CC38" s="75">
        <f t="shared" si="18"/>
        <v>1653</v>
      </c>
      <c r="CD38" s="75">
        <f t="shared" si="18"/>
        <v>0</v>
      </c>
      <c r="CE38" s="75">
        <f t="shared" si="18"/>
        <v>0</v>
      </c>
      <c r="CF38" s="76">
        <f t="shared" si="18"/>
        <v>52897</v>
      </c>
      <c r="CG38" s="75">
        <f t="shared" si="18"/>
        <v>0</v>
      </c>
      <c r="CH38" s="75">
        <f t="shared" si="18"/>
        <v>0</v>
      </c>
      <c r="CI38" s="75">
        <f t="shared" si="18"/>
        <v>33090</v>
      </c>
    </row>
    <row r="39" spans="1:87" s="50" customFormat="1" ht="12" customHeight="1">
      <c r="A39" s="53" t="s">
        <v>477</v>
      </c>
      <c r="B39" s="54" t="s">
        <v>542</v>
      </c>
      <c r="C39" s="53" t="s">
        <v>543</v>
      </c>
      <c r="D39" s="75">
        <f t="shared" si="2"/>
        <v>0</v>
      </c>
      <c r="E39" s="75">
        <f t="shared" si="3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380</v>
      </c>
      <c r="L39" s="75">
        <f t="shared" si="4"/>
        <v>29139</v>
      </c>
      <c r="M39" s="75">
        <f t="shared" si="5"/>
        <v>8962</v>
      </c>
      <c r="N39" s="75">
        <v>8962</v>
      </c>
      <c r="O39" s="75">
        <v>0</v>
      </c>
      <c r="P39" s="75">
        <v>0</v>
      </c>
      <c r="Q39" s="75">
        <v>0</v>
      </c>
      <c r="R39" s="75">
        <f t="shared" si="6"/>
        <v>0</v>
      </c>
      <c r="S39" s="75">
        <v>0</v>
      </c>
      <c r="T39" s="75">
        <v>0</v>
      </c>
      <c r="U39" s="75">
        <v>0</v>
      </c>
      <c r="V39" s="75">
        <v>0</v>
      </c>
      <c r="W39" s="75">
        <f t="shared" si="7"/>
        <v>20177</v>
      </c>
      <c r="X39" s="75">
        <v>19121</v>
      </c>
      <c r="Y39" s="75">
        <v>924</v>
      </c>
      <c r="Z39" s="75">
        <v>0</v>
      </c>
      <c r="AA39" s="75">
        <v>132</v>
      </c>
      <c r="AB39" s="76">
        <v>22673</v>
      </c>
      <c r="AC39" s="75">
        <v>0</v>
      </c>
      <c r="AD39" s="75">
        <v>0</v>
      </c>
      <c r="AE39" s="75">
        <f t="shared" si="8"/>
        <v>29139</v>
      </c>
      <c r="AF39" s="75">
        <f t="shared" si="9"/>
        <v>0</v>
      </c>
      <c r="AG39" s="75">
        <f t="shared" si="10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4099</v>
      </c>
      <c r="AN39" s="75">
        <f t="shared" si="11"/>
        <v>0</v>
      </c>
      <c r="AO39" s="75">
        <f t="shared" si="12"/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3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4"/>
        <v>0</v>
      </c>
      <c r="AZ39" s="75">
        <v>0</v>
      </c>
      <c r="BA39" s="75">
        <v>0</v>
      </c>
      <c r="BB39" s="75">
        <v>0</v>
      </c>
      <c r="BC39" s="75">
        <v>0</v>
      </c>
      <c r="BD39" s="76">
        <v>19447</v>
      </c>
      <c r="BE39" s="75">
        <v>0</v>
      </c>
      <c r="BF39" s="75">
        <v>0</v>
      </c>
      <c r="BG39" s="75">
        <f t="shared" si="15"/>
        <v>0</v>
      </c>
      <c r="BH39" s="75">
        <f t="shared" si="17"/>
        <v>0</v>
      </c>
      <c r="BI39" s="75">
        <f t="shared" si="17"/>
        <v>0</v>
      </c>
      <c r="BJ39" s="75">
        <f t="shared" si="17"/>
        <v>0</v>
      </c>
      <c r="BK39" s="75">
        <f t="shared" si="17"/>
        <v>0</v>
      </c>
      <c r="BL39" s="75">
        <f t="shared" si="17"/>
        <v>0</v>
      </c>
      <c r="BM39" s="75">
        <f t="shared" si="17"/>
        <v>0</v>
      </c>
      <c r="BN39" s="75">
        <f t="shared" si="17"/>
        <v>0</v>
      </c>
      <c r="BO39" s="76">
        <f t="shared" si="17"/>
        <v>4479</v>
      </c>
      <c r="BP39" s="75">
        <f t="shared" si="17"/>
        <v>29139</v>
      </c>
      <c r="BQ39" s="75">
        <f t="shared" si="17"/>
        <v>8962</v>
      </c>
      <c r="BR39" s="75">
        <f t="shared" si="17"/>
        <v>8962</v>
      </c>
      <c r="BS39" s="75">
        <f t="shared" si="17"/>
        <v>0</v>
      </c>
      <c r="BT39" s="75">
        <f t="shared" si="17"/>
        <v>0</v>
      </c>
      <c r="BU39" s="75">
        <f t="shared" si="17"/>
        <v>0</v>
      </c>
      <c r="BV39" s="75">
        <f t="shared" si="17"/>
        <v>0</v>
      </c>
      <c r="BW39" s="75">
        <f>SUM(S39,AU39)</f>
        <v>0</v>
      </c>
      <c r="BX39" s="75">
        <f>SUM(T39,AV39)</f>
        <v>0</v>
      </c>
      <c r="BY39" s="75">
        <f>SUM(U39,AW39)</f>
        <v>0</v>
      </c>
      <c r="BZ39" s="75">
        <f>SUM(V39,AX39)</f>
        <v>0</v>
      </c>
      <c r="CA39" s="75">
        <f t="shared" si="18"/>
        <v>20177</v>
      </c>
      <c r="CB39" s="75">
        <f t="shared" si="18"/>
        <v>19121</v>
      </c>
      <c r="CC39" s="75">
        <f t="shared" si="18"/>
        <v>924</v>
      </c>
      <c r="CD39" s="75">
        <f t="shared" si="18"/>
        <v>0</v>
      </c>
      <c r="CE39" s="75">
        <f t="shared" si="18"/>
        <v>132</v>
      </c>
      <c r="CF39" s="76">
        <f t="shared" si="18"/>
        <v>42120</v>
      </c>
      <c r="CG39" s="75">
        <f t="shared" si="18"/>
        <v>0</v>
      </c>
      <c r="CH39" s="75">
        <f t="shared" si="18"/>
        <v>0</v>
      </c>
      <c r="CI39" s="75">
        <f t="shared" si="18"/>
        <v>29139</v>
      </c>
    </row>
    <row r="40" spans="1:87" s="50" customFormat="1" ht="12" customHeight="1">
      <c r="A40" s="53" t="s">
        <v>477</v>
      </c>
      <c r="B40" s="54" t="s">
        <v>544</v>
      </c>
      <c r="C40" s="53" t="s">
        <v>545</v>
      </c>
      <c r="D40" s="75">
        <f t="shared" si="2"/>
        <v>0</v>
      </c>
      <c r="E40" s="75">
        <f t="shared" si="3"/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t="shared" si="4"/>
        <v>46245</v>
      </c>
      <c r="M40" s="75">
        <f t="shared" si="5"/>
        <v>0</v>
      </c>
      <c r="N40" s="75">
        <v>0</v>
      </c>
      <c r="O40" s="75">
        <v>0</v>
      </c>
      <c r="P40" s="75">
        <v>0</v>
      </c>
      <c r="Q40" s="75">
        <v>0</v>
      </c>
      <c r="R40" s="75">
        <f t="shared" si="6"/>
        <v>1947</v>
      </c>
      <c r="S40" s="75">
        <v>1947</v>
      </c>
      <c r="T40" s="75">
        <v>0</v>
      </c>
      <c r="U40" s="75">
        <v>0</v>
      </c>
      <c r="V40" s="75">
        <v>0</v>
      </c>
      <c r="W40" s="75">
        <f t="shared" si="7"/>
        <v>44298</v>
      </c>
      <c r="X40" s="75">
        <v>6008</v>
      </c>
      <c r="Y40" s="75">
        <v>32227</v>
      </c>
      <c r="Z40" s="75">
        <v>6063</v>
      </c>
      <c r="AA40" s="75">
        <v>0</v>
      </c>
      <c r="AB40" s="76">
        <v>0</v>
      </c>
      <c r="AC40" s="75">
        <v>0</v>
      </c>
      <c r="AD40" s="75">
        <v>0</v>
      </c>
      <c r="AE40" s="75">
        <f t="shared" si="8"/>
        <v>46245</v>
      </c>
      <c r="AF40" s="75">
        <f t="shared" si="9"/>
        <v>0</v>
      </c>
      <c r="AG40" s="75">
        <f t="shared" si="10"/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t="shared" si="11"/>
        <v>7114</v>
      </c>
      <c r="AO40" s="75">
        <f t="shared" si="12"/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3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t="shared" si="14"/>
        <v>7114</v>
      </c>
      <c r="AZ40" s="75">
        <v>0</v>
      </c>
      <c r="BA40" s="75">
        <v>7114</v>
      </c>
      <c r="BB40" s="75">
        <v>0</v>
      </c>
      <c r="BC40" s="75">
        <v>0</v>
      </c>
      <c r="BD40" s="76">
        <v>0</v>
      </c>
      <c r="BE40" s="75">
        <v>0</v>
      </c>
      <c r="BF40" s="75">
        <v>0</v>
      </c>
      <c r="BG40" s="75">
        <f t="shared" si="15"/>
        <v>7114</v>
      </c>
      <c r="BH40" s="75">
        <f t="shared" si="17"/>
        <v>0</v>
      </c>
      <c r="BI40" s="75">
        <f t="shared" si="17"/>
        <v>0</v>
      </c>
      <c r="BJ40" s="75">
        <f t="shared" si="17"/>
        <v>0</v>
      </c>
      <c r="BK40" s="75">
        <f t="shared" si="17"/>
        <v>0</v>
      </c>
      <c r="BL40" s="75">
        <f t="shared" si="17"/>
        <v>0</v>
      </c>
      <c r="BM40" s="75">
        <f t="shared" si="17"/>
        <v>0</v>
      </c>
      <c r="BN40" s="75">
        <f t="shared" si="17"/>
        <v>0</v>
      </c>
      <c r="BO40" s="76">
        <f t="shared" si="17"/>
        <v>0</v>
      </c>
      <c r="BP40" s="75">
        <f t="shared" si="17"/>
        <v>53359</v>
      </c>
      <c r="BQ40" s="75">
        <f t="shared" si="17"/>
        <v>0</v>
      </c>
      <c r="BR40" s="75">
        <f t="shared" si="17"/>
        <v>0</v>
      </c>
      <c r="BS40" s="75">
        <f t="shared" si="17"/>
        <v>0</v>
      </c>
      <c r="BT40" s="75">
        <f t="shared" si="17"/>
        <v>0</v>
      </c>
      <c r="BU40" s="75">
        <f t="shared" si="17"/>
        <v>0</v>
      </c>
      <c r="BV40" s="75">
        <f t="shared" si="17"/>
        <v>1947</v>
      </c>
      <c r="BW40" s="75">
        <f>SUM(S40,AU40)</f>
        <v>1947</v>
      </c>
      <c r="BX40" s="75">
        <f>SUM(T40,AV40)</f>
        <v>0</v>
      </c>
      <c r="BY40" s="75">
        <f>SUM(U40,AW40)</f>
        <v>0</v>
      </c>
      <c r="BZ40" s="75">
        <f>SUM(V40,AX40)</f>
        <v>0</v>
      </c>
      <c r="CA40" s="75">
        <f t="shared" si="18"/>
        <v>51412</v>
      </c>
      <c r="CB40" s="75">
        <f t="shared" si="18"/>
        <v>6008</v>
      </c>
      <c r="CC40" s="75">
        <f t="shared" si="18"/>
        <v>39341</v>
      </c>
      <c r="CD40" s="75">
        <f t="shared" si="18"/>
        <v>6063</v>
      </c>
      <c r="CE40" s="75">
        <f t="shared" si="18"/>
        <v>0</v>
      </c>
      <c r="CF40" s="76">
        <f t="shared" si="18"/>
        <v>0</v>
      </c>
      <c r="CG40" s="75">
        <f t="shared" si="18"/>
        <v>0</v>
      </c>
      <c r="CH40" s="75">
        <f t="shared" si="18"/>
        <v>0</v>
      </c>
      <c r="CI40" s="75">
        <f t="shared" si="18"/>
        <v>53359</v>
      </c>
    </row>
    <row r="41" spans="1:87" s="50" customFormat="1" ht="12" customHeight="1">
      <c r="A41" s="53" t="s">
        <v>477</v>
      </c>
      <c r="B41" s="54" t="s">
        <v>546</v>
      </c>
      <c r="C41" s="53" t="s">
        <v>547</v>
      </c>
      <c r="D41" s="75">
        <f t="shared" si="2"/>
        <v>0</v>
      </c>
      <c r="E41" s="75">
        <f t="shared" si="3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8338</v>
      </c>
      <c r="L41" s="75">
        <f t="shared" si="4"/>
        <v>48182</v>
      </c>
      <c r="M41" s="75">
        <f t="shared" si="5"/>
        <v>0</v>
      </c>
      <c r="N41" s="75">
        <v>0</v>
      </c>
      <c r="O41" s="75">
        <v>0</v>
      </c>
      <c r="P41" s="75">
        <v>0</v>
      </c>
      <c r="Q41" s="75">
        <v>0</v>
      </c>
      <c r="R41" s="75">
        <f t="shared" si="6"/>
        <v>6600</v>
      </c>
      <c r="S41" s="75">
        <v>0</v>
      </c>
      <c r="T41" s="75">
        <v>6600</v>
      </c>
      <c r="U41" s="75">
        <v>0</v>
      </c>
      <c r="V41" s="75">
        <v>0</v>
      </c>
      <c r="W41" s="75">
        <f t="shared" si="7"/>
        <v>41582</v>
      </c>
      <c r="X41" s="75">
        <v>39667</v>
      </c>
      <c r="Y41" s="75">
        <v>366</v>
      </c>
      <c r="Z41" s="75">
        <v>0</v>
      </c>
      <c r="AA41" s="75">
        <v>1549</v>
      </c>
      <c r="AB41" s="76">
        <v>31339</v>
      </c>
      <c r="AC41" s="75">
        <v>0</v>
      </c>
      <c r="AD41" s="75">
        <v>5862</v>
      </c>
      <c r="AE41" s="75">
        <f t="shared" si="8"/>
        <v>54044</v>
      </c>
      <c r="AF41" s="75">
        <f t="shared" si="9"/>
        <v>0</v>
      </c>
      <c r="AG41" s="75">
        <f t="shared" si="10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11"/>
        <v>10</v>
      </c>
      <c r="AO41" s="75">
        <f t="shared" si="12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3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14"/>
        <v>10</v>
      </c>
      <c r="AZ41" s="75">
        <v>0</v>
      </c>
      <c r="BA41" s="75">
        <v>0</v>
      </c>
      <c r="BB41" s="75">
        <v>0</v>
      </c>
      <c r="BC41" s="75">
        <v>10</v>
      </c>
      <c r="BD41" s="76">
        <v>12919</v>
      </c>
      <c r="BE41" s="75">
        <v>0</v>
      </c>
      <c r="BF41" s="75">
        <v>0</v>
      </c>
      <c r="BG41" s="75">
        <f t="shared" si="15"/>
        <v>10</v>
      </c>
      <c r="BH41" s="75">
        <f aca="true" t="shared" si="19" ref="BH41:BW49">SUM(D41,AF41)</f>
        <v>0</v>
      </c>
      <c r="BI41" s="75">
        <f t="shared" si="19"/>
        <v>0</v>
      </c>
      <c r="BJ41" s="75">
        <f t="shared" si="19"/>
        <v>0</v>
      </c>
      <c r="BK41" s="75">
        <f t="shared" si="19"/>
        <v>0</v>
      </c>
      <c r="BL41" s="75">
        <f t="shared" si="19"/>
        <v>0</v>
      </c>
      <c r="BM41" s="75">
        <f t="shared" si="19"/>
        <v>0</v>
      </c>
      <c r="BN41" s="75">
        <f t="shared" si="19"/>
        <v>0</v>
      </c>
      <c r="BO41" s="76">
        <f t="shared" si="19"/>
        <v>8338</v>
      </c>
      <c r="BP41" s="75">
        <f t="shared" si="19"/>
        <v>48192</v>
      </c>
      <c r="BQ41" s="75">
        <f t="shared" si="19"/>
        <v>0</v>
      </c>
      <c r="BR41" s="75">
        <f t="shared" si="19"/>
        <v>0</v>
      </c>
      <c r="BS41" s="75">
        <f t="shared" si="19"/>
        <v>0</v>
      </c>
      <c r="BT41" s="75">
        <f t="shared" si="19"/>
        <v>0</v>
      </c>
      <c r="BU41" s="75">
        <f t="shared" si="19"/>
        <v>0</v>
      </c>
      <c r="BV41" s="75">
        <f t="shared" si="19"/>
        <v>6600</v>
      </c>
      <c r="BW41" s="75">
        <f>SUM(S41,AU41)</f>
        <v>0</v>
      </c>
      <c r="BX41" s="75">
        <f>SUM(T41,AV41)</f>
        <v>6600</v>
      </c>
      <c r="BY41" s="75">
        <f>SUM(U41,AW41)</f>
        <v>0</v>
      </c>
      <c r="BZ41" s="75">
        <f>SUM(V41,AX41)</f>
        <v>0</v>
      </c>
      <c r="CA41" s="75">
        <f t="shared" si="18"/>
        <v>41592</v>
      </c>
      <c r="CB41" s="75">
        <f t="shared" si="18"/>
        <v>39667</v>
      </c>
      <c r="CC41" s="75">
        <f t="shared" si="18"/>
        <v>366</v>
      </c>
      <c r="CD41" s="75">
        <f t="shared" si="18"/>
        <v>0</v>
      </c>
      <c r="CE41" s="75">
        <f t="shared" si="18"/>
        <v>1559</v>
      </c>
      <c r="CF41" s="76">
        <f t="shared" si="18"/>
        <v>44258</v>
      </c>
      <c r="CG41" s="75">
        <f t="shared" si="18"/>
        <v>0</v>
      </c>
      <c r="CH41" s="75">
        <f t="shared" si="18"/>
        <v>5862</v>
      </c>
      <c r="CI41" s="75">
        <f t="shared" si="18"/>
        <v>54054</v>
      </c>
    </row>
    <row r="42" spans="1:87" s="50" customFormat="1" ht="12" customHeight="1">
      <c r="A42" s="53" t="s">
        <v>477</v>
      </c>
      <c r="B42" s="54" t="s">
        <v>548</v>
      </c>
      <c r="C42" s="53" t="s">
        <v>549</v>
      </c>
      <c r="D42" s="75">
        <f t="shared" si="2"/>
        <v>0</v>
      </c>
      <c r="E42" s="75">
        <f t="shared" si="3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1469</v>
      </c>
      <c r="L42" s="75">
        <f t="shared" si="4"/>
        <v>31321</v>
      </c>
      <c r="M42" s="75">
        <f t="shared" si="5"/>
        <v>6738</v>
      </c>
      <c r="N42" s="75">
        <v>6738</v>
      </c>
      <c r="O42" s="75">
        <v>0</v>
      </c>
      <c r="P42" s="75">
        <v>0</v>
      </c>
      <c r="Q42" s="75">
        <v>0</v>
      </c>
      <c r="R42" s="75">
        <f t="shared" si="6"/>
        <v>0</v>
      </c>
      <c r="S42" s="75">
        <v>0</v>
      </c>
      <c r="T42" s="75">
        <v>0</v>
      </c>
      <c r="U42" s="75"/>
      <c r="V42" s="75">
        <v>0</v>
      </c>
      <c r="W42" s="75">
        <f t="shared" si="7"/>
        <v>24583</v>
      </c>
      <c r="X42" s="75">
        <v>24583</v>
      </c>
      <c r="Y42" s="75">
        <v>0</v>
      </c>
      <c r="Z42" s="75">
        <v>0</v>
      </c>
      <c r="AA42" s="75">
        <v>0</v>
      </c>
      <c r="AB42" s="76">
        <v>17520</v>
      </c>
      <c r="AC42" s="75">
        <v>0</v>
      </c>
      <c r="AD42" s="75">
        <v>0</v>
      </c>
      <c r="AE42" s="75">
        <f t="shared" si="8"/>
        <v>31321</v>
      </c>
      <c r="AF42" s="75">
        <f t="shared" si="9"/>
        <v>0</v>
      </c>
      <c r="AG42" s="75">
        <f t="shared" si="10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0</v>
      </c>
      <c r="AN42" s="75">
        <f t="shared" si="11"/>
        <v>0</v>
      </c>
      <c r="AO42" s="75">
        <f t="shared" si="12"/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13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f t="shared" si="14"/>
        <v>0</v>
      </c>
      <c r="AZ42" s="75">
        <v>0</v>
      </c>
      <c r="BA42" s="75">
        <v>0</v>
      </c>
      <c r="BB42" s="75">
        <v>0</v>
      </c>
      <c r="BC42" s="75">
        <v>0</v>
      </c>
      <c r="BD42" s="76">
        <v>17855</v>
      </c>
      <c r="BE42" s="75">
        <v>0</v>
      </c>
      <c r="BF42" s="75">
        <v>0</v>
      </c>
      <c r="BG42" s="75">
        <f t="shared" si="15"/>
        <v>0</v>
      </c>
      <c r="BH42" s="75">
        <f t="shared" si="19"/>
        <v>0</v>
      </c>
      <c r="BI42" s="75">
        <f t="shared" si="19"/>
        <v>0</v>
      </c>
      <c r="BJ42" s="75">
        <f t="shared" si="19"/>
        <v>0</v>
      </c>
      <c r="BK42" s="75">
        <f t="shared" si="19"/>
        <v>0</v>
      </c>
      <c r="BL42" s="75">
        <f t="shared" si="19"/>
        <v>0</v>
      </c>
      <c r="BM42" s="75">
        <f t="shared" si="19"/>
        <v>0</v>
      </c>
      <c r="BN42" s="75">
        <f t="shared" si="19"/>
        <v>0</v>
      </c>
      <c r="BO42" s="76">
        <f t="shared" si="19"/>
        <v>1469</v>
      </c>
      <c r="BP42" s="75">
        <f t="shared" si="19"/>
        <v>31321</v>
      </c>
      <c r="BQ42" s="75">
        <f t="shared" si="19"/>
        <v>6738</v>
      </c>
      <c r="BR42" s="75">
        <f t="shared" si="19"/>
        <v>6738</v>
      </c>
      <c r="BS42" s="75">
        <f t="shared" si="19"/>
        <v>0</v>
      </c>
      <c r="BT42" s="75">
        <f t="shared" si="19"/>
        <v>0</v>
      </c>
      <c r="BU42" s="75">
        <f t="shared" si="19"/>
        <v>0</v>
      </c>
      <c r="BV42" s="75">
        <f t="shared" si="19"/>
        <v>0</v>
      </c>
      <c r="BW42" s="75">
        <f>SUM(S42,AU42)</f>
        <v>0</v>
      </c>
      <c r="BX42" s="75">
        <f>SUM(T42,AV42)</f>
        <v>0</v>
      </c>
      <c r="BY42" s="75">
        <f>SUM(U42,AW42)</f>
        <v>0</v>
      </c>
      <c r="BZ42" s="75">
        <f>SUM(V42,AX42)</f>
        <v>0</v>
      </c>
      <c r="CA42" s="75">
        <f t="shared" si="18"/>
        <v>24583</v>
      </c>
      <c r="CB42" s="75">
        <f t="shared" si="18"/>
        <v>24583</v>
      </c>
      <c r="CC42" s="75">
        <f t="shared" si="18"/>
        <v>0</v>
      </c>
      <c r="CD42" s="75">
        <f t="shared" si="18"/>
        <v>0</v>
      </c>
      <c r="CE42" s="75">
        <f t="shared" si="18"/>
        <v>0</v>
      </c>
      <c r="CF42" s="76">
        <f t="shared" si="18"/>
        <v>35375</v>
      </c>
      <c r="CG42" s="75">
        <f t="shared" si="18"/>
        <v>0</v>
      </c>
      <c r="CH42" s="75">
        <f t="shared" si="18"/>
        <v>0</v>
      </c>
      <c r="CI42" s="75">
        <f t="shared" si="18"/>
        <v>31321</v>
      </c>
    </row>
    <row r="43" spans="1:87" s="50" customFormat="1" ht="12" customHeight="1">
      <c r="A43" s="53" t="s">
        <v>477</v>
      </c>
      <c r="B43" s="54" t="s">
        <v>550</v>
      </c>
      <c r="C43" s="53" t="s">
        <v>551</v>
      </c>
      <c r="D43" s="75">
        <f t="shared" si="2"/>
        <v>0</v>
      </c>
      <c r="E43" s="75">
        <f t="shared" si="3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4"/>
        <v>1102374</v>
      </c>
      <c r="M43" s="75">
        <f t="shared" si="5"/>
        <v>283644</v>
      </c>
      <c r="N43" s="75">
        <v>156436</v>
      </c>
      <c r="O43" s="75">
        <v>0</v>
      </c>
      <c r="P43" s="75">
        <v>120287</v>
      </c>
      <c r="Q43" s="75">
        <v>6921</v>
      </c>
      <c r="R43" s="75">
        <f t="shared" si="6"/>
        <v>431825</v>
      </c>
      <c r="S43" s="75">
        <v>0</v>
      </c>
      <c r="T43" s="75">
        <v>421521</v>
      </c>
      <c r="U43" s="75">
        <v>10304</v>
      </c>
      <c r="V43" s="75">
        <v>0</v>
      </c>
      <c r="W43" s="75">
        <f t="shared" si="7"/>
        <v>386905</v>
      </c>
      <c r="X43" s="75">
        <v>193524</v>
      </c>
      <c r="Y43" s="75">
        <v>184347</v>
      </c>
      <c r="Z43" s="75">
        <v>9034</v>
      </c>
      <c r="AA43" s="75">
        <v>0</v>
      </c>
      <c r="AB43" s="76">
        <v>0</v>
      </c>
      <c r="AC43" s="75">
        <v>0</v>
      </c>
      <c r="AD43" s="75">
        <v>152424</v>
      </c>
      <c r="AE43" s="75">
        <f t="shared" si="8"/>
        <v>1254798</v>
      </c>
      <c r="AF43" s="75">
        <f t="shared" si="9"/>
        <v>0</v>
      </c>
      <c r="AG43" s="75">
        <f t="shared" si="10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11"/>
        <v>325776</v>
      </c>
      <c r="AO43" s="75">
        <f t="shared" si="12"/>
        <v>210085</v>
      </c>
      <c r="AP43" s="75">
        <v>89468</v>
      </c>
      <c r="AQ43" s="75">
        <v>89150</v>
      </c>
      <c r="AR43" s="75">
        <v>31467</v>
      </c>
      <c r="AS43" s="75">
        <v>0</v>
      </c>
      <c r="AT43" s="75">
        <f t="shared" si="13"/>
        <v>101624</v>
      </c>
      <c r="AU43" s="75">
        <v>15013</v>
      </c>
      <c r="AV43" s="75">
        <v>86611</v>
      </c>
      <c r="AW43" s="75">
        <v>0</v>
      </c>
      <c r="AX43" s="75">
        <v>5345</v>
      </c>
      <c r="AY43" s="75">
        <f t="shared" si="14"/>
        <v>8722</v>
      </c>
      <c r="AZ43" s="75">
        <v>14</v>
      </c>
      <c r="BA43" s="75">
        <v>8708</v>
      </c>
      <c r="BB43" s="75">
        <v>0</v>
      </c>
      <c r="BC43" s="75">
        <v>0</v>
      </c>
      <c r="BD43" s="76">
        <v>0</v>
      </c>
      <c r="BE43" s="75">
        <v>0</v>
      </c>
      <c r="BF43" s="75">
        <v>45977</v>
      </c>
      <c r="BG43" s="75">
        <f t="shared" si="15"/>
        <v>371753</v>
      </c>
      <c r="BH43" s="75">
        <f t="shared" si="19"/>
        <v>0</v>
      </c>
      <c r="BI43" s="75">
        <f t="shared" si="19"/>
        <v>0</v>
      </c>
      <c r="BJ43" s="75">
        <f t="shared" si="19"/>
        <v>0</v>
      </c>
      <c r="BK43" s="75">
        <f t="shared" si="19"/>
        <v>0</v>
      </c>
      <c r="BL43" s="75">
        <f t="shared" si="19"/>
        <v>0</v>
      </c>
      <c r="BM43" s="75">
        <f t="shared" si="19"/>
        <v>0</v>
      </c>
      <c r="BN43" s="75">
        <f t="shared" si="19"/>
        <v>0</v>
      </c>
      <c r="BO43" s="76">
        <v>0</v>
      </c>
      <c r="BP43" s="75">
        <f t="shared" si="19"/>
        <v>1428150</v>
      </c>
      <c r="BQ43" s="75">
        <f t="shared" si="19"/>
        <v>493729</v>
      </c>
      <c r="BR43" s="75">
        <f t="shared" si="19"/>
        <v>245904</v>
      </c>
      <c r="BS43" s="75">
        <f t="shared" si="19"/>
        <v>89150</v>
      </c>
      <c r="BT43" s="75">
        <f t="shared" si="19"/>
        <v>151754</v>
      </c>
      <c r="BU43" s="75">
        <f t="shared" si="19"/>
        <v>6921</v>
      </c>
      <c r="BV43" s="75">
        <f t="shared" si="19"/>
        <v>533449</v>
      </c>
      <c r="BW43" s="75">
        <f t="shared" si="19"/>
        <v>15013</v>
      </c>
      <c r="BX43" s="75">
        <f>SUM(T43,AV43)</f>
        <v>508132</v>
      </c>
      <c r="BY43" s="75">
        <f>SUM(U43,AW43)</f>
        <v>10304</v>
      </c>
      <c r="BZ43" s="75">
        <f>SUM(V43,AX43)</f>
        <v>5345</v>
      </c>
      <c r="CA43" s="75">
        <f>SUM(W43,AY43)</f>
        <v>395627</v>
      </c>
      <c r="CB43" s="75">
        <f>SUM(X43,AZ43)</f>
        <v>193538</v>
      </c>
      <c r="CC43" s="75">
        <f>SUM(Y43,BA43)</f>
        <v>193055</v>
      </c>
      <c r="CD43" s="75">
        <f>SUM(Z43,BB43)</f>
        <v>9034</v>
      </c>
      <c r="CE43" s="75">
        <f>SUM(AA43,BC43)</f>
        <v>0</v>
      </c>
      <c r="CF43" s="76">
        <v>0</v>
      </c>
      <c r="CG43" s="75">
        <f t="shared" si="18"/>
        <v>0</v>
      </c>
      <c r="CH43" s="75">
        <f t="shared" si="18"/>
        <v>198401</v>
      </c>
      <c r="CI43" s="75">
        <f t="shared" si="18"/>
        <v>1626551</v>
      </c>
    </row>
    <row r="44" spans="1:87" s="50" customFormat="1" ht="12" customHeight="1">
      <c r="A44" s="53" t="s">
        <v>477</v>
      </c>
      <c r="B44" s="54" t="s">
        <v>552</v>
      </c>
      <c r="C44" s="53" t="s">
        <v>553</v>
      </c>
      <c r="D44" s="75">
        <f t="shared" si="2"/>
        <v>0</v>
      </c>
      <c r="E44" s="75">
        <f t="shared" si="3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5">
        <f t="shared" si="4"/>
        <v>1068982</v>
      </c>
      <c r="M44" s="75">
        <f t="shared" si="5"/>
        <v>151767</v>
      </c>
      <c r="N44" s="75">
        <v>151767</v>
      </c>
      <c r="O44" s="75">
        <v>0</v>
      </c>
      <c r="P44" s="75">
        <v>0</v>
      </c>
      <c r="Q44" s="75">
        <v>0</v>
      </c>
      <c r="R44" s="75">
        <f t="shared" si="6"/>
        <v>139431</v>
      </c>
      <c r="S44" s="75">
        <v>0</v>
      </c>
      <c r="T44" s="75">
        <v>139431</v>
      </c>
      <c r="U44" s="75">
        <v>0</v>
      </c>
      <c r="V44" s="75">
        <v>0</v>
      </c>
      <c r="W44" s="75">
        <f t="shared" si="7"/>
        <v>777784</v>
      </c>
      <c r="X44" s="75">
        <v>0</v>
      </c>
      <c r="Y44" s="75">
        <v>438346</v>
      </c>
      <c r="Z44" s="75">
        <v>0</v>
      </c>
      <c r="AA44" s="75">
        <v>339438</v>
      </c>
      <c r="AB44" s="76">
        <v>0</v>
      </c>
      <c r="AC44" s="75">
        <v>0</v>
      </c>
      <c r="AD44" s="75">
        <v>0</v>
      </c>
      <c r="AE44" s="75">
        <f t="shared" si="8"/>
        <v>1068982</v>
      </c>
      <c r="AF44" s="75">
        <f t="shared" si="9"/>
        <v>0</v>
      </c>
      <c r="AG44" s="75">
        <f t="shared" si="10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11"/>
        <v>274414</v>
      </c>
      <c r="AO44" s="75">
        <f t="shared" si="12"/>
        <v>55832</v>
      </c>
      <c r="AP44" s="75">
        <v>55832</v>
      </c>
      <c r="AQ44" s="75">
        <v>0</v>
      </c>
      <c r="AR44" s="75">
        <v>0</v>
      </c>
      <c r="AS44" s="75">
        <v>0</v>
      </c>
      <c r="AT44" s="75">
        <f t="shared" si="13"/>
        <v>108037</v>
      </c>
      <c r="AU44" s="75">
        <v>0</v>
      </c>
      <c r="AV44" s="75">
        <v>108037</v>
      </c>
      <c r="AW44" s="75">
        <v>0</v>
      </c>
      <c r="AX44" s="75">
        <v>0</v>
      </c>
      <c r="AY44" s="75">
        <f t="shared" si="14"/>
        <v>110545</v>
      </c>
      <c r="AZ44" s="75">
        <v>0</v>
      </c>
      <c r="BA44" s="75">
        <v>108313</v>
      </c>
      <c r="BB44" s="75">
        <v>0</v>
      </c>
      <c r="BC44" s="75">
        <v>2232</v>
      </c>
      <c r="BD44" s="76">
        <v>0</v>
      </c>
      <c r="BE44" s="75">
        <v>0</v>
      </c>
      <c r="BF44" s="75">
        <v>0</v>
      </c>
      <c r="BG44" s="75">
        <f t="shared" si="15"/>
        <v>274414</v>
      </c>
      <c r="BH44" s="75">
        <f t="shared" si="19"/>
        <v>0</v>
      </c>
      <c r="BI44" s="75">
        <f t="shared" si="19"/>
        <v>0</v>
      </c>
      <c r="BJ44" s="75">
        <f t="shared" si="19"/>
        <v>0</v>
      </c>
      <c r="BK44" s="75">
        <f t="shared" si="19"/>
        <v>0</v>
      </c>
      <c r="BL44" s="75">
        <f t="shared" si="19"/>
        <v>0</v>
      </c>
      <c r="BM44" s="75">
        <f t="shared" si="19"/>
        <v>0</v>
      </c>
      <c r="BN44" s="75">
        <f t="shared" si="19"/>
        <v>0</v>
      </c>
      <c r="BO44" s="76">
        <v>0</v>
      </c>
      <c r="BP44" s="75">
        <f>SUM(L44,AN44)</f>
        <v>1343396</v>
      </c>
      <c r="BQ44" s="75">
        <f>SUM(M44,AO44)</f>
        <v>207599</v>
      </c>
      <c r="BR44" s="75">
        <f>SUM(N44,AP44)</f>
        <v>207599</v>
      </c>
      <c r="BS44" s="75">
        <f>SUM(O44,AQ44)</f>
        <v>0</v>
      </c>
      <c r="BT44" s="75">
        <f>SUM(P44,AR44)</f>
        <v>0</v>
      </c>
      <c r="BU44" s="75">
        <f>SUM(Q44,AS44)</f>
        <v>0</v>
      </c>
      <c r="BV44" s="75">
        <f>SUM(R44,AT44)</f>
        <v>247468</v>
      </c>
      <c r="BW44" s="75">
        <f>SUM(S44,AU44)</f>
        <v>0</v>
      </c>
      <c r="BX44" s="75">
        <f>SUM(T44,AV44)</f>
        <v>247468</v>
      </c>
      <c r="BY44" s="75">
        <f>SUM(U44,AW44)</f>
        <v>0</v>
      </c>
      <c r="BZ44" s="75">
        <f>SUM(V44,AX44)</f>
        <v>0</v>
      </c>
      <c r="CA44" s="75">
        <f>SUM(W44,AY44)</f>
        <v>888329</v>
      </c>
      <c r="CB44" s="75">
        <f>SUM(X44,AZ44)</f>
        <v>0</v>
      </c>
      <c r="CC44" s="75">
        <f>SUM(Y44,BA44)</f>
        <v>546659</v>
      </c>
      <c r="CD44" s="75">
        <f>SUM(Z44,BB44)</f>
        <v>0</v>
      </c>
      <c r="CE44" s="75">
        <f>SUM(AA44,BC44)</f>
        <v>341670</v>
      </c>
      <c r="CF44" s="76">
        <v>0</v>
      </c>
      <c r="CG44" s="75">
        <f t="shared" si="18"/>
        <v>0</v>
      </c>
      <c r="CH44" s="75">
        <f t="shared" si="18"/>
        <v>0</v>
      </c>
      <c r="CI44" s="75">
        <f t="shared" si="18"/>
        <v>1343396</v>
      </c>
    </row>
    <row r="45" spans="1:87" s="50" customFormat="1" ht="12" customHeight="1">
      <c r="A45" s="53" t="s">
        <v>477</v>
      </c>
      <c r="B45" s="54" t="s">
        <v>554</v>
      </c>
      <c r="C45" s="53" t="s">
        <v>555</v>
      </c>
      <c r="D45" s="75">
        <f t="shared" si="2"/>
        <v>0</v>
      </c>
      <c r="E45" s="75">
        <f t="shared" si="3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4"/>
        <v>835076</v>
      </c>
      <c r="M45" s="75">
        <f t="shared" si="5"/>
        <v>17553</v>
      </c>
      <c r="N45" s="75">
        <v>17553</v>
      </c>
      <c r="O45" s="75">
        <v>0</v>
      </c>
      <c r="P45" s="75">
        <v>0</v>
      </c>
      <c r="Q45" s="75">
        <v>0</v>
      </c>
      <c r="R45" s="75">
        <f t="shared" si="6"/>
        <v>642308</v>
      </c>
      <c r="S45" s="75">
        <v>0</v>
      </c>
      <c r="T45" s="75">
        <v>626057</v>
      </c>
      <c r="U45" s="75">
        <v>16251</v>
      </c>
      <c r="V45" s="75">
        <v>0</v>
      </c>
      <c r="W45" s="75">
        <f t="shared" si="7"/>
        <v>175215</v>
      </c>
      <c r="X45" s="75">
        <v>0</v>
      </c>
      <c r="Y45" s="75">
        <v>175215</v>
      </c>
      <c r="Z45" s="75">
        <v>0</v>
      </c>
      <c r="AA45" s="75">
        <v>0</v>
      </c>
      <c r="AB45" s="76">
        <v>0</v>
      </c>
      <c r="AC45" s="75">
        <v>0</v>
      </c>
      <c r="AD45" s="75">
        <v>2654</v>
      </c>
      <c r="AE45" s="75">
        <f t="shared" si="8"/>
        <v>837730</v>
      </c>
      <c r="AF45" s="75">
        <f t="shared" si="9"/>
        <v>0</v>
      </c>
      <c r="AG45" s="75">
        <f t="shared" si="10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11"/>
        <v>201979</v>
      </c>
      <c r="AO45" s="75">
        <f t="shared" si="12"/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13"/>
        <v>30259</v>
      </c>
      <c r="AU45" s="75">
        <v>0</v>
      </c>
      <c r="AV45" s="75">
        <v>30259</v>
      </c>
      <c r="AW45" s="75">
        <v>0</v>
      </c>
      <c r="AX45" s="75">
        <v>0</v>
      </c>
      <c r="AY45" s="75">
        <f t="shared" si="14"/>
        <v>171720</v>
      </c>
      <c r="AZ45" s="75">
        <v>0</v>
      </c>
      <c r="BA45" s="75">
        <v>171720</v>
      </c>
      <c r="BB45" s="75">
        <v>0</v>
      </c>
      <c r="BC45" s="75">
        <v>0</v>
      </c>
      <c r="BD45" s="76">
        <v>0</v>
      </c>
      <c r="BE45" s="75">
        <v>0</v>
      </c>
      <c r="BF45" s="75">
        <v>243</v>
      </c>
      <c r="BG45" s="75">
        <f t="shared" si="15"/>
        <v>202222</v>
      </c>
      <c r="BH45" s="75">
        <f t="shared" si="19"/>
        <v>0</v>
      </c>
      <c r="BI45" s="75">
        <f t="shared" si="19"/>
        <v>0</v>
      </c>
      <c r="BJ45" s="75">
        <f t="shared" si="19"/>
        <v>0</v>
      </c>
      <c r="BK45" s="75">
        <f t="shared" si="19"/>
        <v>0</v>
      </c>
      <c r="BL45" s="75">
        <f t="shared" si="19"/>
        <v>0</v>
      </c>
      <c r="BM45" s="75">
        <f t="shared" si="19"/>
        <v>0</v>
      </c>
      <c r="BN45" s="75">
        <f t="shared" si="19"/>
        <v>0</v>
      </c>
      <c r="BO45" s="76">
        <v>0</v>
      </c>
      <c r="BP45" s="75">
        <f>SUM(L45,AN45)</f>
        <v>1037055</v>
      </c>
      <c r="BQ45" s="75">
        <f>SUM(M45,AO45)</f>
        <v>17553</v>
      </c>
      <c r="BR45" s="75">
        <f>SUM(N45,AP45)</f>
        <v>17553</v>
      </c>
      <c r="BS45" s="75">
        <f>SUM(O45,AQ45)</f>
        <v>0</v>
      </c>
      <c r="BT45" s="75">
        <f>SUM(P45,AR45)</f>
        <v>0</v>
      </c>
      <c r="BU45" s="75">
        <f>SUM(Q45,AS45)</f>
        <v>0</v>
      </c>
      <c r="BV45" s="75">
        <f>SUM(R45,AT45)</f>
        <v>672567</v>
      </c>
      <c r="BW45" s="75">
        <f>SUM(S45,AU45)</f>
        <v>0</v>
      </c>
      <c r="BX45" s="75">
        <f>SUM(T45,AV45)</f>
        <v>656316</v>
      </c>
      <c r="BY45" s="75">
        <f>SUM(U45,AW45)</f>
        <v>16251</v>
      </c>
      <c r="BZ45" s="75">
        <f>SUM(V45,AX45)</f>
        <v>0</v>
      </c>
      <c r="CA45" s="75">
        <f>SUM(W45,AY45)</f>
        <v>346935</v>
      </c>
      <c r="CB45" s="75">
        <f>SUM(X45,AZ45)</f>
        <v>0</v>
      </c>
      <c r="CC45" s="75">
        <f>SUM(Y45,BA45)</f>
        <v>346935</v>
      </c>
      <c r="CD45" s="75">
        <f>SUM(Z45,BB45)</f>
        <v>0</v>
      </c>
      <c r="CE45" s="75">
        <f>SUM(AA45,BC45)</f>
        <v>0</v>
      </c>
      <c r="CF45" s="76">
        <v>0</v>
      </c>
      <c r="CG45" s="75">
        <f t="shared" si="18"/>
        <v>0</v>
      </c>
      <c r="CH45" s="75">
        <f t="shared" si="18"/>
        <v>2897</v>
      </c>
      <c r="CI45" s="75">
        <f t="shared" si="18"/>
        <v>1039952</v>
      </c>
    </row>
    <row r="46" spans="1:87" s="50" customFormat="1" ht="12" customHeight="1">
      <c r="A46" s="53" t="s">
        <v>477</v>
      </c>
      <c r="B46" s="54" t="s">
        <v>556</v>
      </c>
      <c r="C46" s="53" t="s">
        <v>557</v>
      </c>
      <c r="D46" s="75">
        <f t="shared" si="2"/>
        <v>115933</v>
      </c>
      <c r="E46" s="75">
        <f t="shared" si="3"/>
        <v>95073</v>
      </c>
      <c r="F46" s="75">
        <v>0</v>
      </c>
      <c r="G46" s="75">
        <v>1467</v>
      </c>
      <c r="H46" s="75">
        <v>93606</v>
      </c>
      <c r="I46" s="75">
        <v>0</v>
      </c>
      <c r="J46" s="75">
        <v>20860</v>
      </c>
      <c r="K46" s="76">
        <v>0</v>
      </c>
      <c r="L46" s="75">
        <f t="shared" si="4"/>
        <v>1155702</v>
      </c>
      <c r="M46" s="75">
        <f t="shared" si="5"/>
        <v>153955</v>
      </c>
      <c r="N46" s="75">
        <v>153955</v>
      </c>
      <c r="O46" s="75">
        <v>0</v>
      </c>
      <c r="P46" s="75">
        <v>0</v>
      </c>
      <c r="Q46" s="75">
        <v>0</v>
      </c>
      <c r="R46" s="75">
        <f t="shared" si="6"/>
        <v>627076</v>
      </c>
      <c r="S46" s="75">
        <v>0</v>
      </c>
      <c r="T46" s="75">
        <v>605904</v>
      </c>
      <c r="U46" s="75">
        <v>21172</v>
      </c>
      <c r="V46" s="75">
        <v>0</v>
      </c>
      <c r="W46" s="75">
        <f t="shared" si="7"/>
        <v>374380</v>
      </c>
      <c r="X46" s="75">
        <v>0</v>
      </c>
      <c r="Y46" s="75">
        <v>335428</v>
      </c>
      <c r="Z46" s="75">
        <v>12312</v>
      </c>
      <c r="AA46" s="75">
        <v>26640</v>
      </c>
      <c r="AB46" s="76">
        <v>0</v>
      </c>
      <c r="AC46" s="75">
        <v>291</v>
      </c>
      <c r="AD46" s="75">
        <v>130936</v>
      </c>
      <c r="AE46" s="75">
        <f t="shared" si="8"/>
        <v>1402571</v>
      </c>
      <c r="AF46" s="75">
        <f t="shared" si="9"/>
        <v>79284</v>
      </c>
      <c r="AG46" s="75">
        <f t="shared" si="10"/>
        <v>79284</v>
      </c>
      <c r="AH46" s="75">
        <v>0</v>
      </c>
      <c r="AI46" s="75">
        <v>79284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11"/>
        <v>475915</v>
      </c>
      <c r="AO46" s="75">
        <f t="shared" si="12"/>
        <v>141599</v>
      </c>
      <c r="AP46" s="75">
        <v>141599</v>
      </c>
      <c r="AQ46" s="75">
        <v>0</v>
      </c>
      <c r="AR46" s="75">
        <v>0</v>
      </c>
      <c r="AS46" s="75">
        <v>0</v>
      </c>
      <c r="AT46" s="75">
        <f t="shared" si="13"/>
        <v>142548</v>
      </c>
      <c r="AU46" s="75">
        <v>1513</v>
      </c>
      <c r="AV46" s="75">
        <v>141035</v>
      </c>
      <c r="AW46" s="75">
        <v>0</v>
      </c>
      <c r="AX46" s="75">
        <v>0</v>
      </c>
      <c r="AY46" s="75">
        <f t="shared" si="14"/>
        <v>191768</v>
      </c>
      <c r="AZ46" s="75">
        <v>60612</v>
      </c>
      <c r="BA46" s="75">
        <v>107474</v>
      </c>
      <c r="BB46" s="75">
        <v>17175</v>
      </c>
      <c r="BC46" s="75">
        <v>6507</v>
      </c>
      <c r="BD46" s="76">
        <v>0</v>
      </c>
      <c r="BE46" s="75">
        <v>0</v>
      </c>
      <c r="BF46" s="75">
        <v>8137</v>
      </c>
      <c r="BG46" s="75">
        <f t="shared" si="15"/>
        <v>563336</v>
      </c>
      <c r="BH46" s="75">
        <f t="shared" si="19"/>
        <v>195217</v>
      </c>
      <c r="BI46" s="75">
        <f t="shared" si="19"/>
        <v>174357</v>
      </c>
      <c r="BJ46" s="75">
        <f t="shared" si="19"/>
        <v>0</v>
      </c>
      <c r="BK46" s="75">
        <f t="shared" si="19"/>
        <v>80751</v>
      </c>
      <c r="BL46" s="75">
        <f t="shared" si="19"/>
        <v>93606</v>
      </c>
      <c r="BM46" s="75">
        <f t="shared" si="19"/>
        <v>0</v>
      </c>
      <c r="BN46" s="75">
        <f t="shared" si="19"/>
        <v>20860</v>
      </c>
      <c r="BO46" s="76">
        <v>0</v>
      </c>
      <c r="BP46" s="75">
        <f>SUM(L46,AN46)</f>
        <v>1631617</v>
      </c>
      <c r="BQ46" s="75">
        <f>SUM(M46,AO46)</f>
        <v>295554</v>
      </c>
      <c r="BR46" s="75">
        <f>SUM(N46,AP46)</f>
        <v>295554</v>
      </c>
      <c r="BS46" s="75">
        <f>SUM(O46,AQ46)</f>
        <v>0</v>
      </c>
      <c r="BT46" s="75">
        <f>SUM(P46,AR46)</f>
        <v>0</v>
      </c>
      <c r="BU46" s="75">
        <f>SUM(Q46,AS46)</f>
        <v>0</v>
      </c>
      <c r="BV46" s="75">
        <f>SUM(R46,AT46)</f>
        <v>769624</v>
      </c>
      <c r="BW46" s="75">
        <f>SUM(S46,AU46)</f>
        <v>1513</v>
      </c>
      <c r="BX46" s="75">
        <f>SUM(T46,AV46)</f>
        <v>746939</v>
      </c>
      <c r="BY46" s="75">
        <f>SUM(U46,AW46)</f>
        <v>21172</v>
      </c>
      <c r="BZ46" s="75">
        <f>SUM(V46,AX46)</f>
        <v>0</v>
      </c>
      <c r="CA46" s="75">
        <f>SUM(W46,AY46)</f>
        <v>566148</v>
      </c>
      <c r="CB46" s="75">
        <f>SUM(X46,AZ46)</f>
        <v>60612</v>
      </c>
      <c r="CC46" s="75">
        <f>SUM(Y46,BA46)</f>
        <v>442902</v>
      </c>
      <c r="CD46" s="75">
        <f>SUM(Z46,BB46)</f>
        <v>29487</v>
      </c>
      <c r="CE46" s="75">
        <f>SUM(AA46,BC46)</f>
        <v>33147</v>
      </c>
      <c r="CF46" s="76">
        <v>0</v>
      </c>
      <c r="CG46" s="75">
        <f t="shared" si="18"/>
        <v>291</v>
      </c>
      <c r="CH46" s="75">
        <f t="shared" si="18"/>
        <v>139073</v>
      </c>
      <c r="CI46" s="75">
        <f t="shared" si="18"/>
        <v>1965907</v>
      </c>
    </row>
    <row r="47" spans="1:87" s="50" customFormat="1" ht="12" customHeight="1">
      <c r="A47" s="53" t="s">
        <v>477</v>
      </c>
      <c r="B47" s="54" t="s">
        <v>558</v>
      </c>
      <c r="C47" s="53" t="s">
        <v>559</v>
      </c>
      <c r="D47" s="75">
        <f t="shared" si="2"/>
        <v>430831</v>
      </c>
      <c r="E47" s="75">
        <f t="shared" si="3"/>
        <v>430831</v>
      </c>
      <c r="F47" s="75">
        <v>0</v>
      </c>
      <c r="G47" s="75">
        <v>34074</v>
      </c>
      <c r="H47" s="75">
        <v>396757</v>
      </c>
      <c r="I47" s="75">
        <v>0</v>
      </c>
      <c r="J47" s="75"/>
      <c r="K47" s="76">
        <v>0</v>
      </c>
      <c r="L47" s="75">
        <f t="shared" si="4"/>
        <v>532138</v>
      </c>
      <c r="M47" s="75">
        <f t="shared" si="5"/>
        <v>168804</v>
      </c>
      <c r="N47" s="75">
        <v>59576</v>
      </c>
      <c r="O47" s="75">
        <v>0</v>
      </c>
      <c r="P47" s="75">
        <v>109228</v>
      </c>
      <c r="Q47" s="75">
        <v>0</v>
      </c>
      <c r="R47" s="75">
        <f t="shared" si="6"/>
        <v>221666</v>
      </c>
      <c r="S47" s="75">
        <v>0</v>
      </c>
      <c r="T47" s="75">
        <v>217472</v>
      </c>
      <c r="U47" s="75">
        <v>4194</v>
      </c>
      <c r="V47" s="75">
        <v>0</v>
      </c>
      <c r="W47" s="75">
        <f t="shared" si="7"/>
        <v>141668</v>
      </c>
      <c r="X47" s="75">
        <v>0</v>
      </c>
      <c r="Y47" s="75">
        <v>133442</v>
      </c>
      <c r="Z47" s="75">
        <v>8226</v>
      </c>
      <c r="AA47" s="75">
        <v>0</v>
      </c>
      <c r="AB47" s="76">
        <v>0</v>
      </c>
      <c r="AC47" s="75">
        <v>0</v>
      </c>
      <c r="AD47" s="75">
        <v>0</v>
      </c>
      <c r="AE47" s="75">
        <f t="shared" si="8"/>
        <v>962969</v>
      </c>
      <c r="AF47" s="75">
        <f t="shared" si="9"/>
        <v>0</v>
      </c>
      <c r="AG47" s="75">
        <f t="shared" si="10"/>
        <v>0</v>
      </c>
      <c r="AH47" s="75">
        <v>0</v>
      </c>
      <c r="AI47" s="75">
        <v>0</v>
      </c>
      <c r="AJ47" s="75">
        <v>0</v>
      </c>
      <c r="AK47" s="75">
        <v>0</v>
      </c>
      <c r="AL47" s="75"/>
      <c r="AM47" s="76">
        <v>0</v>
      </c>
      <c r="AN47" s="75">
        <f t="shared" si="11"/>
        <v>113565</v>
      </c>
      <c r="AO47" s="75">
        <f t="shared" si="12"/>
        <v>56267</v>
      </c>
      <c r="AP47" s="75">
        <v>17257</v>
      </c>
      <c r="AQ47" s="75">
        <v>7802</v>
      </c>
      <c r="AR47" s="75">
        <v>31208</v>
      </c>
      <c r="AS47" s="75">
        <v>0</v>
      </c>
      <c r="AT47" s="75">
        <f t="shared" si="13"/>
        <v>48614</v>
      </c>
      <c r="AU47" s="75">
        <v>1661</v>
      </c>
      <c r="AV47" s="75">
        <v>46953</v>
      </c>
      <c r="AW47" s="75">
        <v>0</v>
      </c>
      <c r="AX47" s="75">
        <v>0</v>
      </c>
      <c r="AY47" s="75">
        <f t="shared" si="14"/>
        <v>8684</v>
      </c>
      <c r="AZ47" s="75">
        <v>54</v>
      </c>
      <c r="BA47" s="75">
        <v>8630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 t="shared" si="15"/>
        <v>113565</v>
      </c>
      <c r="BH47" s="75">
        <f t="shared" si="19"/>
        <v>430831</v>
      </c>
      <c r="BI47" s="75">
        <f t="shared" si="19"/>
        <v>430831</v>
      </c>
      <c r="BJ47" s="75">
        <f t="shared" si="19"/>
        <v>0</v>
      </c>
      <c r="BK47" s="75">
        <f t="shared" si="19"/>
        <v>34074</v>
      </c>
      <c r="BL47" s="75">
        <f t="shared" si="19"/>
        <v>396757</v>
      </c>
      <c r="BM47" s="75">
        <f t="shared" si="19"/>
        <v>0</v>
      </c>
      <c r="BN47" s="75">
        <f t="shared" si="19"/>
        <v>0</v>
      </c>
      <c r="BO47" s="76">
        <v>0</v>
      </c>
      <c r="BP47" s="75">
        <f>SUM(L47,AN47)</f>
        <v>645703</v>
      </c>
      <c r="BQ47" s="75">
        <f>SUM(M47,AO47)</f>
        <v>225071</v>
      </c>
      <c r="BR47" s="75">
        <f>SUM(N47,AP47)</f>
        <v>76833</v>
      </c>
      <c r="BS47" s="75">
        <f>SUM(O47,AQ47)</f>
        <v>7802</v>
      </c>
      <c r="BT47" s="75">
        <f>SUM(P47,AR47)</f>
        <v>140436</v>
      </c>
      <c r="BU47" s="75">
        <f>SUM(Q47,AS47)</f>
        <v>0</v>
      </c>
      <c r="BV47" s="75">
        <f>SUM(R47,AT47)</f>
        <v>270280</v>
      </c>
      <c r="BW47" s="75">
        <f>SUM(S47,AU47)</f>
        <v>1661</v>
      </c>
      <c r="BX47" s="75">
        <f>SUM(T47,AV47)</f>
        <v>264425</v>
      </c>
      <c r="BY47" s="75">
        <f>SUM(U47,AW47)</f>
        <v>4194</v>
      </c>
      <c r="BZ47" s="75">
        <f>SUM(V47,AX47)</f>
        <v>0</v>
      </c>
      <c r="CA47" s="75">
        <f>SUM(W47,AY47)</f>
        <v>150352</v>
      </c>
      <c r="CB47" s="75">
        <f>SUM(X47,AZ47)</f>
        <v>54</v>
      </c>
      <c r="CC47" s="75">
        <f>SUM(Y47,BA47)</f>
        <v>142072</v>
      </c>
      <c r="CD47" s="75">
        <f>SUM(Z47,BB47)</f>
        <v>8226</v>
      </c>
      <c r="CE47" s="75">
        <f>SUM(AA47,BC47)</f>
        <v>0</v>
      </c>
      <c r="CF47" s="76">
        <v>0</v>
      </c>
      <c r="CG47" s="75">
        <f t="shared" si="18"/>
        <v>0</v>
      </c>
      <c r="CH47" s="75">
        <f t="shared" si="18"/>
        <v>0</v>
      </c>
      <c r="CI47" s="75">
        <f t="shared" si="18"/>
        <v>1076534</v>
      </c>
    </row>
    <row r="48" spans="1:87" s="50" customFormat="1" ht="12" customHeight="1">
      <c r="A48" s="53" t="s">
        <v>477</v>
      </c>
      <c r="B48" s="54" t="s">
        <v>560</v>
      </c>
      <c r="C48" s="53" t="s">
        <v>561</v>
      </c>
      <c r="D48" s="75">
        <f t="shared" si="2"/>
        <v>62254</v>
      </c>
      <c r="E48" s="75">
        <f t="shared" si="3"/>
        <v>62254</v>
      </c>
      <c r="F48" s="75">
        <v>0</v>
      </c>
      <c r="G48" s="75">
        <v>62254</v>
      </c>
      <c r="H48" s="75">
        <v>0</v>
      </c>
      <c r="I48" s="75">
        <v>0</v>
      </c>
      <c r="J48" s="75">
        <v>0</v>
      </c>
      <c r="K48" s="76">
        <v>0</v>
      </c>
      <c r="L48" s="75">
        <f t="shared" si="4"/>
        <v>730945</v>
      </c>
      <c r="M48" s="75">
        <f t="shared" si="5"/>
        <v>38703</v>
      </c>
      <c r="N48" s="75">
        <v>29327</v>
      </c>
      <c r="O48" s="75">
        <v>0</v>
      </c>
      <c r="P48" s="75">
        <v>0</v>
      </c>
      <c r="Q48" s="75">
        <v>9376</v>
      </c>
      <c r="R48" s="75">
        <f t="shared" si="6"/>
        <v>376190</v>
      </c>
      <c r="S48" s="75">
        <v>0</v>
      </c>
      <c r="T48" s="75">
        <v>376190</v>
      </c>
      <c r="U48" s="75">
        <v>0</v>
      </c>
      <c r="V48" s="75">
        <v>0</v>
      </c>
      <c r="W48" s="75">
        <f t="shared" si="7"/>
        <v>316052</v>
      </c>
      <c r="X48" s="75">
        <v>0</v>
      </c>
      <c r="Y48" s="75">
        <v>316052</v>
      </c>
      <c r="Z48" s="75">
        <v>0</v>
      </c>
      <c r="AA48" s="75">
        <v>0</v>
      </c>
      <c r="AB48" s="76">
        <v>0</v>
      </c>
      <c r="AC48" s="75">
        <v>0</v>
      </c>
      <c r="AD48" s="75">
        <v>17143</v>
      </c>
      <c r="AE48" s="75">
        <f t="shared" si="8"/>
        <v>810342</v>
      </c>
      <c r="AF48" s="75">
        <f t="shared" si="9"/>
        <v>0</v>
      </c>
      <c r="AG48" s="75">
        <f t="shared" si="10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11"/>
        <v>137376</v>
      </c>
      <c r="AO48" s="75">
        <f t="shared" si="12"/>
        <v>8547</v>
      </c>
      <c r="AP48" s="75">
        <v>8547</v>
      </c>
      <c r="AQ48" s="75">
        <v>0</v>
      </c>
      <c r="AR48" s="75">
        <v>0</v>
      </c>
      <c r="AS48" s="75">
        <v>0</v>
      </c>
      <c r="AT48" s="75">
        <f t="shared" si="13"/>
        <v>113122</v>
      </c>
      <c r="AU48" s="75">
        <v>0</v>
      </c>
      <c r="AV48" s="75">
        <v>113122</v>
      </c>
      <c r="AW48" s="75">
        <v>0</v>
      </c>
      <c r="AX48" s="75">
        <v>0</v>
      </c>
      <c r="AY48" s="75">
        <f t="shared" si="14"/>
        <v>15707</v>
      </c>
      <c r="AZ48" s="75">
        <v>0</v>
      </c>
      <c r="BA48" s="75">
        <v>15707</v>
      </c>
      <c r="BB48" s="75">
        <v>0</v>
      </c>
      <c r="BC48" s="75">
        <v>0</v>
      </c>
      <c r="BD48" s="76">
        <v>0</v>
      </c>
      <c r="BE48" s="75">
        <v>0</v>
      </c>
      <c r="BF48" s="75">
        <v>3742</v>
      </c>
      <c r="BG48" s="75">
        <f t="shared" si="15"/>
        <v>141118</v>
      </c>
      <c r="BH48" s="75">
        <f t="shared" si="19"/>
        <v>62254</v>
      </c>
      <c r="BI48" s="75">
        <f t="shared" si="19"/>
        <v>62254</v>
      </c>
      <c r="BJ48" s="75">
        <f t="shared" si="19"/>
        <v>0</v>
      </c>
      <c r="BK48" s="75">
        <f t="shared" si="19"/>
        <v>62254</v>
      </c>
      <c r="BL48" s="75">
        <f t="shared" si="19"/>
        <v>0</v>
      </c>
      <c r="BM48" s="75">
        <f t="shared" si="19"/>
        <v>0</v>
      </c>
      <c r="BN48" s="75">
        <f t="shared" si="19"/>
        <v>0</v>
      </c>
      <c r="BO48" s="76">
        <v>0</v>
      </c>
      <c r="BP48" s="75">
        <f>SUM(L48,AN48)</f>
        <v>868321</v>
      </c>
      <c r="BQ48" s="75">
        <f>SUM(M48,AO48)</f>
        <v>47250</v>
      </c>
      <c r="BR48" s="75">
        <f>SUM(N48,AP48)</f>
        <v>37874</v>
      </c>
      <c r="BS48" s="75">
        <f>SUM(O48,AQ48)</f>
        <v>0</v>
      </c>
      <c r="BT48" s="75">
        <f>SUM(P48,AR48)</f>
        <v>0</v>
      </c>
      <c r="BU48" s="75">
        <f>SUM(Q48,AS48)</f>
        <v>9376</v>
      </c>
      <c r="BV48" s="75">
        <f>SUM(R48,AT48)</f>
        <v>489312</v>
      </c>
      <c r="BW48" s="75">
        <f>SUM(S48,AU48)</f>
        <v>0</v>
      </c>
      <c r="BX48" s="75">
        <f>SUM(T48,AV48)</f>
        <v>489312</v>
      </c>
      <c r="BY48" s="75">
        <f>SUM(U48,AW48)</f>
        <v>0</v>
      </c>
      <c r="BZ48" s="75">
        <f>SUM(V48,AX48)</f>
        <v>0</v>
      </c>
      <c r="CA48" s="75">
        <f>SUM(W48,AY48)</f>
        <v>331759</v>
      </c>
      <c r="CB48" s="75">
        <f>SUM(X48,AZ48)</f>
        <v>0</v>
      </c>
      <c r="CC48" s="75">
        <f>SUM(Y48,BA48)</f>
        <v>331759</v>
      </c>
      <c r="CD48" s="75">
        <f>SUM(Z48,BB48)</f>
        <v>0</v>
      </c>
      <c r="CE48" s="75">
        <f>SUM(AA48,BC48)</f>
        <v>0</v>
      </c>
      <c r="CF48" s="76">
        <v>0</v>
      </c>
      <c r="CG48" s="75">
        <f t="shared" si="18"/>
        <v>0</v>
      </c>
      <c r="CH48" s="75">
        <f t="shared" si="18"/>
        <v>20885</v>
      </c>
      <c r="CI48" s="75">
        <f t="shared" si="18"/>
        <v>951460</v>
      </c>
    </row>
    <row r="49" spans="1:87" s="50" customFormat="1" ht="12" customHeight="1">
      <c r="A49" s="53" t="s">
        <v>477</v>
      </c>
      <c r="B49" s="54" t="s">
        <v>562</v>
      </c>
      <c r="C49" s="53" t="s">
        <v>563</v>
      </c>
      <c r="D49" s="75">
        <f t="shared" si="2"/>
        <v>0</v>
      </c>
      <c r="E49" s="75">
        <f t="shared" si="3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4"/>
        <v>402422</v>
      </c>
      <c r="M49" s="75">
        <f t="shared" si="5"/>
        <v>45893</v>
      </c>
      <c r="N49" s="75">
        <v>30595</v>
      </c>
      <c r="O49" s="75">
        <v>0</v>
      </c>
      <c r="P49" s="75">
        <v>7649</v>
      </c>
      <c r="Q49" s="75">
        <v>7649</v>
      </c>
      <c r="R49" s="75">
        <f t="shared" si="6"/>
        <v>193053</v>
      </c>
      <c r="S49" s="75">
        <v>3445</v>
      </c>
      <c r="T49" s="75">
        <v>177737</v>
      </c>
      <c r="U49" s="75">
        <v>11871</v>
      </c>
      <c r="V49" s="75">
        <v>7785</v>
      </c>
      <c r="W49" s="75">
        <f t="shared" si="7"/>
        <v>155691</v>
      </c>
      <c r="X49" s="75">
        <v>43155</v>
      </c>
      <c r="Y49" s="75">
        <v>100119</v>
      </c>
      <c r="Z49" s="75">
        <v>9063</v>
      </c>
      <c r="AA49" s="75">
        <v>3354</v>
      </c>
      <c r="AB49" s="76">
        <v>0</v>
      </c>
      <c r="AC49" s="75">
        <v>0</v>
      </c>
      <c r="AD49" s="75">
        <v>13479</v>
      </c>
      <c r="AE49" s="75">
        <f t="shared" si="8"/>
        <v>415901</v>
      </c>
      <c r="AF49" s="75">
        <f t="shared" si="9"/>
        <v>228393</v>
      </c>
      <c r="AG49" s="75">
        <f t="shared" si="10"/>
        <v>213980</v>
      </c>
      <c r="AH49" s="75">
        <v>0</v>
      </c>
      <c r="AI49" s="75">
        <v>213980</v>
      </c>
      <c r="AJ49" s="75">
        <v>0</v>
      </c>
      <c r="AK49" s="75">
        <v>0</v>
      </c>
      <c r="AL49" s="75">
        <v>14413</v>
      </c>
      <c r="AM49" s="76">
        <v>0</v>
      </c>
      <c r="AN49" s="75">
        <f t="shared" si="11"/>
        <v>66733</v>
      </c>
      <c r="AO49" s="75">
        <f t="shared" si="12"/>
        <v>15010</v>
      </c>
      <c r="AP49" s="75">
        <v>7505</v>
      </c>
      <c r="AQ49" s="75">
        <v>0</v>
      </c>
      <c r="AR49" s="75">
        <v>7505</v>
      </c>
      <c r="AS49" s="75">
        <v>0</v>
      </c>
      <c r="AT49" s="75">
        <f t="shared" si="13"/>
        <v>21108</v>
      </c>
      <c r="AU49" s="75">
        <v>0</v>
      </c>
      <c r="AV49" s="75">
        <v>21108</v>
      </c>
      <c r="AW49" s="75">
        <v>0</v>
      </c>
      <c r="AX49" s="75">
        <v>0</v>
      </c>
      <c r="AY49" s="75">
        <f t="shared" si="14"/>
        <v>30615</v>
      </c>
      <c r="AZ49" s="75">
        <v>0</v>
      </c>
      <c r="BA49" s="75">
        <v>19610</v>
      </c>
      <c r="BB49" s="75">
        <v>11005</v>
      </c>
      <c r="BC49" s="75">
        <v>0</v>
      </c>
      <c r="BD49" s="76">
        <v>0</v>
      </c>
      <c r="BE49" s="75">
        <v>0</v>
      </c>
      <c r="BF49" s="75">
        <v>607</v>
      </c>
      <c r="BG49" s="75">
        <f t="shared" si="15"/>
        <v>295733</v>
      </c>
      <c r="BH49" s="75">
        <f t="shared" si="19"/>
        <v>228393</v>
      </c>
      <c r="BI49" s="75">
        <f t="shared" si="19"/>
        <v>213980</v>
      </c>
      <c r="BJ49" s="75">
        <f t="shared" si="19"/>
        <v>0</v>
      </c>
      <c r="BK49" s="75">
        <f t="shared" si="19"/>
        <v>213980</v>
      </c>
      <c r="BL49" s="75">
        <f t="shared" si="19"/>
        <v>0</v>
      </c>
      <c r="BM49" s="75">
        <f t="shared" si="19"/>
        <v>0</v>
      </c>
      <c r="BN49" s="75">
        <f t="shared" si="19"/>
        <v>14413</v>
      </c>
      <c r="BO49" s="76">
        <v>0</v>
      </c>
      <c r="BP49" s="75">
        <f>SUM(L49,AN49)</f>
        <v>469155</v>
      </c>
      <c r="BQ49" s="75">
        <f>SUM(M49,AO49)</f>
        <v>60903</v>
      </c>
      <c r="BR49" s="75">
        <f>SUM(N49,AP49)</f>
        <v>38100</v>
      </c>
      <c r="BS49" s="75">
        <f>SUM(O49,AQ49)</f>
        <v>0</v>
      </c>
      <c r="BT49" s="75">
        <f>SUM(P49,AR49)</f>
        <v>15154</v>
      </c>
      <c r="BU49" s="75">
        <f>SUM(Q49,AS49)</f>
        <v>7649</v>
      </c>
      <c r="BV49" s="75">
        <f>SUM(R49,AT49)</f>
        <v>214161</v>
      </c>
      <c r="BW49" s="75">
        <f>SUM(S49,AU49)</f>
        <v>3445</v>
      </c>
      <c r="BX49" s="75">
        <f>SUM(T49,AV49)</f>
        <v>198845</v>
      </c>
      <c r="BY49" s="75">
        <f>SUM(U49,AW49)</f>
        <v>11871</v>
      </c>
      <c r="BZ49" s="75">
        <f>SUM(V49,AX49)</f>
        <v>7785</v>
      </c>
      <c r="CA49" s="75">
        <f>SUM(W49,AY49)</f>
        <v>186306</v>
      </c>
      <c r="CB49" s="75">
        <f>SUM(X49,AZ49)</f>
        <v>43155</v>
      </c>
      <c r="CC49" s="75">
        <f>SUM(Y49,BA49)</f>
        <v>119729</v>
      </c>
      <c r="CD49" s="75">
        <f>SUM(Z49,BB49)</f>
        <v>20068</v>
      </c>
      <c r="CE49" s="75">
        <f>SUM(AA49,BC49)</f>
        <v>3354</v>
      </c>
      <c r="CF49" s="76">
        <v>0</v>
      </c>
      <c r="CG49" s="75">
        <f t="shared" si="18"/>
        <v>0</v>
      </c>
      <c r="CH49" s="75">
        <f t="shared" si="18"/>
        <v>14086</v>
      </c>
      <c r="CI49" s="75">
        <f t="shared" si="18"/>
        <v>711634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43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5" t="s">
        <v>174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62" t="s">
        <v>77</v>
      </c>
      <c r="B2" s="150" t="s">
        <v>78</v>
      </c>
      <c r="C2" s="159" t="s">
        <v>175</v>
      </c>
      <c r="D2" s="139" t="s">
        <v>176</v>
      </c>
      <c r="E2" s="115"/>
      <c r="F2" s="115"/>
      <c r="G2" s="115"/>
      <c r="H2" s="115"/>
      <c r="I2" s="115"/>
      <c r="J2" s="139" t="s">
        <v>177</v>
      </c>
      <c r="K2" s="59"/>
      <c r="L2" s="59"/>
      <c r="M2" s="59"/>
      <c r="N2" s="59"/>
      <c r="O2" s="59"/>
      <c r="P2" s="59"/>
      <c r="Q2" s="116"/>
      <c r="R2" s="139" t="s">
        <v>178</v>
      </c>
      <c r="S2" s="59"/>
      <c r="T2" s="59"/>
      <c r="U2" s="59"/>
      <c r="V2" s="59"/>
      <c r="W2" s="59"/>
      <c r="X2" s="59"/>
      <c r="Y2" s="116"/>
      <c r="Z2" s="139" t="s">
        <v>179</v>
      </c>
      <c r="AA2" s="59"/>
      <c r="AB2" s="59"/>
      <c r="AC2" s="59"/>
      <c r="AD2" s="59"/>
      <c r="AE2" s="59"/>
      <c r="AF2" s="59"/>
      <c r="AG2" s="116"/>
      <c r="AH2" s="139" t="s">
        <v>180</v>
      </c>
      <c r="AI2" s="59"/>
      <c r="AJ2" s="59"/>
      <c r="AK2" s="59"/>
      <c r="AL2" s="59"/>
      <c r="AM2" s="59"/>
      <c r="AN2" s="59"/>
      <c r="AO2" s="116"/>
      <c r="AP2" s="139" t="s">
        <v>181</v>
      </c>
      <c r="AQ2" s="59"/>
      <c r="AR2" s="59"/>
      <c r="AS2" s="59"/>
      <c r="AT2" s="59"/>
      <c r="AU2" s="59"/>
      <c r="AV2" s="59"/>
      <c r="AW2" s="116"/>
      <c r="AX2" s="139" t="s">
        <v>182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63"/>
      <c r="B3" s="151"/>
      <c r="C3" s="165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63"/>
      <c r="B4" s="151"/>
      <c r="C4" s="160"/>
      <c r="D4" s="120" t="s">
        <v>55</v>
      </c>
      <c r="E4" s="59"/>
      <c r="F4" s="119"/>
      <c r="G4" s="120" t="s">
        <v>57</v>
      </c>
      <c r="H4" s="59"/>
      <c r="I4" s="119"/>
      <c r="J4" s="162" t="s">
        <v>183</v>
      </c>
      <c r="K4" s="159" t="s">
        <v>184</v>
      </c>
      <c r="L4" s="120" t="s">
        <v>55</v>
      </c>
      <c r="M4" s="59"/>
      <c r="N4" s="119"/>
      <c r="O4" s="120" t="s">
        <v>57</v>
      </c>
      <c r="P4" s="59"/>
      <c r="Q4" s="119"/>
      <c r="R4" s="162" t="s">
        <v>183</v>
      </c>
      <c r="S4" s="159" t="s">
        <v>184</v>
      </c>
      <c r="T4" s="120" t="s">
        <v>55</v>
      </c>
      <c r="U4" s="59"/>
      <c r="V4" s="119"/>
      <c r="W4" s="120" t="s">
        <v>57</v>
      </c>
      <c r="X4" s="59"/>
      <c r="Y4" s="119"/>
      <c r="Z4" s="162" t="s">
        <v>183</v>
      </c>
      <c r="AA4" s="159" t="s">
        <v>184</v>
      </c>
      <c r="AB4" s="120" t="s">
        <v>55</v>
      </c>
      <c r="AC4" s="59"/>
      <c r="AD4" s="119"/>
      <c r="AE4" s="120" t="s">
        <v>57</v>
      </c>
      <c r="AF4" s="59"/>
      <c r="AG4" s="119"/>
      <c r="AH4" s="162" t="s">
        <v>183</v>
      </c>
      <c r="AI4" s="159" t="s">
        <v>184</v>
      </c>
      <c r="AJ4" s="120" t="s">
        <v>55</v>
      </c>
      <c r="AK4" s="59"/>
      <c r="AL4" s="119"/>
      <c r="AM4" s="120" t="s">
        <v>57</v>
      </c>
      <c r="AN4" s="59"/>
      <c r="AO4" s="119"/>
      <c r="AP4" s="162" t="s">
        <v>183</v>
      </c>
      <c r="AQ4" s="159" t="s">
        <v>184</v>
      </c>
      <c r="AR4" s="120" t="s">
        <v>55</v>
      </c>
      <c r="AS4" s="59"/>
      <c r="AT4" s="119"/>
      <c r="AU4" s="120" t="s">
        <v>57</v>
      </c>
      <c r="AV4" s="59"/>
      <c r="AW4" s="119"/>
      <c r="AX4" s="162" t="s">
        <v>183</v>
      </c>
      <c r="AY4" s="159" t="s">
        <v>184</v>
      </c>
      <c r="AZ4" s="120" t="s">
        <v>55</v>
      </c>
      <c r="BA4" s="59"/>
      <c r="BB4" s="119"/>
      <c r="BC4" s="120" t="s">
        <v>57</v>
      </c>
      <c r="BD4" s="59"/>
      <c r="BE4" s="119"/>
    </row>
    <row r="5" spans="1:57" s="45" customFormat="1" ht="22.5">
      <c r="A5" s="163"/>
      <c r="B5" s="151"/>
      <c r="C5" s="160"/>
      <c r="D5" s="140" t="s">
        <v>186</v>
      </c>
      <c r="E5" s="131" t="s">
        <v>187</v>
      </c>
      <c r="F5" s="70" t="s">
        <v>58</v>
      </c>
      <c r="G5" s="119" t="s">
        <v>186</v>
      </c>
      <c r="H5" s="131" t="s">
        <v>187</v>
      </c>
      <c r="I5" s="70" t="s">
        <v>58</v>
      </c>
      <c r="J5" s="163"/>
      <c r="K5" s="160"/>
      <c r="L5" s="140" t="s">
        <v>186</v>
      </c>
      <c r="M5" s="131" t="s">
        <v>187</v>
      </c>
      <c r="N5" s="70" t="s">
        <v>189</v>
      </c>
      <c r="O5" s="140" t="s">
        <v>186</v>
      </c>
      <c r="P5" s="131" t="s">
        <v>187</v>
      </c>
      <c r="Q5" s="70" t="s">
        <v>189</v>
      </c>
      <c r="R5" s="163"/>
      <c r="S5" s="160"/>
      <c r="T5" s="140" t="s">
        <v>186</v>
      </c>
      <c r="U5" s="131" t="s">
        <v>187</v>
      </c>
      <c r="V5" s="70" t="s">
        <v>189</v>
      </c>
      <c r="W5" s="140" t="s">
        <v>186</v>
      </c>
      <c r="X5" s="131" t="s">
        <v>187</v>
      </c>
      <c r="Y5" s="70" t="s">
        <v>189</v>
      </c>
      <c r="Z5" s="163"/>
      <c r="AA5" s="160"/>
      <c r="AB5" s="140" t="s">
        <v>186</v>
      </c>
      <c r="AC5" s="131" t="s">
        <v>187</v>
      </c>
      <c r="AD5" s="70" t="s">
        <v>189</v>
      </c>
      <c r="AE5" s="140" t="s">
        <v>186</v>
      </c>
      <c r="AF5" s="131" t="s">
        <v>187</v>
      </c>
      <c r="AG5" s="70" t="s">
        <v>189</v>
      </c>
      <c r="AH5" s="163"/>
      <c r="AI5" s="160"/>
      <c r="AJ5" s="140" t="s">
        <v>186</v>
      </c>
      <c r="AK5" s="131" t="s">
        <v>187</v>
      </c>
      <c r="AL5" s="70" t="s">
        <v>189</v>
      </c>
      <c r="AM5" s="140" t="s">
        <v>186</v>
      </c>
      <c r="AN5" s="131" t="s">
        <v>187</v>
      </c>
      <c r="AO5" s="70" t="s">
        <v>189</v>
      </c>
      <c r="AP5" s="163"/>
      <c r="AQ5" s="160"/>
      <c r="AR5" s="140" t="s">
        <v>186</v>
      </c>
      <c r="AS5" s="131" t="s">
        <v>187</v>
      </c>
      <c r="AT5" s="70" t="s">
        <v>189</v>
      </c>
      <c r="AU5" s="140" t="s">
        <v>186</v>
      </c>
      <c r="AV5" s="131" t="s">
        <v>187</v>
      </c>
      <c r="AW5" s="70" t="s">
        <v>189</v>
      </c>
      <c r="AX5" s="163"/>
      <c r="AY5" s="160"/>
      <c r="AZ5" s="140" t="s">
        <v>186</v>
      </c>
      <c r="BA5" s="131" t="s">
        <v>187</v>
      </c>
      <c r="BB5" s="70" t="s">
        <v>189</v>
      </c>
      <c r="BC5" s="140" t="s">
        <v>186</v>
      </c>
      <c r="BD5" s="131" t="s">
        <v>187</v>
      </c>
      <c r="BE5" s="70" t="s">
        <v>189</v>
      </c>
    </row>
    <row r="6" spans="1:57" s="46" customFormat="1" ht="13.5">
      <c r="A6" s="164"/>
      <c r="B6" s="152"/>
      <c r="C6" s="161"/>
      <c r="D6" s="141" t="s">
        <v>74</v>
      </c>
      <c r="E6" s="142" t="s">
        <v>74</v>
      </c>
      <c r="F6" s="142" t="s">
        <v>74</v>
      </c>
      <c r="G6" s="141" t="s">
        <v>74</v>
      </c>
      <c r="H6" s="142" t="s">
        <v>74</v>
      </c>
      <c r="I6" s="142" t="s">
        <v>74</v>
      </c>
      <c r="J6" s="164"/>
      <c r="K6" s="161"/>
      <c r="L6" s="141" t="s">
        <v>74</v>
      </c>
      <c r="M6" s="142" t="s">
        <v>74</v>
      </c>
      <c r="N6" s="142" t="s">
        <v>74</v>
      </c>
      <c r="O6" s="141" t="s">
        <v>74</v>
      </c>
      <c r="P6" s="142" t="s">
        <v>74</v>
      </c>
      <c r="Q6" s="142" t="s">
        <v>74</v>
      </c>
      <c r="R6" s="164"/>
      <c r="S6" s="161"/>
      <c r="T6" s="141" t="s">
        <v>74</v>
      </c>
      <c r="U6" s="142" t="s">
        <v>74</v>
      </c>
      <c r="V6" s="142" t="s">
        <v>74</v>
      </c>
      <c r="W6" s="141" t="s">
        <v>74</v>
      </c>
      <c r="X6" s="142" t="s">
        <v>74</v>
      </c>
      <c r="Y6" s="142" t="s">
        <v>74</v>
      </c>
      <c r="Z6" s="164"/>
      <c r="AA6" s="161"/>
      <c r="AB6" s="141" t="s">
        <v>74</v>
      </c>
      <c r="AC6" s="142" t="s">
        <v>74</v>
      </c>
      <c r="AD6" s="142" t="s">
        <v>74</v>
      </c>
      <c r="AE6" s="141" t="s">
        <v>74</v>
      </c>
      <c r="AF6" s="142" t="s">
        <v>74</v>
      </c>
      <c r="AG6" s="142" t="s">
        <v>74</v>
      </c>
      <c r="AH6" s="164"/>
      <c r="AI6" s="161"/>
      <c r="AJ6" s="141" t="s">
        <v>74</v>
      </c>
      <c r="AK6" s="142" t="s">
        <v>74</v>
      </c>
      <c r="AL6" s="142" t="s">
        <v>74</v>
      </c>
      <c r="AM6" s="141" t="s">
        <v>74</v>
      </c>
      <c r="AN6" s="142" t="s">
        <v>74</v>
      </c>
      <c r="AO6" s="142" t="s">
        <v>74</v>
      </c>
      <c r="AP6" s="164"/>
      <c r="AQ6" s="161"/>
      <c r="AR6" s="141" t="s">
        <v>74</v>
      </c>
      <c r="AS6" s="142" t="s">
        <v>74</v>
      </c>
      <c r="AT6" s="142" t="s">
        <v>74</v>
      </c>
      <c r="AU6" s="141" t="s">
        <v>74</v>
      </c>
      <c r="AV6" s="142" t="s">
        <v>74</v>
      </c>
      <c r="AW6" s="142" t="s">
        <v>74</v>
      </c>
      <c r="AX6" s="164"/>
      <c r="AY6" s="161"/>
      <c r="AZ6" s="141" t="s">
        <v>74</v>
      </c>
      <c r="BA6" s="142" t="s">
        <v>74</v>
      </c>
      <c r="BB6" s="142" t="s">
        <v>74</v>
      </c>
      <c r="BC6" s="141" t="s">
        <v>74</v>
      </c>
      <c r="BD6" s="142" t="s">
        <v>74</v>
      </c>
      <c r="BE6" s="142" t="s">
        <v>74</v>
      </c>
    </row>
    <row r="7" spans="1:57" s="61" customFormat="1" ht="12" customHeight="1">
      <c r="A7" s="48" t="s">
        <v>564</v>
      </c>
      <c r="B7" s="48">
        <v>6000</v>
      </c>
      <c r="C7" s="48" t="s">
        <v>565</v>
      </c>
      <c r="D7" s="71">
        <f aca="true" t="shared" si="0" ref="D7:I7">SUM(D8:D42)</f>
        <v>529268</v>
      </c>
      <c r="E7" s="71">
        <f t="shared" si="0"/>
        <v>3372052</v>
      </c>
      <c r="F7" s="71">
        <f t="shared" si="0"/>
        <v>3901320</v>
      </c>
      <c r="G7" s="71">
        <f t="shared" si="0"/>
        <v>46711</v>
      </c>
      <c r="H7" s="71">
        <f t="shared" si="0"/>
        <v>1276467</v>
      </c>
      <c r="I7" s="71">
        <f t="shared" si="0"/>
        <v>1323178</v>
      </c>
      <c r="J7" s="49">
        <f>COUNTIF(J8:J42,"&lt;&gt;")</f>
        <v>31</v>
      </c>
      <c r="K7" s="49">
        <f>COUNTIF(K8:K42,"&lt;&gt;")</f>
        <v>31</v>
      </c>
      <c r="L7" s="71">
        <f aca="true" t="shared" si="1" ref="L7:Q7">SUM(L8:L42)</f>
        <v>529268</v>
      </c>
      <c r="M7" s="71">
        <f t="shared" si="1"/>
        <v>3372052</v>
      </c>
      <c r="N7" s="71">
        <f t="shared" si="1"/>
        <v>3901320</v>
      </c>
      <c r="O7" s="71">
        <f t="shared" si="1"/>
        <v>46711</v>
      </c>
      <c r="P7" s="71">
        <f t="shared" si="1"/>
        <v>1276467</v>
      </c>
      <c r="Q7" s="71">
        <f t="shared" si="1"/>
        <v>1323178</v>
      </c>
      <c r="R7" s="49">
        <f>COUNTIF(R8:R42,"&lt;&gt;")</f>
        <v>0</v>
      </c>
      <c r="S7" s="49">
        <f>COUNTIF(S8:S42,"&lt;&gt;")</f>
        <v>0</v>
      </c>
      <c r="T7" s="71">
        <f aca="true" t="shared" si="2" ref="T7:Y7">SUM(T8:T42)</f>
        <v>0</v>
      </c>
      <c r="U7" s="71">
        <f t="shared" si="2"/>
        <v>0</v>
      </c>
      <c r="V7" s="71">
        <f t="shared" si="2"/>
        <v>0</v>
      </c>
      <c r="W7" s="71">
        <f t="shared" si="2"/>
        <v>0</v>
      </c>
      <c r="X7" s="71">
        <f t="shared" si="2"/>
        <v>0</v>
      </c>
      <c r="Y7" s="71">
        <f t="shared" si="2"/>
        <v>0</v>
      </c>
      <c r="Z7" s="49">
        <f>COUNTIF(Z8:Z42,"&lt;&gt;")</f>
        <v>0</v>
      </c>
      <c r="AA7" s="49">
        <f>COUNTIF(AA8:AA42,"&lt;&gt;")</f>
        <v>0</v>
      </c>
      <c r="AB7" s="71">
        <f aca="true" t="shared" si="3" ref="AB7:AG7">SUM(AB8:AB42)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COUNTIF(AH8:AH42,"&lt;&gt;")</f>
        <v>0</v>
      </c>
      <c r="AI7" s="49">
        <f>COUNTIF(AI8:AI42,"&lt;&gt;")</f>
        <v>0</v>
      </c>
      <c r="AJ7" s="71">
        <f aca="true" t="shared" si="4" ref="AJ7:AO7">SUM(AJ8:AJ42)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COUNTIF(AP8:AP42,"&lt;&gt;")</f>
        <v>0</v>
      </c>
      <c r="AQ7" s="49">
        <f>COUNTIF(AQ8:AQ42,"&lt;&gt;")</f>
        <v>0</v>
      </c>
      <c r="AR7" s="71">
        <f aca="true" t="shared" si="5" ref="AR7:AW7">SUM(AR8:AR42)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COUNTIF(AX8:AX42,"&lt;&gt;")</f>
        <v>0</v>
      </c>
      <c r="AY7" s="49">
        <f>COUNTIF(AY8:AY42,"&lt;&gt;")</f>
        <v>0</v>
      </c>
      <c r="AZ7" s="71">
        <f aca="true" t="shared" si="6" ref="AZ7:BE7">SUM(AZ8:AZ42)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564</v>
      </c>
      <c r="B8" s="64" t="s">
        <v>566</v>
      </c>
      <c r="C8" s="51" t="s">
        <v>567</v>
      </c>
      <c r="D8" s="73">
        <f aca="true" t="shared" si="7" ref="D8:E42">SUM(L8,T8,AB8,AJ8,AR8,AZ8)</f>
        <v>336387</v>
      </c>
      <c r="E8" s="73">
        <f t="shared" si="7"/>
        <v>397139</v>
      </c>
      <c r="F8" s="73">
        <f aca="true" t="shared" si="8" ref="F8:F42">SUM(D8:E8)</f>
        <v>733526</v>
      </c>
      <c r="G8" s="73">
        <f aca="true" t="shared" si="9" ref="G8:H42">SUM(O8,W8,AE8,AM8,AU8,BC8)</f>
        <v>0</v>
      </c>
      <c r="H8" s="73">
        <f t="shared" si="9"/>
        <v>171887</v>
      </c>
      <c r="I8" s="73">
        <f aca="true" t="shared" si="10" ref="I8:I42">SUM(G8:H8)</f>
        <v>171887</v>
      </c>
      <c r="J8" s="65" t="s">
        <v>568</v>
      </c>
      <c r="K8" s="52" t="s">
        <v>569</v>
      </c>
      <c r="L8" s="73">
        <v>336387</v>
      </c>
      <c r="M8" s="73">
        <v>397139</v>
      </c>
      <c r="N8" s="73">
        <f aca="true" t="shared" si="11" ref="N8:N42">SUM(L8,+M8)</f>
        <v>733526</v>
      </c>
      <c r="O8" s="73">
        <v>0</v>
      </c>
      <c r="P8" s="73">
        <v>171887</v>
      </c>
      <c r="Q8" s="73">
        <f aca="true" t="shared" si="12" ref="Q8:Q42">SUM(O8,+P8)</f>
        <v>171887</v>
      </c>
      <c r="R8" s="65"/>
      <c r="S8" s="52"/>
      <c r="T8" s="73">
        <v>0</v>
      </c>
      <c r="U8" s="73">
        <v>0</v>
      </c>
      <c r="V8" s="73">
        <f aca="true" t="shared" si="13" ref="V8:V42">+SUM(T8,U8)</f>
        <v>0</v>
      </c>
      <c r="W8" s="73">
        <v>0</v>
      </c>
      <c r="X8" s="73">
        <v>0</v>
      </c>
      <c r="Y8" s="73">
        <f aca="true" t="shared" si="14" ref="Y8:Y42">+SUM(W8,X8)</f>
        <v>0</v>
      </c>
      <c r="Z8" s="65"/>
      <c r="AA8" s="52"/>
      <c r="AB8" s="73">
        <v>0</v>
      </c>
      <c r="AC8" s="73">
        <v>0</v>
      </c>
      <c r="AD8" s="73">
        <f aca="true" t="shared" si="15" ref="AD8:AD42">+SUM(AB8,AC8)</f>
        <v>0</v>
      </c>
      <c r="AE8" s="73">
        <v>0</v>
      </c>
      <c r="AF8" s="73">
        <v>0</v>
      </c>
      <c r="AG8" s="73">
        <f aca="true" t="shared" si="16" ref="AG8:AG42">SUM(AE8,+AF8)</f>
        <v>0</v>
      </c>
      <c r="AH8" s="65"/>
      <c r="AI8" s="52"/>
      <c r="AJ8" s="73">
        <v>0</v>
      </c>
      <c r="AK8" s="73">
        <v>0</v>
      </c>
      <c r="AL8" s="73">
        <f aca="true" t="shared" si="17" ref="AL8:AL42">SUM(AJ8,+AK8)</f>
        <v>0</v>
      </c>
      <c r="AM8" s="73">
        <v>0</v>
      </c>
      <c r="AN8" s="73">
        <v>0</v>
      </c>
      <c r="AO8" s="73">
        <f aca="true" t="shared" si="18" ref="AO8:AO42">SUM(AM8,+AN8)</f>
        <v>0</v>
      </c>
      <c r="AP8" s="65"/>
      <c r="AQ8" s="52"/>
      <c r="AR8" s="73">
        <v>0</v>
      </c>
      <c r="AS8" s="73">
        <v>0</v>
      </c>
      <c r="AT8" s="73">
        <f aca="true" t="shared" si="19" ref="AT8:AT42">SUM(AR8,+AS8)</f>
        <v>0</v>
      </c>
      <c r="AU8" s="73">
        <v>0</v>
      </c>
      <c r="AV8" s="73">
        <v>0</v>
      </c>
      <c r="AW8" s="73">
        <f aca="true" t="shared" si="20" ref="AW8:AW42">SUM(AU8,+AV8)</f>
        <v>0</v>
      </c>
      <c r="AX8" s="65"/>
      <c r="AY8" s="52"/>
      <c r="AZ8" s="73">
        <v>0</v>
      </c>
      <c r="BA8" s="73">
        <v>0</v>
      </c>
      <c r="BB8" s="73">
        <f aca="true" t="shared" si="21" ref="BB8:BB42">SUM(AZ8,BA8)</f>
        <v>0</v>
      </c>
      <c r="BC8" s="73">
        <v>0</v>
      </c>
      <c r="BD8" s="73">
        <v>0</v>
      </c>
      <c r="BE8" s="73">
        <f aca="true" t="shared" si="22" ref="BE8:BE42">SUM(BC8,+BD8)</f>
        <v>0</v>
      </c>
    </row>
    <row r="9" spans="1:57" s="50" customFormat="1" ht="12" customHeight="1">
      <c r="A9" s="51" t="s">
        <v>564</v>
      </c>
      <c r="B9" s="64" t="s">
        <v>570</v>
      </c>
      <c r="C9" s="51" t="s">
        <v>571</v>
      </c>
      <c r="D9" s="73">
        <f t="shared" si="7"/>
        <v>3672</v>
      </c>
      <c r="E9" s="73">
        <f t="shared" si="7"/>
        <v>222235</v>
      </c>
      <c r="F9" s="73">
        <f t="shared" si="8"/>
        <v>225907</v>
      </c>
      <c r="G9" s="73">
        <f t="shared" si="9"/>
        <v>0</v>
      </c>
      <c r="H9" s="73">
        <f t="shared" si="9"/>
        <v>139727</v>
      </c>
      <c r="I9" s="73">
        <f t="shared" si="10"/>
        <v>139727</v>
      </c>
      <c r="J9" s="65" t="s">
        <v>572</v>
      </c>
      <c r="K9" s="52" t="s">
        <v>573</v>
      </c>
      <c r="L9" s="73">
        <v>3672</v>
      </c>
      <c r="M9" s="73">
        <v>222235</v>
      </c>
      <c r="N9" s="73">
        <f t="shared" si="11"/>
        <v>225907</v>
      </c>
      <c r="O9" s="73">
        <v>0</v>
      </c>
      <c r="P9" s="73">
        <v>139727</v>
      </c>
      <c r="Q9" s="73">
        <f t="shared" si="12"/>
        <v>139727</v>
      </c>
      <c r="R9" s="65"/>
      <c r="S9" s="52"/>
      <c r="T9" s="73">
        <v>0</v>
      </c>
      <c r="U9" s="73">
        <v>0</v>
      </c>
      <c r="V9" s="73">
        <f t="shared" si="13"/>
        <v>0</v>
      </c>
      <c r="W9" s="73">
        <v>0</v>
      </c>
      <c r="X9" s="73">
        <v>0</v>
      </c>
      <c r="Y9" s="73">
        <f t="shared" si="14"/>
        <v>0</v>
      </c>
      <c r="Z9" s="65"/>
      <c r="AA9" s="52"/>
      <c r="AB9" s="73">
        <v>0</v>
      </c>
      <c r="AC9" s="73">
        <v>0</v>
      </c>
      <c r="AD9" s="73">
        <f t="shared" si="15"/>
        <v>0</v>
      </c>
      <c r="AE9" s="73">
        <v>0</v>
      </c>
      <c r="AF9" s="73">
        <v>0</v>
      </c>
      <c r="AG9" s="73">
        <f t="shared" si="16"/>
        <v>0</v>
      </c>
      <c r="AH9" s="65"/>
      <c r="AI9" s="52"/>
      <c r="AJ9" s="73">
        <v>0</v>
      </c>
      <c r="AK9" s="73">
        <v>0</v>
      </c>
      <c r="AL9" s="73">
        <f t="shared" si="17"/>
        <v>0</v>
      </c>
      <c r="AM9" s="73">
        <v>0</v>
      </c>
      <c r="AN9" s="73">
        <v>0</v>
      </c>
      <c r="AO9" s="73">
        <f t="shared" si="18"/>
        <v>0</v>
      </c>
      <c r="AP9" s="65"/>
      <c r="AQ9" s="52"/>
      <c r="AR9" s="73">
        <v>0</v>
      </c>
      <c r="AS9" s="73">
        <v>0</v>
      </c>
      <c r="AT9" s="73">
        <f t="shared" si="19"/>
        <v>0</v>
      </c>
      <c r="AU9" s="73">
        <v>0</v>
      </c>
      <c r="AV9" s="73">
        <v>0</v>
      </c>
      <c r="AW9" s="73">
        <f t="shared" si="20"/>
        <v>0</v>
      </c>
      <c r="AX9" s="65"/>
      <c r="AY9" s="52"/>
      <c r="AZ9" s="73">
        <v>0</v>
      </c>
      <c r="BA9" s="73">
        <v>0</v>
      </c>
      <c r="BB9" s="73">
        <f t="shared" si="21"/>
        <v>0</v>
      </c>
      <c r="BC9" s="73">
        <v>0</v>
      </c>
      <c r="BD9" s="73">
        <v>0</v>
      </c>
      <c r="BE9" s="73">
        <f t="shared" si="22"/>
        <v>0</v>
      </c>
    </row>
    <row r="10" spans="1:57" s="50" customFormat="1" ht="12" customHeight="1">
      <c r="A10" s="51" t="s">
        <v>564</v>
      </c>
      <c r="B10" s="64" t="s">
        <v>574</v>
      </c>
      <c r="C10" s="51" t="s">
        <v>575</v>
      </c>
      <c r="D10" s="73">
        <f t="shared" si="7"/>
        <v>0</v>
      </c>
      <c r="E10" s="73">
        <f t="shared" si="7"/>
        <v>0</v>
      </c>
      <c r="F10" s="73">
        <f t="shared" si="8"/>
        <v>0</v>
      </c>
      <c r="G10" s="73">
        <f t="shared" si="9"/>
        <v>0</v>
      </c>
      <c r="H10" s="73">
        <f t="shared" si="9"/>
        <v>0</v>
      </c>
      <c r="I10" s="73">
        <f t="shared" si="10"/>
        <v>0</v>
      </c>
      <c r="J10" s="65"/>
      <c r="K10" s="52"/>
      <c r="L10" s="73">
        <v>0</v>
      </c>
      <c r="M10" s="73">
        <v>0</v>
      </c>
      <c r="N10" s="73">
        <f t="shared" si="11"/>
        <v>0</v>
      </c>
      <c r="O10" s="73">
        <v>0</v>
      </c>
      <c r="P10" s="73">
        <v>0</v>
      </c>
      <c r="Q10" s="73">
        <f t="shared" si="12"/>
        <v>0</v>
      </c>
      <c r="R10" s="65"/>
      <c r="S10" s="52"/>
      <c r="T10" s="73">
        <v>0</v>
      </c>
      <c r="U10" s="73">
        <v>0</v>
      </c>
      <c r="V10" s="73">
        <f t="shared" si="13"/>
        <v>0</v>
      </c>
      <c r="W10" s="73">
        <v>0</v>
      </c>
      <c r="X10" s="73">
        <v>0</v>
      </c>
      <c r="Y10" s="73">
        <f t="shared" si="14"/>
        <v>0</v>
      </c>
      <c r="Z10" s="65"/>
      <c r="AA10" s="52"/>
      <c r="AB10" s="73">
        <v>0</v>
      </c>
      <c r="AC10" s="73">
        <v>0</v>
      </c>
      <c r="AD10" s="73">
        <f t="shared" si="15"/>
        <v>0</v>
      </c>
      <c r="AE10" s="73">
        <v>0</v>
      </c>
      <c r="AF10" s="73">
        <v>0</v>
      </c>
      <c r="AG10" s="73">
        <f t="shared" si="16"/>
        <v>0</v>
      </c>
      <c r="AH10" s="65"/>
      <c r="AI10" s="52"/>
      <c r="AJ10" s="73">
        <v>0</v>
      </c>
      <c r="AK10" s="73">
        <v>0</v>
      </c>
      <c r="AL10" s="73">
        <f t="shared" si="17"/>
        <v>0</v>
      </c>
      <c r="AM10" s="73">
        <v>0</v>
      </c>
      <c r="AN10" s="73">
        <v>0</v>
      </c>
      <c r="AO10" s="73">
        <f t="shared" si="18"/>
        <v>0</v>
      </c>
      <c r="AP10" s="65"/>
      <c r="AQ10" s="52"/>
      <c r="AR10" s="73">
        <v>0</v>
      </c>
      <c r="AS10" s="73">
        <v>0</v>
      </c>
      <c r="AT10" s="73">
        <f t="shared" si="19"/>
        <v>0</v>
      </c>
      <c r="AU10" s="73">
        <v>0</v>
      </c>
      <c r="AV10" s="73">
        <v>0</v>
      </c>
      <c r="AW10" s="73">
        <f t="shared" si="20"/>
        <v>0</v>
      </c>
      <c r="AX10" s="65"/>
      <c r="AY10" s="52"/>
      <c r="AZ10" s="73">
        <v>0</v>
      </c>
      <c r="BA10" s="73">
        <v>0</v>
      </c>
      <c r="BB10" s="73">
        <f t="shared" si="21"/>
        <v>0</v>
      </c>
      <c r="BC10" s="73">
        <v>0</v>
      </c>
      <c r="BD10" s="73">
        <v>0</v>
      </c>
      <c r="BE10" s="73">
        <f t="shared" si="22"/>
        <v>0</v>
      </c>
    </row>
    <row r="11" spans="1:57" s="50" customFormat="1" ht="12" customHeight="1">
      <c r="A11" s="51" t="s">
        <v>564</v>
      </c>
      <c r="B11" s="64" t="s">
        <v>576</v>
      </c>
      <c r="C11" s="51" t="s">
        <v>577</v>
      </c>
      <c r="D11" s="73">
        <f t="shared" si="7"/>
        <v>48566</v>
      </c>
      <c r="E11" s="73">
        <f t="shared" si="7"/>
        <v>453331</v>
      </c>
      <c r="F11" s="73">
        <f t="shared" si="8"/>
        <v>501897</v>
      </c>
      <c r="G11" s="73">
        <f t="shared" si="9"/>
        <v>0</v>
      </c>
      <c r="H11" s="73">
        <f t="shared" si="9"/>
        <v>105617</v>
      </c>
      <c r="I11" s="73">
        <f t="shared" si="10"/>
        <v>105617</v>
      </c>
      <c r="J11" s="65" t="s">
        <v>578</v>
      </c>
      <c r="K11" s="52" t="s">
        <v>579</v>
      </c>
      <c r="L11" s="73">
        <v>48566</v>
      </c>
      <c r="M11" s="73">
        <v>453331</v>
      </c>
      <c r="N11" s="73">
        <f t="shared" si="11"/>
        <v>501897</v>
      </c>
      <c r="O11" s="73">
        <v>0</v>
      </c>
      <c r="P11" s="73">
        <v>105617</v>
      </c>
      <c r="Q11" s="73">
        <f t="shared" si="12"/>
        <v>105617</v>
      </c>
      <c r="R11" s="65"/>
      <c r="S11" s="52"/>
      <c r="T11" s="73">
        <v>0</v>
      </c>
      <c r="U11" s="73">
        <v>0</v>
      </c>
      <c r="V11" s="73">
        <f t="shared" si="13"/>
        <v>0</v>
      </c>
      <c r="W11" s="73">
        <v>0</v>
      </c>
      <c r="X11" s="73">
        <v>0</v>
      </c>
      <c r="Y11" s="73">
        <f t="shared" si="14"/>
        <v>0</v>
      </c>
      <c r="Z11" s="65"/>
      <c r="AA11" s="52"/>
      <c r="AB11" s="73">
        <v>0</v>
      </c>
      <c r="AC11" s="73">
        <v>0</v>
      </c>
      <c r="AD11" s="73">
        <f t="shared" si="15"/>
        <v>0</v>
      </c>
      <c r="AE11" s="73">
        <v>0</v>
      </c>
      <c r="AF11" s="73">
        <v>0</v>
      </c>
      <c r="AG11" s="73">
        <f t="shared" si="16"/>
        <v>0</v>
      </c>
      <c r="AH11" s="65"/>
      <c r="AI11" s="52"/>
      <c r="AJ11" s="73">
        <v>0</v>
      </c>
      <c r="AK11" s="73">
        <v>0</v>
      </c>
      <c r="AL11" s="73">
        <f t="shared" si="17"/>
        <v>0</v>
      </c>
      <c r="AM11" s="73">
        <v>0</v>
      </c>
      <c r="AN11" s="73">
        <v>0</v>
      </c>
      <c r="AO11" s="73">
        <f t="shared" si="18"/>
        <v>0</v>
      </c>
      <c r="AP11" s="65"/>
      <c r="AQ11" s="52"/>
      <c r="AR11" s="73">
        <v>0</v>
      </c>
      <c r="AS11" s="73">
        <v>0</v>
      </c>
      <c r="AT11" s="73">
        <f t="shared" si="19"/>
        <v>0</v>
      </c>
      <c r="AU11" s="73">
        <v>0</v>
      </c>
      <c r="AV11" s="73">
        <v>0</v>
      </c>
      <c r="AW11" s="73">
        <f t="shared" si="20"/>
        <v>0</v>
      </c>
      <c r="AX11" s="65"/>
      <c r="AY11" s="52"/>
      <c r="AZ11" s="73">
        <v>0</v>
      </c>
      <c r="BA11" s="73">
        <v>0</v>
      </c>
      <c r="BB11" s="73">
        <f t="shared" si="21"/>
        <v>0</v>
      </c>
      <c r="BC11" s="73">
        <v>0</v>
      </c>
      <c r="BD11" s="73">
        <v>0</v>
      </c>
      <c r="BE11" s="73">
        <f t="shared" si="22"/>
        <v>0</v>
      </c>
    </row>
    <row r="12" spans="1:57" s="50" customFormat="1" ht="12" customHeight="1">
      <c r="A12" s="53" t="s">
        <v>564</v>
      </c>
      <c r="B12" s="54" t="s">
        <v>580</v>
      </c>
      <c r="C12" s="53" t="s">
        <v>581</v>
      </c>
      <c r="D12" s="75">
        <f t="shared" si="7"/>
        <v>0</v>
      </c>
      <c r="E12" s="75">
        <f t="shared" si="7"/>
        <v>290345</v>
      </c>
      <c r="F12" s="75">
        <f t="shared" si="8"/>
        <v>290345</v>
      </c>
      <c r="G12" s="75">
        <f t="shared" si="9"/>
        <v>0</v>
      </c>
      <c r="H12" s="75">
        <f t="shared" si="9"/>
        <v>84561</v>
      </c>
      <c r="I12" s="75">
        <f t="shared" si="10"/>
        <v>84561</v>
      </c>
      <c r="J12" s="54"/>
      <c r="K12" s="53"/>
      <c r="L12" s="75">
        <v>0</v>
      </c>
      <c r="M12" s="75">
        <v>290345</v>
      </c>
      <c r="N12" s="75">
        <f t="shared" si="11"/>
        <v>290345</v>
      </c>
      <c r="O12" s="75">
        <v>0</v>
      </c>
      <c r="P12" s="75">
        <v>84561</v>
      </c>
      <c r="Q12" s="75">
        <f t="shared" si="12"/>
        <v>84561</v>
      </c>
      <c r="R12" s="54"/>
      <c r="S12" s="53"/>
      <c r="T12" s="75">
        <v>0</v>
      </c>
      <c r="U12" s="75">
        <v>0</v>
      </c>
      <c r="V12" s="75">
        <f t="shared" si="13"/>
        <v>0</v>
      </c>
      <c r="W12" s="75">
        <v>0</v>
      </c>
      <c r="X12" s="75">
        <v>0</v>
      </c>
      <c r="Y12" s="75">
        <f t="shared" si="14"/>
        <v>0</v>
      </c>
      <c r="Z12" s="54"/>
      <c r="AA12" s="53"/>
      <c r="AB12" s="75">
        <v>0</v>
      </c>
      <c r="AC12" s="75">
        <v>0</v>
      </c>
      <c r="AD12" s="75">
        <f t="shared" si="15"/>
        <v>0</v>
      </c>
      <c r="AE12" s="75">
        <v>0</v>
      </c>
      <c r="AF12" s="75">
        <v>0</v>
      </c>
      <c r="AG12" s="75">
        <f t="shared" si="16"/>
        <v>0</v>
      </c>
      <c r="AH12" s="54"/>
      <c r="AI12" s="53"/>
      <c r="AJ12" s="75">
        <v>0</v>
      </c>
      <c r="AK12" s="75">
        <v>0</v>
      </c>
      <c r="AL12" s="75">
        <f t="shared" si="17"/>
        <v>0</v>
      </c>
      <c r="AM12" s="75">
        <v>0</v>
      </c>
      <c r="AN12" s="75">
        <v>0</v>
      </c>
      <c r="AO12" s="75">
        <f t="shared" si="18"/>
        <v>0</v>
      </c>
      <c r="AP12" s="54"/>
      <c r="AQ12" s="53"/>
      <c r="AR12" s="75">
        <v>0</v>
      </c>
      <c r="AS12" s="75">
        <v>0</v>
      </c>
      <c r="AT12" s="75">
        <f t="shared" si="19"/>
        <v>0</v>
      </c>
      <c r="AU12" s="75">
        <v>0</v>
      </c>
      <c r="AV12" s="75">
        <v>0</v>
      </c>
      <c r="AW12" s="75">
        <f t="shared" si="20"/>
        <v>0</v>
      </c>
      <c r="AX12" s="54"/>
      <c r="AY12" s="53"/>
      <c r="AZ12" s="75">
        <v>0</v>
      </c>
      <c r="BA12" s="75">
        <v>0</v>
      </c>
      <c r="BB12" s="75">
        <f t="shared" si="21"/>
        <v>0</v>
      </c>
      <c r="BC12" s="75">
        <v>0</v>
      </c>
      <c r="BD12" s="75">
        <v>0</v>
      </c>
      <c r="BE12" s="75">
        <f t="shared" si="22"/>
        <v>0</v>
      </c>
    </row>
    <row r="13" spans="1:57" s="50" customFormat="1" ht="12" customHeight="1">
      <c r="A13" s="53" t="s">
        <v>564</v>
      </c>
      <c r="B13" s="54" t="s">
        <v>582</v>
      </c>
      <c r="C13" s="53" t="s">
        <v>583</v>
      </c>
      <c r="D13" s="75">
        <f t="shared" si="7"/>
        <v>28396</v>
      </c>
      <c r="E13" s="75">
        <f t="shared" si="7"/>
        <v>165848</v>
      </c>
      <c r="F13" s="75">
        <f t="shared" si="8"/>
        <v>194244</v>
      </c>
      <c r="G13" s="75">
        <f t="shared" si="9"/>
        <v>0</v>
      </c>
      <c r="H13" s="75">
        <f t="shared" si="9"/>
        <v>43399</v>
      </c>
      <c r="I13" s="75">
        <f t="shared" si="10"/>
        <v>43399</v>
      </c>
      <c r="J13" s="54" t="s">
        <v>584</v>
      </c>
      <c r="K13" s="53" t="s">
        <v>585</v>
      </c>
      <c r="L13" s="75">
        <v>28396</v>
      </c>
      <c r="M13" s="75">
        <v>165848</v>
      </c>
      <c r="N13" s="75">
        <f t="shared" si="11"/>
        <v>194244</v>
      </c>
      <c r="O13" s="75">
        <v>0</v>
      </c>
      <c r="P13" s="75">
        <v>43399</v>
      </c>
      <c r="Q13" s="75">
        <f t="shared" si="12"/>
        <v>43399</v>
      </c>
      <c r="R13" s="54"/>
      <c r="S13" s="53"/>
      <c r="T13" s="75">
        <v>0</v>
      </c>
      <c r="U13" s="75">
        <v>0</v>
      </c>
      <c r="V13" s="75">
        <f t="shared" si="13"/>
        <v>0</v>
      </c>
      <c r="W13" s="75">
        <v>0</v>
      </c>
      <c r="X13" s="75">
        <v>0</v>
      </c>
      <c r="Y13" s="75">
        <f t="shared" si="14"/>
        <v>0</v>
      </c>
      <c r="Z13" s="54"/>
      <c r="AA13" s="53"/>
      <c r="AB13" s="75">
        <v>0</v>
      </c>
      <c r="AC13" s="75">
        <v>0</v>
      </c>
      <c r="AD13" s="75">
        <f t="shared" si="15"/>
        <v>0</v>
      </c>
      <c r="AE13" s="75">
        <v>0</v>
      </c>
      <c r="AF13" s="75">
        <v>0</v>
      </c>
      <c r="AG13" s="75">
        <f t="shared" si="16"/>
        <v>0</v>
      </c>
      <c r="AH13" s="54"/>
      <c r="AI13" s="53"/>
      <c r="AJ13" s="75">
        <v>0</v>
      </c>
      <c r="AK13" s="75">
        <v>0</v>
      </c>
      <c r="AL13" s="75">
        <f t="shared" si="17"/>
        <v>0</v>
      </c>
      <c r="AM13" s="75">
        <v>0</v>
      </c>
      <c r="AN13" s="75">
        <v>0</v>
      </c>
      <c r="AO13" s="75">
        <f t="shared" si="18"/>
        <v>0</v>
      </c>
      <c r="AP13" s="54"/>
      <c r="AQ13" s="53"/>
      <c r="AR13" s="75">
        <v>0</v>
      </c>
      <c r="AS13" s="75">
        <v>0</v>
      </c>
      <c r="AT13" s="75">
        <f t="shared" si="19"/>
        <v>0</v>
      </c>
      <c r="AU13" s="75">
        <v>0</v>
      </c>
      <c r="AV13" s="75">
        <v>0</v>
      </c>
      <c r="AW13" s="75">
        <f t="shared" si="20"/>
        <v>0</v>
      </c>
      <c r="AX13" s="54"/>
      <c r="AY13" s="53"/>
      <c r="AZ13" s="75">
        <v>0</v>
      </c>
      <c r="BA13" s="75">
        <v>0</v>
      </c>
      <c r="BB13" s="75">
        <f t="shared" si="21"/>
        <v>0</v>
      </c>
      <c r="BC13" s="75">
        <v>0</v>
      </c>
      <c r="BD13" s="75">
        <v>0</v>
      </c>
      <c r="BE13" s="75">
        <f t="shared" si="22"/>
        <v>0</v>
      </c>
    </row>
    <row r="14" spans="1:57" s="50" customFormat="1" ht="12" customHeight="1">
      <c r="A14" s="53" t="s">
        <v>564</v>
      </c>
      <c r="B14" s="54" t="s">
        <v>586</v>
      </c>
      <c r="C14" s="53" t="s">
        <v>587</v>
      </c>
      <c r="D14" s="75">
        <f t="shared" si="7"/>
        <v>44378</v>
      </c>
      <c r="E14" s="75">
        <f t="shared" si="7"/>
        <v>39361</v>
      </c>
      <c r="F14" s="75">
        <f t="shared" si="8"/>
        <v>83739</v>
      </c>
      <c r="G14" s="75">
        <f t="shared" si="9"/>
        <v>0</v>
      </c>
      <c r="H14" s="75">
        <f t="shared" si="9"/>
        <v>58173</v>
      </c>
      <c r="I14" s="75">
        <f t="shared" si="10"/>
        <v>58173</v>
      </c>
      <c r="J14" s="54" t="s">
        <v>568</v>
      </c>
      <c r="K14" s="53" t="s">
        <v>569</v>
      </c>
      <c r="L14" s="75">
        <v>44378</v>
      </c>
      <c r="M14" s="75">
        <v>39361</v>
      </c>
      <c r="N14" s="75">
        <f t="shared" si="11"/>
        <v>83739</v>
      </c>
      <c r="O14" s="75">
        <v>0</v>
      </c>
      <c r="P14" s="75">
        <v>58173</v>
      </c>
      <c r="Q14" s="75">
        <f t="shared" si="12"/>
        <v>58173</v>
      </c>
      <c r="R14" s="54"/>
      <c r="S14" s="53"/>
      <c r="T14" s="75">
        <v>0</v>
      </c>
      <c r="U14" s="75">
        <v>0</v>
      </c>
      <c r="V14" s="75">
        <f t="shared" si="13"/>
        <v>0</v>
      </c>
      <c r="W14" s="75">
        <v>0</v>
      </c>
      <c r="X14" s="75">
        <v>0</v>
      </c>
      <c r="Y14" s="75">
        <f t="shared" si="14"/>
        <v>0</v>
      </c>
      <c r="Z14" s="54"/>
      <c r="AA14" s="53"/>
      <c r="AB14" s="75">
        <v>0</v>
      </c>
      <c r="AC14" s="75">
        <v>0</v>
      </c>
      <c r="AD14" s="75">
        <f t="shared" si="15"/>
        <v>0</v>
      </c>
      <c r="AE14" s="75">
        <v>0</v>
      </c>
      <c r="AF14" s="75">
        <v>0</v>
      </c>
      <c r="AG14" s="75">
        <f t="shared" si="16"/>
        <v>0</v>
      </c>
      <c r="AH14" s="54"/>
      <c r="AI14" s="53"/>
      <c r="AJ14" s="75">
        <v>0</v>
      </c>
      <c r="AK14" s="75">
        <v>0</v>
      </c>
      <c r="AL14" s="75">
        <f t="shared" si="17"/>
        <v>0</v>
      </c>
      <c r="AM14" s="75">
        <v>0</v>
      </c>
      <c r="AN14" s="75">
        <v>0</v>
      </c>
      <c r="AO14" s="75">
        <f t="shared" si="18"/>
        <v>0</v>
      </c>
      <c r="AP14" s="54"/>
      <c r="AQ14" s="53"/>
      <c r="AR14" s="75">
        <v>0</v>
      </c>
      <c r="AS14" s="75">
        <v>0</v>
      </c>
      <c r="AT14" s="75">
        <f t="shared" si="19"/>
        <v>0</v>
      </c>
      <c r="AU14" s="75">
        <v>0</v>
      </c>
      <c r="AV14" s="75">
        <v>0</v>
      </c>
      <c r="AW14" s="75">
        <f t="shared" si="20"/>
        <v>0</v>
      </c>
      <c r="AX14" s="54"/>
      <c r="AY14" s="53"/>
      <c r="AZ14" s="75">
        <v>0</v>
      </c>
      <c r="BA14" s="75">
        <v>0</v>
      </c>
      <c r="BB14" s="75">
        <f t="shared" si="21"/>
        <v>0</v>
      </c>
      <c r="BC14" s="75">
        <v>0</v>
      </c>
      <c r="BD14" s="75">
        <v>0</v>
      </c>
      <c r="BE14" s="75">
        <f t="shared" si="22"/>
        <v>0</v>
      </c>
    </row>
    <row r="15" spans="1:57" s="50" customFormat="1" ht="12" customHeight="1">
      <c r="A15" s="53" t="s">
        <v>564</v>
      </c>
      <c r="B15" s="54" t="s">
        <v>588</v>
      </c>
      <c r="C15" s="53" t="s">
        <v>589</v>
      </c>
      <c r="D15" s="75">
        <f t="shared" si="7"/>
        <v>0</v>
      </c>
      <c r="E15" s="75">
        <f t="shared" si="7"/>
        <v>70946</v>
      </c>
      <c r="F15" s="75">
        <f t="shared" si="8"/>
        <v>70946</v>
      </c>
      <c r="G15" s="75">
        <f t="shared" si="9"/>
        <v>0</v>
      </c>
      <c r="H15" s="75">
        <f t="shared" si="9"/>
        <v>19834</v>
      </c>
      <c r="I15" s="75">
        <f t="shared" si="10"/>
        <v>19834</v>
      </c>
      <c r="J15" s="54" t="s">
        <v>590</v>
      </c>
      <c r="K15" s="53" t="s">
        <v>591</v>
      </c>
      <c r="L15" s="75">
        <v>0</v>
      </c>
      <c r="M15" s="75">
        <v>70946</v>
      </c>
      <c r="N15" s="75">
        <f t="shared" si="11"/>
        <v>70946</v>
      </c>
      <c r="O15" s="75">
        <v>0</v>
      </c>
      <c r="P15" s="75">
        <v>19834</v>
      </c>
      <c r="Q15" s="75">
        <f t="shared" si="12"/>
        <v>19834</v>
      </c>
      <c r="R15" s="54"/>
      <c r="S15" s="53"/>
      <c r="T15" s="75">
        <v>0</v>
      </c>
      <c r="U15" s="75">
        <v>0</v>
      </c>
      <c r="V15" s="75">
        <f t="shared" si="13"/>
        <v>0</v>
      </c>
      <c r="W15" s="75">
        <v>0</v>
      </c>
      <c r="X15" s="75">
        <v>0</v>
      </c>
      <c r="Y15" s="75">
        <f t="shared" si="14"/>
        <v>0</v>
      </c>
      <c r="Z15" s="54"/>
      <c r="AA15" s="53"/>
      <c r="AB15" s="75">
        <v>0</v>
      </c>
      <c r="AC15" s="75">
        <v>0</v>
      </c>
      <c r="AD15" s="75">
        <f t="shared" si="15"/>
        <v>0</v>
      </c>
      <c r="AE15" s="75">
        <v>0</v>
      </c>
      <c r="AF15" s="75">
        <v>0</v>
      </c>
      <c r="AG15" s="75">
        <f t="shared" si="16"/>
        <v>0</v>
      </c>
      <c r="AH15" s="54"/>
      <c r="AI15" s="53"/>
      <c r="AJ15" s="75">
        <v>0</v>
      </c>
      <c r="AK15" s="75">
        <v>0</v>
      </c>
      <c r="AL15" s="75">
        <f t="shared" si="17"/>
        <v>0</v>
      </c>
      <c r="AM15" s="75">
        <v>0</v>
      </c>
      <c r="AN15" s="75">
        <v>0</v>
      </c>
      <c r="AO15" s="75">
        <f t="shared" si="18"/>
        <v>0</v>
      </c>
      <c r="AP15" s="54"/>
      <c r="AQ15" s="53"/>
      <c r="AR15" s="75">
        <v>0</v>
      </c>
      <c r="AS15" s="75">
        <v>0</v>
      </c>
      <c r="AT15" s="75">
        <f t="shared" si="19"/>
        <v>0</v>
      </c>
      <c r="AU15" s="75">
        <v>0</v>
      </c>
      <c r="AV15" s="75">
        <v>0</v>
      </c>
      <c r="AW15" s="75">
        <f t="shared" si="20"/>
        <v>0</v>
      </c>
      <c r="AX15" s="54"/>
      <c r="AY15" s="53"/>
      <c r="AZ15" s="75">
        <v>0</v>
      </c>
      <c r="BA15" s="75">
        <v>0</v>
      </c>
      <c r="BB15" s="75">
        <f t="shared" si="21"/>
        <v>0</v>
      </c>
      <c r="BC15" s="75">
        <v>0</v>
      </c>
      <c r="BD15" s="75">
        <v>0</v>
      </c>
      <c r="BE15" s="75">
        <f t="shared" si="22"/>
        <v>0</v>
      </c>
    </row>
    <row r="16" spans="1:57" s="50" customFormat="1" ht="12" customHeight="1">
      <c r="A16" s="53" t="s">
        <v>564</v>
      </c>
      <c r="B16" s="54" t="s">
        <v>592</v>
      </c>
      <c r="C16" s="53" t="s">
        <v>593</v>
      </c>
      <c r="D16" s="75">
        <f t="shared" si="7"/>
        <v>1130</v>
      </c>
      <c r="E16" s="75">
        <f t="shared" si="7"/>
        <v>67665</v>
      </c>
      <c r="F16" s="75">
        <f t="shared" si="8"/>
        <v>68795</v>
      </c>
      <c r="G16" s="75">
        <f t="shared" si="9"/>
        <v>8574</v>
      </c>
      <c r="H16" s="75">
        <f t="shared" si="9"/>
        <v>41613</v>
      </c>
      <c r="I16" s="75">
        <f t="shared" si="10"/>
        <v>50187</v>
      </c>
      <c r="J16" s="54" t="s">
        <v>572</v>
      </c>
      <c r="K16" s="53" t="s">
        <v>573</v>
      </c>
      <c r="L16" s="75">
        <v>1130</v>
      </c>
      <c r="M16" s="75">
        <v>67665</v>
      </c>
      <c r="N16" s="75">
        <f t="shared" si="11"/>
        <v>68795</v>
      </c>
      <c r="O16" s="75">
        <v>8574</v>
      </c>
      <c r="P16" s="75">
        <v>41613</v>
      </c>
      <c r="Q16" s="75">
        <f t="shared" si="12"/>
        <v>50187</v>
      </c>
      <c r="R16" s="54"/>
      <c r="S16" s="53"/>
      <c r="T16" s="75">
        <v>0</v>
      </c>
      <c r="U16" s="75">
        <v>0</v>
      </c>
      <c r="V16" s="75">
        <f t="shared" si="13"/>
        <v>0</v>
      </c>
      <c r="W16" s="75">
        <v>0</v>
      </c>
      <c r="X16" s="75">
        <v>0</v>
      </c>
      <c r="Y16" s="75">
        <f t="shared" si="14"/>
        <v>0</v>
      </c>
      <c r="Z16" s="54"/>
      <c r="AA16" s="53"/>
      <c r="AB16" s="75">
        <v>0</v>
      </c>
      <c r="AC16" s="75">
        <v>0</v>
      </c>
      <c r="AD16" s="75">
        <f t="shared" si="15"/>
        <v>0</v>
      </c>
      <c r="AE16" s="75">
        <v>0</v>
      </c>
      <c r="AF16" s="75">
        <v>0</v>
      </c>
      <c r="AG16" s="75">
        <f t="shared" si="16"/>
        <v>0</v>
      </c>
      <c r="AH16" s="54"/>
      <c r="AI16" s="53"/>
      <c r="AJ16" s="75">
        <v>0</v>
      </c>
      <c r="AK16" s="75">
        <v>0</v>
      </c>
      <c r="AL16" s="75">
        <f t="shared" si="17"/>
        <v>0</v>
      </c>
      <c r="AM16" s="75">
        <v>0</v>
      </c>
      <c r="AN16" s="75">
        <v>0</v>
      </c>
      <c r="AO16" s="75">
        <f t="shared" si="18"/>
        <v>0</v>
      </c>
      <c r="AP16" s="54"/>
      <c r="AQ16" s="53"/>
      <c r="AR16" s="75">
        <v>0</v>
      </c>
      <c r="AS16" s="75">
        <v>0</v>
      </c>
      <c r="AT16" s="75">
        <f t="shared" si="19"/>
        <v>0</v>
      </c>
      <c r="AU16" s="75">
        <v>0</v>
      </c>
      <c r="AV16" s="75">
        <v>0</v>
      </c>
      <c r="AW16" s="75">
        <f t="shared" si="20"/>
        <v>0</v>
      </c>
      <c r="AX16" s="54"/>
      <c r="AY16" s="53"/>
      <c r="AZ16" s="75">
        <v>0</v>
      </c>
      <c r="BA16" s="75">
        <v>0</v>
      </c>
      <c r="BB16" s="75">
        <f t="shared" si="21"/>
        <v>0</v>
      </c>
      <c r="BC16" s="75">
        <v>0</v>
      </c>
      <c r="BD16" s="75">
        <v>0</v>
      </c>
      <c r="BE16" s="75">
        <f t="shared" si="22"/>
        <v>0</v>
      </c>
    </row>
    <row r="17" spans="1:57" s="50" customFormat="1" ht="12" customHeight="1">
      <c r="A17" s="53" t="s">
        <v>564</v>
      </c>
      <c r="B17" s="54" t="s">
        <v>594</v>
      </c>
      <c r="C17" s="53" t="s">
        <v>595</v>
      </c>
      <c r="D17" s="75">
        <f t="shared" si="7"/>
        <v>0</v>
      </c>
      <c r="E17" s="75">
        <f t="shared" si="7"/>
        <v>206967</v>
      </c>
      <c r="F17" s="75">
        <f t="shared" si="8"/>
        <v>206967</v>
      </c>
      <c r="G17" s="75">
        <f t="shared" si="9"/>
        <v>0</v>
      </c>
      <c r="H17" s="75">
        <f t="shared" si="9"/>
        <v>21957</v>
      </c>
      <c r="I17" s="75">
        <f t="shared" si="10"/>
        <v>21957</v>
      </c>
      <c r="J17" s="54" t="s">
        <v>590</v>
      </c>
      <c r="K17" s="53" t="s">
        <v>591</v>
      </c>
      <c r="L17" s="75">
        <v>0</v>
      </c>
      <c r="M17" s="75">
        <v>206967</v>
      </c>
      <c r="N17" s="75">
        <f t="shared" si="11"/>
        <v>206967</v>
      </c>
      <c r="O17" s="75">
        <v>0</v>
      </c>
      <c r="P17" s="75">
        <v>21957</v>
      </c>
      <c r="Q17" s="75">
        <f t="shared" si="12"/>
        <v>21957</v>
      </c>
      <c r="R17" s="54"/>
      <c r="S17" s="53"/>
      <c r="T17" s="75">
        <v>0</v>
      </c>
      <c r="U17" s="75">
        <v>0</v>
      </c>
      <c r="V17" s="75">
        <f t="shared" si="13"/>
        <v>0</v>
      </c>
      <c r="W17" s="75">
        <v>0</v>
      </c>
      <c r="X17" s="75">
        <v>0</v>
      </c>
      <c r="Y17" s="75">
        <f t="shared" si="14"/>
        <v>0</v>
      </c>
      <c r="Z17" s="54"/>
      <c r="AA17" s="53"/>
      <c r="AB17" s="75">
        <v>0</v>
      </c>
      <c r="AC17" s="75">
        <v>0</v>
      </c>
      <c r="AD17" s="75">
        <f t="shared" si="15"/>
        <v>0</v>
      </c>
      <c r="AE17" s="75">
        <v>0</v>
      </c>
      <c r="AF17" s="75">
        <v>0</v>
      </c>
      <c r="AG17" s="75">
        <f t="shared" si="16"/>
        <v>0</v>
      </c>
      <c r="AH17" s="54"/>
      <c r="AI17" s="53"/>
      <c r="AJ17" s="75">
        <v>0</v>
      </c>
      <c r="AK17" s="75">
        <v>0</v>
      </c>
      <c r="AL17" s="75">
        <f t="shared" si="17"/>
        <v>0</v>
      </c>
      <c r="AM17" s="75">
        <v>0</v>
      </c>
      <c r="AN17" s="75">
        <v>0</v>
      </c>
      <c r="AO17" s="75">
        <f t="shared" si="18"/>
        <v>0</v>
      </c>
      <c r="AP17" s="54"/>
      <c r="AQ17" s="53"/>
      <c r="AR17" s="75">
        <v>0</v>
      </c>
      <c r="AS17" s="75">
        <v>0</v>
      </c>
      <c r="AT17" s="75">
        <f t="shared" si="19"/>
        <v>0</v>
      </c>
      <c r="AU17" s="75">
        <v>0</v>
      </c>
      <c r="AV17" s="75">
        <v>0</v>
      </c>
      <c r="AW17" s="75">
        <f t="shared" si="20"/>
        <v>0</v>
      </c>
      <c r="AX17" s="54"/>
      <c r="AY17" s="53"/>
      <c r="AZ17" s="75">
        <v>0</v>
      </c>
      <c r="BA17" s="75">
        <v>0</v>
      </c>
      <c r="BB17" s="75">
        <f t="shared" si="21"/>
        <v>0</v>
      </c>
      <c r="BC17" s="75">
        <v>0</v>
      </c>
      <c r="BD17" s="75">
        <v>0</v>
      </c>
      <c r="BE17" s="75">
        <f t="shared" si="22"/>
        <v>0</v>
      </c>
    </row>
    <row r="18" spans="1:57" s="50" customFormat="1" ht="12" customHeight="1">
      <c r="A18" s="53" t="s">
        <v>564</v>
      </c>
      <c r="B18" s="54" t="s">
        <v>596</v>
      </c>
      <c r="C18" s="53" t="s">
        <v>597</v>
      </c>
      <c r="D18" s="75">
        <f t="shared" si="7"/>
        <v>0</v>
      </c>
      <c r="E18" s="75">
        <f t="shared" si="7"/>
        <v>154276</v>
      </c>
      <c r="F18" s="75">
        <f t="shared" si="8"/>
        <v>154276</v>
      </c>
      <c r="G18" s="75">
        <f t="shared" si="9"/>
        <v>0</v>
      </c>
      <c r="H18" s="75">
        <f t="shared" si="9"/>
        <v>44010</v>
      </c>
      <c r="I18" s="75">
        <f t="shared" si="10"/>
        <v>44010</v>
      </c>
      <c r="J18" s="54" t="s">
        <v>590</v>
      </c>
      <c r="K18" s="53" t="s">
        <v>591</v>
      </c>
      <c r="L18" s="75">
        <v>0</v>
      </c>
      <c r="M18" s="75">
        <v>154276</v>
      </c>
      <c r="N18" s="75">
        <f t="shared" si="11"/>
        <v>154276</v>
      </c>
      <c r="O18" s="75">
        <v>0</v>
      </c>
      <c r="P18" s="75">
        <v>44010</v>
      </c>
      <c r="Q18" s="75">
        <f t="shared" si="12"/>
        <v>44010</v>
      </c>
      <c r="R18" s="54"/>
      <c r="S18" s="53"/>
      <c r="T18" s="75">
        <v>0</v>
      </c>
      <c r="U18" s="75">
        <v>0</v>
      </c>
      <c r="V18" s="75">
        <f t="shared" si="13"/>
        <v>0</v>
      </c>
      <c r="W18" s="75">
        <v>0</v>
      </c>
      <c r="X18" s="75">
        <v>0</v>
      </c>
      <c r="Y18" s="75">
        <f t="shared" si="14"/>
        <v>0</v>
      </c>
      <c r="Z18" s="54"/>
      <c r="AA18" s="53"/>
      <c r="AB18" s="75">
        <v>0</v>
      </c>
      <c r="AC18" s="75">
        <v>0</v>
      </c>
      <c r="AD18" s="75">
        <f t="shared" si="15"/>
        <v>0</v>
      </c>
      <c r="AE18" s="75">
        <v>0</v>
      </c>
      <c r="AF18" s="75">
        <v>0</v>
      </c>
      <c r="AG18" s="75">
        <f t="shared" si="16"/>
        <v>0</v>
      </c>
      <c r="AH18" s="54"/>
      <c r="AI18" s="53"/>
      <c r="AJ18" s="75">
        <v>0</v>
      </c>
      <c r="AK18" s="75">
        <v>0</v>
      </c>
      <c r="AL18" s="75">
        <f t="shared" si="17"/>
        <v>0</v>
      </c>
      <c r="AM18" s="75">
        <v>0</v>
      </c>
      <c r="AN18" s="75">
        <v>0</v>
      </c>
      <c r="AO18" s="75">
        <f t="shared" si="18"/>
        <v>0</v>
      </c>
      <c r="AP18" s="54"/>
      <c r="AQ18" s="53"/>
      <c r="AR18" s="75">
        <v>0</v>
      </c>
      <c r="AS18" s="75">
        <v>0</v>
      </c>
      <c r="AT18" s="75">
        <f t="shared" si="19"/>
        <v>0</v>
      </c>
      <c r="AU18" s="75">
        <v>0</v>
      </c>
      <c r="AV18" s="75">
        <v>0</v>
      </c>
      <c r="AW18" s="75">
        <f t="shared" si="20"/>
        <v>0</v>
      </c>
      <c r="AX18" s="54"/>
      <c r="AY18" s="53"/>
      <c r="AZ18" s="75">
        <v>0</v>
      </c>
      <c r="BA18" s="75">
        <v>0</v>
      </c>
      <c r="BB18" s="75">
        <f t="shared" si="21"/>
        <v>0</v>
      </c>
      <c r="BC18" s="75">
        <v>0</v>
      </c>
      <c r="BD18" s="75">
        <v>0</v>
      </c>
      <c r="BE18" s="75">
        <f t="shared" si="22"/>
        <v>0</v>
      </c>
    </row>
    <row r="19" spans="1:57" s="50" customFormat="1" ht="12" customHeight="1">
      <c r="A19" s="53" t="s">
        <v>564</v>
      </c>
      <c r="B19" s="54" t="s">
        <v>598</v>
      </c>
      <c r="C19" s="53" t="s">
        <v>599</v>
      </c>
      <c r="D19" s="75">
        <f t="shared" si="7"/>
        <v>0</v>
      </c>
      <c r="E19" s="75">
        <f t="shared" si="7"/>
        <v>219565</v>
      </c>
      <c r="F19" s="75">
        <f t="shared" si="8"/>
        <v>219565</v>
      </c>
      <c r="G19" s="75">
        <f t="shared" si="9"/>
        <v>17418</v>
      </c>
      <c r="H19" s="75">
        <f t="shared" si="9"/>
        <v>41565</v>
      </c>
      <c r="I19" s="75">
        <f t="shared" si="10"/>
        <v>58983</v>
      </c>
      <c r="J19" s="54" t="s">
        <v>600</v>
      </c>
      <c r="K19" s="53" t="s">
        <v>601</v>
      </c>
      <c r="L19" s="75">
        <v>0</v>
      </c>
      <c r="M19" s="75">
        <v>219565</v>
      </c>
      <c r="N19" s="75">
        <f t="shared" si="11"/>
        <v>219565</v>
      </c>
      <c r="O19" s="75">
        <v>17418</v>
      </c>
      <c r="P19" s="75">
        <v>41565</v>
      </c>
      <c r="Q19" s="75">
        <f t="shared" si="12"/>
        <v>58983</v>
      </c>
      <c r="R19" s="54"/>
      <c r="S19" s="53"/>
      <c r="T19" s="75">
        <v>0</v>
      </c>
      <c r="U19" s="75">
        <v>0</v>
      </c>
      <c r="V19" s="75">
        <f t="shared" si="13"/>
        <v>0</v>
      </c>
      <c r="W19" s="75">
        <v>0</v>
      </c>
      <c r="X19" s="75">
        <v>0</v>
      </c>
      <c r="Y19" s="75">
        <f t="shared" si="14"/>
        <v>0</v>
      </c>
      <c r="Z19" s="54"/>
      <c r="AA19" s="53"/>
      <c r="AB19" s="75">
        <v>0</v>
      </c>
      <c r="AC19" s="75">
        <v>0</v>
      </c>
      <c r="AD19" s="75">
        <f t="shared" si="15"/>
        <v>0</v>
      </c>
      <c r="AE19" s="75">
        <v>0</v>
      </c>
      <c r="AF19" s="75">
        <v>0</v>
      </c>
      <c r="AG19" s="75">
        <f t="shared" si="16"/>
        <v>0</v>
      </c>
      <c r="AH19" s="54"/>
      <c r="AI19" s="53"/>
      <c r="AJ19" s="75">
        <v>0</v>
      </c>
      <c r="AK19" s="75">
        <v>0</v>
      </c>
      <c r="AL19" s="75">
        <f t="shared" si="17"/>
        <v>0</v>
      </c>
      <c r="AM19" s="75">
        <v>0</v>
      </c>
      <c r="AN19" s="75">
        <v>0</v>
      </c>
      <c r="AO19" s="75">
        <f t="shared" si="18"/>
        <v>0</v>
      </c>
      <c r="AP19" s="54"/>
      <c r="AQ19" s="53"/>
      <c r="AR19" s="75">
        <v>0</v>
      </c>
      <c r="AS19" s="75">
        <v>0</v>
      </c>
      <c r="AT19" s="75">
        <f t="shared" si="19"/>
        <v>0</v>
      </c>
      <c r="AU19" s="75">
        <v>0</v>
      </c>
      <c r="AV19" s="75">
        <v>0</v>
      </c>
      <c r="AW19" s="75">
        <f t="shared" si="20"/>
        <v>0</v>
      </c>
      <c r="AX19" s="54"/>
      <c r="AY19" s="53"/>
      <c r="AZ19" s="75">
        <v>0</v>
      </c>
      <c r="BA19" s="75">
        <v>0</v>
      </c>
      <c r="BB19" s="75">
        <f t="shared" si="21"/>
        <v>0</v>
      </c>
      <c r="BC19" s="75">
        <v>0</v>
      </c>
      <c r="BD19" s="75">
        <v>0</v>
      </c>
      <c r="BE19" s="75">
        <f t="shared" si="22"/>
        <v>0</v>
      </c>
    </row>
    <row r="20" spans="1:57" s="50" customFormat="1" ht="12" customHeight="1">
      <c r="A20" s="53" t="s">
        <v>564</v>
      </c>
      <c r="B20" s="54" t="s">
        <v>602</v>
      </c>
      <c r="C20" s="53" t="s">
        <v>603</v>
      </c>
      <c r="D20" s="75">
        <f t="shared" si="7"/>
        <v>1459</v>
      </c>
      <c r="E20" s="75">
        <f t="shared" si="7"/>
        <v>81816</v>
      </c>
      <c r="F20" s="75">
        <f t="shared" si="8"/>
        <v>83275</v>
      </c>
      <c r="G20" s="75">
        <f t="shared" si="9"/>
        <v>0</v>
      </c>
      <c r="H20" s="75">
        <f t="shared" si="9"/>
        <v>67300</v>
      </c>
      <c r="I20" s="75">
        <f t="shared" si="10"/>
        <v>67300</v>
      </c>
      <c r="J20" s="54" t="s">
        <v>572</v>
      </c>
      <c r="K20" s="53" t="s">
        <v>573</v>
      </c>
      <c r="L20" s="75">
        <v>1459</v>
      </c>
      <c r="M20" s="75">
        <v>81816</v>
      </c>
      <c r="N20" s="75">
        <f t="shared" si="11"/>
        <v>83275</v>
      </c>
      <c r="O20" s="75">
        <v>0</v>
      </c>
      <c r="P20" s="75">
        <v>67300</v>
      </c>
      <c r="Q20" s="75">
        <f t="shared" si="12"/>
        <v>67300</v>
      </c>
      <c r="R20" s="54"/>
      <c r="S20" s="53"/>
      <c r="T20" s="75">
        <v>0</v>
      </c>
      <c r="U20" s="75">
        <v>0</v>
      </c>
      <c r="V20" s="75">
        <f t="shared" si="13"/>
        <v>0</v>
      </c>
      <c r="W20" s="75">
        <v>0</v>
      </c>
      <c r="X20" s="75">
        <v>0</v>
      </c>
      <c r="Y20" s="75">
        <f t="shared" si="14"/>
        <v>0</v>
      </c>
      <c r="Z20" s="54"/>
      <c r="AA20" s="53"/>
      <c r="AB20" s="75">
        <v>0</v>
      </c>
      <c r="AC20" s="75">
        <v>0</v>
      </c>
      <c r="AD20" s="75">
        <f t="shared" si="15"/>
        <v>0</v>
      </c>
      <c r="AE20" s="75">
        <v>0</v>
      </c>
      <c r="AF20" s="75">
        <v>0</v>
      </c>
      <c r="AG20" s="75">
        <f t="shared" si="16"/>
        <v>0</v>
      </c>
      <c r="AH20" s="54"/>
      <c r="AI20" s="53"/>
      <c r="AJ20" s="75">
        <v>0</v>
      </c>
      <c r="AK20" s="75">
        <v>0</v>
      </c>
      <c r="AL20" s="75">
        <f t="shared" si="17"/>
        <v>0</v>
      </c>
      <c r="AM20" s="75">
        <v>0</v>
      </c>
      <c r="AN20" s="75">
        <v>0</v>
      </c>
      <c r="AO20" s="75">
        <f t="shared" si="18"/>
        <v>0</v>
      </c>
      <c r="AP20" s="54"/>
      <c r="AQ20" s="53"/>
      <c r="AR20" s="75">
        <v>0</v>
      </c>
      <c r="AS20" s="75">
        <v>0</v>
      </c>
      <c r="AT20" s="75">
        <f t="shared" si="19"/>
        <v>0</v>
      </c>
      <c r="AU20" s="75">
        <v>0</v>
      </c>
      <c r="AV20" s="75">
        <v>0</v>
      </c>
      <c r="AW20" s="75">
        <f t="shared" si="20"/>
        <v>0</v>
      </c>
      <c r="AX20" s="54"/>
      <c r="AY20" s="53"/>
      <c r="AZ20" s="75">
        <v>0</v>
      </c>
      <c r="BA20" s="75">
        <v>0</v>
      </c>
      <c r="BB20" s="75">
        <f t="shared" si="21"/>
        <v>0</v>
      </c>
      <c r="BC20" s="75">
        <v>0</v>
      </c>
      <c r="BD20" s="75">
        <v>0</v>
      </c>
      <c r="BE20" s="75">
        <f t="shared" si="22"/>
        <v>0</v>
      </c>
    </row>
    <row r="21" spans="1:57" s="50" customFormat="1" ht="12" customHeight="1">
      <c r="A21" s="53" t="s">
        <v>564</v>
      </c>
      <c r="B21" s="54" t="s">
        <v>604</v>
      </c>
      <c r="C21" s="53" t="s">
        <v>605</v>
      </c>
      <c r="D21" s="75">
        <f t="shared" si="7"/>
        <v>20256</v>
      </c>
      <c r="E21" s="75">
        <f t="shared" si="7"/>
        <v>26063</v>
      </c>
      <c r="F21" s="75">
        <f t="shared" si="8"/>
        <v>46319</v>
      </c>
      <c r="G21" s="75">
        <f t="shared" si="9"/>
        <v>0</v>
      </c>
      <c r="H21" s="75">
        <f t="shared" si="9"/>
        <v>21416</v>
      </c>
      <c r="I21" s="75">
        <f t="shared" si="10"/>
        <v>21416</v>
      </c>
      <c r="J21" s="54" t="s">
        <v>568</v>
      </c>
      <c r="K21" s="53" t="s">
        <v>569</v>
      </c>
      <c r="L21" s="75">
        <v>20256</v>
      </c>
      <c r="M21" s="75">
        <v>26063</v>
      </c>
      <c r="N21" s="75">
        <f t="shared" si="11"/>
        <v>46319</v>
      </c>
      <c r="O21" s="75">
        <v>0</v>
      </c>
      <c r="P21" s="75">
        <v>21416</v>
      </c>
      <c r="Q21" s="75">
        <f t="shared" si="12"/>
        <v>21416</v>
      </c>
      <c r="R21" s="54"/>
      <c r="S21" s="53"/>
      <c r="T21" s="75">
        <v>0</v>
      </c>
      <c r="U21" s="75">
        <v>0</v>
      </c>
      <c r="V21" s="75">
        <f t="shared" si="13"/>
        <v>0</v>
      </c>
      <c r="W21" s="75">
        <v>0</v>
      </c>
      <c r="X21" s="75">
        <v>0</v>
      </c>
      <c r="Y21" s="75">
        <f t="shared" si="14"/>
        <v>0</v>
      </c>
      <c r="Z21" s="54"/>
      <c r="AA21" s="53"/>
      <c r="AB21" s="75">
        <v>0</v>
      </c>
      <c r="AC21" s="75">
        <v>0</v>
      </c>
      <c r="AD21" s="75">
        <f t="shared" si="15"/>
        <v>0</v>
      </c>
      <c r="AE21" s="75">
        <v>0</v>
      </c>
      <c r="AF21" s="75">
        <v>0</v>
      </c>
      <c r="AG21" s="75">
        <f t="shared" si="16"/>
        <v>0</v>
      </c>
      <c r="AH21" s="54"/>
      <c r="AI21" s="53"/>
      <c r="AJ21" s="75">
        <v>0</v>
      </c>
      <c r="AK21" s="75">
        <v>0</v>
      </c>
      <c r="AL21" s="75">
        <f t="shared" si="17"/>
        <v>0</v>
      </c>
      <c r="AM21" s="75">
        <v>0</v>
      </c>
      <c r="AN21" s="75">
        <v>0</v>
      </c>
      <c r="AO21" s="75">
        <f t="shared" si="18"/>
        <v>0</v>
      </c>
      <c r="AP21" s="54"/>
      <c r="AQ21" s="53"/>
      <c r="AR21" s="75">
        <v>0</v>
      </c>
      <c r="AS21" s="75">
        <v>0</v>
      </c>
      <c r="AT21" s="75">
        <f t="shared" si="19"/>
        <v>0</v>
      </c>
      <c r="AU21" s="75">
        <v>0</v>
      </c>
      <c r="AV21" s="75">
        <v>0</v>
      </c>
      <c r="AW21" s="75">
        <f t="shared" si="20"/>
        <v>0</v>
      </c>
      <c r="AX21" s="54"/>
      <c r="AY21" s="53"/>
      <c r="AZ21" s="75">
        <v>0</v>
      </c>
      <c r="BA21" s="75">
        <v>0</v>
      </c>
      <c r="BB21" s="75">
        <f t="shared" si="21"/>
        <v>0</v>
      </c>
      <c r="BC21" s="75">
        <v>0</v>
      </c>
      <c r="BD21" s="75">
        <v>0</v>
      </c>
      <c r="BE21" s="75">
        <f t="shared" si="22"/>
        <v>0</v>
      </c>
    </row>
    <row r="22" spans="1:57" s="50" customFormat="1" ht="12" customHeight="1">
      <c r="A22" s="53" t="s">
        <v>564</v>
      </c>
      <c r="B22" s="54" t="s">
        <v>606</v>
      </c>
      <c r="C22" s="53" t="s">
        <v>607</v>
      </c>
      <c r="D22" s="75">
        <f t="shared" si="7"/>
        <v>16693</v>
      </c>
      <c r="E22" s="75">
        <f t="shared" si="7"/>
        <v>22821</v>
      </c>
      <c r="F22" s="75">
        <f t="shared" si="8"/>
        <v>39514</v>
      </c>
      <c r="G22" s="75">
        <f t="shared" si="9"/>
        <v>0</v>
      </c>
      <c r="H22" s="75">
        <f t="shared" si="9"/>
        <v>22938</v>
      </c>
      <c r="I22" s="75">
        <f t="shared" si="10"/>
        <v>22938</v>
      </c>
      <c r="J22" s="54" t="s">
        <v>568</v>
      </c>
      <c r="K22" s="53" t="s">
        <v>569</v>
      </c>
      <c r="L22" s="75">
        <v>16693</v>
      </c>
      <c r="M22" s="75">
        <v>22821</v>
      </c>
      <c r="N22" s="75">
        <f t="shared" si="11"/>
        <v>39514</v>
      </c>
      <c r="O22" s="75">
        <v>0</v>
      </c>
      <c r="P22" s="75">
        <v>22938</v>
      </c>
      <c r="Q22" s="75">
        <f t="shared" si="12"/>
        <v>22938</v>
      </c>
      <c r="R22" s="54"/>
      <c r="S22" s="53"/>
      <c r="T22" s="75">
        <v>0</v>
      </c>
      <c r="U22" s="75">
        <v>0</v>
      </c>
      <c r="V22" s="75">
        <f t="shared" si="13"/>
        <v>0</v>
      </c>
      <c r="W22" s="75">
        <v>0</v>
      </c>
      <c r="X22" s="75">
        <v>0</v>
      </c>
      <c r="Y22" s="75">
        <f t="shared" si="14"/>
        <v>0</v>
      </c>
      <c r="Z22" s="54"/>
      <c r="AA22" s="53"/>
      <c r="AB22" s="75">
        <v>0</v>
      </c>
      <c r="AC22" s="75">
        <v>0</v>
      </c>
      <c r="AD22" s="75">
        <f t="shared" si="15"/>
        <v>0</v>
      </c>
      <c r="AE22" s="75">
        <v>0</v>
      </c>
      <c r="AF22" s="75">
        <v>0</v>
      </c>
      <c r="AG22" s="75">
        <f t="shared" si="16"/>
        <v>0</v>
      </c>
      <c r="AH22" s="54"/>
      <c r="AI22" s="53"/>
      <c r="AJ22" s="75">
        <v>0</v>
      </c>
      <c r="AK22" s="75">
        <v>0</v>
      </c>
      <c r="AL22" s="75">
        <f t="shared" si="17"/>
        <v>0</v>
      </c>
      <c r="AM22" s="75">
        <v>0</v>
      </c>
      <c r="AN22" s="75">
        <v>0</v>
      </c>
      <c r="AO22" s="75">
        <f t="shared" si="18"/>
        <v>0</v>
      </c>
      <c r="AP22" s="54"/>
      <c r="AQ22" s="53"/>
      <c r="AR22" s="75">
        <v>0</v>
      </c>
      <c r="AS22" s="75">
        <v>0</v>
      </c>
      <c r="AT22" s="75">
        <f t="shared" si="19"/>
        <v>0</v>
      </c>
      <c r="AU22" s="75">
        <v>0</v>
      </c>
      <c r="AV22" s="75">
        <v>0</v>
      </c>
      <c r="AW22" s="75">
        <f t="shared" si="20"/>
        <v>0</v>
      </c>
      <c r="AX22" s="54"/>
      <c r="AY22" s="53"/>
      <c r="AZ22" s="75">
        <v>0</v>
      </c>
      <c r="BA22" s="75">
        <v>0</v>
      </c>
      <c r="BB22" s="75">
        <f t="shared" si="21"/>
        <v>0</v>
      </c>
      <c r="BC22" s="75">
        <v>0</v>
      </c>
      <c r="BD22" s="75">
        <v>0</v>
      </c>
      <c r="BE22" s="75">
        <f t="shared" si="22"/>
        <v>0</v>
      </c>
    </row>
    <row r="23" spans="1:57" s="50" customFormat="1" ht="12" customHeight="1">
      <c r="A23" s="53" t="s">
        <v>564</v>
      </c>
      <c r="B23" s="54" t="s">
        <v>608</v>
      </c>
      <c r="C23" s="53" t="s">
        <v>609</v>
      </c>
      <c r="D23" s="75">
        <f t="shared" si="7"/>
        <v>0</v>
      </c>
      <c r="E23" s="75">
        <f t="shared" si="7"/>
        <v>61178</v>
      </c>
      <c r="F23" s="75">
        <f t="shared" si="8"/>
        <v>61178</v>
      </c>
      <c r="G23" s="75">
        <f t="shared" si="9"/>
        <v>0</v>
      </c>
      <c r="H23" s="75">
        <f t="shared" si="9"/>
        <v>19813</v>
      </c>
      <c r="I23" s="75">
        <f t="shared" si="10"/>
        <v>19813</v>
      </c>
      <c r="J23" s="54" t="s">
        <v>590</v>
      </c>
      <c r="K23" s="53" t="s">
        <v>591</v>
      </c>
      <c r="L23" s="75">
        <v>0</v>
      </c>
      <c r="M23" s="75">
        <v>61178</v>
      </c>
      <c r="N23" s="75">
        <f t="shared" si="11"/>
        <v>61178</v>
      </c>
      <c r="O23" s="75">
        <v>0</v>
      </c>
      <c r="P23" s="75">
        <v>19813</v>
      </c>
      <c r="Q23" s="75">
        <f t="shared" si="12"/>
        <v>19813</v>
      </c>
      <c r="R23" s="54"/>
      <c r="S23" s="53"/>
      <c r="T23" s="75">
        <v>0</v>
      </c>
      <c r="U23" s="75">
        <v>0</v>
      </c>
      <c r="V23" s="75">
        <f t="shared" si="13"/>
        <v>0</v>
      </c>
      <c r="W23" s="75">
        <v>0</v>
      </c>
      <c r="X23" s="75">
        <v>0</v>
      </c>
      <c r="Y23" s="75">
        <f t="shared" si="14"/>
        <v>0</v>
      </c>
      <c r="Z23" s="54"/>
      <c r="AA23" s="53"/>
      <c r="AB23" s="75">
        <v>0</v>
      </c>
      <c r="AC23" s="75">
        <v>0</v>
      </c>
      <c r="AD23" s="75">
        <f t="shared" si="15"/>
        <v>0</v>
      </c>
      <c r="AE23" s="75">
        <v>0</v>
      </c>
      <c r="AF23" s="75">
        <v>0</v>
      </c>
      <c r="AG23" s="75">
        <f t="shared" si="16"/>
        <v>0</v>
      </c>
      <c r="AH23" s="54"/>
      <c r="AI23" s="53"/>
      <c r="AJ23" s="75">
        <v>0</v>
      </c>
      <c r="AK23" s="75">
        <v>0</v>
      </c>
      <c r="AL23" s="75">
        <f t="shared" si="17"/>
        <v>0</v>
      </c>
      <c r="AM23" s="75">
        <v>0</v>
      </c>
      <c r="AN23" s="75">
        <v>0</v>
      </c>
      <c r="AO23" s="75">
        <f t="shared" si="18"/>
        <v>0</v>
      </c>
      <c r="AP23" s="54"/>
      <c r="AQ23" s="53"/>
      <c r="AR23" s="75">
        <v>0</v>
      </c>
      <c r="AS23" s="75">
        <v>0</v>
      </c>
      <c r="AT23" s="75">
        <f t="shared" si="19"/>
        <v>0</v>
      </c>
      <c r="AU23" s="75">
        <v>0</v>
      </c>
      <c r="AV23" s="75">
        <v>0</v>
      </c>
      <c r="AW23" s="75">
        <f t="shared" si="20"/>
        <v>0</v>
      </c>
      <c r="AX23" s="54"/>
      <c r="AY23" s="53"/>
      <c r="AZ23" s="75">
        <v>0</v>
      </c>
      <c r="BA23" s="75">
        <v>0</v>
      </c>
      <c r="BB23" s="75">
        <f t="shared" si="21"/>
        <v>0</v>
      </c>
      <c r="BC23" s="75">
        <v>0</v>
      </c>
      <c r="BD23" s="75">
        <v>0</v>
      </c>
      <c r="BE23" s="75">
        <f t="shared" si="22"/>
        <v>0</v>
      </c>
    </row>
    <row r="24" spans="1:57" s="50" customFormat="1" ht="12" customHeight="1">
      <c r="A24" s="53" t="s">
        <v>564</v>
      </c>
      <c r="B24" s="54" t="s">
        <v>610</v>
      </c>
      <c r="C24" s="53" t="s">
        <v>611</v>
      </c>
      <c r="D24" s="75">
        <f t="shared" si="7"/>
        <v>4182</v>
      </c>
      <c r="E24" s="75">
        <f t="shared" si="7"/>
        <v>40453</v>
      </c>
      <c r="F24" s="75">
        <f t="shared" si="8"/>
        <v>44635</v>
      </c>
      <c r="G24" s="75">
        <f t="shared" si="9"/>
        <v>0</v>
      </c>
      <c r="H24" s="75">
        <f t="shared" si="9"/>
        <v>16920</v>
      </c>
      <c r="I24" s="75">
        <f t="shared" si="10"/>
        <v>16920</v>
      </c>
      <c r="J24" s="54" t="s">
        <v>584</v>
      </c>
      <c r="K24" s="53" t="s">
        <v>585</v>
      </c>
      <c r="L24" s="75">
        <v>4182</v>
      </c>
      <c r="M24" s="75">
        <v>40453</v>
      </c>
      <c r="N24" s="75">
        <f t="shared" si="11"/>
        <v>44635</v>
      </c>
      <c r="O24" s="75">
        <v>0</v>
      </c>
      <c r="P24" s="75">
        <v>16920</v>
      </c>
      <c r="Q24" s="75">
        <f t="shared" si="12"/>
        <v>16920</v>
      </c>
      <c r="R24" s="54"/>
      <c r="S24" s="53"/>
      <c r="T24" s="75">
        <v>0</v>
      </c>
      <c r="U24" s="75">
        <v>0</v>
      </c>
      <c r="V24" s="75">
        <f t="shared" si="13"/>
        <v>0</v>
      </c>
      <c r="W24" s="75">
        <v>0</v>
      </c>
      <c r="X24" s="75">
        <v>0</v>
      </c>
      <c r="Y24" s="75">
        <f t="shared" si="14"/>
        <v>0</v>
      </c>
      <c r="Z24" s="54"/>
      <c r="AA24" s="53"/>
      <c r="AB24" s="75">
        <v>0</v>
      </c>
      <c r="AC24" s="75">
        <v>0</v>
      </c>
      <c r="AD24" s="75">
        <f t="shared" si="15"/>
        <v>0</v>
      </c>
      <c r="AE24" s="75">
        <v>0</v>
      </c>
      <c r="AF24" s="75">
        <v>0</v>
      </c>
      <c r="AG24" s="75">
        <f t="shared" si="16"/>
        <v>0</v>
      </c>
      <c r="AH24" s="54"/>
      <c r="AI24" s="53"/>
      <c r="AJ24" s="75">
        <v>0</v>
      </c>
      <c r="AK24" s="75">
        <v>0</v>
      </c>
      <c r="AL24" s="75">
        <f t="shared" si="17"/>
        <v>0</v>
      </c>
      <c r="AM24" s="75">
        <v>0</v>
      </c>
      <c r="AN24" s="75">
        <v>0</v>
      </c>
      <c r="AO24" s="75">
        <f t="shared" si="18"/>
        <v>0</v>
      </c>
      <c r="AP24" s="54"/>
      <c r="AQ24" s="53"/>
      <c r="AR24" s="75">
        <v>0</v>
      </c>
      <c r="AS24" s="75">
        <v>0</v>
      </c>
      <c r="AT24" s="75">
        <f t="shared" si="19"/>
        <v>0</v>
      </c>
      <c r="AU24" s="75">
        <v>0</v>
      </c>
      <c r="AV24" s="75">
        <v>0</v>
      </c>
      <c r="AW24" s="75">
        <f t="shared" si="20"/>
        <v>0</v>
      </c>
      <c r="AX24" s="54"/>
      <c r="AY24" s="53"/>
      <c r="AZ24" s="75">
        <v>0</v>
      </c>
      <c r="BA24" s="75">
        <v>0</v>
      </c>
      <c r="BB24" s="75">
        <f t="shared" si="21"/>
        <v>0</v>
      </c>
      <c r="BC24" s="75">
        <v>0</v>
      </c>
      <c r="BD24" s="75">
        <v>0</v>
      </c>
      <c r="BE24" s="75">
        <f t="shared" si="22"/>
        <v>0</v>
      </c>
    </row>
    <row r="25" spans="1:57" s="50" customFormat="1" ht="12" customHeight="1">
      <c r="A25" s="53" t="s">
        <v>564</v>
      </c>
      <c r="B25" s="54" t="s">
        <v>612</v>
      </c>
      <c r="C25" s="53" t="s">
        <v>613</v>
      </c>
      <c r="D25" s="75">
        <f t="shared" si="7"/>
        <v>5283</v>
      </c>
      <c r="E25" s="75">
        <f t="shared" si="7"/>
        <v>41896</v>
      </c>
      <c r="F25" s="75">
        <f t="shared" si="8"/>
        <v>47179</v>
      </c>
      <c r="G25" s="75">
        <f t="shared" si="9"/>
        <v>0</v>
      </c>
      <c r="H25" s="75">
        <f t="shared" si="9"/>
        <v>22101</v>
      </c>
      <c r="I25" s="75">
        <f t="shared" si="10"/>
        <v>22101</v>
      </c>
      <c r="J25" s="54" t="s">
        <v>584</v>
      </c>
      <c r="K25" s="53" t="s">
        <v>585</v>
      </c>
      <c r="L25" s="75">
        <v>5283</v>
      </c>
      <c r="M25" s="75">
        <v>41896</v>
      </c>
      <c r="N25" s="75">
        <f t="shared" si="11"/>
        <v>47179</v>
      </c>
      <c r="O25" s="75">
        <v>0</v>
      </c>
      <c r="P25" s="75">
        <v>22101</v>
      </c>
      <c r="Q25" s="75">
        <f t="shared" si="12"/>
        <v>22101</v>
      </c>
      <c r="R25" s="54"/>
      <c r="S25" s="53"/>
      <c r="T25" s="75">
        <v>0</v>
      </c>
      <c r="U25" s="75">
        <v>0</v>
      </c>
      <c r="V25" s="75">
        <f t="shared" si="13"/>
        <v>0</v>
      </c>
      <c r="W25" s="75">
        <v>0</v>
      </c>
      <c r="X25" s="75">
        <v>0</v>
      </c>
      <c r="Y25" s="75">
        <f t="shared" si="14"/>
        <v>0</v>
      </c>
      <c r="Z25" s="54"/>
      <c r="AA25" s="53"/>
      <c r="AB25" s="75">
        <v>0</v>
      </c>
      <c r="AC25" s="75">
        <v>0</v>
      </c>
      <c r="AD25" s="75">
        <f t="shared" si="15"/>
        <v>0</v>
      </c>
      <c r="AE25" s="75">
        <v>0</v>
      </c>
      <c r="AF25" s="75">
        <v>0</v>
      </c>
      <c r="AG25" s="75">
        <f t="shared" si="16"/>
        <v>0</v>
      </c>
      <c r="AH25" s="54"/>
      <c r="AI25" s="53"/>
      <c r="AJ25" s="75">
        <v>0</v>
      </c>
      <c r="AK25" s="75">
        <v>0</v>
      </c>
      <c r="AL25" s="75">
        <f t="shared" si="17"/>
        <v>0</v>
      </c>
      <c r="AM25" s="75">
        <v>0</v>
      </c>
      <c r="AN25" s="75">
        <v>0</v>
      </c>
      <c r="AO25" s="75">
        <f t="shared" si="18"/>
        <v>0</v>
      </c>
      <c r="AP25" s="54"/>
      <c r="AQ25" s="53"/>
      <c r="AR25" s="75">
        <v>0</v>
      </c>
      <c r="AS25" s="75">
        <v>0</v>
      </c>
      <c r="AT25" s="75">
        <f t="shared" si="19"/>
        <v>0</v>
      </c>
      <c r="AU25" s="75">
        <v>0</v>
      </c>
      <c r="AV25" s="75">
        <v>0</v>
      </c>
      <c r="AW25" s="75">
        <f t="shared" si="20"/>
        <v>0</v>
      </c>
      <c r="AX25" s="54"/>
      <c r="AY25" s="53"/>
      <c r="AZ25" s="75">
        <v>0</v>
      </c>
      <c r="BA25" s="75">
        <v>0</v>
      </c>
      <c r="BB25" s="75">
        <f t="shared" si="21"/>
        <v>0</v>
      </c>
      <c r="BC25" s="75">
        <v>0</v>
      </c>
      <c r="BD25" s="75">
        <v>0</v>
      </c>
      <c r="BE25" s="75">
        <f t="shared" si="22"/>
        <v>0</v>
      </c>
    </row>
    <row r="26" spans="1:57" s="50" customFormat="1" ht="12" customHeight="1">
      <c r="A26" s="53" t="s">
        <v>564</v>
      </c>
      <c r="B26" s="54" t="s">
        <v>614</v>
      </c>
      <c r="C26" s="53" t="s">
        <v>615</v>
      </c>
      <c r="D26" s="75">
        <f t="shared" si="7"/>
        <v>6164</v>
      </c>
      <c r="E26" s="75">
        <f t="shared" si="7"/>
        <v>46434</v>
      </c>
      <c r="F26" s="75">
        <f t="shared" si="8"/>
        <v>52598</v>
      </c>
      <c r="G26" s="75">
        <f t="shared" si="9"/>
        <v>0</v>
      </c>
      <c r="H26" s="75">
        <f t="shared" si="9"/>
        <v>20374</v>
      </c>
      <c r="I26" s="75">
        <f t="shared" si="10"/>
        <v>20374</v>
      </c>
      <c r="J26" s="54" t="s">
        <v>584</v>
      </c>
      <c r="K26" s="53" t="s">
        <v>585</v>
      </c>
      <c r="L26" s="75">
        <v>6164</v>
      </c>
      <c r="M26" s="75">
        <v>46434</v>
      </c>
      <c r="N26" s="75">
        <f t="shared" si="11"/>
        <v>52598</v>
      </c>
      <c r="O26" s="75">
        <v>0</v>
      </c>
      <c r="P26" s="75">
        <v>20374</v>
      </c>
      <c r="Q26" s="75">
        <f t="shared" si="12"/>
        <v>20374</v>
      </c>
      <c r="R26" s="54"/>
      <c r="S26" s="53"/>
      <c r="T26" s="75">
        <v>0</v>
      </c>
      <c r="U26" s="75">
        <v>0</v>
      </c>
      <c r="V26" s="75">
        <f t="shared" si="13"/>
        <v>0</v>
      </c>
      <c r="W26" s="75">
        <v>0</v>
      </c>
      <c r="X26" s="75">
        <v>0</v>
      </c>
      <c r="Y26" s="75">
        <f t="shared" si="14"/>
        <v>0</v>
      </c>
      <c r="Z26" s="54"/>
      <c r="AA26" s="53"/>
      <c r="AB26" s="75">
        <v>0</v>
      </c>
      <c r="AC26" s="75">
        <v>0</v>
      </c>
      <c r="AD26" s="75">
        <f t="shared" si="15"/>
        <v>0</v>
      </c>
      <c r="AE26" s="75">
        <v>0</v>
      </c>
      <c r="AF26" s="75">
        <v>0</v>
      </c>
      <c r="AG26" s="75">
        <f t="shared" si="16"/>
        <v>0</v>
      </c>
      <c r="AH26" s="54"/>
      <c r="AI26" s="53"/>
      <c r="AJ26" s="75">
        <v>0</v>
      </c>
      <c r="AK26" s="75">
        <v>0</v>
      </c>
      <c r="AL26" s="75">
        <f t="shared" si="17"/>
        <v>0</v>
      </c>
      <c r="AM26" s="75">
        <v>0</v>
      </c>
      <c r="AN26" s="75">
        <v>0</v>
      </c>
      <c r="AO26" s="75">
        <f t="shared" si="18"/>
        <v>0</v>
      </c>
      <c r="AP26" s="54"/>
      <c r="AQ26" s="53"/>
      <c r="AR26" s="75">
        <v>0</v>
      </c>
      <c r="AS26" s="75">
        <v>0</v>
      </c>
      <c r="AT26" s="75">
        <f t="shared" si="19"/>
        <v>0</v>
      </c>
      <c r="AU26" s="75">
        <v>0</v>
      </c>
      <c r="AV26" s="75">
        <v>0</v>
      </c>
      <c r="AW26" s="75">
        <f t="shared" si="20"/>
        <v>0</v>
      </c>
      <c r="AX26" s="54"/>
      <c r="AY26" s="53"/>
      <c r="AZ26" s="75">
        <v>0</v>
      </c>
      <c r="BA26" s="75">
        <v>0</v>
      </c>
      <c r="BB26" s="75">
        <f t="shared" si="21"/>
        <v>0</v>
      </c>
      <c r="BC26" s="75">
        <v>0</v>
      </c>
      <c r="BD26" s="75">
        <v>0</v>
      </c>
      <c r="BE26" s="75">
        <f t="shared" si="22"/>
        <v>0</v>
      </c>
    </row>
    <row r="27" spans="1:57" s="50" customFormat="1" ht="12" customHeight="1">
      <c r="A27" s="53" t="s">
        <v>564</v>
      </c>
      <c r="B27" s="54" t="s">
        <v>616</v>
      </c>
      <c r="C27" s="53" t="s">
        <v>617</v>
      </c>
      <c r="D27" s="75">
        <f t="shared" si="7"/>
        <v>0</v>
      </c>
      <c r="E27" s="75">
        <f t="shared" si="7"/>
        <v>109783</v>
      </c>
      <c r="F27" s="75">
        <f t="shared" si="8"/>
        <v>109783</v>
      </c>
      <c r="G27" s="75">
        <f t="shared" si="9"/>
        <v>8709</v>
      </c>
      <c r="H27" s="75">
        <f t="shared" si="9"/>
        <v>20783</v>
      </c>
      <c r="I27" s="75">
        <f t="shared" si="10"/>
        <v>29492</v>
      </c>
      <c r="J27" s="54" t="s">
        <v>600</v>
      </c>
      <c r="K27" s="53" t="s">
        <v>601</v>
      </c>
      <c r="L27" s="75">
        <v>0</v>
      </c>
      <c r="M27" s="75">
        <v>109783</v>
      </c>
      <c r="N27" s="75">
        <f t="shared" si="11"/>
        <v>109783</v>
      </c>
      <c r="O27" s="75">
        <v>8709</v>
      </c>
      <c r="P27" s="75">
        <v>20783</v>
      </c>
      <c r="Q27" s="75">
        <f t="shared" si="12"/>
        <v>29492</v>
      </c>
      <c r="R27" s="54"/>
      <c r="S27" s="53"/>
      <c r="T27" s="75">
        <v>0</v>
      </c>
      <c r="U27" s="75">
        <v>0</v>
      </c>
      <c r="V27" s="75">
        <f t="shared" si="13"/>
        <v>0</v>
      </c>
      <c r="W27" s="75">
        <v>0</v>
      </c>
      <c r="X27" s="75">
        <v>0</v>
      </c>
      <c r="Y27" s="75">
        <f t="shared" si="14"/>
        <v>0</v>
      </c>
      <c r="Z27" s="54"/>
      <c r="AA27" s="53"/>
      <c r="AB27" s="75">
        <v>0</v>
      </c>
      <c r="AC27" s="75">
        <v>0</v>
      </c>
      <c r="AD27" s="75">
        <f t="shared" si="15"/>
        <v>0</v>
      </c>
      <c r="AE27" s="75">
        <v>0</v>
      </c>
      <c r="AF27" s="75">
        <v>0</v>
      </c>
      <c r="AG27" s="75">
        <f t="shared" si="16"/>
        <v>0</v>
      </c>
      <c r="AH27" s="54"/>
      <c r="AI27" s="53"/>
      <c r="AJ27" s="75">
        <v>0</v>
      </c>
      <c r="AK27" s="75">
        <v>0</v>
      </c>
      <c r="AL27" s="75">
        <f t="shared" si="17"/>
        <v>0</v>
      </c>
      <c r="AM27" s="75">
        <v>0</v>
      </c>
      <c r="AN27" s="75">
        <v>0</v>
      </c>
      <c r="AO27" s="75">
        <f t="shared" si="18"/>
        <v>0</v>
      </c>
      <c r="AP27" s="54"/>
      <c r="AQ27" s="53"/>
      <c r="AR27" s="75">
        <v>0</v>
      </c>
      <c r="AS27" s="75">
        <v>0</v>
      </c>
      <c r="AT27" s="75">
        <f t="shared" si="19"/>
        <v>0</v>
      </c>
      <c r="AU27" s="75">
        <v>0</v>
      </c>
      <c r="AV27" s="75">
        <v>0</v>
      </c>
      <c r="AW27" s="75">
        <f t="shared" si="20"/>
        <v>0</v>
      </c>
      <c r="AX27" s="54"/>
      <c r="AY27" s="53"/>
      <c r="AZ27" s="75">
        <v>0</v>
      </c>
      <c r="BA27" s="75">
        <v>0</v>
      </c>
      <c r="BB27" s="75">
        <f t="shared" si="21"/>
        <v>0</v>
      </c>
      <c r="BC27" s="75">
        <v>0</v>
      </c>
      <c r="BD27" s="75">
        <v>0</v>
      </c>
      <c r="BE27" s="75">
        <f t="shared" si="22"/>
        <v>0</v>
      </c>
    </row>
    <row r="28" spans="1:57" s="50" customFormat="1" ht="12" customHeight="1">
      <c r="A28" s="53" t="s">
        <v>564</v>
      </c>
      <c r="B28" s="54" t="s">
        <v>618</v>
      </c>
      <c r="C28" s="53" t="s">
        <v>619</v>
      </c>
      <c r="D28" s="75">
        <f t="shared" si="7"/>
        <v>0</v>
      </c>
      <c r="E28" s="75">
        <f t="shared" si="7"/>
        <v>57054</v>
      </c>
      <c r="F28" s="75">
        <f t="shared" si="8"/>
        <v>57054</v>
      </c>
      <c r="G28" s="75">
        <f t="shared" si="9"/>
        <v>0</v>
      </c>
      <c r="H28" s="75">
        <f t="shared" si="9"/>
        <v>14487</v>
      </c>
      <c r="I28" s="75">
        <f t="shared" si="10"/>
        <v>14487</v>
      </c>
      <c r="J28" s="54" t="s">
        <v>620</v>
      </c>
      <c r="K28" s="53" t="s">
        <v>621</v>
      </c>
      <c r="L28" s="75">
        <v>0</v>
      </c>
      <c r="M28" s="75">
        <v>57054</v>
      </c>
      <c r="N28" s="75">
        <f t="shared" si="11"/>
        <v>57054</v>
      </c>
      <c r="O28" s="75">
        <v>0</v>
      </c>
      <c r="P28" s="75">
        <v>14487</v>
      </c>
      <c r="Q28" s="75">
        <f t="shared" si="12"/>
        <v>14487</v>
      </c>
      <c r="R28" s="54"/>
      <c r="S28" s="53"/>
      <c r="T28" s="75">
        <v>0</v>
      </c>
      <c r="U28" s="75">
        <v>0</v>
      </c>
      <c r="V28" s="75">
        <f t="shared" si="13"/>
        <v>0</v>
      </c>
      <c r="W28" s="75">
        <v>0</v>
      </c>
      <c r="X28" s="75">
        <v>0</v>
      </c>
      <c r="Y28" s="75">
        <f t="shared" si="14"/>
        <v>0</v>
      </c>
      <c r="Z28" s="54"/>
      <c r="AA28" s="53"/>
      <c r="AB28" s="75">
        <v>0</v>
      </c>
      <c r="AC28" s="75">
        <v>0</v>
      </c>
      <c r="AD28" s="75">
        <f t="shared" si="15"/>
        <v>0</v>
      </c>
      <c r="AE28" s="75">
        <v>0</v>
      </c>
      <c r="AF28" s="75">
        <v>0</v>
      </c>
      <c r="AG28" s="75">
        <f t="shared" si="16"/>
        <v>0</v>
      </c>
      <c r="AH28" s="54"/>
      <c r="AI28" s="53"/>
      <c r="AJ28" s="75">
        <v>0</v>
      </c>
      <c r="AK28" s="75">
        <v>0</v>
      </c>
      <c r="AL28" s="75">
        <f t="shared" si="17"/>
        <v>0</v>
      </c>
      <c r="AM28" s="75">
        <v>0</v>
      </c>
      <c r="AN28" s="75">
        <v>0</v>
      </c>
      <c r="AO28" s="75">
        <f t="shared" si="18"/>
        <v>0</v>
      </c>
      <c r="AP28" s="54"/>
      <c r="AQ28" s="53"/>
      <c r="AR28" s="75">
        <v>0</v>
      </c>
      <c r="AS28" s="75">
        <v>0</v>
      </c>
      <c r="AT28" s="75">
        <f t="shared" si="19"/>
        <v>0</v>
      </c>
      <c r="AU28" s="75">
        <v>0</v>
      </c>
      <c r="AV28" s="75">
        <v>0</v>
      </c>
      <c r="AW28" s="75">
        <f t="shared" si="20"/>
        <v>0</v>
      </c>
      <c r="AX28" s="54"/>
      <c r="AY28" s="53"/>
      <c r="AZ28" s="75">
        <v>0</v>
      </c>
      <c r="BA28" s="75">
        <v>0</v>
      </c>
      <c r="BB28" s="75">
        <f t="shared" si="21"/>
        <v>0</v>
      </c>
      <c r="BC28" s="75">
        <v>0</v>
      </c>
      <c r="BD28" s="75">
        <v>0</v>
      </c>
      <c r="BE28" s="75">
        <f t="shared" si="22"/>
        <v>0</v>
      </c>
    </row>
    <row r="29" spans="1:57" s="50" customFormat="1" ht="12" customHeight="1">
      <c r="A29" s="53" t="s">
        <v>564</v>
      </c>
      <c r="B29" s="54" t="s">
        <v>622</v>
      </c>
      <c r="C29" s="53" t="s">
        <v>623</v>
      </c>
      <c r="D29" s="75">
        <f t="shared" si="7"/>
        <v>0</v>
      </c>
      <c r="E29" s="75">
        <f t="shared" si="7"/>
        <v>101815</v>
      </c>
      <c r="F29" s="75">
        <f t="shared" si="8"/>
        <v>101815</v>
      </c>
      <c r="G29" s="75">
        <f t="shared" si="9"/>
        <v>0</v>
      </c>
      <c r="H29" s="75">
        <f t="shared" si="9"/>
        <v>23603</v>
      </c>
      <c r="I29" s="75">
        <f t="shared" si="10"/>
        <v>23603</v>
      </c>
      <c r="J29" s="54" t="s">
        <v>620</v>
      </c>
      <c r="K29" s="53" t="s">
        <v>624</v>
      </c>
      <c r="L29" s="75">
        <v>0</v>
      </c>
      <c r="M29" s="75">
        <v>101815</v>
      </c>
      <c r="N29" s="75">
        <f t="shared" si="11"/>
        <v>101815</v>
      </c>
      <c r="O29" s="75">
        <v>0</v>
      </c>
      <c r="P29" s="75">
        <v>23603</v>
      </c>
      <c r="Q29" s="75">
        <f t="shared" si="12"/>
        <v>23603</v>
      </c>
      <c r="R29" s="54"/>
      <c r="S29" s="53"/>
      <c r="T29" s="75">
        <v>0</v>
      </c>
      <c r="U29" s="75">
        <v>0</v>
      </c>
      <c r="V29" s="75">
        <f t="shared" si="13"/>
        <v>0</v>
      </c>
      <c r="W29" s="75">
        <v>0</v>
      </c>
      <c r="X29" s="75">
        <v>0</v>
      </c>
      <c r="Y29" s="75">
        <f t="shared" si="14"/>
        <v>0</v>
      </c>
      <c r="Z29" s="54"/>
      <c r="AA29" s="53"/>
      <c r="AB29" s="75">
        <v>0</v>
      </c>
      <c r="AC29" s="75">
        <v>0</v>
      </c>
      <c r="AD29" s="75">
        <f t="shared" si="15"/>
        <v>0</v>
      </c>
      <c r="AE29" s="75">
        <v>0</v>
      </c>
      <c r="AF29" s="75">
        <v>0</v>
      </c>
      <c r="AG29" s="75">
        <f t="shared" si="16"/>
        <v>0</v>
      </c>
      <c r="AH29" s="54"/>
      <c r="AI29" s="53"/>
      <c r="AJ29" s="75">
        <v>0</v>
      </c>
      <c r="AK29" s="75">
        <v>0</v>
      </c>
      <c r="AL29" s="75">
        <f t="shared" si="17"/>
        <v>0</v>
      </c>
      <c r="AM29" s="75">
        <v>0</v>
      </c>
      <c r="AN29" s="75">
        <v>0</v>
      </c>
      <c r="AO29" s="75">
        <f t="shared" si="18"/>
        <v>0</v>
      </c>
      <c r="AP29" s="54"/>
      <c r="AQ29" s="53"/>
      <c r="AR29" s="75">
        <v>0</v>
      </c>
      <c r="AS29" s="75">
        <v>0</v>
      </c>
      <c r="AT29" s="75">
        <f t="shared" si="19"/>
        <v>0</v>
      </c>
      <c r="AU29" s="75">
        <v>0</v>
      </c>
      <c r="AV29" s="75">
        <v>0</v>
      </c>
      <c r="AW29" s="75">
        <f t="shared" si="20"/>
        <v>0</v>
      </c>
      <c r="AX29" s="54"/>
      <c r="AY29" s="53"/>
      <c r="AZ29" s="75">
        <v>0</v>
      </c>
      <c r="BA29" s="75">
        <v>0</v>
      </c>
      <c r="BB29" s="75">
        <f t="shared" si="21"/>
        <v>0</v>
      </c>
      <c r="BC29" s="75">
        <v>0</v>
      </c>
      <c r="BD29" s="75">
        <v>0</v>
      </c>
      <c r="BE29" s="75">
        <f t="shared" si="22"/>
        <v>0</v>
      </c>
    </row>
    <row r="30" spans="1:57" s="50" customFormat="1" ht="12" customHeight="1">
      <c r="A30" s="53" t="s">
        <v>564</v>
      </c>
      <c r="B30" s="54" t="s">
        <v>625</v>
      </c>
      <c r="C30" s="53" t="s">
        <v>626</v>
      </c>
      <c r="D30" s="75">
        <f t="shared" si="7"/>
        <v>0</v>
      </c>
      <c r="E30" s="75">
        <f t="shared" si="7"/>
        <v>57541</v>
      </c>
      <c r="F30" s="75">
        <f t="shared" si="8"/>
        <v>57541</v>
      </c>
      <c r="G30" s="75">
        <f t="shared" si="9"/>
        <v>0</v>
      </c>
      <c r="H30" s="75">
        <f t="shared" si="9"/>
        <v>8468</v>
      </c>
      <c r="I30" s="75">
        <f t="shared" si="10"/>
        <v>8468</v>
      </c>
      <c r="J30" s="54" t="s">
        <v>620</v>
      </c>
      <c r="K30" s="53" t="s">
        <v>624</v>
      </c>
      <c r="L30" s="75">
        <v>0</v>
      </c>
      <c r="M30" s="75">
        <v>57541</v>
      </c>
      <c r="N30" s="75">
        <f t="shared" si="11"/>
        <v>57541</v>
      </c>
      <c r="O30" s="75">
        <v>0</v>
      </c>
      <c r="P30" s="75">
        <v>8468</v>
      </c>
      <c r="Q30" s="75">
        <f t="shared" si="12"/>
        <v>8468</v>
      </c>
      <c r="R30" s="54"/>
      <c r="S30" s="53"/>
      <c r="T30" s="75">
        <v>0</v>
      </c>
      <c r="U30" s="75">
        <v>0</v>
      </c>
      <c r="V30" s="75">
        <f t="shared" si="13"/>
        <v>0</v>
      </c>
      <c r="W30" s="75">
        <v>0</v>
      </c>
      <c r="X30" s="75">
        <v>0</v>
      </c>
      <c r="Y30" s="75">
        <f t="shared" si="14"/>
        <v>0</v>
      </c>
      <c r="Z30" s="54"/>
      <c r="AA30" s="53"/>
      <c r="AB30" s="75">
        <v>0</v>
      </c>
      <c r="AC30" s="75">
        <v>0</v>
      </c>
      <c r="AD30" s="75">
        <f t="shared" si="15"/>
        <v>0</v>
      </c>
      <c r="AE30" s="75">
        <v>0</v>
      </c>
      <c r="AF30" s="75">
        <v>0</v>
      </c>
      <c r="AG30" s="75">
        <f t="shared" si="16"/>
        <v>0</v>
      </c>
      <c r="AH30" s="54"/>
      <c r="AI30" s="53"/>
      <c r="AJ30" s="75">
        <v>0</v>
      </c>
      <c r="AK30" s="75">
        <v>0</v>
      </c>
      <c r="AL30" s="75">
        <f t="shared" si="17"/>
        <v>0</v>
      </c>
      <c r="AM30" s="75">
        <v>0</v>
      </c>
      <c r="AN30" s="75">
        <v>0</v>
      </c>
      <c r="AO30" s="75">
        <f t="shared" si="18"/>
        <v>0</v>
      </c>
      <c r="AP30" s="54"/>
      <c r="AQ30" s="53"/>
      <c r="AR30" s="75">
        <v>0</v>
      </c>
      <c r="AS30" s="75">
        <v>0</v>
      </c>
      <c r="AT30" s="75">
        <f t="shared" si="19"/>
        <v>0</v>
      </c>
      <c r="AU30" s="75">
        <v>0</v>
      </c>
      <c r="AV30" s="75">
        <v>0</v>
      </c>
      <c r="AW30" s="75">
        <f t="shared" si="20"/>
        <v>0</v>
      </c>
      <c r="AX30" s="54"/>
      <c r="AY30" s="53"/>
      <c r="AZ30" s="75">
        <v>0</v>
      </c>
      <c r="BA30" s="75">
        <v>0</v>
      </c>
      <c r="BB30" s="75">
        <f t="shared" si="21"/>
        <v>0</v>
      </c>
      <c r="BC30" s="75">
        <v>0</v>
      </c>
      <c r="BD30" s="75">
        <v>0</v>
      </c>
      <c r="BE30" s="75">
        <f t="shared" si="22"/>
        <v>0</v>
      </c>
    </row>
    <row r="31" spans="1:57" s="50" customFormat="1" ht="12" customHeight="1">
      <c r="A31" s="53" t="s">
        <v>564</v>
      </c>
      <c r="B31" s="54" t="s">
        <v>627</v>
      </c>
      <c r="C31" s="53" t="s">
        <v>628</v>
      </c>
      <c r="D31" s="75">
        <f t="shared" si="7"/>
        <v>0</v>
      </c>
      <c r="E31" s="75">
        <f t="shared" si="7"/>
        <v>90160</v>
      </c>
      <c r="F31" s="75">
        <f t="shared" si="8"/>
        <v>90160</v>
      </c>
      <c r="G31" s="75">
        <f t="shared" si="9"/>
        <v>0</v>
      </c>
      <c r="H31" s="75">
        <f t="shared" si="9"/>
        <v>30547</v>
      </c>
      <c r="I31" s="75">
        <f t="shared" si="10"/>
        <v>30547</v>
      </c>
      <c r="J31" s="54"/>
      <c r="K31" s="53"/>
      <c r="L31" s="75">
        <v>0</v>
      </c>
      <c r="M31" s="75">
        <v>90160</v>
      </c>
      <c r="N31" s="75">
        <f t="shared" si="11"/>
        <v>90160</v>
      </c>
      <c r="O31" s="75">
        <v>0</v>
      </c>
      <c r="P31" s="75">
        <v>30547</v>
      </c>
      <c r="Q31" s="75">
        <f t="shared" si="12"/>
        <v>30547</v>
      </c>
      <c r="R31" s="54"/>
      <c r="S31" s="53"/>
      <c r="T31" s="75">
        <v>0</v>
      </c>
      <c r="U31" s="75">
        <v>0</v>
      </c>
      <c r="V31" s="75">
        <f t="shared" si="13"/>
        <v>0</v>
      </c>
      <c r="W31" s="75">
        <v>0</v>
      </c>
      <c r="X31" s="75">
        <v>0</v>
      </c>
      <c r="Y31" s="75">
        <f t="shared" si="14"/>
        <v>0</v>
      </c>
      <c r="Z31" s="54"/>
      <c r="AA31" s="53"/>
      <c r="AB31" s="75">
        <v>0</v>
      </c>
      <c r="AC31" s="75">
        <v>0</v>
      </c>
      <c r="AD31" s="75">
        <f t="shared" si="15"/>
        <v>0</v>
      </c>
      <c r="AE31" s="75">
        <v>0</v>
      </c>
      <c r="AF31" s="75">
        <v>0</v>
      </c>
      <c r="AG31" s="75">
        <f t="shared" si="16"/>
        <v>0</v>
      </c>
      <c r="AH31" s="54"/>
      <c r="AI31" s="53"/>
      <c r="AJ31" s="75">
        <v>0</v>
      </c>
      <c r="AK31" s="75">
        <v>0</v>
      </c>
      <c r="AL31" s="75">
        <f t="shared" si="17"/>
        <v>0</v>
      </c>
      <c r="AM31" s="75">
        <v>0</v>
      </c>
      <c r="AN31" s="75">
        <v>0</v>
      </c>
      <c r="AO31" s="75">
        <f t="shared" si="18"/>
        <v>0</v>
      </c>
      <c r="AP31" s="54"/>
      <c r="AQ31" s="53"/>
      <c r="AR31" s="75">
        <v>0</v>
      </c>
      <c r="AS31" s="75">
        <v>0</v>
      </c>
      <c r="AT31" s="75">
        <f t="shared" si="19"/>
        <v>0</v>
      </c>
      <c r="AU31" s="75">
        <v>0</v>
      </c>
      <c r="AV31" s="75">
        <v>0</v>
      </c>
      <c r="AW31" s="75">
        <f t="shared" si="20"/>
        <v>0</v>
      </c>
      <c r="AX31" s="54"/>
      <c r="AY31" s="53"/>
      <c r="AZ31" s="75">
        <v>0</v>
      </c>
      <c r="BA31" s="75">
        <v>0</v>
      </c>
      <c r="BB31" s="75">
        <f t="shared" si="21"/>
        <v>0</v>
      </c>
      <c r="BC31" s="75">
        <v>0</v>
      </c>
      <c r="BD31" s="75">
        <v>0</v>
      </c>
      <c r="BE31" s="75">
        <f t="shared" si="22"/>
        <v>0</v>
      </c>
    </row>
    <row r="32" spans="1:57" s="50" customFormat="1" ht="12" customHeight="1">
      <c r="A32" s="53" t="s">
        <v>564</v>
      </c>
      <c r="B32" s="54" t="s">
        <v>629</v>
      </c>
      <c r="C32" s="53" t="s">
        <v>630</v>
      </c>
      <c r="D32" s="75">
        <f t="shared" si="7"/>
        <v>0</v>
      </c>
      <c r="E32" s="75">
        <f t="shared" si="7"/>
        <v>35860</v>
      </c>
      <c r="F32" s="75">
        <f t="shared" si="8"/>
        <v>35860</v>
      </c>
      <c r="G32" s="75">
        <f t="shared" si="9"/>
        <v>0</v>
      </c>
      <c r="H32" s="75">
        <f t="shared" si="9"/>
        <v>7882</v>
      </c>
      <c r="I32" s="75">
        <f t="shared" si="10"/>
        <v>7882</v>
      </c>
      <c r="J32" s="54" t="s">
        <v>620</v>
      </c>
      <c r="K32" s="53" t="s">
        <v>624</v>
      </c>
      <c r="L32" s="75">
        <v>0</v>
      </c>
      <c r="M32" s="75">
        <v>35860</v>
      </c>
      <c r="N32" s="75">
        <f t="shared" si="11"/>
        <v>35860</v>
      </c>
      <c r="O32" s="75">
        <v>0</v>
      </c>
      <c r="P32" s="75">
        <v>7882</v>
      </c>
      <c r="Q32" s="75">
        <f t="shared" si="12"/>
        <v>7882</v>
      </c>
      <c r="R32" s="54"/>
      <c r="S32" s="53"/>
      <c r="T32" s="75">
        <v>0</v>
      </c>
      <c r="U32" s="75">
        <v>0</v>
      </c>
      <c r="V32" s="75">
        <f t="shared" si="13"/>
        <v>0</v>
      </c>
      <c r="W32" s="75">
        <v>0</v>
      </c>
      <c r="X32" s="75">
        <v>0</v>
      </c>
      <c r="Y32" s="75">
        <f t="shared" si="14"/>
        <v>0</v>
      </c>
      <c r="Z32" s="54"/>
      <c r="AA32" s="53"/>
      <c r="AB32" s="75">
        <v>0</v>
      </c>
      <c r="AC32" s="75">
        <v>0</v>
      </c>
      <c r="AD32" s="75">
        <f t="shared" si="15"/>
        <v>0</v>
      </c>
      <c r="AE32" s="75">
        <v>0</v>
      </c>
      <c r="AF32" s="75">
        <v>0</v>
      </c>
      <c r="AG32" s="75">
        <f t="shared" si="16"/>
        <v>0</v>
      </c>
      <c r="AH32" s="54"/>
      <c r="AI32" s="53"/>
      <c r="AJ32" s="75">
        <v>0</v>
      </c>
      <c r="AK32" s="75">
        <v>0</v>
      </c>
      <c r="AL32" s="75">
        <f t="shared" si="17"/>
        <v>0</v>
      </c>
      <c r="AM32" s="75">
        <v>0</v>
      </c>
      <c r="AN32" s="75">
        <v>0</v>
      </c>
      <c r="AO32" s="75">
        <f t="shared" si="18"/>
        <v>0</v>
      </c>
      <c r="AP32" s="54"/>
      <c r="AQ32" s="53"/>
      <c r="AR32" s="75">
        <v>0</v>
      </c>
      <c r="AS32" s="75">
        <v>0</v>
      </c>
      <c r="AT32" s="75">
        <f t="shared" si="19"/>
        <v>0</v>
      </c>
      <c r="AU32" s="75">
        <v>0</v>
      </c>
      <c r="AV32" s="75">
        <v>0</v>
      </c>
      <c r="AW32" s="75">
        <f t="shared" si="20"/>
        <v>0</v>
      </c>
      <c r="AX32" s="54"/>
      <c r="AY32" s="53"/>
      <c r="AZ32" s="75">
        <v>0</v>
      </c>
      <c r="BA32" s="75">
        <v>0</v>
      </c>
      <c r="BB32" s="75">
        <f t="shared" si="21"/>
        <v>0</v>
      </c>
      <c r="BC32" s="75">
        <v>0</v>
      </c>
      <c r="BD32" s="75">
        <v>0</v>
      </c>
      <c r="BE32" s="75">
        <f t="shared" si="22"/>
        <v>0</v>
      </c>
    </row>
    <row r="33" spans="1:57" s="50" customFormat="1" ht="12" customHeight="1">
      <c r="A33" s="53" t="s">
        <v>564</v>
      </c>
      <c r="B33" s="54" t="s">
        <v>631</v>
      </c>
      <c r="C33" s="53" t="s">
        <v>632</v>
      </c>
      <c r="D33" s="75">
        <f t="shared" si="7"/>
        <v>0</v>
      </c>
      <c r="E33" s="75">
        <f t="shared" si="7"/>
        <v>41123</v>
      </c>
      <c r="F33" s="75">
        <f t="shared" si="8"/>
        <v>41123</v>
      </c>
      <c r="G33" s="75">
        <f t="shared" si="9"/>
        <v>0</v>
      </c>
      <c r="H33" s="75">
        <f t="shared" si="9"/>
        <v>14057</v>
      </c>
      <c r="I33" s="75">
        <f t="shared" si="10"/>
        <v>14057</v>
      </c>
      <c r="J33" s="54" t="s">
        <v>620</v>
      </c>
      <c r="K33" s="53" t="s">
        <v>624</v>
      </c>
      <c r="L33" s="75">
        <v>0</v>
      </c>
      <c r="M33" s="75">
        <v>41123</v>
      </c>
      <c r="N33" s="75">
        <f t="shared" si="11"/>
        <v>41123</v>
      </c>
      <c r="O33" s="75">
        <v>0</v>
      </c>
      <c r="P33" s="75">
        <v>14057</v>
      </c>
      <c r="Q33" s="75">
        <f t="shared" si="12"/>
        <v>14057</v>
      </c>
      <c r="R33" s="54"/>
      <c r="S33" s="53"/>
      <c r="T33" s="75">
        <v>0</v>
      </c>
      <c r="U33" s="75">
        <v>0</v>
      </c>
      <c r="V33" s="75">
        <f t="shared" si="13"/>
        <v>0</v>
      </c>
      <c r="W33" s="75">
        <v>0</v>
      </c>
      <c r="X33" s="75">
        <v>0</v>
      </c>
      <c r="Y33" s="75">
        <f t="shared" si="14"/>
        <v>0</v>
      </c>
      <c r="Z33" s="54"/>
      <c r="AA33" s="53"/>
      <c r="AB33" s="75">
        <v>0</v>
      </c>
      <c r="AC33" s="75">
        <v>0</v>
      </c>
      <c r="AD33" s="75">
        <f t="shared" si="15"/>
        <v>0</v>
      </c>
      <c r="AE33" s="75">
        <v>0</v>
      </c>
      <c r="AF33" s="75">
        <v>0</v>
      </c>
      <c r="AG33" s="75">
        <f t="shared" si="16"/>
        <v>0</v>
      </c>
      <c r="AH33" s="54"/>
      <c r="AI33" s="53"/>
      <c r="AJ33" s="75">
        <v>0</v>
      </c>
      <c r="AK33" s="75">
        <v>0</v>
      </c>
      <c r="AL33" s="75">
        <f t="shared" si="17"/>
        <v>0</v>
      </c>
      <c r="AM33" s="75">
        <v>0</v>
      </c>
      <c r="AN33" s="75">
        <v>0</v>
      </c>
      <c r="AO33" s="75">
        <f t="shared" si="18"/>
        <v>0</v>
      </c>
      <c r="AP33" s="54"/>
      <c r="AQ33" s="53"/>
      <c r="AR33" s="75">
        <v>0</v>
      </c>
      <c r="AS33" s="75">
        <v>0</v>
      </c>
      <c r="AT33" s="75">
        <f t="shared" si="19"/>
        <v>0</v>
      </c>
      <c r="AU33" s="75">
        <v>0</v>
      </c>
      <c r="AV33" s="75">
        <v>0</v>
      </c>
      <c r="AW33" s="75">
        <f t="shared" si="20"/>
        <v>0</v>
      </c>
      <c r="AX33" s="54"/>
      <c r="AY33" s="53"/>
      <c r="AZ33" s="75">
        <v>0</v>
      </c>
      <c r="BA33" s="75">
        <v>0</v>
      </c>
      <c r="BB33" s="75">
        <f t="shared" si="21"/>
        <v>0</v>
      </c>
      <c r="BC33" s="75">
        <v>0</v>
      </c>
      <c r="BD33" s="75">
        <v>0</v>
      </c>
      <c r="BE33" s="75">
        <f t="shared" si="22"/>
        <v>0</v>
      </c>
    </row>
    <row r="34" spans="1:57" s="50" customFormat="1" ht="12" customHeight="1">
      <c r="A34" s="53" t="s">
        <v>564</v>
      </c>
      <c r="B34" s="54" t="s">
        <v>633</v>
      </c>
      <c r="C34" s="53" t="s">
        <v>634</v>
      </c>
      <c r="D34" s="75">
        <f t="shared" si="7"/>
        <v>0</v>
      </c>
      <c r="E34" s="75">
        <f t="shared" si="7"/>
        <v>50782</v>
      </c>
      <c r="F34" s="75">
        <f t="shared" si="8"/>
        <v>50782</v>
      </c>
      <c r="G34" s="75">
        <f t="shared" si="9"/>
        <v>0</v>
      </c>
      <c r="H34" s="75">
        <f t="shared" si="9"/>
        <v>13753</v>
      </c>
      <c r="I34" s="75">
        <f t="shared" si="10"/>
        <v>13753</v>
      </c>
      <c r="J34" s="54" t="s">
        <v>620</v>
      </c>
      <c r="K34" s="53" t="s">
        <v>624</v>
      </c>
      <c r="L34" s="75">
        <v>0</v>
      </c>
      <c r="M34" s="75">
        <v>50782</v>
      </c>
      <c r="N34" s="75">
        <f t="shared" si="11"/>
        <v>50782</v>
      </c>
      <c r="O34" s="75">
        <v>0</v>
      </c>
      <c r="P34" s="75">
        <v>13753</v>
      </c>
      <c r="Q34" s="75">
        <f t="shared" si="12"/>
        <v>13753</v>
      </c>
      <c r="R34" s="54"/>
      <c r="S34" s="53"/>
      <c r="T34" s="75">
        <v>0</v>
      </c>
      <c r="U34" s="75">
        <v>0</v>
      </c>
      <c r="V34" s="75">
        <f t="shared" si="13"/>
        <v>0</v>
      </c>
      <c r="W34" s="75">
        <v>0</v>
      </c>
      <c r="X34" s="75">
        <v>0</v>
      </c>
      <c r="Y34" s="75">
        <f t="shared" si="14"/>
        <v>0</v>
      </c>
      <c r="Z34" s="54"/>
      <c r="AA34" s="53"/>
      <c r="AB34" s="75">
        <v>0</v>
      </c>
      <c r="AC34" s="75">
        <v>0</v>
      </c>
      <c r="AD34" s="75">
        <f t="shared" si="15"/>
        <v>0</v>
      </c>
      <c r="AE34" s="75">
        <v>0</v>
      </c>
      <c r="AF34" s="75">
        <v>0</v>
      </c>
      <c r="AG34" s="75">
        <f t="shared" si="16"/>
        <v>0</v>
      </c>
      <c r="AH34" s="54"/>
      <c r="AI34" s="53"/>
      <c r="AJ34" s="75">
        <v>0</v>
      </c>
      <c r="AK34" s="75">
        <v>0</v>
      </c>
      <c r="AL34" s="75">
        <f t="shared" si="17"/>
        <v>0</v>
      </c>
      <c r="AM34" s="75">
        <v>0</v>
      </c>
      <c r="AN34" s="75">
        <v>0</v>
      </c>
      <c r="AO34" s="75">
        <f t="shared" si="18"/>
        <v>0</v>
      </c>
      <c r="AP34" s="54"/>
      <c r="AQ34" s="53"/>
      <c r="AR34" s="75">
        <v>0</v>
      </c>
      <c r="AS34" s="75">
        <v>0</v>
      </c>
      <c r="AT34" s="75">
        <f t="shared" si="19"/>
        <v>0</v>
      </c>
      <c r="AU34" s="75">
        <v>0</v>
      </c>
      <c r="AV34" s="75">
        <v>0</v>
      </c>
      <c r="AW34" s="75">
        <f t="shared" si="20"/>
        <v>0</v>
      </c>
      <c r="AX34" s="54"/>
      <c r="AY34" s="53"/>
      <c r="AZ34" s="75">
        <v>0</v>
      </c>
      <c r="BA34" s="75">
        <v>0</v>
      </c>
      <c r="BB34" s="75">
        <f t="shared" si="21"/>
        <v>0</v>
      </c>
      <c r="BC34" s="75">
        <v>0</v>
      </c>
      <c r="BD34" s="75">
        <v>0</v>
      </c>
      <c r="BE34" s="75">
        <f t="shared" si="22"/>
        <v>0</v>
      </c>
    </row>
    <row r="35" spans="1:57" s="50" customFormat="1" ht="12" customHeight="1">
      <c r="A35" s="53" t="s">
        <v>564</v>
      </c>
      <c r="B35" s="54" t="s">
        <v>635</v>
      </c>
      <c r="C35" s="53" t="s">
        <v>636</v>
      </c>
      <c r="D35" s="75">
        <f t="shared" si="7"/>
        <v>876</v>
      </c>
      <c r="E35" s="75">
        <f t="shared" si="7"/>
        <v>51220</v>
      </c>
      <c r="F35" s="75">
        <f t="shared" si="8"/>
        <v>52096</v>
      </c>
      <c r="G35" s="75">
        <f t="shared" si="9"/>
        <v>0</v>
      </c>
      <c r="H35" s="75">
        <f t="shared" si="9"/>
        <v>42582</v>
      </c>
      <c r="I35" s="75">
        <f t="shared" si="10"/>
        <v>42582</v>
      </c>
      <c r="J35" s="54" t="s">
        <v>572</v>
      </c>
      <c r="K35" s="53" t="s">
        <v>573</v>
      </c>
      <c r="L35" s="75">
        <v>876</v>
      </c>
      <c r="M35" s="75">
        <v>51220</v>
      </c>
      <c r="N35" s="75">
        <f t="shared" si="11"/>
        <v>52096</v>
      </c>
      <c r="O35" s="75">
        <v>0</v>
      </c>
      <c r="P35" s="75">
        <v>42582</v>
      </c>
      <c r="Q35" s="75">
        <f t="shared" si="12"/>
        <v>42582</v>
      </c>
      <c r="R35" s="54"/>
      <c r="S35" s="53"/>
      <c r="T35" s="75">
        <v>0</v>
      </c>
      <c r="U35" s="75">
        <v>0</v>
      </c>
      <c r="V35" s="75">
        <f t="shared" si="13"/>
        <v>0</v>
      </c>
      <c r="W35" s="75">
        <v>0</v>
      </c>
      <c r="X35" s="75">
        <v>0</v>
      </c>
      <c r="Y35" s="75">
        <f t="shared" si="14"/>
        <v>0</v>
      </c>
      <c r="Z35" s="54"/>
      <c r="AA35" s="53"/>
      <c r="AB35" s="75">
        <v>0</v>
      </c>
      <c r="AC35" s="75">
        <v>0</v>
      </c>
      <c r="AD35" s="75">
        <f t="shared" si="15"/>
        <v>0</v>
      </c>
      <c r="AE35" s="75">
        <v>0</v>
      </c>
      <c r="AF35" s="75">
        <v>0</v>
      </c>
      <c r="AG35" s="75">
        <f t="shared" si="16"/>
        <v>0</v>
      </c>
      <c r="AH35" s="54"/>
      <c r="AI35" s="53"/>
      <c r="AJ35" s="75">
        <v>0</v>
      </c>
      <c r="AK35" s="75">
        <v>0</v>
      </c>
      <c r="AL35" s="75">
        <f t="shared" si="17"/>
        <v>0</v>
      </c>
      <c r="AM35" s="75">
        <v>0</v>
      </c>
      <c r="AN35" s="75">
        <v>0</v>
      </c>
      <c r="AO35" s="75">
        <f t="shared" si="18"/>
        <v>0</v>
      </c>
      <c r="AP35" s="54"/>
      <c r="AQ35" s="53"/>
      <c r="AR35" s="75">
        <v>0</v>
      </c>
      <c r="AS35" s="75">
        <v>0</v>
      </c>
      <c r="AT35" s="75">
        <f t="shared" si="19"/>
        <v>0</v>
      </c>
      <c r="AU35" s="75">
        <v>0</v>
      </c>
      <c r="AV35" s="75">
        <v>0</v>
      </c>
      <c r="AW35" s="75">
        <f t="shared" si="20"/>
        <v>0</v>
      </c>
      <c r="AX35" s="54"/>
      <c r="AY35" s="53"/>
      <c r="AZ35" s="75">
        <v>0</v>
      </c>
      <c r="BA35" s="75">
        <v>0</v>
      </c>
      <c r="BB35" s="75">
        <f t="shared" si="21"/>
        <v>0</v>
      </c>
      <c r="BC35" s="75">
        <v>0</v>
      </c>
      <c r="BD35" s="75">
        <v>0</v>
      </c>
      <c r="BE35" s="75">
        <f t="shared" si="22"/>
        <v>0</v>
      </c>
    </row>
    <row r="36" spans="1:57" s="50" customFormat="1" ht="12" customHeight="1">
      <c r="A36" s="53" t="s">
        <v>564</v>
      </c>
      <c r="B36" s="54" t="s">
        <v>637</v>
      </c>
      <c r="C36" s="53" t="s">
        <v>638</v>
      </c>
      <c r="D36" s="75">
        <f t="shared" si="7"/>
        <v>692</v>
      </c>
      <c r="E36" s="75">
        <f t="shared" si="7"/>
        <v>41340</v>
      </c>
      <c r="F36" s="75">
        <f t="shared" si="8"/>
        <v>42032</v>
      </c>
      <c r="G36" s="75">
        <f t="shared" si="9"/>
        <v>0</v>
      </c>
      <c r="H36" s="75">
        <f t="shared" si="9"/>
        <v>51290</v>
      </c>
      <c r="I36" s="75">
        <f t="shared" si="10"/>
        <v>51290</v>
      </c>
      <c r="J36" s="54" t="s">
        <v>572</v>
      </c>
      <c r="K36" s="53" t="s">
        <v>573</v>
      </c>
      <c r="L36" s="75">
        <v>692</v>
      </c>
      <c r="M36" s="75">
        <v>41340</v>
      </c>
      <c r="N36" s="75">
        <f t="shared" si="11"/>
        <v>42032</v>
      </c>
      <c r="O36" s="75">
        <v>0</v>
      </c>
      <c r="P36" s="75">
        <v>51290</v>
      </c>
      <c r="Q36" s="75">
        <f t="shared" si="12"/>
        <v>51290</v>
      </c>
      <c r="R36" s="54"/>
      <c r="S36" s="53"/>
      <c r="T36" s="75">
        <v>0</v>
      </c>
      <c r="U36" s="75">
        <v>0</v>
      </c>
      <c r="V36" s="75">
        <f t="shared" si="13"/>
        <v>0</v>
      </c>
      <c r="W36" s="75">
        <v>0</v>
      </c>
      <c r="X36" s="75">
        <v>0</v>
      </c>
      <c r="Y36" s="75">
        <f t="shared" si="14"/>
        <v>0</v>
      </c>
      <c r="Z36" s="54"/>
      <c r="AA36" s="53"/>
      <c r="AB36" s="75">
        <v>0</v>
      </c>
      <c r="AC36" s="75">
        <v>0</v>
      </c>
      <c r="AD36" s="75">
        <f t="shared" si="15"/>
        <v>0</v>
      </c>
      <c r="AE36" s="75">
        <v>0</v>
      </c>
      <c r="AF36" s="75">
        <v>0</v>
      </c>
      <c r="AG36" s="75">
        <f t="shared" si="16"/>
        <v>0</v>
      </c>
      <c r="AH36" s="54"/>
      <c r="AI36" s="53"/>
      <c r="AJ36" s="75">
        <v>0</v>
      </c>
      <c r="AK36" s="75">
        <v>0</v>
      </c>
      <c r="AL36" s="75">
        <f t="shared" si="17"/>
        <v>0</v>
      </c>
      <c r="AM36" s="75">
        <v>0</v>
      </c>
      <c r="AN36" s="75">
        <v>0</v>
      </c>
      <c r="AO36" s="75">
        <f t="shared" si="18"/>
        <v>0</v>
      </c>
      <c r="AP36" s="54"/>
      <c r="AQ36" s="53"/>
      <c r="AR36" s="75">
        <v>0</v>
      </c>
      <c r="AS36" s="75">
        <v>0</v>
      </c>
      <c r="AT36" s="75">
        <f t="shared" si="19"/>
        <v>0</v>
      </c>
      <c r="AU36" s="75">
        <v>0</v>
      </c>
      <c r="AV36" s="75">
        <v>0</v>
      </c>
      <c r="AW36" s="75">
        <f t="shared" si="20"/>
        <v>0</v>
      </c>
      <c r="AX36" s="54"/>
      <c r="AY36" s="53"/>
      <c r="AZ36" s="75">
        <v>0</v>
      </c>
      <c r="BA36" s="75">
        <v>0</v>
      </c>
      <c r="BB36" s="75">
        <f t="shared" si="21"/>
        <v>0</v>
      </c>
      <c r="BC36" s="75">
        <v>0</v>
      </c>
      <c r="BD36" s="75">
        <v>0</v>
      </c>
      <c r="BE36" s="75">
        <f t="shared" si="22"/>
        <v>0</v>
      </c>
    </row>
    <row r="37" spans="1:57" s="50" customFormat="1" ht="12" customHeight="1">
      <c r="A37" s="53" t="s">
        <v>564</v>
      </c>
      <c r="B37" s="54" t="s">
        <v>639</v>
      </c>
      <c r="C37" s="53" t="s">
        <v>640</v>
      </c>
      <c r="D37" s="75">
        <f t="shared" si="7"/>
        <v>397</v>
      </c>
      <c r="E37" s="75">
        <f t="shared" si="7"/>
        <v>23385</v>
      </c>
      <c r="F37" s="75">
        <f t="shared" si="8"/>
        <v>23782</v>
      </c>
      <c r="G37" s="75">
        <f t="shared" si="9"/>
        <v>3338</v>
      </c>
      <c r="H37" s="75">
        <f t="shared" si="9"/>
        <v>14810</v>
      </c>
      <c r="I37" s="75">
        <f t="shared" si="10"/>
        <v>18148</v>
      </c>
      <c r="J37" s="54" t="s">
        <v>572</v>
      </c>
      <c r="K37" s="53" t="s">
        <v>641</v>
      </c>
      <c r="L37" s="75">
        <v>397</v>
      </c>
      <c r="M37" s="75">
        <v>23385</v>
      </c>
      <c r="N37" s="75">
        <f t="shared" si="11"/>
        <v>23782</v>
      </c>
      <c r="O37" s="75">
        <v>3338</v>
      </c>
      <c r="P37" s="75">
        <v>14810</v>
      </c>
      <c r="Q37" s="75">
        <f t="shared" si="12"/>
        <v>18148</v>
      </c>
      <c r="R37" s="54"/>
      <c r="S37" s="53"/>
      <c r="T37" s="75">
        <v>0</v>
      </c>
      <c r="U37" s="75">
        <v>0</v>
      </c>
      <c r="V37" s="75">
        <f t="shared" si="13"/>
        <v>0</v>
      </c>
      <c r="W37" s="75">
        <v>0</v>
      </c>
      <c r="X37" s="75">
        <v>0</v>
      </c>
      <c r="Y37" s="75">
        <f t="shared" si="14"/>
        <v>0</v>
      </c>
      <c r="Z37" s="54"/>
      <c r="AA37" s="53"/>
      <c r="AB37" s="75">
        <v>0</v>
      </c>
      <c r="AC37" s="75">
        <v>0</v>
      </c>
      <c r="AD37" s="75">
        <f t="shared" si="15"/>
        <v>0</v>
      </c>
      <c r="AE37" s="75">
        <v>0</v>
      </c>
      <c r="AF37" s="75">
        <v>0</v>
      </c>
      <c r="AG37" s="75">
        <f t="shared" si="16"/>
        <v>0</v>
      </c>
      <c r="AH37" s="54"/>
      <c r="AI37" s="53"/>
      <c r="AJ37" s="75">
        <v>0</v>
      </c>
      <c r="AK37" s="75">
        <v>0</v>
      </c>
      <c r="AL37" s="75">
        <f t="shared" si="17"/>
        <v>0</v>
      </c>
      <c r="AM37" s="75">
        <v>0</v>
      </c>
      <c r="AN37" s="75">
        <v>0</v>
      </c>
      <c r="AO37" s="75">
        <f t="shared" si="18"/>
        <v>0</v>
      </c>
      <c r="AP37" s="54"/>
      <c r="AQ37" s="53"/>
      <c r="AR37" s="75">
        <v>0</v>
      </c>
      <c r="AS37" s="75">
        <v>0</v>
      </c>
      <c r="AT37" s="75">
        <f t="shared" si="19"/>
        <v>0</v>
      </c>
      <c r="AU37" s="75">
        <v>0</v>
      </c>
      <c r="AV37" s="75">
        <v>0</v>
      </c>
      <c r="AW37" s="75">
        <f t="shared" si="20"/>
        <v>0</v>
      </c>
      <c r="AX37" s="54"/>
      <c r="AY37" s="53"/>
      <c r="AZ37" s="75">
        <v>0</v>
      </c>
      <c r="BA37" s="75">
        <v>0</v>
      </c>
      <c r="BB37" s="75">
        <f t="shared" si="21"/>
        <v>0</v>
      </c>
      <c r="BC37" s="75">
        <v>0</v>
      </c>
      <c r="BD37" s="75">
        <v>0</v>
      </c>
      <c r="BE37" s="75">
        <f t="shared" si="22"/>
        <v>0</v>
      </c>
    </row>
    <row r="38" spans="1:57" s="50" customFormat="1" ht="12" customHeight="1">
      <c r="A38" s="53" t="s">
        <v>564</v>
      </c>
      <c r="B38" s="54" t="s">
        <v>642</v>
      </c>
      <c r="C38" s="53" t="s">
        <v>643</v>
      </c>
      <c r="D38" s="75">
        <f t="shared" si="7"/>
        <v>550</v>
      </c>
      <c r="E38" s="75">
        <f t="shared" si="7"/>
        <v>32118</v>
      </c>
      <c r="F38" s="75">
        <f t="shared" si="8"/>
        <v>32668</v>
      </c>
      <c r="G38" s="75">
        <f t="shared" si="9"/>
        <v>4573</v>
      </c>
      <c r="H38" s="75">
        <f t="shared" si="9"/>
        <v>20779</v>
      </c>
      <c r="I38" s="75">
        <f t="shared" si="10"/>
        <v>25352</v>
      </c>
      <c r="J38" s="54" t="s">
        <v>572</v>
      </c>
      <c r="K38" s="53" t="s">
        <v>573</v>
      </c>
      <c r="L38" s="75">
        <v>550</v>
      </c>
      <c r="M38" s="75">
        <v>32118</v>
      </c>
      <c r="N38" s="75">
        <f t="shared" si="11"/>
        <v>32668</v>
      </c>
      <c r="O38" s="75">
        <v>4573</v>
      </c>
      <c r="P38" s="75">
        <v>20779</v>
      </c>
      <c r="Q38" s="75">
        <f t="shared" si="12"/>
        <v>25352</v>
      </c>
      <c r="R38" s="54"/>
      <c r="S38" s="53"/>
      <c r="T38" s="75">
        <v>0</v>
      </c>
      <c r="U38" s="75">
        <v>0</v>
      </c>
      <c r="V38" s="75">
        <f t="shared" si="13"/>
        <v>0</v>
      </c>
      <c r="W38" s="75">
        <v>0</v>
      </c>
      <c r="X38" s="75">
        <v>0</v>
      </c>
      <c r="Y38" s="75">
        <f t="shared" si="14"/>
        <v>0</v>
      </c>
      <c r="Z38" s="54"/>
      <c r="AA38" s="53"/>
      <c r="AB38" s="75">
        <v>0</v>
      </c>
      <c r="AC38" s="75">
        <v>0</v>
      </c>
      <c r="AD38" s="75">
        <f t="shared" si="15"/>
        <v>0</v>
      </c>
      <c r="AE38" s="75">
        <v>0</v>
      </c>
      <c r="AF38" s="75">
        <v>0</v>
      </c>
      <c r="AG38" s="75">
        <f t="shared" si="16"/>
        <v>0</v>
      </c>
      <c r="AH38" s="54"/>
      <c r="AI38" s="53"/>
      <c r="AJ38" s="75">
        <v>0</v>
      </c>
      <c r="AK38" s="75">
        <v>0</v>
      </c>
      <c r="AL38" s="75">
        <f t="shared" si="17"/>
        <v>0</v>
      </c>
      <c r="AM38" s="75">
        <v>0</v>
      </c>
      <c r="AN38" s="75">
        <v>0</v>
      </c>
      <c r="AO38" s="75">
        <f t="shared" si="18"/>
        <v>0</v>
      </c>
      <c r="AP38" s="54"/>
      <c r="AQ38" s="53"/>
      <c r="AR38" s="75">
        <v>0</v>
      </c>
      <c r="AS38" s="75">
        <v>0</v>
      </c>
      <c r="AT38" s="75">
        <f t="shared" si="19"/>
        <v>0</v>
      </c>
      <c r="AU38" s="75">
        <v>0</v>
      </c>
      <c r="AV38" s="75">
        <v>0</v>
      </c>
      <c r="AW38" s="75">
        <f t="shared" si="20"/>
        <v>0</v>
      </c>
      <c r="AX38" s="54"/>
      <c r="AY38" s="53"/>
      <c r="AZ38" s="75">
        <v>0</v>
      </c>
      <c r="BA38" s="75">
        <v>0</v>
      </c>
      <c r="BB38" s="75">
        <f t="shared" si="21"/>
        <v>0</v>
      </c>
      <c r="BC38" s="75">
        <v>0</v>
      </c>
      <c r="BD38" s="75">
        <v>0</v>
      </c>
      <c r="BE38" s="75">
        <f t="shared" si="22"/>
        <v>0</v>
      </c>
    </row>
    <row r="39" spans="1:57" s="50" customFormat="1" ht="12" customHeight="1">
      <c r="A39" s="53" t="s">
        <v>564</v>
      </c>
      <c r="B39" s="54" t="s">
        <v>644</v>
      </c>
      <c r="C39" s="53" t="s">
        <v>645</v>
      </c>
      <c r="D39" s="75">
        <f t="shared" si="7"/>
        <v>380</v>
      </c>
      <c r="E39" s="75">
        <f t="shared" si="7"/>
        <v>22673</v>
      </c>
      <c r="F39" s="75">
        <f t="shared" si="8"/>
        <v>23053</v>
      </c>
      <c r="G39" s="75">
        <f t="shared" si="9"/>
        <v>4099</v>
      </c>
      <c r="H39" s="75">
        <f t="shared" si="9"/>
        <v>19447</v>
      </c>
      <c r="I39" s="75">
        <f t="shared" si="10"/>
        <v>23546</v>
      </c>
      <c r="J39" s="54" t="s">
        <v>572</v>
      </c>
      <c r="K39" s="53" t="s">
        <v>573</v>
      </c>
      <c r="L39" s="75">
        <v>380</v>
      </c>
      <c r="M39" s="75">
        <v>22673</v>
      </c>
      <c r="N39" s="75">
        <f t="shared" si="11"/>
        <v>23053</v>
      </c>
      <c r="O39" s="75">
        <v>4099</v>
      </c>
      <c r="P39" s="75">
        <v>19447</v>
      </c>
      <c r="Q39" s="75">
        <f t="shared" si="12"/>
        <v>23546</v>
      </c>
      <c r="R39" s="54"/>
      <c r="S39" s="53"/>
      <c r="T39" s="75">
        <v>0</v>
      </c>
      <c r="U39" s="75">
        <v>0</v>
      </c>
      <c r="V39" s="75">
        <f t="shared" si="13"/>
        <v>0</v>
      </c>
      <c r="W39" s="75">
        <v>0</v>
      </c>
      <c r="X39" s="75">
        <v>0</v>
      </c>
      <c r="Y39" s="75">
        <f t="shared" si="14"/>
        <v>0</v>
      </c>
      <c r="Z39" s="54"/>
      <c r="AA39" s="53"/>
      <c r="AB39" s="75">
        <v>0</v>
      </c>
      <c r="AC39" s="75">
        <v>0</v>
      </c>
      <c r="AD39" s="75">
        <f t="shared" si="15"/>
        <v>0</v>
      </c>
      <c r="AE39" s="75">
        <v>0</v>
      </c>
      <c r="AF39" s="75">
        <v>0</v>
      </c>
      <c r="AG39" s="75">
        <f t="shared" si="16"/>
        <v>0</v>
      </c>
      <c r="AH39" s="54"/>
      <c r="AI39" s="53"/>
      <c r="AJ39" s="75">
        <v>0</v>
      </c>
      <c r="AK39" s="75">
        <v>0</v>
      </c>
      <c r="AL39" s="75">
        <f t="shared" si="17"/>
        <v>0</v>
      </c>
      <c r="AM39" s="75">
        <v>0</v>
      </c>
      <c r="AN39" s="75">
        <v>0</v>
      </c>
      <c r="AO39" s="75">
        <f t="shared" si="18"/>
        <v>0</v>
      </c>
      <c r="AP39" s="54"/>
      <c r="AQ39" s="53"/>
      <c r="AR39" s="75">
        <v>0</v>
      </c>
      <c r="AS39" s="75">
        <v>0</v>
      </c>
      <c r="AT39" s="75">
        <f t="shared" si="19"/>
        <v>0</v>
      </c>
      <c r="AU39" s="75">
        <v>0</v>
      </c>
      <c r="AV39" s="75">
        <v>0</v>
      </c>
      <c r="AW39" s="75">
        <f t="shared" si="20"/>
        <v>0</v>
      </c>
      <c r="AX39" s="54"/>
      <c r="AY39" s="53"/>
      <c r="AZ39" s="75">
        <v>0</v>
      </c>
      <c r="BA39" s="75">
        <v>0</v>
      </c>
      <c r="BB39" s="75">
        <f t="shared" si="21"/>
        <v>0</v>
      </c>
      <c r="BC39" s="75">
        <v>0</v>
      </c>
      <c r="BD39" s="75">
        <v>0</v>
      </c>
      <c r="BE39" s="75">
        <f t="shared" si="22"/>
        <v>0</v>
      </c>
    </row>
    <row r="40" spans="1:57" s="50" customFormat="1" ht="12" customHeight="1">
      <c r="A40" s="53" t="s">
        <v>564</v>
      </c>
      <c r="B40" s="54" t="s">
        <v>646</v>
      </c>
      <c r="C40" s="53" t="s">
        <v>647</v>
      </c>
      <c r="D40" s="75">
        <f t="shared" si="7"/>
        <v>0</v>
      </c>
      <c r="E40" s="75">
        <f t="shared" si="7"/>
        <v>0</v>
      </c>
      <c r="F40" s="75">
        <f t="shared" si="8"/>
        <v>0</v>
      </c>
      <c r="G40" s="75">
        <f t="shared" si="9"/>
        <v>0</v>
      </c>
      <c r="H40" s="75">
        <f t="shared" si="9"/>
        <v>0</v>
      </c>
      <c r="I40" s="75">
        <f t="shared" si="10"/>
        <v>0</v>
      </c>
      <c r="J40" s="54"/>
      <c r="K40" s="53"/>
      <c r="L40" s="75">
        <v>0</v>
      </c>
      <c r="M40" s="75">
        <v>0</v>
      </c>
      <c r="N40" s="75">
        <f t="shared" si="11"/>
        <v>0</v>
      </c>
      <c r="O40" s="75">
        <v>0</v>
      </c>
      <c r="P40" s="75">
        <v>0</v>
      </c>
      <c r="Q40" s="75">
        <f t="shared" si="12"/>
        <v>0</v>
      </c>
      <c r="R40" s="54"/>
      <c r="S40" s="53"/>
      <c r="T40" s="75">
        <v>0</v>
      </c>
      <c r="U40" s="75">
        <v>0</v>
      </c>
      <c r="V40" s="75">
        <f t="shared" si="13"/>
        <v>0</v>
      </c>
      <c r="W40" s="75">
        <v>0</v>
      </c>
      <c r="X40" s="75">
        <v>0</v>
      </c>
      <c r="Y40" s="75">
        <f t="shared" si="14"/>
        <v>0</v>
      </c>
      <c r="Z40" s="54"/>
      <c r="AA40" s="53"/>
      <c r="AB40" s="75">
        <v>0</v>
      </c>
      <c r="AC40" s="75">
        <v>0</v>
      </c>
      <c r="AD40" s="75">
        <f t="shared" si="15"/>
        <v>0</v>
      </c>
      <c r="AE40" s="75">
        <v>0</v>
      </c>
      <c r="AF40" s="75">
        <v>0</v>
      </c>
      <c r="AG40" s="75">
        <f t="shared" si="16"/>
        <v>0</v>
      </c>
      <c r="AH40" s="54"/>
      <c r="AI40" s="53"/>
      <c r="AJ40" s="75">
        <v>0</v>
      </c>
      <c r="AK40" s="75">
        <v>0</v>
      </c>
      <c r="AL40" s="75">
        <f t="shared" si="17"/>
        <v>0</v>
      </c>
      <c r="AM40" s="75">
        <v>0</v>
      </c>
      <c r="AN40" s="75">
        <v>0</v>
      </c>
      <c r="AO40" s="75">
        <f t="shared" si="18"/>
        <v>0</v>
      </c>
      <c r="AP40" s="54"/>
      <c r="AQ40" s="53"/>
      <c r="AR40" s="75">
        <v>0</v>
      </c>
      <c r="AS40" s="75">
        <v>0</v>
      </c>
      <c r="AT40" s="75">
        <f t="shared" si="19"/>
        <v>0</v>
      </c>
      <c r="AU40" s="75">
        <v>0</v>
      </c>
      <c r="AV40" s="75">
        <v>0</v>
      </c>
      <c r="AW40" s="75">
        <f t="shared" si="20"/>
        <v>0</v>
      </c>
      <c r="AX40" s="54"/>
      <c r="AY40" s="53"/>
      <c r="AZ40" s="75">
        <v>0</v>
      </c>
      <c r="BA40" s="75">
        <v>0</v>
      </c>
      <c r="BB40" s="75">
        <f t="shared" si="21"/>
        <v>0</v>
      </c>
      <c r="BC40" s="75">
        <v>0</v>
      </c>
      <c r="BD40" s="75">
        <v>0</v>
      </c>
      <c r="BE40" s="75">
        <f t="shared" si="22"/>
        <v>0</v>
      </c>
    </row>
    <row r="41" spans="1:57" s="50" customFormat="1" ht="12" customHeight="1">
      <c r="A41" s="53" t="s">
        <v>564</v>
      </c>
      <c r="B41" s="54" t="s">
        <v>648</v>
      </c>
      <c r="C41" s="53" t="s">
        <v>649</v>
      </c>
      <c r="D41" s="75">
        <f t="shared" si="7"/>
        <v>8338</v>
      </c>
      <c r="E41" s="75">
        <f t="shared" si="7"/>
        <v>31339</v>
      </c>
      <c r="F41" s="75">
        <f t="shared" si="8"/>
        <v>39677</v>
      </c>
      <c r="G41" s="75">
        <f t="shared" si="9"/>
        <v>0</v>
      </c>
      <c r="H41" s="75">
        <f t="shared" si="9"/>
        <v>12919</v>
      </c>
      <c r="I41" s="75">
        <f t="shared" si="10"/>
        <v>12919</v>
      </c>
      <c r="J41" s="54" t="s">
        <v>650</v>
      </c>
      <c r="K41" s="53" t="s">
        <v>579</v>
      </c>
      <c r="L41" s="75">
        <v>8338</v>
      </c>
      <c r="M41" s="75">
        <v>31339</v>
      </c>
      <c r="N41" s="75">
        <f t="shared" si="11"/>
        <v>39677</v>
      </c>
      <c r="O41" s="75">
        <v>0</v>
      </c>
      <c r="P41" s="75">
        <v>12919</v>
      </c>
      <c r="Q41" s="75">
        <f t="shared" si="12"/>
        <v>12919</v>
      </c>
      <c r="R41" s="54"/>
      <c r="S41" s="53"/>
      <c r="T41" s="75">
        <v>0</v>
      </c>
      <c r="U41" s="75">
        <v>0</v>
      </c>
      <c r="V41" s="75">
        <f t="shared" si="13"/>
        <v>0</v>
      </c>
      <c r="W41" s="75">
        <v>0</v>
      </c>
      <c r="X41" s="75">
        <v>0</v>
      </c>
      <c r="Y41" s="75">
        <f t="shared" si="14"/>
        <v>0</v>
      </c>
      <c r="Z41" s="54"/>
      <c r="AA41" s="53"/>
      <c r="AB41" s="75">
        <v>0</v>
      </c>
      <c r="AC41" s="75">
        <v>0</v>
      </c>
      <c r="AD41" s="75">
        <f t="shared" si="15"/>
        <v>0</v>
      </c>
      <c r="AE41" s="75">
        <v>0</v>
      </c>
      <c r="AF41" s="75">
        <v>0</v>
      </c>
      <c r="AG41" s="75">
        <f t="shared" si="16"/>
        <v>0</v>
      </c>
      <c r="AH41" s="54"/>
      <c r="AI41" s="53"/>
      <c r="AJ41" s="75">
        <v>0</v>
      </c>
      <c r="AK41" s="75">
        <v>0</v>
      </c>
      <c r="AL41" s="75">
        <f t="shared" si="17"/>
        <v>0</v>
      </c>
      <c r="AM41" s="75">
        <v>0</v>
      </c>
      <c r="AN41" s="75">
        <v>0</v>
      </c>
      <c r="AO41" s="75">
        <f t="shared" si="18"/>
        <v>0</v>
      </c>
      <c r="AP41" s="54"/>
      <c r="AQ41" s="53"/>
      <c r="AR41" s="75">
        <v>0</v>
      </c>
      <c r="AS41" s="75">
        <v>0</v>
      </c>
      <c r="AT41" s="75">
        <f t="shared" si="19"/>
        <v>0</v>
      </c>
      <c r="AU41" s="75">
        <v>0</v>
      </c>
      <c r="AV41" s="75">
        <v>0</v>
      </c>
      <c r="AW41" s="75">
        <f t="shared" si="20"/>
        <v>0</v>
      </c>
      <c r="AX41" s="54"/>
      <c r="AY41" s="53"/>
      <c r="AZ41" s="75">
        <v>0</v>
      </c>
      <c r="BA41" s="75">
        <v>0</v>
      </c>
      <c r="BB41" s="75">
        <f t="shared" si="21"/>
        <v>0</v>
      </c>
      <c r="BC41" s="75">
        <v>0</v>
      </c>
      <c r="BD41" s="75">
        <v>0</v>
      </c>
      <c r="BE41" s="75">
        <f t="shared" si="22"/>
        <v>0</v>
      </c>
    </row>
    <row r="42" spans="1:57" s="50" customFormat="1" ht="12" customHeight="1">
      <c r="A42" s="53" t="s">
        <v>564</v>
      </c>
      <c r="B42" s="54" t="s">
        <v>651</v>
      </c>
      <c r="C42" s="53" t="s">
        <v>652</v>
      </c>
      <c r="D42" s="75">
        <f t="shared" si="7"/>
        <v>1469</v>
      </c>
      <c r="E42" s="75">
        <f t="shared" si="7"/>
        <v>17520</v>
      </c>
      <c r="F42" s="75">
        <f t="shared" si="8"/>
        <v>18989</v>
      </c>
      <c r="G42" s="75">
        <f t="shared" si="9"/>
        <v>0</v>
      </c>
      <c r="H42" s="75">
        <f t="shared" si="9"/>
        <v>17855</v>
      </c>
      <c r="I42" s="75">
        <f t="shared" si="10"/>
        <v>17855</v>
      </c>
      <c r="J42" s="54" t="s">
        <v>578</v>
      </c>
      <c r="K42" s="53" t="s">
        <v>579</v>
      </c>
      <c r="L42" s="75">
        <v>1469</v>
      </c>
      <c r="M42" s="75">
        <v>17520</v>
      </c>
      <c r="N42" s="75">
        <f t="shared" si="11"/>
        <v>18989</v>
      </c>
      <c r="O42" s="75">
        <v>0</v>
      </c>
      <c r="P42" s="75">
        <v>17855</v>
      </c>
      <c r="Q42" s="75">
        <f t="shared" si="12"/>
        <v>17855</v>
      </c>
      <c r="R42" s="54"/>
      <c r="S42" s="53"/>
      <c r="T42" s="75">
        <v>0</v>
      </c>
      <c r="U42" s="75">
        <v>0</v>
      </c>
      <c r="V42" s="75">
        <f t="shared" si="13"/>
        <v>0</v>
      </c>
      <c r="W42" s="75">
        <v>0</v>
      </c>
      <c r="X42" s="75">
        <v>0</v>
      </c>
      <c r="Y42" s="75">
        <f t="shared" si="14"/>
        <v>0</v>
      </c>
      <c r="Z42" s="54"/>
      <c r="AA42" s="53"/>
      <c r="AB42" s="75">
        <v>0</v>
      </c>
      <c r="AC42" s="75">
        <v>0</v>
      </c>
      <c r="AD42" s="75">
        <f t="shared" si="15"/>
        <v>0</v>
      </c>
      <c r="AE42" s="75">
        <v>0</v>
      </c>
      <c r="AF42" s="75">
        <v>0</v>
      </c>
      <c r="AG42" s="75">
        <f t="shared" si="16"/>
        <v>0</v>
      </c>
      <c r="AH42" s="54"/>
      <c r="AI42" s="53"/>
      <c r="AJ42" s="75">
        <v>0</v>
      </c>
      <c r="AK42" s="75">
        <v>0</v>
      </c>
      <c r="AL42" s="75">
        <f t="shared" si="17"/>
        <v>0</v>
      </c>
      <c r="AM42" s="75">
        <v>0</v>
      </c>
      <c r="AN42" s="75">
        <v>0</v>
      </c>
      <c r="AO42" s="75">
        <f t="shared" si="18"/>
        <v>0</v>
      </c>
      <c r="AP42" s="54"/>
      <c r="AQ42" s="53"/>
      <c r="AR42" s="75">
        <v>0</v>
      </c>
      <c r="AS42" s="75">
        <v>0</v>
      </c>
      <c r="AT42" s="75">
        <f t="shared" si="19"/>
        <v>0</v>
      </c>
      <c r="AU42" s="75">
        <v>0</v>
      </c>
      <c r="AV42" s="75">
        <v>0</v>
      </c>
      <c r="AW42" s="75">
        <f t="shared" si="20"/>
        <v>0</v>
      </c>
      <c r="AX42" s="54"/>
      <c r="AY42" s="53"/>
      <c r="AZ42" s="75">
        <v>0</v>
      </c>
      <c r="BA42" s="75">
        <v>0</v>
      </c>
      <c r="BB42" s="75">
        <f t="shared" si="21"/>
        <v>0</v>
      </c>
      <c r="BC42" s="75">
        <v>0</v>
      </c>
      <c r="BD42" s="75">
        <v>0</v>
      </c>
      <c r="BE42" s="75">
        <f t="shared" si="22"/>
        <v>0</v>
      </c>
    </row>
    <row r="43" spans="2:57" s="146" customFormat="1" ht="13.5">
      <c r="B43" s="198"/>
      <c r="D43" s="199"/>
      <c r="E43" s="199"/>
      <c r="F43" s="199"/>
      <c r="G43" s="199"/>
      <c r="H43" s="199"/>
      <c r="I43" s="199"/>
      <c r="J43" s="198"/>
      <c r="L43" s="199"/>
      <c r="M43" s="199"/>
      <c r="N43" s="199"/>
      <c r="O43" s="199"/>
      <c r="P43" s="199"/>
      <c r="Q43" s="199"/>
      <c r="R43" s="198"/>
      <c r="T43" s="199"/>
      <c r="U43" s="199"/>
      <c r="V43" s="199"/>
      <c r="W43" s="199"/>
      <c r="X43" s="199"/>
      <c r="Y43" s="199"/>
      <c r="Z43" s="198"/>
      <c r="AB43" s="199"/>
      <c r="AC43" s="199"/>
      <c r="AD43" s="199"/>
      <c r="AE43" s="199"/>
      <c r="AF43" s="199"/>
      <c r="AG43" s="199"/>
      <c r="AH43" s="198"/>
      <c r="AJ43" s="199"/>
      <c r="AK43" s="199"/>
      <c r="AL43" s="199"/>
      <c r="AM43" s="199"/>
      <c r="AN43" s="199"/>
      <c r="AO43" s="199"/>
      <c r="AP43" s="198"/>
      <c r="AR43" s="199"/>
      <c r="AS43" s="199"/>
      <c r="AT43" s="199"/>
      <c r="AU43" s="199"/>
      <c r="AV43" s="199"/>
      <c r="AW43" s="199"/>
      <c r="AX43" s="198"/>
      <c r="AZ43" s="199"/>
      <c r="BA43" s="199"/>
      <c r="BB43" s="199"/>
      <c r="BC43" s="199"/>
      <c r="BD43" s="199"/>
      <c r="BE43" s="199"/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5" t="s">
        <v>190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2" t="s">
        <v>77</v>
      </c>
      <c r="B2" s="150" t="s">
        <v>78</v>
      </c>
      <c r="C2" s="159" t="s">
        <v>79</v>
      </c>
      <c r="D2" s="166" t="s">
        <v>191</v>
      </c>
      <c r="E2" s="167"/>
      <c r="F2" s="143" t="s">
        <v>192</v>
      </c>
      <c r="G2" s="60"/>
      <c r="H2" s="60"/>
      <c r="I2" s="119"/>
      <c r="J2" s="143" t="s">
        <v>193</v>
      </c>
      <c r="K2" s="60"/>
      <c r="L2" s="60"/>
      <c r="M2" s="119"/>
      <c r="N2" s="143" t="s">
        <v>194</v>
      </c>
      <c r="O2" s="60"/>
      <c r="P2" s="60"/>
      <c r="Q2" s="119"/>
      <c r="R2" s="143" t="s">
        <v>195</v>
      </c>
      <c r="S2" s="60"/>
      <c r="T2" s="60"/>
      <c r="U2" s="119"/>
      <c r="V2" s="143" t="s">
        <v>196</v>
      </c>
      <c r="W2" s="60"/>
      <c r="X2" s="60"/>
      <c r="Y2" s="119"/>
      <c r="Z2" s="143" t="s">
        <v>197</v>
      </c>
      <c r="AA2" s="60"/>
      <c r="AB2" s="60"/>
      <c r="AC2" s="119"/>
      <c r="AD2" s="143" t="s">
        <v>198</v>
      </c>
      <c r="AE2" s="60"/>
      <c r="AF2" s="60"/>
      <c r="AG2" s="119"/>
      <c r="AH2" s="143" t="s">
        <v>199</v>
      </c>
      <c r="AI2" s="60"/>
      <c r="AJ2" s="60"/>
      <c r="AK2" s="119"/>
      <c r="AL2" s="143" t="s">
        <v>200</v>
      </c>
      <c r="AM2" s="60"/>
      <c r="AN2" s="60"/>
      <c r="AO2" s="119"/>
      <c r="AP2" s="143" t="s">
        <v>201</v>
      </c>
      <c r="AQ2" s="60"/>
      <c r="AR2" s="60"/>
      <c r="AS2" s="119"/>
      <c r="AT2" s="143" t="s">
        <v>202</v>
      </c>
      <c r="AU2" s="60"/>
      <c r="AV2" s="60"/>
      <c r="AW2" s="119"/>
      <c r="AX2" s="143" t="s">
        <v>203</v>
      </c>
      <c r="AY2" s="60"/>
      <c r="AZ2" s="60"/>
      <c r="BA2" s="119"/>
      <c r="BB2" s="143" t="s">
        <v>204</v>
      </c>
      <c r="BC2" s="60"/>
      <c r="BD2" s="60"/>
      <c r="BE2" s="119"/>
      <c r="BF2" s="143" t="s">
        <v>205</v>
      </c>
      <c r="BG2" s="60"/>
      <c r="BH2" s="60"/>
      <c r="BI2" s="119"/>
      <c r="BJ2" s="143" t="s">
        <v>206</v>
      </c>
      <c r="BK2" s="60"/>
      <c r="BL2" s="60"/>
      <c r="BM2" s="119"/>
      <c r="BN2" s="143" t="s">
        <v>207</v>
      </c>
      <c r="BO2" s="60"/>
      <c r="BP2" s="60"/>
      <c r="BQ2" s="119"/>
      <c r="BR2" s="143" t="s">
        <v>208</v>
      </c>
      <c r="BS2" s="60"/>
      <c r="BT2" s="60"/>
      <c r="BU2" s="119"/>
      <c r="BV2" s="143" t="s">
        <v>209</v>
      </c>
      <c r="BW2" s="60"/>
      <c r="BX2" s="60"/>
      <c r="BY2" s="119"/>
      <c r="BZ2" s="143" t="s">
        <v>210</v>
      </c>
      <c r="CA2" s="60"/>
      <c r="CB2" s="60"/>
      <c r="CC2" s="119"/>
      <c r="CD2" s="143" t="s">
        <v>211</v>
      </c>
      <c r="CE2" s="60"/>
      <c r="CF2" s="60"/>
      <c r="CG2" s="119"/>
      <c r="CH2" s="143" t="s">
        <v>212</v>
      </c>
      <c r="CI2" s="60"/>
      <c r="CJ2" s="60"/>
      <c r="CK2" s="119"/>
      <c r="CL2" s="143" t="s">
        <v>213</v>
      </c>
      <c r="CM2" s="60"/>
      <c r="CN2" s="60"/>
      <c r="CO2" s="119"/>
      <c r="CP2" s="143" t="s">
        <v>214</v>
      </c>
      <c r="CQ2" s="60"/>
      <c r="CR2" s="60"/>
      <c r="CS2" s="119"/>
      <c r="CT2" s="143" t="s">
        <v>215</v>
      </c>
      <c r="CU2" s="60"/>
      <c r="CV2" s="60"/>
      <c r="CW2" s="119"/>
      <c r="CX2" s="143" t="s">
        <v>216</v>
      </c>
      <c r="CY2" s="60"/>
      <c r="CZ2" s="60"/>
      <c r="DA2" s="119"/>
      <c r="DB2" s="143" t="s">
        <v>217</v>
      </c>
      <c r="DC2" s="60"/>
      <c r="DD2" s="60"/>
      <c r="DE2" s="119"/>
      <c r="DF2" s="143" t="s">
        <v>218</v>
      </c>
      <c r="DG2" s="60"/>
      <c r="DH2" s="60"/>
      <c r="DI2" s="119"/>
      <c r="DJ2" s="143" t="s">
        <v>219</v>
      </c>
      <c r="DK2" s="60"/>
      <c r="DL2" s="60"/>
      <c r="DM2" s="119"/>
      <c r="DN2" s="143" t="s">
        <v>220</v>
      </c>
      <c r="DO2" s="60"/>
      <c r="DP2" s="60"/>
      <c r="DQ2" s="119"/>
      <c r="DR2" s="143" t="s">
        <v>221</v>
      </c>
      <c r="DS2" s="60"/>
      <c r="DT2" s="60"/>
      <c r="DU2" s="119"/>
    </row>
    <row r="3" spans="1:125" s="45" customFormat="1" ht="13.5">
      <c r="A3" s="163"/>
      <c r="B3" s="151"/>
      <c r="C3" s="165"/>
      <c r="D3" s="168"/>
      <c r="E3" s="169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63"/>
      <c r="B4" s="151"/>
      <c r="C4" s="160"/>
      <c r="D4" s="162" t="s">
        <v>55</v>
      </c>
      <c r="E4" s="162" t="s">
        <v>57</v>
      </c>
      <c r="F4" s="162" t="s">
        <v>222</v>
      </c>
      <c r="G4" s="162" t="s">
        <v>223</v>
      </c>
      <c r="H4" s="162" t="s">
        <v>55</v>
      </c>
      <c r="I4" s="162" t="s">
        <v>57</v>
      </c>
      <c r="J4" s="162" t="s">
        <v>222</v>
      </c>
      <c r="K4" s="162" t="s">
        <v>223</v>
      </c>
      <c r="L4" s="162" t="s">
        <v>55</v>
      </c>
      <c r="M4" s="162" t="s">
        <v>57</v>
      </c>
      <c r="N4" s="162" t="s">
        <v>222</v>
      </c>
      <c r="O4" s="162" t="s">
        <v>223</v>
      </c>
      <c r="P4" s="162" t="s">
        <v>55</v>
      </c>
      <c r="Q4" s="162" t="s">
        <v>57</v>
      </c>
      <c r="R4" s="162" t="s">
        <v>222</v>
      </c>
      <c r="S4" s="162" t="s">
        <v>223</v>
      </c>
      <c r="T4" s="162" t="s">
        <v>55</v>
      </c>
      <c r="U4" s="162" t="s">
        <v>57</v>
      </c>
      <c r="V4" s="162" t="s">
        <v>222</v>
      </c>
      <c r="W4" s="162" t="s">
        <v>223</v>
      </c>
      <c r="X4" s="162" t="s">
        <v>55</v>
      </c>
      <c r="Y4" s="162" t="s">
        <v>57</v>
      </c>
      <c r="Z4" s="162" t="s">
        <v>222</v>
      </c>
      <c r="AA4" s="162" t="s">
        <v>223</v>
      </c>
      <c r="AB4" s="162" t="s">
        <v>55</v>
      </c>
      <c r="AC4" s="162" t="s">
        <v>57</v>
      </c>
      <c r="AD4" s="162" t="s">
        <v>222</v>
      </c>
      <c r="AE4" s="162" t="s">
        <v>223</v>
      </c>
      <c r="AF4" s="162" t="s">
        <v>55</v>
      </c>
      <c r="AG4" s="162" t="s">
        <v>57</v>
      </c>
      <c r="AH4" s="162" t="s">
        <v>222</v>
      </c>
      <c r="AI4" s="162" t="s">
        <v>223</v>
      </c>
      <c r="AJ4" s="162" t="s">
        <v>55</v>
      </c>
      <c r="AK4" s="162" t="s">
        <v>57</v>
      </c>
      <c r="AL4" s="162" t="s">
        <v>222</v>
      </c>
      <c r="AM4" s="162" t="s">
        <v>223</v>
      </c>
      <c r="AN4" s="162" t="s">
        <v>55</v>
      </c>
      <c r="AO4" s="162" t="s">
        <v>57</v>
      </c>
      <c r="AP4" s="162" t="s">
        <v>222</v>
      </c>
      <c r="AQ4" s="162" t="s">
        <v>223</v>
      </c>
      <c r="AR4" s="162" t="s">
        <v>55</v>
      </c>
      <c r="AS4" s="162" t="s">
        <v>57</v>
      </c>
      <c r="AT4" s="162" t="s">
        <v>222</v>
      </c>
      <c r="AU4" s="162" t="s">
        <v>223</v>
      </c>
      <c r="AV4" s="162" t="s">
        <v>55</v>
      </c>
      <c r="AW4" s="162" t="s">
        <v>57</v>
      </c>
      <c r="AX4" s="162" t="s">
        <v>222</v>
      </c>
      <c r="AY4" s="162" t="s">
        <v>223</v>
      </c>
      <c r="AZ4" s="162" t="s">
        <v>55</v>
      </c>
      <c r="BA4" s="162" t="s">
        <v>57</v>
      </c>
      <c r="BB4" s="162" t="s">
        <v>222</v>
      </c>
      <c r="BC4" s="162" t="s">
        <v>223</v>
      </c>
      <c r="BD4" s="162" t="s">
        <v>55</v>
      </c>
      <c r="BE4" s="162" t="s">
        <v>57</v>
      </c>
      <c r="BF4" s="162" t="s">
        <v>222</v>
      </c>
      <c r="BG4" s="162" t="s">
        <v>223</v>
      </c>
      <c r="BH4" s="162" t="s">
        <v>55</v>
      </c>
      <c r="BI4" s="162" t="s">
        <v>57</v>
      </c>
      <c r="BJ4" s="162" t="s">
        <v>222</v>
      </c>
      <c r="BK4" s="162" t="s">
        <v>223</v>
      </c>
      <c r="BL4" s="162" t="s">
        <v>55</v>
      </c>
      <c r="BM4" s="162" t="s">
        <v>57</v>
      </c>
      <c r="BN4" s="162" t="s">
        <v>222</v>
      </c>
      <c r="BO4" s="162" t="s">
        <v>223</v>
      </c>
      <c r="BP4" s="162" t="s">
        <v>55</v>
      </c>
      <c r="BQ4" s="162" t="s">
        <v>57</v>
      </c>
      <c r="BR4" s="162" t="s">
        <v>222</v>
      </c>
      <c r="BS4" s="162" t="s">
        <v>223</v>
      </c>
      <c r="BT4" s="162" t="s">
        <v>55</v>
      </c>
      <c r="BU4" s="162" t="s">
        <v>57</v>
      </c>
      <c r="BV4" s="162" t="s">
        <v>222</v>
      </c>
      <c r="BW4" s="162" t="s">
        <v>223</v>
      </c>
      <c r="BX4" s="162" t="s">
        <v>55</v>
      </c>
      <c r="BY4" s="162" t="s">
        <v>57</v>
      </c>
      <c r="BZ4" s="162" t="s">
        <v>222</v>
      </c>
      <c r="CA4" s="162" t="s">
        <v>223</v>
      </c>
      <c r="CB4" s="162" t="s">
        <v>55</v>
      </c>
      <c r="CC4" s="162" t="s">
        <v>57</v>
      </c>
      <c r="CD4" s="162" t="s">
        <v>222</v>
      </c>
      <c r="CE4" s="162" t="s">
        <v>223</v>
      </c>
      <c r="CF4" s="162" t="s">
        <v>55</v>
      </c>
      <c r="CG4" s="162" t="s">
        <v>57</v>
      </c>
      <c r="CH4" s="162" t="s">
        <v>222</v>
      </c>
      <c r="CI4" s="162" t="s">
        <v>223</v>
      </c>
      <c r="CJ4" s="162" t="s">
        <v>55</v>
      </c>
      <c r="CK4" s="162" t="s">
        <v>57</v>
      </c>
      <c r="CL4" s="162" t="s">
        <v>222</v>
      </c>
      <c r="CM4" s="162" t="s">
        <v>223</v>
      </c>
      <c r="CN4" s="162" t="s">
        <v>55</v>
      </c>
      <c r="CO4" s="162" t="s">
        <v>57</v>
      </c>
      <c r="CP4" s="162" t="s">
        <v>222</v>
      </c>
      <c r="CQ4" s="162" t="s">
        <v>223</v>
      </c>
      <c r="CR4" s="162" t="s">
        <v>55</v>
      </c>
      <c r="CS4" s="162" t="s">
        <v>57</v>
      </c>
      <c r="CT4" s="162" t="s">
        <v>222</v>
      </c>
      <c r="CU4" s="162" t="s">
        <v>223</v>
      </c>
      <c r="CV4" s="162" t="s">
        <v>55</v>
      </c>
      <c r="CW4" s="162" t="s">
        <v>57</v>
      </c>
      <c r="CX4" s="162" t="s">
        <v>222</v>
      </c>
      <c r="CY4" s="162" t="s">
        <v>223</v>
      </c>
      <c r="CZ4" s="162" t="s">
        <v>55</v>
      </c>
      <c r="DA4" s="162" t="s">
        <v>57</v>
      </c>
      <c r="DB4" s="162" t="s">
        <v>222</v>
      </c>
      <c r="DC4" s="162" t="s">
        <v>223</v>
      </c>
      <c r="DD4" s="162" t="s">
        <v>55</v>
      </c>
      <c r="DE4" s="162" t="s">
        <v>57</v>
      </c>
      <c r="DF4" s="162" t="s">
        <v>222</v>
      </c>
      <c r="DG4" s="162" t="s">
        <v>223</v>
      </c>
      <c r="DH4" s="162" t="s">
        <v>55</v>
      </c>
      <c r="DI4" s="162" t="s">
        <v>57</v>
      </c>
      <c r="DJ4" s="162" t="s">
        <v>222</v>
      </c>
      <c r="DK4" s="162" t="s">
        <v>223</v>
      </c>
      <c r="DL4" s="162" t="s">
        <v>55</v>
      </c>
      <c r="DM4" s="162" t="s">
        <v>57</v>
      </c>
      <c r="DN4" s="162" t="s">
        <v>222</v>
      </c>
      <c r="DO4" s="162" t="s">
        <v>223</v>
      </c>
      <c r="DP4" s="162" t="s">
        <v>55</v>
      </c>
      <c r="DQ4" s="162" t="s">
        <v>57</v>
      </c>
      <c r="DR4" s="162" t="s">
        <v>222</v>
      </c>
      <c r="DS4" s="162" t="s">
        <v>223</v>
      </c>
      <c r="DT4" s="162" t="s">
        <v>55</v>
      </c>
      <c r="DU4" s="162" t="s">
        <v>57</v>
      </c>
    </row>
    <row r="5" spans="1:125" s="45" customFormat="1" ht="13.5">
      <c r="A5" s="163"/>
      <c r="B5" s="151"/>
      <c r="C5" s="160"/>
      <c r="D5" s="163"/>
      <c r="E5" s="163"/>
      <c r="F5" s="170"/>
      <c r="G5" s="163"/>
      <c r="H5" s="163"/>
      <c r="I5" s="163"/>
      <c r="J5" s="170"/>
      <c r="K5" s="163"/>
      <c r="L5" s="163"/>
      <c r="M5" s="163"/>
      <c r="N5" s="170"/>
      <c r="O5" s="163"/>
      <c r="P5" s="163"/>
      <c r="Q5" s="163"/>
      <c r="R5" s="170"/>
      <c r="S5" s="163"/>
      <c r="T5" s="163"/>
      <c r="U5" s="163"/>
      <c r="V5" s="170"/>
      <c r="W5" s="163"/>
      <c r="X5" s="163"/>
      <c r="Y5" s="163"/>
      <c r="Z5" s="170"/>
      <c r="AA5" s="163"/>
      <c r="AB5" s="163"/>
      <c r="AC5" s="163"/>
      <c r="AD5" s="170"/>
      <c r="AE5" s="163"/>
      <c r="AF5" s="163"/>
      <c r="AG5" s="163"/>
      <c r="AH5" s="170"/>
      <c r="AI5" s="163"/>
      <c r="AJ5" s="163"/>
      <c r="AK5" s="163"/>
      <c r="AL5" s="170"/>
      <c r="AM5" s="163"/>
      <c r="AN5" s="163"/>
      <c r="AO5" s="163"/>
      <c r="AP5" s="170"/>
      <c r="AQ5" s="163"/>
      <c r="AR5" s="163"/>
      <c r="AS5" s="163"/>
      <c r="AT5" s="170"/>
      <c r="AU5" s="163"/>
      <c r="AV5" s="163"/>
      <c r="AW5" s="163"/>
      <c r="AX5" s="170"/>
      <c r="AY5" s="163"/>
      <c r="AZ5" s="163"/>
      <c r="BA5" s="163"/>
      <c r="BB5" s="170"/>
      <c r="BC5" s="163"/>
      <c r="BD5" s="163"/>
      <c r="BE5" s="163"/>
      <c r="BF5" s="170"/>
      <c r="BG5" s="163"/>
      <c r="BH5" s="163"/>
      <c r="BI5" s="163"/>
      <c r="BJ5" s="170"/>
      <c r="BK5" s="163"/>
      <c r="BL5" s="163"/>
      <c r="BM5" s="163"/>
      <c r="BN5" s="170"/>
      <c r="BO5" s="163"/>
      <c r="BP5" s="163"/>
      <c r="BQ5" s="163"/>
      <c r="BR5" s="170"/>
      <c r="BS5" s="163"/>
      <c r="BT5" s="163"/>
      <c r="BU5" s="163"/>
      <c r="BV5" s="170"/>
      <c r="BW5" s="163"/>
      <c r="BX5" s="163"/>
      <c r="BY5" s="163"/>
      <c r="BZ5" s="170"/>
      <c r="CA5" s="163"/>
      <c r="CB5" s="163"/>
      <c r="CC5" s="163"/>
      <c r="CD5" s="170"/>
      <c r="CE5" s="163"/>
      <c r="CF5" s="163"/>
      <c r="CG5" s="163"/>
      <c r="CH5" s="170"/>
      <c r="CI5" s="163"/>
      <c r="CJ5" s="163"/>
      <c r="CK5" s="163"/>
      <c r="CL5" s="170"/>
      <c r="CM5" s="163"/>
      <c r="CN5" s="163"/>
      <c r="CO5" s="163"/>
      <c r="CP5" s="170"/>
      <c r="CQ5" s="163"/>
      <c r="CR5" s="163"/>
      <c r="CS5" s="163"/>
      <c r="CT5" s="170"/>
      <c r="CU5" s="163"/>
      <c r="CV5" s="163"/>
      <c r="CW5" s="163"/>
      <c r="CX5" s="170"/>
      <c r="CY5" s="163"/>
      <c r="CZ5" s="163"/>
      <c r="DA5" s="163"/>
      <c r="DB5" s="170"/>
      <c r="DC5" s="163"/>
      <c r="DD5" s="163"/>
      <c r="DE5" s="163"/>
      <c r="DF5" s="170"/>
      <c r="DG5" s="163"/>
      <c r="DH5" s="163"/>
      <c r="DI5" s="163"/>
      <c r="DJ5" s="170"/>
      <c r="DK5" s="163"/>
      <c r="DL5" s="163"/>
      <c r="DM5" s="163"/>
      <c r="DN5" s="170"/>
      <c r="DO5" s="163"/>
      <c r="DP5" s="163"/>
      <c r="DQ5" s="163"/>
      <c r="DR5" s="170"/>
      <c r="DS5" s="163"/>
      <c r="DT5" s="163"/>
      <c r="DU5" s="163"/>
    </row>
    <row r="6" spans="1:125" s="46" customFormat="1" ht="13.5">
      <c r="A6" s="164"/>
      <c r="B6" s="152"/>
      <c r="C6" s="161"/>
      <c r="D6" s="142" t="s">
        <v>74</v>
      </c>
      <c r="E6" s="142" t="s">
        <v>74</v>
      </c>
      <c r="F6" s="171"/>
      <c r="G6" s="164"/>
      <c r="H6" s="142" t="s">
        <v>74</v>
      </c>
      <c r="I6" s="142" t="s">
        <v>74</v>
      </c>
      <c r="J6" s="171"/>
      <c r="K6" s="164"/>
      <c r="L6" s="142" t="s">
        <v>74</v>
      </c>
      <c r="M6" s="142" t="s">
        <v>74</v>
      </c>
      <c r="N6" s="171"/>
      <c r="O6" s="164"/>
      <c r="P6" s="142" t="s">
        <v>74</v>
      </c>
      <c r="Q6" s="142" t="s">
        <v>74</v>
      </c>
      <c r="R6" s="171"/>
      <c r="S6" s="164"/>
      <c r="T6" s="142" t="s">
        <v>74</v>
      </c>
      <c r="U6" s="142" t="s">
        <v>74</v>
      </c>
      <c r="V6" s="171"/>
      <c r="W6" s="164"/>
      <c r="X6" s="142" t="s">
        <v>74</v>
      </c>
      <c r="Y6" s="142" t="s">
        <v>74</v>
      </c>
      <c r="Z6" s="171"/>
      <c r="AA6" s="164"/>
      <c r="AB6" s="142" t="s">
        <v>74</v>
      </c>
      <c r="AC6" s="142" t="s">
        <v>74</v>
      </c>
      <c r="AD6" s="171"/>
      <c r="AE6" s="164"/>
      <c r="AF6" s="142" t="s">
        <v>74</v>
      </c>
      <c r="AG6" s="142" t="s">
        <v>74</v>
      </c>
      <c r="AH6" s="171"/>
      <c r="AI6" s="164"/>
      <c r="AJ6" s="142" t="s">
        <v>74</v>
      </c>
      <c r="AK6" s="142" t="s">
        <v>74</v>
      </c>
      <c r="AL6" s="171"/>
      <c r="AM6" s="164"/>
      <c r="AN6" s="142" t="s">
        <v>74</v>
      </c>
      <c r="AO6" s="142" t="s">
        <v>74</v>
      </c>
      <c r="AP6" s="171"/>
      <c r="AQ6" s="164"/>
      <c r="AR6" s="142" t="s">
        <v>74</v>
      </c>
      <c r="AS6" s="142" t="s">
        <v>74</v>
      </c>
      <c r="AT6" s="171"/>
      <c r="AU6" s="164"/>
      <c r="AV6" s="142" t="s">
        <v>74</v>
      </c>
      <c r="AW6" s="142" t="s">
        <v>74</v>
      </c>
      <c r="AX6" s="171"/>
      <c r="AY6" s="164"/>
      <c r="AZ6" s="142" t="s">
        <v>74</v>
      </c>
      <c r="BA6" s="142" t="s">
        <v>74</v>
      </c>
      <c r="BB6" s="171"/>
      <c r="BC6" s="164"/>
      <c r="BD6" s="142" t="s">
        <v>74</v>
      </c>
      <c r="BE6" s="142" t="s">
        <v>74</v>
      </c>
      <c r="BF6" s="171"/>
      <c r="BG6" s="164"/>
      <c r="BH6" s="142" t="s">
        <v>74</v>
      </c>
      <c r="BI6" s="142" t="s">
        <v>74</v>
      </c>
      <c r="BJ6" s="171"/>
      <c r="BK6" s="164"/>
      <c r="BL6" s="142" t="s">
        <v>74</v>
      </c>
      <c r="BM6" s="142" t="s">
        <v>74</v>
      </c>
      <c r="BN6" s="171"/>
      <c r="BO6" s="164"/>
      <c r="BP6" s="142" t="s">
        <v>74</v>
      </c>
      <c r="BQ6" s="142" t="s">
        <v>74</v>
      </c>
      <c r="BR6" s="171"/>
      <c r="BS6" s="164"/>
      <c r="BT6" s="142" t="s">
        <v>74</v>
      </c>
      <c r="BU6" s="142" t="s">
        <v>74</v>
      </c>
      <c r="BV6" s="171"/>
      <c r="BW6" s="164"/>
      <c r="BX6" s="142" t="s">
        <v>74</v>
      </c>
      <c r="BY6" s="142" t="s">
        <v>74</v>
      </c>
      <c r="BZ6" s="171"/>
      <c r="CA6" s="164"/>
      <c r="CB6" s="142" t="s">
        <v>74</v>
      </c>
      <c r="CC6" s="142" t="s">
        <v>74</v>
      </c>
      <c r="CD6" s="171"/>
      <c r="CE6" s="164"/>
      <c r="CF6" s="142" t="s">
        <v>74</v>
      </c>
      <c r="CG6" s="142" t="s">
        <v>74</v>
      </c>
      <c r="CH6" s="171"/>
      <c r="CI6" s="164"/>
      <c r="CJ6" s="142" t="s">
        <v>74</v>
      </c>
      <c r="CK6" s="142" t="s">
        <v>74</v>
      </c>
      <c r="CL6" s="171"/>
      <c r="CM6" s="164"/>
      <c r="CN6" s="142" t="s">
        <v>74</v>
      </c>
      <c r="CO6" s="142" t="s">
        <v>74</v>
      </c>
      <c r="CP6" s="171"/>
      <c r="CQ6" s="164"/>
      <c r="CR6" s="142" t="s">
        <v>74</v>
      </c>
      <c r="CS6" s="142" t="s">
        <v>74</v>
      </c>
      <c r="CT6" s="171"/>
      <c r="CU6" s="164"/>
      <c r="CV6" s="142" t="s">
        <v>74</v>
      </c>
      <c r="CW6" s="142" t="s">
        <v>74</v>
      </c>
      <c r="CX6" s="171"/>
      <c r="CY6" s="164"/>
      <c r="CZ6" s="142" t="s">
        <v>74</v>
      </c>
      <c r="DA6" s="142" t="s">
        <v>74</v>
      </c>
      <c r="DB6" s="171"/>
      <c r="DC6" s="164"/>
      <c r="DD6" s="142" t="s">
        <v>74</v>
      </c>
      <c r="DE6" s="142" t="s">
        <v>74</v>
      </c>
      <c r="DF6" s="171"/>
      <c r="DG6" s="164"/>
      <c r="DH6" s="142" t="s">
        <v>74</v>
      </c>
      <c r="DI6" s="142" t="s">
        <v>74</v>
      </c>
      <c r="DJ6" s="171"/>
      <c r="DK6" s="164"/>
      <c r="DL6" s="142" t="s">
        <v>74</v>
      </c>
      <c r="DM6" s="142" t="s">
        <v>74</v>
      </c>
      <c r="DN6" s="171"/>
      <c r="DO6" s="164"/>
      <c r="DP6" s="142" t="s">
        <v>74</v>
      </c>
      <c r="DQ6" s="142" t="s">
        <v>74</v>
      </c>
      <c r="DR6" s="171"/>
      <c r="DS6" s="164"/>
      <c r="DT6" s="142" t="s">
        <v>74</v>
      </c>
      <c r="DU6" s="142" t="s">
        <v>74</v>
      </c>
    </row>
    <row r="7" spans="1:125" s="61" customFormat="1" ht="12" customHeight="1">
      <c r="A7" s="48" t="s">
        <v>564</v>
      </c>
      <c r="B7" s="48">
        <v>6000</v>
      </c>
      <c r="C7" s="48" t="s">
        <v>565</v>
      </c>
      <c r="D7" s="71">
        <f>SUM(D8:D14)</f>
        <v>3901320</v>
      </c>
      <c r="E7" s="71">
        <f>SUM(E8:E14)</f>
        <v>1323178</v>
      </c>
      <c r="F7" s="49">
        <f>COUNTIF(F8:F14,"&lt;&gt;")</f>
        <v>6</v>
      </c>
      <c r="G7" s="49">
        <f>COUNTIF(G8:G14,"&lt;&gt;")</f>
        <v>7</v>
      </c>
      <c r="H7" s="71">
        <f>SUM(H8:H14)</f>
        <v>2319760</v>
      </c>
      <c r="I7" s="71">
        <f>SUM(I8:I14)</f>
        <v>648184</v>
      </c>
      <c r="J7" s="49">
        <f>COUNTIF(J8:J14,"&lt;&gt;")</f>
        <v>6</v>
      </c>
      <c r="K7" s="49">
        <f>COUNTIF(K8:K14,"&lt;&gt;")</f>
        <v>7</v>
      </c>
      <c r="L7" s="71">
        <f>SUM(L8:L14)</f>
        <v>482592</v>
      </c>
      <c r="M7" s="71">
        <f>SUM(M8:M14)</f>
        <v>205466</v>
      </c>
      <c r="N7" s="49">
        <f>COUNTIF(N8:N14,"&lt;&gt;")</f>
        <v>5</v>
      </c>
      <c r="O7" s="49">
        <f>COUNTIF(O8:O14,"&lt;&gt;")</f>
        <v>6</v>
      </c>
      <c r="P7" s="71">
        <f>SUM(P8:P14)</f>
        <v>504544</v>
      </c>
      <c r="Q7" s="71">
        <f>SUM(Q8:Q14)</f>
        <v>174232</v>
      </c>
      <c r="R7" s="49">
        <f>COUNTIF(R8:R14,"&lt;&gt;")</f>
        <v>4</v>
      </c>
      <c r="S7" s="49">
        <f>COUNTIF(S8:S14,"&lt;&gt;")</f>
        <v>5</v>
      </c>
      <c r="T7" s="71">
        <f>SUM(T8:T14)</f>
        <v>254964</v>
      </c>
      <c r="U7" s="71">
        <f>SUM(U8:U14)</f>
        <v>110721</v>
      </c>
      <c r="V7" s="49">
        <f>COUNTIF(V8:V14,"&lt;&gt;")</f>
        <v>2</v>
      </c>
      <c r="W7" s="49">
        <f>COUNTIF(W8:W14,"&lt;&gt;")</f>
        <v>2</v>
      </c>
      <c r="X7" s="71">
        <f>SUM(X8:X14)</f>
        <v>132192</v>
      </c>
      <c r="Y7" s="71">
        <f>SUM(Y8:Y14)</f>
        <v>81837</v>
      </c>
      <c r="Z7" s="49">
        <f>COUNTIF(Z8:Z14,"&lt;&gt;")</f>
        <v>2</v>
      </c>
      <c r="AA7" s="49">
        <f>COUNTIF(AA8:AA14,"&lt;&gt;")</f>
        <v>2</v>
      </c>
      <c r="AB7" s="71">
        <f>SUM(AB8:AB14)</f>
        <v>68528</v>
      </c>
      <c r="AC7" s="71">
        <f>SUM(AC8:AC14)</f>
        <v>33234</v>
      </c>
      <c r="AD7" s="49">
        <f>COUNTIF(AD8:AD14,"&lt;&gt;")</f>
        <v>2</v>
      </c>
      <c r="AE7" s="49">
        <f>COUNTIF(AE8:AE14,"&lt;&gt;")</f>
        <v>2</v>
      </c>
      <c r="AF7" s="71">
        <f>SUM(AF8:AF14)</f>
        <v>64176</v>
      </c>
      <c r="AG7" s="71">
        <f>SUM(AG8:AG14)</f>
        <v>37603</v>
      </c>
      <c r="AH7" s="49">
        <f>COUNTIF(AH8:AH14,"&lt;&gt;")</f>
        <v>2</v>
      </c>
      <c r="AI7" s="49">
        <f>COUNTIF(AI8:AI14,"&lt;&gt;")</f>
        <v>2</v>
      </c>
      <c r="AJ7" s="71">
        <f>SUM(AJ8:AJ14)</f>
        <v>74564</v>
      </c>
      <c r="AK7" s="71">
        <f>SUM(AK8:AK14)</f>
        <v>31901</v>
      </c>
      <c r="AL7" s="49">
        <f>COUNTIF(AL8:AL14,"&lt;&gt;")</f>
        <v>0</v>
      </c>
      <c r="AM7" s="49">
        <f>COUNTIF(AM8:AM14,"&lt;&gt;")</f>
        <v>0</v>
      </c>
      <c r="AN7" s="71">
        <f>SUM(AN8:AN14)</f>
        <v>0</v>
      </c>
      <c r="AO7" s="71">
        <f>SUM(AO8:AO14)</f>
        <v>0</v>
      </c>
      <c r="AP7" s="49">
        <f>COUNTIF(AP8:AP14,"&lt;&gt;")</f>
        <v>0</v>
      </c>
      <c r="AQ7" s="49">
        <f>COUNTIF(AQ8:AQ14,"&lt;&gt;")</f>
        <v>0</v>
      </c>
      <c r="AR7" s="71">
        <f>SUM(AR8:AR14)</f>
        <v>0</v>
      </c>
      <c r="AS7" s="71">
        <f>SUM(AS8:AS14)</f>
        <v>0</v>
      </c>
      <c r="AT7" s="49">
        <f>COUNTIF(AT8:AT14,"&lt;&gt;")</f>
        <v>0</v>
      </c>
      <c r="AU7" s="49">
        <f>COUNTIF(AU8:AU14,"&lt;&gt;")</f>
        <v>0</v>
      </c>
      <c r="AV7" s="71">
        <f>SUM(AV8:AV14)</f>
        <v>0</v>
      </c>
      <c r="AW7" s="71">
        <f>SUM(AW8:AW14)</f>
        <v>0</v>
      </c>
      <c r="AX7" s="49">
        <f>COUNTIF(AX8:AX14,"&lt;&gt;")</f>
        <v>0</v>
      </c>
      <c r="AY7" s="49">
        <f>COUNTIF(AY8:AY14,"&lt;&gt;")</f>
        <v>0</v>
      </c>
      <c r="AZ7" s="71">
        <f>SUM(AZ8:AZ14)</f>
        <v>0</v>
      </c>
      <c r="BA7" s="71">
        <f>SUM(BA8:BA14)</f>
        <v>0</v>
      </c>
      <c r="BB7" s="49">
        <f>COUNTIF(BB8:BB14,"&lt;&gt;")</f>
        <v>0</v>
      </c>
      <c r="BC7" s="49">
        <f>COUNTIF(BC8:BC14,"&lt;&gt;")</f>
        <v>0</v>
      </c>
      <c r="BD7" s="71">
        <f>SUM(BD8:BD14)</f>
        <v>0</v>
      </c>
      <c r="BE7" s="71">
        <f>SUM(BE8:BE14)</f>
        <v>0</v>
      </c>
      <c r="BF7" s="49">
        <f>COUNTIF(BF8:BF14,"&lt;&gt;")</f>
        <v>0</v>
      </c>
      <c r="BG7" s="49">
        <f>COUNTIF(BG8:BG14,"&lt;&gt;")</f>
        <v>0</v>
      </c>
      <c r="BH7" s="71">
        <f>SUM(BH8:BH14)</f>
        <v>0</v>
      </c>
      <c r="BI7" s="71">
        <f>SUM(BI8:BI14)</f>
        <v>0</v>
      </c>
      <c r="BJ7" s="49">
        <f>COUNTIF(BJ8:BJ14,"&lt;&gt;")</f>
        <v>0</v>
      </c>
      <c r="BK7" s="49">
        <f>COUNTIF(BK8:BK14,"&lt;&gt;")</f>
        <v>0</v>
      </c>
      <c r="BL7" s="71">
        <f>SUM(BL8:BL14)</f>
        <v>0</v>
      </c>
      <c r="BM7" s="71">
        <f>SUM(BM8:BM14)</f>
        <v>0</v>
      </c>
      <c r="BN7" s="49">
        <f>COUNTIF(BN8:BN14,"&lt;&gt;")</f>
        <v>0</v>
      </c>
      <c r="BO7" s="49">
        <f>COUNTIF(BO8:BO14,"&lt;&gt;")</f>
        <v>0</v>
      </c>
      <c r="BP7" s="71">
        <f>SUM(BP8:BP14)</f>
        <v>0</v>
      </c>
      <c r="BQ7" s="71">
        <f>SUM(BQ8:BQ14)</f>
        <v>0</v>
      </c>
      <c r="BR7" s="49">
        <f>COUNTIF(BR8:BR14,"&lt;&gt;")</f>
        <v>0</v>
      </c>
      <c r="BS7" s="49">
        <f>COUNTIF(BS8:BS14,"&lt;&gt;")</f>
        <v>0</v>
      </c>
      <c r="BT7" s="71">
        <f>SUM(BT8:BT14)</f>
        <v>0</v>
      </c>
      <c r="BU7" s="71">
        <f>SUM(BU8:BU14)</f>
        <v>0</v>
      </c>
      <c r="BV7" s="49">
        <f>COUNTIF(BV8:BV14,"&lt;&gt;")</f>
        <v>0</v>
      </c>
      <c r="BW7" s="49">
        <f>COUNTIF(BW8:BW14,"&lt;&gt;")</f>
        <v>0</v>
      </c>
      <c r="BX7" s="71">
        <f>SUM(BX8:BX14)</f>
        <v>0</v>
      </c>
      <c r="BY7" s="71">
        <f>SUM(BY8:BY14)</f>
        <v>0</v>
      </c>
      <c r="BZ7" s="49">
        <f>COUNTIF(BZ8:BZ14,"&lt;&gt;")</f>
        <v>0</v>
      </c>
      <c r="CA7" s="49">
        <f>COUNTIF(CA8:CA14,"&lt;&gt;")</f>
        <v>0</v>
      </c>
      <c r="CB7" s="71">
        <f>SUM(CB8:CB14)</f>
        <v>0</v>
      </c>
      <c r="CC7" s="71">
        <f>SUM(CC8:CC14)</f>
        <v>0</v>
      </c>
      <c r="CD7" s="49">
        <f>COUNTIF(CD8:CD14,"&lt;&gt;")</f>
        <v>0</v>
      </c>
      <c r="CE7" s="49">
        <f>COUNTIF(CE8:CE14,"&lt;&gt;")</f>
        <v>0</v>
      </c>
      <c r="CF7" s="71">
        <f>SUM(CF8:CF14)</f>
        <v>0</v>
      </c>
      <c r="CG7" s="71">
        <f>SUM(CG8:CG14)</f>
        <v>0</v>
      </c>
      <c r="CH7" s="49">
        <f>COUNTIF(CH8:CH14,"&lt;&gt;")</f>
        <v>0</v>
      </c>
      <c r="CI7" s="49">
        <f>COUNTIF(CI8:CI14,"&lt;&gt;")</f>
        <v>0</v>
      </c>
      <c r="CJ7" s="71">
        <f>SUM(CJ8:CJ14)</f>
        <v>0</v>
      </c>
      <c r="CK7" s="71">
        <f>SUM(CK8:CK14)</f>
        <v>0</v>
      </c>
      <c r="CL7" s="49">
        <f>COUNTIF(CL8:CL14,"&lt;&gt;")</f>
        <v>0</v>
      </c>
      <c r="CM7" s="49">
        <f>COUNTIF(CM8:CM14,"&lt;&gt;")</f>
        <v>0</v>
      </c>
      <c r="CN7" s="71">
        <f>SUM(CN8:CN14)</f>
        <v>0</v>
      </c>
      <c r="CO7" s="71">
        <f>SUM(CO8:CO14)</f>
        <v>0</v>
      </c>
      <c r="CP7" s="49">
        <f>COUNTIF(CP8:CP14,"&lt;&gt;")</f>
        <v>0</v>
      </c>
      <c r="CQ7" s="49">
        <f>COUNTIF(CQ8:CQ14,"&lt;&gt;")</f>
        <v>0</v>
      </c>
      <c r="CR7" s="71">
        <f>SUM(CR8:CR14)</f>
        <v>0</v>
      </c>
      <c r="CS7" s="71">
        <f>SUM(CS8:CS14)</f>
        <v>0</v>
      </c>
      <c r="CT7" s="49">
        <f>COUNTIF(CT8:CT14,"&lt;&gt;")</f>
        <v>0</v>
      </c>
      <c r="CU7" s="49">
        <f>COUNTIF(CU8:CU14,"&lt;&gt;")</f>
        <v>0</v>
      </c>
      <c r="CV7" s="71">
        <f>SUM(CV8:CV14)</f>
        <v>0</v>
      </c>
      <c r="CW7" s="71">
        <f>SUM(CW8:CW14)</f>
        <v>0</v>
      </c>
      <c r="CX7" s="49">
        <f>COUNTIF(CX8:CX14,"&lt;&gt;")</f>
        <v>0</v>
      </c>
      <c r="CY7" s="49">
        <f>COUNTIF(CY8:CY14,"&lt;&gt;")</f>
        <v>0</v>
      </c>
      <c r="CZ7" s="71">
        <f>SUM(CZ8:CZ14)</f>
        <v>0</v>
      </c>
      <c r="DA7" s="71">
        <f>SUM(DA8:DA14)</f>
        <v>0</v>
      </c>
      <c r="DB7" s="49">
        <f>COUNTIF(DB8:DB14,"&lt;&gt;")</f>
        <v>0</v>
      </c>
      <c r="DC7" s="49">
        <f>COUNTIF(DC8:DC14,"&lt;&gt;")</f>
        <v>0</v>
      </c>
      <c r="DD7" s="71">
        <f>SUM(DD8:DD14)</f>
        <v>0</v>
      </c>
      <c r="DE7" s="71">
        <f>SUM(DE8:DE14)</f>
        <v>0</v>
      </c>
      <c r="DF7" s="49">
        <f>COUNTIF(DF8:DF14,"&lt;&gt;")</f>
        <v>0</v>
      </c>
      <c r="DG7" s="49">
        <f>COUNTIF(DG8:DG14,"&lt;&gt;")</f>
        <v>0</v>
      </c>
      <c r="DH7" s="71">
        <f>SUM(DH8:DH14)</f>
        <v>0</v>
      </c>
      <c r="DI7" s="71">
        <f>SUM(DI8:DI14)</f>
        <v>0</v>
      </c>
      <c r="DJ7" s="49">
        <f>COUNTIF(DJ8:DJ14,"&lt;&gt;")</f>
        <v>0</v>
      </c>
      <c r="DK7" s="49">
        <f>COUNTIF(DK8:DK14,"&lt;&gt;")</f>
        <v>0</v>
      </c>
      <c r="DL7" s="71">
        <f>SUM(DL8:DL14)</f>
        <v>0</v>
      </c>
      <c r="DM7" s="71">
        <f>SUM(DM8:DM14)</f>
        <v>0</v>
      </c>
      <c r="DN7" s="49">
        <f>COUNTIF(DN8:DN14,"&lt;&gt;")</f>
        <v>0</v>
      </c>
      <c r="DO7" s="49">
        <f>COUNTIF(DO8:DO14,"&lt;&gt;")</f>
        <v>0</v>
      </c>
      <c r="DP7" s="71">
        <f>SUM(DP8:DP14)</f>
        <v>0</v>
      </c>
      <c r="DQ7" s="71">
        <f>SUM(DQ8:DQ14)</f>
        <v>0</v>
      </c>
      <c r="DR7" s="49">
        <f>COUNTIF(DR8:DR14,"&lt;&gt;")</f>
        <v>0</v>
      </c>
      <c r="DS7" s="49">
        <f>COUNTIF(DS8:DS14,"&lt;&gt;")</f>
        <v>0</v>
      </c>
      <c r="DT7" s="71">
        <f>SUM(DT8:DT14)</f>
        <v>0</v>
      </c>
      <c r="DU7" s="71">
        <f>SUM(DU8:DU14)</f>
        <v>0</v>
      </c>
    </row>
    <row r="8" spans="1:125" s="50" customFormat="1" ht="12" customHeight="1">
      <c r="A8" s="51" t="s">
        <v>564</v>
      </c>
      <c r="B8" s="64" t="s">
        <v>590</v>
      </c>
      <c r="C8" s="51" t="s">
        <v>591</v>
      </c>
      <c r="D8" s="73">
        <f aca="true" t="shared" si="0" ref="D8:E14">SUM(H8,L8,P8,T8,X8,AB8,AF8,AJ8,AN8,AR8,AV8,AZ8,BD8,BH8,BL8,BP8,BT8,BX8,CB8,CF8,CJ8,CN8,CR8,CV8,CZ8,DD8,DH8,DL8,DP8,DT8)</f>
        <v>493367</v>
      </c>
      <c r="E8" s="73">
        <f t="shared" si="0"/>
        <v>105614</v>
      </c>
      <c r="F8" s="66" t="s">
        <v>596</v>
      </c>
      <c r="G8" s="52" t="s">
        <v>597</v>
      </c>
      <c r="H8" s="73">
        <v>154276</v>
      </c>
      <c r="I8" s="73">
        <v>44010</v>
      </c>
      <c r="J8" s="66" t="s">
        <v>588</v>
      </c>
      <c r="K8" s="52" t="s">
        <v>589</v>
      </c>
      <c r="L8" s="73">
        <v>70946</v>
      </c>
      <c r="M8" s="73">
        <v>19834</v>
      </c>
      <c r="N8" s="66" t="s">
        <v>594</v>
      </c>
      <c r="O8" s="52" t="s">
        <v>595</v>
      </c>
      <c r="P8" s="73">
        <v>206967</v>
      </c>
      <c r="Q8" s="73">
        <v>21957</v>
      </c>
      <c r="R8" s="66" t="s">
        <v>608</v>
      </c>
      <c r="S8" s="52" t="s">
        <v>609</v>
      </c>
      <c r="T8" s="73">
        <v>61178</v>
      </c>
      <c r="U8" s="73">
        <v>19813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564</v>
      </c>
      <c r="B9" s="64" t="s">
        <v>568</v>
      </c>
      <c r="C9" s="51" t="s">
        <v>569</v>
      </c>
      <c r="D9" s="73">
        <f t="shared" si="0"/>
        <v>903098</v>
      </c>
      <c r="E9" s="73">
        <f t="shared" si="0"/>
        <v>274414</v>
      </c>
      <c r="F9" s="66"/>
      <c r="G9" s="52" t="s">
        <v>567</v>
      </c>
      <c r="H9" s="73">
        <v>733526</v>
      </c>
      <c r="I9" s="73">
        <v>171887</v>
      </c>
      <c r="J9" s="66"/>
      <c r="K9" s="52" t="s">
        <v>587</v>
      </c>
      <c r="L9" s="73">
        <v>83739</v>
      </c>
      <c r="M9" s="73">
        <v>58173</v>
      </c>
      <c r="N9" s="66"/>
      <c r="O9" s="52" t="s">
        <v>605</v>
      </c>
      <c r="P9" s="73">
        <v>46319</v>
      </c>
      <c r="Q9" s="73">
        <v>21416</v>
      </c>
      <c r="R9" s="66"/>
      <c r="S9" s="52" t="s">
        <v>607</v>
      </c>
      <c r="T9" s="73">
        <v>39514</v>
      </c>
      <c r="U9" s="73">
        <v>22938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564</v>
      </c>
      <c r="B10" s="64" t="s">
        <v>620</v>
      </c>
      <c r="C10" s="51" t="s">
        <v>624</v>
      </c>
      <c r="D10" s="73">
        <f t="shared" si="0"/>
        <v>724680</v>
      </c>
      <c r="E10" s="73">
        <f t="shared" si="0"/>
        <v>197358</v>
      </c>
      <c r="F10" s="66" t="s">
        <v>580</v>
      </c>
      <c r="G10" s="52" t="s">
        <v>581</v>
      </c>
      <c r="H10" s="73">
        <v>290345</v>
      </c>
      <c r="I10" s="73">
        <v>84561</v>
      </c>
      <c r="J10" s="66" t="s">
        <v>618</v>
      </c>
      <c r="K10" s="52" t="s">
        <v>619</v>
      </c>
      <c r="L10" s="73">
        <v>57054</v>
      </c>
      <c r="M10" s="73">
        <v>14487</v>
      </c>
      <c r="N10" s="66" t="s">
        <v>622</v>
      </c>
      <c r="O10" s="52" t="s">
        <v>623</v>
      </c>
      <c r="P10" s="73">
        <v>101815</v>
      </c>
      <c r="Q10" s="73">
        <v>23603</v>
      </c>
      <c r="R10" s="66" t="s">
        <v>625</v>
      </c>
      <c r="S10" s="52" t="s">
        <v>626</v>
      </c>
      <c r="T10" s="73">
        <v>57541</v>
      </c>
      <c r="U10" s="73">
        <v>8468</v>
      </c>
      <c r="V10" s="66" t="s">
        <v>627</v>
      </c>
      <c r="W10" s="52" t="s">
        <v>628</v>
      </c>
      <c r="X10" s="73">
        <v>90160</v>
      </c>
      <c r="Y10" s="73">
        <v>30547</v>
      </c>
      <c r="Z10" s="66" t="s">
        <v>629</v>
      </c>
      <c r="AA10" s="52" t="s">
        <v>630</v>
      </c>
      <c r="AB10" s="73">
        <v>35860</v>
      </c>
      <c r="AC10" s="73">
        <v>7882</v>
      </c>
      <c r="AD10" s="66" t="s">
        <v>631</v>
      </c>
      <c r="AE10" s="52" t="s">
        <v>632</v>
      </c>
      <c r="AF10" s="73">
        <v>41123</v>
      </c>
      <c r="AG10" s="73">
        <v>14057</v>
      </c>
      <c r="AH10" s="66" t="s">
        <v>633</v>
      </c>
      <c r="AI10" s="52" t="s">
        <v>634</v>
      </c>
      <c r="AJ10" s="73">
        <v>50782</v>
      </c>
      <c r="AK10" s="73">
        <v>13753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564</v>
      </c>
      <c r="B11" s="64" t="s">
        <v>572</v>
      </c>
      <c r="C11" s="51" t="s">
        <v>573</v>
      </c>
      <c r="D11" s="73">
        <f t="shared" si="0"/>
        <v>551608</v>
      </c>
      <c r="E11" s="73">
        <f t="shared" si="0"/>
        <v>418132</v>
      </c>
      <c r="F11" s="66" t="s">
        <v>570</v>
      </c>
      <c r="G11" s="52" t="s">
        <v>571</v>
      </c>
      <c r="H11" s="73">
        <v>225907</v>
      </c>
      <c r="I11" s="73">
        <v>139727</v>
      </c>
      <c r="J11" s="66" t="s">
        <v>592</v>
      </c>
      <c r="K11" s="52" t="s">
        <v>593</v>
      </c>
      <c r="L11" s="73">
        <v>68795</v>
      </c>
      <c r="M11" s="73">
        <v>50187</v>
      </c>
      <c r="N11" s="66" t="s">
        <v>602</v>
      </c>
      <c r="O11" s="52" t="s">
        <v>603</v>
      </c>
      <c r="P11" s="73">
        <v>83275</v>
      </c>
      <c r="Q11" s="73">
        <v>67300</v>
      </c>
      <c r="R11" s="66" t="s">
        <v>635</v>
      </c>
      <c r="S11" s="52" t="s">
        <v>636</v>
      </c>
      <c r="T11" s="73">
        <v>52096</v>
      </c>
      <c r="U11" s="73">
        <v>42582</v>
      </c>
      <c r="V11" s="66" t="s">
        <v>637</v>
      </c>
      <c r="W11" s="52" t="s">
        <v>638</v>
      </c>
      <c r="X11" s="73">
        <v>42032</v>
      </c>
      <c r="Y11" s="73">
        <v>51290</v>
      </c>
      <c r="Z11" s="66" t="s">
        <v>642</v>
      </c>
      <c r="AA11" s="52" t="s">
        <v>643</v>
      </c>
      <c r="AB11" s="73">
        <v>32668</v>
      </c>
      <c r="AC11" s="73">
        <v>25352</v>
      </c>
      <c r="AD11" s="66" t="s">
        <v>644</v>
      </c>
      <c r="AE11" s="52" t="s">
        <v>645</v>
      </c>
      <c r="AF11" s="73">
        <v>23053</v>
      </c>
      <c r="AG11" s="73">
        <v>23546</v>
      </c>
      <c r="AH11" s="66" t="s">
        <v>639</v>
      </c>
      <c r="AI11" s="52" t="s">
        <v>640</v>
      </c>
      <c r="AJ11" s="73">
        <v>23782</v>
      </c>
      <c r="AK11" s="73">
        <v>18148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564</v>
      </c>
      <c r="B12" s="54" t="s">
        <v>584</v>
      </c>
      <c r="C12" s="53" t="s">
        <v>585</v>
      </c>
      <c r="D12" s="75">
        <f t="shared" si="0"/>
        <v>338656</v>
      </c>
      <c r="E12" s="75">
        <f t="shared" si="0"/>
        <v>102794</v>
      </c>
      <c r="F12" s="54" t="s">
        <v>582</v>
      </c>
      <c r="G12" s="53" t="s">
        <v>583</v>
      </c>
      <c r="H12" s="75">
        <v>194244</v>
      </c>
      <c r="I12" s="75">
        <v>43399</v>
      </c>
      <c r="J12" s="54" t="s">
        <v>614</v>
      </c>
      <c r="K12" s="53" t="s">
        <v>615</v>
      </c>
      <c r="L12" s="75">
        <v>52598</v>
      </c>
      <c r="M12" s="75">
        <v>20374</v>
      </c>
      <c r="N12" s="54" t="s">
        <v>612</v>
      </c>
      <c r="O12" s="53" t="s">
        <v>613</v>
      </c>
      <c r="P12" s="75">
        <v>47179</v>
      </c>
      <c r="Q12" s="75">
        <v>22101</v>
      </c>
      <c r="R12" s="54" t="s">
        <v>610</v>
      </c>
      <c r="S12" s="53" t="s">
        <v>611</v>
      </c>
      <c r="T12" s="75">
        <v>44635</v>
      </c>
      <c r="U12" s="75">
        <v>16920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564</v>
      </c>
      <c r="B13" s="54" t="s">
        <v>650</v>
      </c>
      <c r="C13" s="53" t="s">
        <v>579</v>
      </c>
      <c r="D13" s="75">
        <f t="shared" si="0"/>
        <v>560563</v>
      </c>
      <c r="E13" s="75">
        <f t="shared" si="0"/>
        <v>136391</v>
      </c>
      <c r="F13" s="54" t="s">
        <v>576</v>
      </c>
      <c r="G13" s="53" t="s">
        <v>577</v>
      </c>
      <c r="H13" s="75">
        <v>501897</v>
      </c>
      <c r="I13" s="75">
        <v>105617</v>
      </c>
      <c r="J13" s="54" t="s">
        <v>648</v>
      </c>
      <c r="K13" s="53" t="s">
        <v>649</v>
      </c>
      <c r="L13" s="75">
        <v>39677</v>
      </c>
      <c r="M13" s="75">
        <v>12919</v>
      </c>
      <c r="N13" s="54" t="s">
        <v>651</v>
      </c>
      <c r="O13" s="53" t="s">
        <v>652</v>
      </c>
      <c r="P13" s="75">
        <v>18989</v>
      </c>
      <c r="Q13" s="75">
        <v>17855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564</v>
      </c>
      <c r="B14" s="54" t="s">
        <v>600</v>
      </c>
      <c r="C14" s="53" t="s">
        <v>601</v>
      </c>
      <c r="D14" s="75">
        <f t="shared" si="0"/>
        <v>329348</v>
      </c>
      <c r="E14" s="75">
        <f t="shared" si="0"/>
        <v>88475</v>
      </c>
      <c r="F14" s="54" t="s">
        <v>598</v>
      </c>
      <c r="G14" s="53" t="s">
        <v>599</v>
      </c>
      <c r="H14" s="75">
        <v>219565</v>
      </c>
      <c r="I14" s="75">
        <v>58983</v>
      </c>
      <c r="J14" s="54" t="s">
        <v>616</v>
      </c>
      <c r="K14" s="53" t="s">
        <v>617</v>
      </c>
      <c r="L14" s="75">
        <v>109783</v>
      </c>
      <c r="M14" s="75">
        <v>29492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tabSelected="1" zoomScalePageLayoutView="0" workbookViewId="0" topLeftCell="A1">
      <selection activeCell="F42" sqref="F42"/>
    </sheetView>
  </sheetViews>
  <sheetFormatPr defaultColWidth="0" defaultRowHeight="14.25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customWidth="1"/>
    <col min="16" max="28" width="8.8984375" style="28" customWidth="1"/>
    <col min="29" max="29" width="19.09765625" style="1" customWidth="1"/>
    <col min="30" max="30" width="26" style="35" customWidth="1"/>
    <col min="31" max="31" width="3" style="35" customWidth="1"/>
    <col min="32" max="32" width="10.8984375" style="35" customWidth="1"/>
    <col min="33" max="33" width="8" style="35" customWidth="1"/>
    <col min="34" max="34" width="8" style="2" customWidth="1"/>
    <col min="35" max="35" width="5" style="2" customWidth="1"/>
    <col min="36" max="36" width="8.8984375" style="28" customWidth="1"/>
    <col min="37" max="37" width="4" style="28" customWidth="1"/>
    <col min="38" max="38" width="10" style="28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224</v>
      </c>
      <c r="D2" s="25" t="s">
        <v>75</v>
      </c>
      <c r="E2" s="144" t="s">
        <v>225</v>
      </c>
      <c r="F2" s="3"/>
      <c r="G2" s="3"/>
      <c r="H2" s="3"/>
      <c r="I2" s="3"/>
      <c r="J2" s="3"/>
      <c r="K2" s="3"/>
      <c r="L2" s="3" t="str">
        <f>LEFT(D2,2)</f>
        <v>06</v>
      </c>
      <c r="M2" s="3" t="str">
        <f>IF(L2&lt;&gt;"",VLOOKUP(L2,$AK$6:$AL$52,2,FALSE),"-")</f>
        <v>山形県</v>
      </c>
      <c r="N2" s="3"/>
      <c r="O2" s="3"/>
      <c r="AC2" s="5">
        <f>IF(VALUE(D2)=0,0,1)</f>
        <v>1</v>
      </c>
      <c r="AD2" s="128" t="str">
        <f>IF(AC2=0,"",VLOOKUP(D2,'廃棄物事業経費（歳入）'!B7:C250,2,FALSE))</f>
        <v>合計</v>
      </c>
      <c r="AE2" s="36"/>
      <c r="AF2" s="37">
        <f>IF(AC2=0,1,IF(ISERROR(AD2),1,0))</f>
        <v>0</v>
      </c>
      <c r="AH2" s="126" t="s">
        <v>226</v>
      </c>
      <c r="AI2" s="127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/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9" t="s">
        <v>227</v>
      </c>
      <c r="C6" s="182"/>
      <c r="D6" s="183"/>
      <c r="E6" s="13" t="s">
        <v>54</v>
      </c>
      <c r="F6" s="14" t="s">
        <v>56</v>
      </c>
      <c r="H6" s="184" t="s">
        <v>228</v>
      </c>
      <c r="I6" s="185"/>
      <c r="J6" s="185"/>
      <c r="K6" s="186"/>
      <c r="L6" s="13" t="s">
        <v>54</v>
      </c>
      <c r="M6" s="13" t="s">
        <v>56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229</v>
      </c>
      <c r="AL6" s="28" t="s">
        <v>3</v>
      </c>
    </row>
    <row r="7" spans="2:38" ht="19.5" customHeight="1">
      <c r="B7" s="172" t="s">
        <v>62</v>
      </c>
      <c r="C7" s="173"/>
      <c r="D7" s="173"/>
      <c r="E7" s="17">
        <f aca="true" t="shared" si="0" ref="E7:E12">AF7</f>
        <v>160439</v>
      </c>
      <c r="F7" s="17">
        <f aca="true" t="shared" si="1" ref="F7:F12">AF14</f>
        <v>66122</v>
      </c>
      <c r="H7" s="187" t="s">
        <v>185</v>
      </c>
      <c r="I7" s="187" t="s">
        <v>230</v>
      </c>
      <c r="J7" s="184" t="s">
        <v>64</v>
      </c>
      <c r="K7" s="192"/>
      <c r="L7" s="17">
        <f aca="true" t="shared" si="2" ref="L7:L12">AF21</f>
        <v>0</v>
      </c>
      <c r="M7" s="17">
        <f aca="true" t="shared" si="3" ref="M7:M12">AF42</f>
        <v>0</v>
      </c>
      <c r="AC7" s="15" t="s">
        <v>62</v>
      </c>
      <c r="AD7" s="41" t="s">
        <v>231</v>
      </c>
      <c r="AE7" s="40" t="s">
        <v>232</v>
      </c>
      <c r="AF7" s="36">
        <f aca="true" ca="1" t="shared" si="4" ref="AF7:AF38">IF(AF$2=0,INDIRECT("'"&amp;AD7&amp;"'!"&amp;AE7&amp;$AI$2),0)</f>
        <v>160439</v>
      </c>
      <c r="AG7" s="40"/>
      <c r="AH7" s="145" t="str">
        <f>+'廃棄物事業経費（歳入）'!B7</f>
        <v>06000</v>
      </c>
      <c r="AI7" s="2">
        <v>7</v>
      </c>
      <c r="AK7" s="26" t="s">
        <v>233</v>
      </c>
      <c r="AL7" s="28" t="s">
        <v>4</v>
      </c>
    </row>
    <row r="8" spans="2:38" ht="19.5" customHeight="1">
      <c r="B8" s="172" t="s">
        <v>234</v>
      </c>
      <c r="C8" s="173"/>
      <c r="D8" s="173"/>
      <c r="E8" s="17">
        <f t="shared" si="0"/>
        <v>14118</v>
      </c>
      <c r="F8" s="17">
        <f t="shared" si="1"/>
        <v>6952</v>
      </c>
      <c r="H8" s="188"/>
      <c r="I8" s="188"/>
      <c r="J8" s="184" t="s">
        <v>65</v>
      </c>
      <c r="K8" s="186"/>
      <c r="L8" s="17">
        <f t="shared" si="2"/>
        <v>97795</v>
      </c>
      <c r="M8" s="17">
        <f t="shared" si="3"/>
        <v>293264</v>
      </c>
      <c r="AC8" s="15" t="s">
        <v>234</v>
      </c>
      <c r="AD8" s="41" t="s">
        <v>231</v>
      </c>
      <c r="AE8" s="40" t="s">
        <v>235</v>
      </c>
      <c r="AF8" s="36">
        <f ca="1" t="shared" si="4"/>
        <v>14118</v>
      </c>
      <c r="AG8" s="40"/>
      <c r="AH8" s="145" t="str">
        <f>+'廃棄物事業経費（歳入）'!B8</f>
        <v>06201</v>
      </c>
      <c r="AI8" s="2">
        <v>8</v>
      </c>
      <c r="AK8" s="26" t="s">
        <v>236</v>
      </c>
      <c r="AL8" s="28" t="s">
        <v>5</v>
      </c>
    </row>
    <row r="9" spans="2:38" ht="19.5" customHeight="1">
      <c r="B9" s="172" t="s">
        <v>63</v>
      </c>
      <c r="C9" s="173"/>
      <c r="D9" s="173"/>
      <c r="E9" s="17">
        <f t="shared" si="0"/>
        <v>442200</v>
      </c>
      <c r="F9" s="17">
        <f t="shared" si="1"/>
        <v>201900</v>
      </c>
      <c r="H9" s="188"/>
      <c r="I9" s="188"/>
      <c r="J9" s="184" t="s">
        <v>66</v>
      </c>
      <c r="K9" s="192"/>
      <c r="L9" s="17">
        <f t="shared" si="2"/>
        <v>490363</v>
      </c>
      <c r="M9" s="17">
        <f t="shared" si="3"/>
        <v>0</v>
      </c>
      <c r="AC9" s="15" t="s">
        <v>63</v>
      </c>
      <c r="AD9" s="41" t="s">
        <v>231</v>
      </c>
      <c r="AE9" s="40" t="s">
        <v>237</v>
      </c>
      <c r="AF9" s="36">
        <f ca="1" t="shared" si="4"/>
        <v>442200</v>
      </c>
      <c r="AG9" s="40"/>
      <c r="AH9" s="145" t="str">
        <f>+'廃棄物事業経費（歳入）'!B9</f>
        <v>06202</v>
      </c>
      <c r="AI9" s="2">
        <v>9</v>
      </c>
      <c r="AK9" s="26" t="s">
        <v>238</v>
      </c>
      <c r="AL9" s="28" t="s">
        <v>6</v>
      </c>
    </row>
    <row r="10" spans="2:38" ht="19.5" customHeight="1">
      <c r="B10" s="172" t="s">
        <v>239</v>
      </c>
      <c r="C10" s="173"/>
      <c r="D10" s="173"/>
      <c r="E10" s="17">
        <f t="shared" si="0"/>
        <v>2604285</v>
      </c>
      <c r="F10" s="17">
        <f t="shared" si="1"/>
        <v>422952</v>
      </c>
      <c r="H10" s="188"/>
      <c r="I10" s="189"/>
      <c r="J10" s="184" t="s">
        <v>0</v>
      </c>
      <c r="K10" s="192"/>
      <c r="L10" s="17">
        <f t="shared" si="2"/>
        <v>0</v>
      </c>
      <c r="M10" s="17">
        <f t="shared" si="3"/>
        <v>0</v>
      </c>
      <c r="AC10" s="15" t="s">
        <v>239</v>
      </c>
      <c r="AD10" s="41" t="s">
        <v>231</v>
      </c>
      <c r="AE10" s="40" t="s">
        <v>240</v>
      </c>
      <c r="AF10" s="36">
        <f ca="1" t="shared" si="4"/>
        <v>2604285</v>
      </c>
      <c r="AG10" s="40"/>
      <c r="AH10" s="145" t="str">
        <f>+'廃棄物事業経費（歳入）'!B10</f>
        <v>06203</v>
      </c>
      <c r="AI10" s="2">
        <v>10</v>
      </c>
      <c r="AK10" s="26" t="s">
        <v>241</v>
      </c>
      <c r="AL10" s="28" t="s">
        <v>7</v>
      </c>
    </row>
    <row r="11" spans="2:38" ht="19.5" customHeight="1">
      <c r="B11" s="172" t="s">
        <v>242</v>
      </c>
      <c r="C11" s="173"/>
      <c r="D11" s="173"/>
      <c r="E11" s="17">
        <f t="shared" si="0"/>
        <v>3901320</v>
      </c>
      <c r="F11" s="17">
        <f t="shared" si="1"/>
        <v>1323178</v>
      </c>
      <c r="H11" s="188"/>
      <c r="I11" s="174" t="s">
        <v>60</v>
      </c>
      <c r="J11" s="174"/>
      <c r="K11" s="174"/>
      <c r="L11" s="17">
        <f t="shared" si="2"/>
        <v>20860</v>
      </c>
      <c r="M11" s="17">
        <f t="shared" si="3"/>
        <v>14413</v>
      </c>
      <c r="AC11" s="15" t="s">
        <v>242</v>
      </c>
      <c r="AD11" s="41" t="s">
        <v>231</v>
      </c>
      <c r="AE11" s="40" t="s">
        <v>243</v>
      </c>
      <c r="AF11" s="36">
        <f ca="1" t="shared" si="4"/>
        <v>3901320</v>
      </c>
      <c r="AG11" s="40"/>
      <c r="AH11" s="145" t="str">
        <f>+'廃棄物事業経費（歳入）'!B11</f>
        <v>06204</v>
      </c>
      <c r="AI11" s="2">
        <v>11</v>
      </c>
      <c r="AK11" s="26" t="s">
        <v>244</v>
      </c>
      <c r="AL11" s="28" t="s">
        <v>8</v>
      </c>
    </row>
    <row r="12" spans="2:38" ht="19.5" customHeight="1">
      <c r="B12" s="172" t="s">
        <v>0</v>
      </c>
      <c r="C12" s="173"/>
      <c r="D12" s="173"/>
      <c r="E12" s="17">
        <f t="shared" si="0"/>
        <v>781351</v>
      </c>
      <c r="F12" s="17">
        <f t="shared" si="1"/>
        <v>9010</v>
      </c>
      <c r="H12" s="188"/>
      <c r="I12" s="174" t="s">
        <v>245</v>
      </c>
      <c r="J12" s="174"/>
      <c r="K12" s="174"/>
      <c r="L12" s="17">
        <f t="shared" si="2"/>
        <v>529268</v>
      </c>
      <c r="M12" s="17">
        <f t="shared" si="3"/>
        <v>46711</v>
      </c>
      <c r="AC12" s="15" t="s">
        <v>0</v>
      </c>
      <c r="AD12" s="41" t="s">
        <v>231</v>
      </c>
      <c r="AE12" s="40" t="s">
        <v>246</v>
      </c>
      <c r="AF12" s="36">
        <f ca="1" t="shared" si="4"/>
        <v>781351</v>
      </c>
      <c r="AG12" s="40"/>
      <c r="AH12" s="145" t="str">
        <f>+'廃棄物事業経費（歳入）'!B12</f>
        <v>06205</v>
      </c>
      <c r="AI12" s="2">
        <v>12</v>
      </c>
      <c r="AK12" s="26" t="s">
        <v>247</v>
      </c>
      <c r="AL12" s="28" t="s">
        <v>9</v>
      </c>
    </row>
    <row r="13" spans="2:38" ht="19.5" customHeight="1">
      <c r="B13" s="177" t="s">
        <v>248</v>
      </c>
      <c r="C13" s="178"/>
      <c r="D13" s="178"/>
      <c r="E13" s="18">
        <f>SUM(E7:E12)</f>
        <v>7903713</v>
      </c>
      <c r="F13" s="18">
        <f>SUM(F7:F12)</f>
        <v>2030114</v>
      </c>
      <c r="H13" s="188"/>
      <c r="I13" s="179" t="s">
        <v>188</v>
      </c>
      <c r="J13" s="180"/>
      <c r="K13" s="181"/>
      <c r="L13" s="19">
        <f>SUM(L7:L12)</f>
        <v>1138286</v>
      </c>
      <c r="M13" s="19">
        <f>SUM(M7:M12)</f>
        <v>354388</v>
      </c>
      <c r="AC13" s="15" t="s">
        <v>59</v>
      </c>
      <c r="AD13" s="41" t="s">
        <v>231</v>
      </c>
      <c r="AE13" s="40" t="s">
        <v>249</v>
      </c>
      <c r="AF13" s="36">
        <f ca="1" t="shared" si="4"/>
        <v>7804204</v>
      </c>
      <c r="AG13" s="40"/>
      <c r="AH13" s="145" t="str">
        <f>+'廃棄物事業経費（歳入）'!B13</f>
        <v>06206</v>
      </c>
      <c r="AI13" s="2">
        <v>13</v>
      </c>
      <c r="AK13" s="26" t="s">
        <v>250</v>
      </c>
      <c r="AL13" s="28" t="s">
        <v>10</v>
      </c>
    </row>
    <row r="14" spans="2:38" ht="19.5" customHeight="1">
      <c r="B14" s="20"/>
      <c r="C14" s="175" t="s">
        <v>251</v>
      </c>
      <c r="D14" s="176"/>
      <c r="E14" s="22">
        <f>E13-E11</f>
        <v>4002393</v>
      </c>
      <c r="F14" s="22">
        <f>F13-F11</f>
        <v>706936</v>
      </c>
      <c r="H14" s="189"/>
      <c r="I14" s="20"/>
      <c r="J14" s="24"/>
      <c r="K14" s="21" t="s">
        <v>251</v>
      </c>
      <c r="L14" s="23">
        <f>L13-L12</f>
        <v>609018</v>
      </c>
      <c r="M14" s="23">
        <f>M13-M12</f>
        <v>307677</v>
      </c>
      <c r="AC14" s="15" t="s">
        <v>62</v>
      </c>
      <c r="AD14" s="41" t="s">
        <v>231</v>
      </c>
      <c r="AE14" s="40" t="s">
        <v>252</v>
      </c>
      <c r="AF14" s="36">
        <f ca="1" t="shared" si="4"/>
        <v>66122</v>
      </c>
      <c r="AG14" s="40"/>
      <c r="AH14" s="145" t="str">
        <f>+'廃棄物事業経費（歳入）'!B14</f>
        <v>06207</v>
      </c>
      <c r="AI14" s="2">
        <v>14</v>
      </c>
      <c r="AK14" s="26" t="s">
        <v>253</v>
      </c>
      <c r="AL14" s="28" t="s">
        <v>11</v>
      </c>
    </row>
    <row r="15" spans="2:38" ht="19.5" customHeight="1">
      <c r="B15" s="172" t="s">
        <v>59</v>
      </c>
      <c r="C15" s="173"/>
      <c r="D15" s="173"/>
      <c r="E15" s="17">
        <f>AF13</f>
        <v>7804204</v>
      </c>
      <c r="F15" s="17">
        <f>AF20</f>
        <v>1542178</v>
      </c>
      <c r="H15" s="187" t="s">
        <v>254</v>
      </c>
      <c r="I15" s="187" t="s">
        <v>255</v>
      </c>
      <c r="J15" s="16" t="s">
        <v>67</v>
      </c>
      <c r="K15" s="27"/>
      <c r="L15" s="17">
        <f aca="true" t="shared" si="5" ref="L15:L28">AF27</f>
        <v>1139003</v>
      </c>
      <c r="M15" s="17">
        <f aca="true" t="shared" si="6" ref="M15:M28">AF48</f>
        <v>350485</v>
      </c>
      <c r="AC15" s="15" t="s">
        <v>234</v>
      </c>
      <c r="AD15" s="41" t="s">
        <v>231</v>
      </c>
      <c r="AE15" s="40" t="s">
        <v>256</v>
      </c>
      <c r="AF15" s="36">
        <f ca="1" t="shared" si="4"/>
        <v>6952</v>
      </c>
      <c r="AG15" s="40"/>
      <c r="AH15" s="145" t="str">
        <f>+'廃棄物事業経費（歳入）'!B15</f>
        <v>06208</v>
      </c>
      <c r="AI15" s="2">
        <v>15</v>
      </c>
      <c r="AK15" s="26" t="s">
        <v>257</v>
      </c>
      <c r="AL15" s="28" t="s">
        <v>12</v>
      </c>
    </row>
    <row r="16" spans="2:38" ht="19.5" customHeight="1">
      <c r="B16" s="177" t="s">
        <v>1</v>
      </c>
      <c r="C16" s="190"/>
      <c r="D16" s="190"/>
      <c r="E16" s="18">
        <f>SUM(E13,E15)</f>
        <v>15707917</v>
      </c>
      <c r="F16" s="18">
        <f>SUM(F13,F15)</f>
        <v>3572292</v>
      </c>
      <c r="H16" s="194"/>
      <c r="I16" s="188"/>
      <c r="J16" s="188" t="s">
        <v>258</v>
      </c>
      <c r="K16" s="13" t="s">
        <v>68</v>
      </c>
      <c r="L16" s="17">
        <f t="shared" si="5"/>
        <v>132457</v>
      </c>
      <c r="M16" s="17">
        <f t="shared" si="6"/>
        <v>96952</v>
      </c>
      <c r="AC16" s="15" t="s">
        <v>63</v>
      </c>
      <c r="AD16" s="41" t="s">
        <v>231</v>
      </c>
      <c r="AE16" s="40" t="s">
        <v>259</v>
      </c>
      <c r="AF16" s="36">
        <f ca="1" t="shared" si="4"/>
        <v>201900</v>
      </c>
      <c r="AG16" s="40"/>
      <c r="AH16" s="145" t="str">
        <f>+'廃棄物事業経費（歳入）'!B16</f>
        <v>06209</v>
      </c>
      <c r="AI16" s="2">
        <v>16</v>
      </c>
      <c r="AK16" s="26" t="s">
        <v>260</v>
      </c>
      <c r="AL16" s="28" t="s">
        <v>13</v>
      </c>
    </row>
    <row r="17" spans="2:38" ht="19.5" customHeight="1">
      <c r="B17" s="20"/>
      <c r="C17" s="175" t="s">
        <v>251</v>
      </c>
      <c r="D17" s="176"/>
      <c r="E17" s="22">
        <f>SUM(E14:E15)</f>
        <v>11806597</v>
      </c>
      <c r="F17" s="22">
        <f>SUM(F14:F15)</f>
        <v>2249114</v>
      </c>
      <c r="H17" s="194"/>
      <c r="I17" s="188"/>
      <c r="J17" s="188"/>
      <c r="K17" s="13" t="s">
        <v>69</v>
      </c>
      <c r="L17" s="17">
        <f t="shared" si="5"/>
        <v>649459</v>
      </c>
      <c r="M17" s="17">
        <f t="shared" si="6"/>
        <v>70180</v>
      </c>
      <c r="AC17" s="15" t="s">
        <v>239</v>
      </c>
      <c r="AD17" s="41" t="s">
        <v>231</v>
      </c>
      <c r="AE17" s="40" t="s">
        <v>261</v>
      </c>
      <c r="AF17" s="36">
        <f ca="1" t="shared" si="4"/>
        <v>422952</v>
      </c>
      <c r="AG17" s="40"/>
      <c r="AH17" s="145" t="str">
        <f>+'廃棄物事業経費（歳入）'!B17</f>
        <v>06210</v>
      </c>
      <c r="AI17" s="2">
        <v>17</v>
      </c>
      <c r="AK17" s="26" t="s">
        <v>262</v>
      </c>
      <c r="AL17" s="28" t="s">
        <v>14</v>
      </c>
    </row>
    <row r="18" spans="8:38" ht="19.5" customHeight="1">
      <c r="H18" s="194"/>
      <c r="I18" s="189"/>
      <c r="J18" s="189"/>
      <c r="K18" s="13" t="s">
        <v>70</v>
      </c>
      <c r="L18" s="17">
        <f t="shared" si="5"/>
        <v>34642</v>
      </c>
      <c r="M18" s="17">
        <f t="shared" si="6"/>
        <v>0</v>
      </c>
      <c r="AC18" s="15" t="s">
        <v>242</v>
      </c>
      <c r="AD18" s="41" t="s">
        <v>231</v>
      </c>
      <c r="AE18" s="40" t="s">
        <v>263</v>
      </c>
      <c r="AF18" s="36">
        <f ca="1" t="shared" si="4"/>
        <v>1323178</v>
      </c>
      <c r="AG18" s="40"/>
      <c r="AH18" s="145" t="str">
        <f>+'廃棄物事業経費（歳入）'!B18</f>
        <v>06211</v>
      </c>
      <c r="AI18" s="2">
        <v>18</v>
      </c>
      <c r="AK18" s="26" t="s">
        <v>264</v>
      </c>
      <c r="AL18" s="28" t="s">
        <v>15</v>
      </c>
    </row>
    <row r="19" spans="8:38" ht="19.5" customHeight="1">
      <c r="H19" s="194"/>
      <c r="I19" s="187" t="s">
        <v>265</v>
      </c>
      <c r="J19" s="184" t="s">
        <v>71</v>
      </c>
      <c r="K19" s="192"/>
      <c r="L19" s="17">
        <f t="shared" si="5"/>
        <v>69297</v>
      </c>
      <c r="M19" s="17">
        <f t="shared" si="6"/>
        <v>21427</v>
      </c>
      <c r="AC19" s="15" t="s">
        <v>0</v>
      </c>
      <c r="AD19" s="41" t="s">
        <v>231</v>
      </c>
      <c r="AE19" s="40" t="s">
        <v>266</v>
      </c>
      <c r="AF19" s="36">
        <f ca="1" t="shared" si="4"/>
        <v>9010</v>
      </c>
      <c r="AG19" s="40"/>
      <c r="AH19" s="145" t="str">
        <f>+'廃棄物事業経費（歳入）'!B19</f>
        <v>06212</v>
      </c>
      <c r="AI19" s="2">
        <v>19</v>
      </c>
      <c r="AK19" s="26" t="s">
        <v>267</v>
      </c>
      <c r="AL19" s="28" t="s">
        <v>16</v>
      </c>
    </row>
    <row r="20" spans="2:38" ht="19.5" customHeight="1">
      <c r="B20" s="172" t="s">
        <v>268</v>
      </c>
      <c r="C20" s="193"/>
      <c r="D20" s="193"/>
      <c r="E20" s="29">
        <f>E11</f>
        <v>3901320</v>
      </c>
      <c r="F20" s="29">
        <f>F11</f>
        <v>1323178</v>
      </c>
      <c r="H20" s="194"/>
      <c r="I20" s="188"/>
      <c r="J20" s="184" t="s">
        <v>72</v>
      </c>
      <c r="K20" s="192"/>
      <c r="L20" s="17">
        <f t="shared" si="5"/>
        <v>3290203</v>
      </c>
      <c r="M20" s="17">
        <f t="shared" si="6"/>
        <v>587910</v>
      </c>
      <c r="AC20" s="15" t="s">
        <v>59</v>
      </c>
      <c r="AD20" s="41" t="s">
        <v>231</v>
      </c>
      <c r="AE20" s="40" t="s">
        <v>269</v>
      </c>
      <c r="AF20" s="36">
        <f ca="1" t="shared" si="4"/>
        <v>1542178</v>
      </c>
      <c r="AG20" s="40"/>
      <c r="AH20" s="145" t="str">
        <f>+'廃棄物事業経費（歳入）'!B20</f>
        <v>06213</v>
      </c>
      <c r="AI20" s="2">
        <v>20</v>
      </c>
      <c r="AK20" s="26" t="s">
        <v>270</v>
      </c>
      <c r="AL20" s="28" t="s">
        <v>17</v>
      </c>
    </row>
    <row r="21" spans="2:38" ht="19.5" customHeight="1">
      <c r="B21" s="172" t="s">
        <v>271</v>
      </c>
      <c r="C21" s="172"/>
      <c r="D21" s="172"/>
      <c r="E21" s="29">
        <f>L12+L27</f>
        <v>3901320</v>
      </c>
      <c r="F21" s="29">
        <f>M12+M27</f>
        <v>1323178</v>
      </c>
      <c r="H21" s="194"/>
      <c r="I21" s="189"/>
      <c r="J21" s="184" t="s">
        <v>73</v>
      </c>
      <c r="K21" s="192"/>
      <c r="L21" s="17">
        <f t="shared" si="5"/>
        <v>155554</v>
      </c>
      <c r="M21" s="17">
        <f t="shared" si="6"/>
        <v>0</v>
      </c>
      <c r="AB21" s="28" t="s">
        <v>54</v>
      </c>
      <c r="AC21" s="15" t="s">
        <v>272</v>
      </c>
      <c r="AD21" s="41" t="s">
        <v>273</v>
      </c>
      <c r="AE21" s="40" t="s">
        <v>232</v>
      </c>
      <c r="AF21" s="36">
        <f ca="1" t="shared" si="4"/>
        <v>0</v>
      </c>
      <c r="AG21" s="40"/>
      <c r="AH21" s="145" t="str">
        <f>+'廃棄物事業経費（歳入）'!B21</f>
        <v>06301</v>
      </c>
      <c r="AI21" s="2">
        <v>21</v>
      </c>
      <c r="AK21" s="26" t="s">
        <v>274</v>
      </c>
      <c r="AL21" s="28" t="s">
        <v>18</v>
      </c>
    </row>
    <row r="22" spans="2:38" ht="19.5" customHeight="1">
      <c r="B22" s="30"/>
      <c r="C22" s="31"/>
      <c r="D22" s="31"/>
      <c r="E22" s="32"/>
      <c r="F22" s="32"/>
      <c r="H22" s="194"/>
      <c r="I22" s="184" t="s">
        <v>61</v>
      </c>
      <c r="J22" s="191"/>
      <c r="K22" s="192"/>
      <c r="L22" s="17">
        <f t="shared" si="5"/>
        <v>7785</v>
      </c>
      <c r="M22" s="17">
        <f t="shared" si="6"/>
        <v>5345</v>
      </c>
      <c r="AB22" s="28" t="s">
        <v>54</v>
      </c>
      <c r="AC22" s="15" t="s">
        <v>275</v>
      </c>
      <c r="AD22" s="41" t="s">
        <v>273</v>
      </c>
      <c r="AE22" s="40" t="s">
        <v>235</v>
      </c>
      <c r="AF22" s="36">
        <f ca="1" t="shared" si="4"/>
        <v>97795</v>
      </c>
      <c r="AH22" s="145" t="str">
        <f>+'廃棄物事業経費（歳入）'!B22</f>
        <v>06302</v>
      </c>
      <c r="AI22" s="2">
        <v>22</v>
      </c>
      <c r="AK22" s="26" t="s">
        <v>276</v>
      </c>
      <c r="AL22" s="28" t="s">
        <v>19</v>
      </c>
    </row>
    <row r="23" spans="2:38" ht="19.5" customHeight="1">
      <c r="B23" s="30"/>
      <c r="C23" s="31"/>
      <c r="D23" s="31"/>
      <c r="E23" s="32"/>
      <c r="F23" s="32"/>
      <c r="H23" s="194"/>
      <c r="I23" s="187" t="s">
        <v>277</v>
      </c>
      <c r="J23" s="179" t="s">
        <v>71</v>
      </c>
      <c r="K23" s="181"/>
      <c r="L23" s="17">
        <f t="shared" si="5"/>
        <v>2555772</v>
      </c>
      <c r="M23" s="17">
        <f t="shared" si="6"/>
        <v>204704</v>
      </c>
      <c r="AB23" s="28" t="s">
        <v>54</v>
      </c>
      <c r="AC23" s="1" t="s">
        <v>278</v>
      </c>
      <c r="AD23" s="41" t="s">
        <v>273</v>
      </c>
      <c r="AE23" s="35" t="s">
        <v>237</v>
      </c>
      <c r="AF23" s="36">
        <f ca="1" t="shared" si="4"/>
        <v>490363</v>
      </c>
      <c r="AH23" s="145" t="str">
        <f>+'廃棄物事業経費（歳入）'!B23</f>
        <v>06321</v>
      </c>
      <c r="AI23" s="2">
        <v>23</v>
      </c>
      <c r="AK23" s="26" t="s">
        <v>279</v>
      </c>
      <c r="AL23" s="28" t="s">
        <v>20</v>
      </c>
    </row>
    <row r="24" spans="2:38" ht="19.5" customHeight="1">
      <c r="B24" s="30"/>
      <c r="C24" s="31"/>
      <c r="D24" s="31"/>
      <c r="E24" s="32"/>
      <c r="F24" s="32"/>
      <c r="H24" s="194"/>
      <c r="I24" s="188"/>
      <c r="J24" s="184" t="s">
        <v>72</v>
      </c>
      <c r="K24" s="192"/>
      <c r="L24" s="17">
        <f t="shared" si="5"/>
        <v>2263217</v>
      </c>
      <c r="M24" s="17">
        <f t="shared" si="6"/>
        <v>479501</v>
      </c>
      <c r="AB24" s="28" t="s">
        <v>54</v>
      </c>
      <c r="AC24" s="15" t="s">
        <v>0</v>
      </c>
      <c r="AD24" s="41" t="s">
        <v>273</v>
      </c>
      <c r="AE24" s="40" t="s">
        <v>240</v>
      </c>
      <c r="AF24" s="36">
        <f ca="1" t="shared" si="4"/>
        <v>0</v>
      </c>
      <c r="AH24" s="145" t="str">
        <f>+'廃棄物事業経費（歳入）'!B24</f>
        <v>06322</v>
      </c>
      <c r="AI24" s="2">
        <v>24</v>
      </c>
      <c r="AK24" s="26" t="s">
        <v>280</v>
      </c>
      <c r="AL24" s="28" t="s">
        <v>21</v>
      </c>
    </row>
    <row r="25" spans="8:38" ht="19.5" customHeight="1">
      <c r="H25" s="194"/>
      <c r="I25" s="188"/>
      <c r="J25" s="184" t="s">
        <v>73</v>
      </c>
      <c r="K25" s="192"/>
      <c r="L25" s="17">
        <f t="shared" si="5"/>
        <v>102324</v>
      </c>
      <c r="M25" s="17">
        <f t="shared" si="6"/>
        <v>28218</v>
      </c>
      <c r="AB25" s="28" t="s">
        <v>54</v>
      </c>
      <c r="AC25" s="15" t="s">
        <v>60</v>
      </c>
      <c r="AD25" s="41" t="s">
        <v>273</v>
      </c>
      <c r="AE25" s="40" t="s">
        <v>243</v>
      </c>
      <c r="AF25" s="36">
        <f ca="1" t="shared" si="4"/>
        <v>20860</v>
      </c>
      <c r="AH25" s="145" t="str">
        <f>+'廃棄物事業経費（歳入）'!B25</f>
        <v>06323</v>
      </c>
      <c r="AI25" s="2">
        <v>25</v>
      </c>
      <c r="AK25" s="26" t="s">
        <v>281</v>
      </c>
      <c r="AL25" s="28" t="s">
        <v>22</v>
      </c>
    </row>
    <row r="26" spans="8:38" ht="19.5" customHeight="1">
      <c r="H26" s="194"/>
      <c r="I26" s="189"/>
      <c r="J26" s="196" t="s">
        <v>0</v>
      </c>
      <c r="K26" s="197"/>
      <c r="L26" s="17">
        <f t="shared" si="5"/>
        <v>385983</v>
      </c>
      <c r="M26" s="17">
        <f t="shared" si="6"/>
        <v>9173</v>
      </c>
      <c r="AB26" s="28" t="s">
        <v>54</v>
      </c>
      <c r="AC26" s="1" t="s">
        <v>245</v>
      </c>
      <c r="AD26" s="41" t="s">
        <v>273</v>
      </c>
      <c r="AE26" s="35" t="s">
        <v>246</v>
      </c>
      <c r="AF26" s="36">
        <f ca="1" t="shared" si="4"/>
        <v>529268</v>
      </c>
      <c r="AH26" s="145" t="str">
        <f>+'廃棄物事業経費（歳入）'!B26</f>
        <v>06324</v>
      </c>
      <c r="AI26" s="2">
        <v>26</v>
      </c>
      <c r="AK26" s="26" t="s">
        <v>282</v>
      </c>
      <c r="AL26" s="28" t="s">
        <v>23</v>
      </c>
    </row>
    <row r="27" spans="8:38" ht="19.5" customHeight="1">
      <c r="H27" s="194"/>
      <c r="I27" s="184" t="s">
        <v>245</v>
      </c>
      <c r="J27" s="191"/>
      <c r="K27" s="192"/>
      <c r="L27" s="17">
        <f t="shared" si="5"/>
        <v>3372052</v>
      </c>
      <c r="M27" s="17">
        <f t="shared" si="6"/>
        <v>1276467</v>
      </c>
      <c r="AB27" s="28" t="s">
        <v>54</v>
      </c>
      <c r="AC27" s="1" t="s">
        <v>283</v>
      </c>
      <c r="AD27" s="41" t="s">
        <v>273</v>
      </c>
      <c r="AE27" s="35" t="s">
        <v>284</v>
      </c>
      <c r="AF27" s="36">
        <f ca="1" t="shared" si="4"/>
        <v>1139003</v>
      </c>
      <c r="AH27" s="145" t="str">
        <f>+'廃棄物事業経費（歳入）'!B27</f>
        <v>06341</v>
      </c>
      <c r="AI27" s="2">
        <v>27</v>
      </c>
      <c r="AK27" s="26" t="s">
        <v>285</v>
      </c>
      <c r="AL27" s="28" t="s">
        <v>24</v>
      </c>
    </row>
    <row r="28" spans="8:38" ht="19.5" customHeight="1">
      <c r="H28" s="194"/>
      <c r="I28" s="184" t="s">
        <v>34</v>
      </c>
      <c r="J28" s="191"/>
      <c r="K28" s="192"/>
      <c r="L28" s="17">
        <f t="shared" si="5"/>
        <v>291</v>
      </c>
      <c r="M28" s="17">
        <f t="shared" si="6"/>
        <v>0</v>
      </c>
      <c r="AB28" s="28" t="s">
        <v>54</v>
      </c>
      <c r="AC28" s="1" t="s">
        <v>286</v>
      </c>
      <c r="AD28" s="41" t="s">
        <v>273</v>
      </c>
      <c r="AE28" s="35" t="s">
        <v>252</v>
      </c>
      <c r="AF28" s="36">
        <f ca="1" t="shared" si="4"/>
        <v>132457</v>
      </c>
      <c r="AH28" s="145" t="str">
        <f>+'廃棄物事業経費（歳入）'!B28</f>
        <v>06361</v>
      </c>
      <c r="AI28" s="2">
        <v>28</v>
      </c>
      <c r="AK28" s="26" t="s">
        <v>287</v>
      </c>
      <c r="AL28" s="28" t="s">
        <v>25</v>
      </c>
    </row>
    <row r="29" spans="8:38" ht="19.5" customHeight="1">
      <c r="H29" s="194"/>
      <c r="I29" s="179" t="s">
        <v>188</v>
      </c>
      <c r="J29" s="180"/>
      <c r="K29" s="181"/>
      <c r="L29" s="19">
        <f>SUM(L15:L28)</f>
        <v>14158039</v>
      </c>
      <c r="M29" s="19">
        <f>SUM(M15:M28)</f>
        <v>3130362</v>
      </c>
      <c r="AB29" s="28" t="s">
        <v>54</v>
      </c>
      <c r="AC29" s="1" t="s">
        <v>288</v>
      </c>
      <c r="AD29" s="41" t="s">
        <v>273</v>
      </c>
      <c r="AE29" s="35" t="s">
        <v>256</v>
      </c>
      <c r="AF29" s="36">
        <f ca="1" t="shared" si="4"/>
        <v>649459</v>
      </c>
      <c r="AH29" s="145" t="str">
        <f>+'廃棄物事業経費（歳入）'!B29</f>
        <v>06362</v>
      </c>
      <c r="AI29" s="2">
        <v>29</v>
      </c>
      <c r="AK29" s="26" t="s">
        <v>289</v>
      </c>
      <c r="AL29" s="28" t="s">
        <v>26</v>
      </c>
    </row>
    <row r="30" spans="8:38" ht="19.5" customHeight="1">
      <c r="H30" s="195"/>
      <c r="I30" s="20"/>
      <c r="J30" s="24"/>
      <c r="K30" s="21" t="s">
        <v>251</v>
      </c>
      <c r="L30" s="23">
        <f>L29-L27</f>
        <v>10785987</v>
      </c>
      <c r="M30" s="23">
        <f>M29-M27</f>
        <v>1853895</v>
      </c>
      <c r="AB30" s="28" t="s">
        <v>54</v>
      </c>
      <c r="AC30" s="1" t="s">
        <v>290</v>
      </c>
      <c r="AD30" s="41" t="s">
        <v>273</v>
      </c>
      <c r="AE30" s="35" t="s">
        <v>259</v>
      </c>
      <c r="AF30" s="36">
        <f ca="1" t="shared" si="4"/>
        <v>34642</v>
      </c>
      <c r="AH30" s="145" t="str">
        <f>+'廃棄物事業経費（歳入）'!B30</f>
        <v>06363</v>
      </c>
      <c r="AI30" s="2">
        <v>30</v>
      </c>
      <c r="AK30" s="26" t="s">
        <v>291</v>
      </c>
      <c r="AL30" s="28" t="s">
        <v>27</v>
      </c>
    </row>
    <row r="31" spans="8:38" ht="19.5" customHeight="1">
      <c r="H31" s="184" t="s">
        <v>0</v>
      </c>
      <c r="I31" s="191"/>
      <c r="J31" s="191"/>
      <c r="K31" s="192"/>
      <c r="L31" s="17">
        <f>AF41</f>
        <v>411592</v>
      </c>
      <c r="M31" s="17">
        <f>AF62</f>
        <v>87542</v>
      </c>
      <c r="AB31" s="28" t="s">
        <v>54</v>
      </c>
      <c r="AC31" s="1" t="s">
        <v>292</v>
      </c>
      <c r="AD31" s="41" t="s">
        <v>273</v>
      </c>
      <c r="AE31" s="35" t="s">
        <v>263</v>
      </c>
      <c r="AF31" s="36">
        <f ca="1" t="shared" si="4"/>
        <v>69297</v>
      </c>
      <c r="AH31" s="145" t="str">
        <f>+'廃棄物事業経費（歳入）'!B31</f>
        <v>06364</v>
      </c>
      <c r="AI31" s="2">
        <v>31</v>
      </c>
      <c r="AK31" s="26" t="s">
        <v>293</v>
      </c>
      <c r="AL31" s="28" t="s">
        <v>28</v>
      </c>
    </row>
    <row r="32" spans="8:38" ht="19.5" customHeight="1">
      <c r="H32" s="179" t="s">
        <v>1</v>
      </c>
      <c r="I32" s="180"/>
      <c r="J32" s="180"/>
      <c r="K32" s="181"/>
      <c r="L32" s="19">
        <f>SUM(L13,L29,L31)</f>
        <v>15707917</v>
      </c>
      <c r="M32" s="19">
        <f>SUM(M13,M29,M31)</f>
        <v>3572292</v>
      </c>
      <c r="AB32" s="28" t="s">
        <v>54</v>
      </c>
      <c r="AC32" s="1" t="s">
        <v>294</v>
      </c>
      <c r="AD32" s="41" t="s">
        <v>273</v>
      </c>
      <c r="AE32" s="35" t="s">
        <v>266</v>
      </c>
      <c r="AF32" s="36">
        <f ca="1" t="shared" si="4"/>
        <v>3290203</v>
      </c>
      <c r="AH32" s="145" t="str">
        <f>+'廃棄物事業経費（歳入）'!B32</f>
        <v>06365</v>
      </c>
      <c r="AI32" s="2">
        <v>32</v>
      </c>
      <c r="AK32" s="26" t="s">
        <v>295</v>
      </c>
      <c r="AL32" s="28" t="s">
        <v>29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251</v>
      </c>
      <c r="L33" s="23">
        <f>SUM(L14,L30,L31)</f>
        <v>11806597</v>
      </c>
      <c r="M33" s="23">
        <f>SUM(M14,M30,M31)</f>
        <v>2249114</v>
      </c>
      <c r="AB33" s="28" t="s">
        <v>54</v>
      </c>
      <c r="AC33" s="1" t="s">
        <v>296</v>
      </c>
      <c r="AD33" s="41" t="s">
        <v>273</v>
      </c>
      <c r="AE33" s="35" t="s">
        <v>269</v>
      </c>
      <c r="AF33" s="36">
        <f ca="1" t="shared" si="4"/>
        <v>155554</v>
      </c>
      <c r="AH33" s="145" t="str">
        <f>+'廃棄物事業経費（歳入）'!B33</f>
        <v>06366</v>
      </c>
      <c r="AI33" s="2">
        <v>33</v>
      </c>
      <c r="AK33" s="26" t="s">
        <v>297</v>
      </c>
      <c r="AL33" s="28" t="s">
        <v>30</v>
      </c>
    </row>
    <row r="34" spans="2:38" ht="14.25">
      <c r="B34" s="28"/>
      <c r="C34" s="28"/>
      <c r="D34" s="28"/>
      <c r="E34" s="28"/>
      <c r="F34" s="28"/>
      <c r="G34" s="28"/>
      <c r="AB34" s="28" t="s">
        <v>54</v>
      </c>
      <c r="AC34" s="15" t="s">
        <v>61</v>
      </c>
      <c r="AD34" s="41" t="s">
        <v>273</v>
      </c>
      <c r="AE34" s="35" t="s">
        <v>298</v>
      </c>
      <c r="AF34" s="36">
        <f ca="1" t="shared" si="4"/>
        <v>7785</v>
      </c>
      <c r="AH34" s="145" t="str">
        <f>+'廃棄物事業経費（歳入）'!B34</f>
        <v>06367</v>
      </c>
      <c r="AI34" s="2">
        <v>34</v>
      </c>
      <c r="AK34" s="26" t="s">
        <v>299</v>
      </c>
      <c r="AL34" s="28" t="s">
        <v>31</v>
      </c>
    </row>
    <row r="35" spans="28:38" ht="14.25">
      <c r="AB35" s="28" t="s">
        <v>54</v>
      </c>
      <c r="AC35" s="1" t="s">
        <v>300</v>
      </c>
      <c r="AD35" s="41" t="s">
        <v>273</v>
      </c>
      <c r="AE35" s="35" t="s">
        <v>301</v>
      </c>
      <c r="AF35" s="36">
        <f ca="1" t="shared" si="4"/>
        <v>2555772</v>
      </c>
      <c r="AH35" s="145" t="str">
        <f>+'廃棄物事業経費（歳入）'!B35</f>
        <v>06381</v>
      </c>
      <c r="AI35" s="2">
        <v>35</v>
      </c>
      <c r="AK35" s="123" t="s">
        <v>302</v>
      </c>
      <c r="AL35" s="28" t="s">
        <v>35</v>
      </c>
    </row>
    <row r="36" spans="28:38" ht="14.25">
      <c r="AB36" s="28" t="s">
        <v>54</v>
      </c>
      <c r="AC36" s="1" t="s">
        <v>303</v>
      </c>
      <c r="AD36" s="41" t="s">
        <v>273</v>
      </c>
      <c r="AE36" s="35" t="s">
        <v>304</v>
      </c>
      <c r="AF36" s="36">
        <f ca="1" t="shared" si="4"/>
        <v>2263217</v>
      </c>
      <c r="AH36" s="145" t="str">
        <f>+'廃棄物事業経費（歳入）'!B36</f>
        <v>06382</v>
      </c>
      <c r="AI36" s="2">
        <v>36</v>
      </c>
      <c r="AK36" s="123" t="s">
        <v>305</v>
      </c>
      <c r="AL36" s="28" t="s">
        <v>36</v>
      </c>
    </row>
    <row r="37" spans="28:38" ht="14.25">
      <c r="AB37" s="28" t="s">
        <v>54</v>
      </c>
      <c r="AC37" s="1" t="s">
        <v>306</v>
      </c>
      <c r="AD37" s="41" t="s">
        <v>273</v>
      </c>
      <c r="AE37" s="35" t="s">
        <v>307</v>
      </c>
      <c r="AF37" s="36">
        <f ca="1" t="shared" si="4"/>
        <v>102324</v>
      </c>
      <c r="AH37" s="145" t="str">
        <f>+'廃棄物事業経費（歳入）'!B37</f>
        <v>06401</v>
      </c>
      <c r="AI37" s="2">
        <v>37</v>
      </c>
      <c r="AK37" s="123" t="s">
        <v>308</v>
      </c>
      <c r="AL37" s="28" t="s">
        <v>37</v>
      </c>
    </row>
    <row r="38" spans="28:38" ht="14.25">
      <c r="AB38" s="28" t="s">
        <v>54</v>
      </c>
      <c r="AC38" s="1" t="s">
        <v>0</v>
      </c>
      <c r="AD38" s="41" t="s">
        <v>273</v>
      </c>
      <c r="AE38" s="35" t="s">
        <v>309</v>
      </c>
      <c r="AF38" s="35">
        <f ca="1" t="shared" si="4"/>
        <v>385983</v>
      </c>
      <c r="AH38" s="145" t="str">
        <f>+'廃棄物事業経費（歳入）'!B38</f>
        <v>06402</v>
      </c>
      <c r="AI38" s="2">
        <v>38</v>
      </c>
      <c r="AK38" s="123" t="s">
        <v>310</v>
      </c>
      <c r="AL38" s="28" t="s">
        <v>38</v>
      </c>
    </row>
    <row r="39" spans="28:38" ht="14.25">
      <c r="AB39" s="28" t="s">
        <v>54</v>
      </c>
      <c r="AC39" s="1" t="s">
        <v>245</v>
      </c>
      <c r="AD39" s="41" t="s">
        <v>273</v>
      </c>
      <c r="AE39" s="35" t="s">
        <v>311</v>
      </c>
      <c r="AF39" s="35">
        <f aca="true" ca="1" t="shared" si="7" ref="AF39:AF62">IF(AF$2=0,INDIRECT("'"&amp;AD39&amp;"'!"&amp;AE39&amp;$AI$2),0)</f>
        <v>3372052</v>
      </c>
      <c r="AH39" s="145" t="str">
        <f>+'廃棄物事業経費（歳入）'!B39</f>
        <v>06403</v>
      </c>
      <c r="AI39" s="2">
        <v>39</v>
      </c>
      <c r="AK39" s="123" t="s">
        <v>312</v>
      </c>
      <c r="AL39" s="28" t="s">
        <v>39</v>
      </c>
    </row>
    <row r="40" spans="28:38" ht="14.25">
      <c r="AB40" s="28" t="s">
        <v>54</v>
      </c>
      <c r="AC40" s="1" t="s">
        <v>34</v>
      </c>
      <c r="AD40" s="41" t="s">
        <v>273</v>
      </c>
      <c r="AE40" s="35" t="s">
        <v>313</v>
      </c>
      <c r="AF40" s="35">
        <f ca="1" t="shared" si="7"/>
        <v>291</v>
      </c>
      <c r="AH40" s="145" t="str">
        <f>+'廃棄物事業経費（歳入）'!B40</f>
        <v>06426</v>
      </c>
      <c r="AI40" s="2">
        <v>40</v>
      </c>
      <c r="AK40" s="123" t="s">
        <v>314</v>
      </c>
      <c r="AL40" s="28" t="s">
        <v>40</v>
      </c>
    </row>
    <row r="41" spans="28:38" ht="14.25">
      <c r="AB41" s="28" t="s">
        <v>54</v>
      </c>
      <c r="AC41" s="1" t="s">
        <v>0</v>
      </c>
      <c r="AD41" s="41" t="s">
        <v>273</v>
      </c>
      <c r="AE41" s="35" t="s">
        <v>315</v>
      </c>
      <c r="AF41" s="35">
        <f ca="1" t="shared" si="7"/>
        <v>411592</v>
      </c>
      <c r="AH41" s="145" t="str">
        <f>+'廃棄物事業経費（歳入）'!B41</f>
        <v>06428</v>
      </c>
      <c r="AI41" s="2">
        <v>41</v>
      </c>
      <c r="AK41" s="123" t="s">
        <v>316</v>
      </c>
      <c r="AL41" s="28" t="s">
        <v>41</v>
      </c>
    </row>
    <row r="42" spans="28:38" ht="14.25">
      <c r="AB42" s="28" t="s">
        <v>56</v>
      </c>
      <c r="AC42" s="15" t="s">
        <v>272</v>
      </c>
      <c r="AD42" s="41" t="s">
        <v>273</v>
      </c>
      <c r="AE42" s="35" t="s">
        <v>317</v>
      </c>
      <c r="AF42" s="35">
        <f ca="1" t="shared" si="7"/>
        <v>0</v>
      </c>
      <c r="AH42" s="145" t="str">
        <f>+'廃棄物事業経費（歳入）'!B42</f>
        <v>06461</v>
      </c>
      <c r="AI42" s="2">
        <v>42</v>
      </c>
      <c r="AK42" s="123" t="s">
        <v>318</v>
      </c>
      <c r="AL42" s="28" t="s">
        <v>42</v>
      </c>
    </row>
    <row r="43" spans="28:38" ht="14.25">
      <c r="AB43" s="28" t="s">
        <v>56</v>
      </c>
      <c r="AC43" s="15" t="s">
        <v>275</v>
      </c>
      <c r="AD43" s="41" t="s">
        <v>273</v>
      </c>
      <c r="AE43" s="35" t="s">
        <v>319</v>
      </c>
      <c r="AF43" s="35">
        <f ca="1" t="shared" si="7"/>
        <v>293264</v>
      </c>
      <c r="AH43" s="145" t="str">
        <f>+'廃棄物事業経費（歳入）'!B43</f>
        <v>06821</v>
      </c>
      <c r="AI43" s="2">
        <v>43</v>
      </c>
      <c r="AK43" s="123" t="s">
        <v>320</v>
      </c>
      <c r="AL43" s="28" t="s">
        <v>43</v>
      </c>
    </row>
    <row r="44" spans="28:38" ht="14.25">
      <c r="AB44" s="28" t="s">
        <v>56</v>
      </c>
      <c r="AC44" s="1" t="s">
        <v>278</v>
      </c>
      <c r="AD44" s="41" t="s">
        <v>273</v>
      </c>
      <c r="AE44" s="35" t="s">
        <v>321</v>
      </c>
      <c r="AF44" s="35">
        <f ca="1" t="shared" si="7"/>
        <v>0</v>
      </c>
      <c r="AH44" s="145" t="str">
        <f>+'廃棄物事業経費（歳入）'!B44</f>
        <v>06831</v>
      </c>
      <c r="AI44" s="2">
        <v>44</v>
      </c>
      <c r="AK44" s="123" t="s">
        <v>322</v>
      </c>
      <c r="AL44" s="28" t="s">
        <v>44</v>
      </c>
    </row>
    <row r="45" spans="28:38" ht="14.25">
      <c r="AB45" s="28" t="s">
        <v>56</v>
      </c>
      <c r="AC45" s="15" t="s">
        <v>0</v>
      </c>
      <c r="AD45" s="41" t="s">
        <v>273</v>
      </c>
      <c r="AE45" s="35" t="s">
        <v>323</v>
      </c>
      <c r="AF45" s="35">
        <f ca="1" t="shared" si="7"/>
        <v>0</v>
      </c>
      <c r="AH45" s="145" t="str">
        <f>+'廃棄物事業経費（歳入）'!B45</f>
        <v>06951</v>
      </c>
      <c r="AI45" s="2">
        <v>45</v>
      </c>
      <c r="AK45" s="123" t="s">
        <v>324</v>
      </c>
      <c r="AL45" s="28" t="s">
        <v>45</v>
      </c>
    </row>
    <row r="46" spans="28:38" ht="14.25">
      <c r="AB46" s="28" t="s">
        <v>56</v>
      </c>
      <c r="AC46" s="15" t="s">
        <v>60</v>
      </c>
      <c r="AD46" s="41" t="s">
        <v>273</v>
      </c>
      <c r="AE46" s="35" t="s">
        <v>325</v>
      </c>
      <c r="AF46" s="35">
        <f ca="1" t="shared" si="7"/>
        <v>14413</v>
      </c>
      <c r="AH46" s="145" t="str">
        <f>+'廃棄物事業経費（歳入）'!B46</f>
        <v>06952</v>
      </c>
      <c r="AI46" s="2">
        <v>46</v>
      </c>
      <c r="AK46" s="123" t="s">
        <v>326</v>
      </c>
      <c r="AL46" s="28" t="s">
        <v>46</v>
      </c>
    </row>
    <row r="47" spans="28:38" ht="14.25">
      <c r="AB47" s="28" t="s">
        <v>56</v>
      </c>
      <c r="AC47" s="1" t="s">
        <v>245</v>
      </c>
      <c r="AD47" s="41" t="s">
        <v>273</v>
      </c>
      <c r="AE47" s="35" t="s">
        <v>327</v>
      </c>
      <c r="AF47" s="35">
        <f ca="1" t="shared" si="7"/>
        <v>46711</v>
      </c>
      <c r="AH47" s="145" t="str">
        <f>+'廃棄物事業経費（歳入）'!B47</f>
        <v>06953</v>
      </c>
      <c r="AI47" s="2">
        <v>47</v>
      </c>
      <c r="AK47" s="123" t="s">
        <v>328</v>
      </c>
      <c r="AL47" s="28" t="s">
        <v>47</v>
      </c>
    </row>
    <row r="48" spans="28:38" ht="14.25">
      <c r="AB48" s="28" t="s">
        <v>56</v>
      </c>
      <c r="AC48" s="1" t="s">
        <v>283</v>
      </c>
      <c r="AD48" s="41" t="s">
        <v>273</v>
      </c>
      <c r="AE48" s="35" t="s">
        <v>329</v>
      </c>
      <c r="AF48" s="35">
        <f ca="1" t="shared" si="7"/>
        <v>350485</v>
      </c>
      <c r="AH48" s="145" t="str">
        <f>+'廃棄物事業経費（歳入）'!B48</f>
        <v>06963</v>
      </c>
      <c r="AI48" s="2">
        <v>48</v>
      </c>
      <c r="AK48" s="123" t="s">
        <v>330</v>
      </c>
      <c r="AL48" s="28" t="s">
        <v>48</v>
      </c>
    </row>
    <row r="49" spans="28:38" ht="14.25">
      <c r="AB49" s="28" t="s">
        <v>56</v>
      </c>
      <c r="AC49" s="1" t="s">
        <v>286</v>
      </c>
      <c r="AD49" s="41" t="s">
        <v>273</v>
      </c>
      <c r="AE49" s="35" t="s">
        <v>331</v>
      </c>
      <c r="AF49" s="35">
        <f ca="1" t="shared" si="7"/>
        <v>96952</v>
      </c>
      <c r="AG49" s="28"/>
      <c r="AH49" s="145" t="str">
        <f>+'廃棄物事業経費（歳入）'!B49</f>
        <v>06965</v>
      </c>
      <c r="AI49" s="2">
        <v>49</v>
      </c>
      <c r="AK49" s="123" t="s">
        <v>332</v>
      </c>
      <c r="AL49" s="28" t="s">
        <v>49</v>
      </c>
    </row>
    <row r="50" spans="28:38" ht="14.25">
      <c r="AB50" s="28" t="s">
        <v>56</v>
      </c>
      <c r="AC50" s="1" t="s">
        <v>288</v>
      </c>
      <c r="AD50" s="41" t="s">
        <v>273</v>
      </c>
      <c r="AE50" s="35" t="s">
        <v>333</v>
      </c>
      <c r="AF50" s="35">
        <f ca="1" t="shared" si="7"/>
        <v>70180</v>
      </c>
      <c r="AG50" s="28"/>
      <c r="AH50" s="145">
        <f>+'廃棄物事業経費（歳入）'!B50</f>
        <v>0</v>
      </c>
      <c r="AI50" s="2">
        <v>50</v>
      </c>
      <c r="AK50" s="123" t="s">
        <v>334</v>
      </c>
      <c r="AL50" s="28" t="s">
        <v>50</v>
      </c>
    </row>
    <row r="51" spans="28:38" ht="14.25">
      <c r="AB51" s="28" t="s">
        <v>56</v>
      </c>
      <c r="AC51" s="1" t="s">
        <v>290</v>
      </c>
      <c r="AD51" s="41" t="s">
        <v>273</v>
      </c>
      <c r="AE51" s="35" t="s">
        <v>335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23" t="s">
        <v>336</v>
      </c>
      <c r="AL51" s="28" t="s">
        <v>51</v>
      </c>
    </row>
    <row r="52" spans="28:38" ht="14.25">
      <c r="AB52" s="28" t="s">
        <v>56</v>
      </c>
      <c r="AC52" s="1" t="s">
        <v>292</v>
      </c>
      <c r="AD52" s="41" t="s">
        <v>273</v>
      </c>
      <c r="AE52" s="35" t="s">
        <v>337</v>
      </c>
      <c r="AF52" s="35">
        <f ca="1" t="shared" si="7"/>
        <v>21427</v>
      </c>
      <c r="AG52" s="28"/>
      <c r="AH52" s="145">
        <f>+'廃棄物事業経費（歳入）'!B52</f>
        <v>0</v>
      </c>
      <c r="AI52" s="2">
        <v>52</v>
      </c>
      <c r="AK52" s="123" t="s">
        <v>338</v>
      </c>
      <c r="AL52" s="28" t="s">
        <v>52</v>
      </c>
    </row>
    <row r="53" spans="28:35" ht="14.25">
      <c r="AB53" s="28" t="s">
        <v>56</v>
      </c>
      <c r="AC53" s="1" t="s">
        <v>294</v>
      </c>
      <c r="AD53" s="41" t="s">
        <v>273</v>
      </c>
      <c r="AE53" s="35" t="s">
        <v>339</v>
      </c>
      <c r="AF53" s="35">
        <f ca="1" t="shared" si="7"/>
        <v>587910</v>
      </c>
      <c r="AG53" s="28"/>
      <c r="AH53" s="145">
        <f>+'廃棄物事業経費（歳入）'!B53</f>
        <v>0</v>
      </c>
      <c r="AI53" s="2">
        <v>53</v>
      </c>
    </row>
    <row r="54" spans="28:35" ht="14.25">
      <c r="AB54" s="28" t="s">
        <v>56</v>
      </c>
      <c r="AC54" s="1" t="s">
        <v>296</v>
      </c>
      <c r="AD54" s="41" t="s">
        <v>273</v>
      </c>
      <c r="AE54" s="35" t="s">
        <v>340</v>
      </c>
      <c r="AF54" s="35">
        <f ca="1" t="shared" si="7"/>
        <v>0</v>
      </c>
      <c r="AG54" s="28"/>
      <c r="AH54" s="145">
        <f>+'廃棄物事業経費（歳入）'!B54</f>
        <v>0</v>
      </c>
      <c r="AI54" s="2">
        <v>54</v>
      </c>
    </row>
    <row r="55" spans="28:35" ht="14.25">
      <c r="AB55" s="28" t="s">
        <v>56</v>
      </c>
      <c r="AC55" s="15" t="s">
        <v>61</v>
      </c>
      <c r="AD55" s="41" t="s">
        <v>273</v>
      </c>
      <c r="AE55" s="35" t="s">
        <v>341</v>
      </c>
      <c r="AF55" s="35">
        <f ca="1" t="shared" si="7"/>
        <v>5345</v>
      </c>
      <c r="AG55" s="28"/>
      <c r="AH55" s="145">
        <f>+'廃棄物事業経費（歳入）'!B55</f>
        <v>0</v>
      </c>
      <c r="AI55" s="2">
        <v>55</v>
      </c>
    </row>
    <row r="56" spans="28:35" ht="14.25">
      <c r="AB56" s="28" t="s">
        <v>56</v>
      </c>
      <c r="AC56" s="1" t="s">
        <v>300</v>
      </c>
      <c r="AD56" s="41" t="s">
        <v>273</v>
      </c>
      <c r="AE56" s="35" t="s">
        <v>342</v>
      </c>
      <c r="AF56" s="35">
        <f ca="1" t="shared" si="7"/>
        <v>204704</v>
      </c>
      <c r="AG56" s="28"/>
      <c r="AH56" s="145">
        <f>+'廃棄物事業経費（歳入）'!B56</f>
        <v>0</v>
      </c>
      <c r="AI56" s="2">
        <v>56</v>
      </c>
    </row>
    <row r="57" spans="28:35" ht="14.25">
      <c r="AB57" s="28" t="s">
        <v>56</v>
      </c>
      <c r="AC57" s="1" t="s">
        <v>303</v>
      </c>
      <c r="AD57" s="41" t="s">
        <v>273</v>
      </c>
      <c r="AE57" s="35" t="s">
        <v>343</v>
      </c>
      <c r="AF57" s="35">
        <f ca="1" t="shared" si="7"/>
        <v>479501</v>
      </c>
      <c r="AG57" s="28"/>
      <c r="AH57" s="145">
        <f>+'廃棄物事業経費（歳入）'!B57</f>
        <v>0</v>
      </c>
      <c r="AI57" s="2">
        <v>57</v>
      </c>
    </row>
    <row r="58" spans="28:35" ht="14.25">
      <c r="AB58" s="28" t="s">
        <v>56</v>
      </c>
      <c r="AC58" s="1" t="s">
        <v>306</v>
      </c>
      <c r="AD58" s="41" t="s">
        <v>273</v>
      </c>
      <c r="AE58" s="35" t="s">
        <v>344</v>
      </c>
      <c r="AF58" s="35">
        <f ca="1" t="shared" si="7"/>
        <v>28218</v>
      </c>
      <c r="AG58" s="28"/>
      <c r="AH58" s="145">
        <f>+'廃棄物事業経費（歳入）'!B58</f>
        <v>0</v>
      </c>
      <c r="AI58" s="2">
        <v>58</v>
      </c>
    </row>
    <row r="59" spans="28:35" ht="14.25">
      <c r="AB59" s="28" t="s">
        <v>56</v>
      </c>
      <c r="AC59" s="1" t="s">
        <v>0</v>
      </c>
      <c r="AD59" s="41" t="s">
        <v>273</v>
      </c>
      <c r="AE59" s="35" t="s">
        <v>345</v>
      </c>
      <c r="AF59" s="35">
        <f ca="1" t="shared" si="7"/>
        <v>9173</v>
      </c>
      <c r="AG59" s="28"/>
      <c r="AH59" s="145">
        <f>+'廃棄物事業経費（歳入）'!B59</f>
        <v>0</v>
      </c>
      <c r="AI59" s="2">
        <v>59</v>
      </c>
    </row>
    <row r="60" spans="28:35" ht="14.25">
      <c r="AB60" s="28" t="s">
        <v>56</v>
      </c>
      <c r="AC60" s="1" t="s">
        <v>245</v>
      </c>
      <c r="AD60" s="41" t="s">
        <v>273</v>
      </c>
      <c r="AE60" s="35" t="s">
        <v>346</v>
      </c>
      <c r="AF60" s="35">
        <f ca="1" t="shared" si="7"/>
        <v>1276467</v>
      </c>
      <c r="AG60" s="28"/>
      <c r="AH60" s="145">
        <f>+'廃棄物事業経費（歳入）'!B60</f>
        <v>0</v>
      </c>
      <c r="AI60" s="2">
        <v>60</v>
      </c>
    </row>
    <row r="61" spans="28:35" ht="14.25">
      <c r="AB61" s="28" t="s">
        <v>56</v>
      </c>
      <c r="AC61" s="1" t="s">
        <v>34</v>
      </c>
      <c r="AD61" s="41" t="s">
        <v>273</v>
      </c>
      <c r="AE61" s="35" t="s">
        <v>347</v>
      </c>
      <c r="AF61" s="35">
        <f ca="1" t="shared" si="7"/>
        <v>0</v>
      </c>
      <c r="AG61" s="28"/>
      <c r="AH61" s="145">
        <f>+'廃棄物事業経費（歳入）'!B61</f>
        <v>0</v>
      </c>
      <c r="AI61" s="2">
        <v>61</v>
      </c>
    </row>
    <row r="62" spans="28:35" ht="14.25">
      <c r="AB62" s="28" t="s">
        <v>56</v>
      </c>
      <c r="AC62" s="1" t="s">
        <v>0</v>
      </c>
      <c r="AD62" s="41" t="s">
        <v>273</v>
      </c>
      <c r="AE62" s="35" t="s">
        <v>348</v>
      </c>
      <c r="AF62" s="35">
        <f ca="1" t="shared" si="7"/>
        <v>87542</v>
      </c>
      <c r="AG62" s="28"/>
      <c r="AH62" s="145">
        <f>+'廃棄物事業経費（歳入）'!B62</f>
        <v>0</v>
      </c>
      <c r="AI62" s="2">
        <v>62</v>
      </c>
    </row>
    <row r="63" spans="29:35" ht="14.25"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9:35" ht="14.25"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34:35" ht="14.25">
      <c r="AH65" s="145">
        <f>+'廃棄物事業経費（歳入）'!B65</f>
        <v>0</v>
      </c>
      <c r="AI65" s="2">
        <v>65</v>
      </c>
    </row>
    <row r="66" spans="34:35" ht="14.25">
      <c r="AH66" s="145">
        <f>+'廃棄物事業経費（歳入）'!B66</f>
        <v>0</v>
      </c>
      <c r="AI66" s="2">
        <v>66</v>
      </c>
    </row>
    <row r="67" spans="34:35" ht="14.25">
      <c r="AH67" s="145">
        <f>+'廃棄物事業経費（歳入）'!B67</f>
        <v>0</v>
      </c>
      <c r="AI67" s="2">
        <v>67</v>
      </c>
    </row>
    <row r="68" spans="34:35" ht="14.25">
      <c r="AH68" s="145">
        <f>+'廃棄物事業経費（歳入）'!B68</f>
        <v>0</v>
      </c>
      <c r="AI68" s="2">
        <v>68</v>
      </c>
    </row>
    <row r="69" spans="34:35" ht="14.25">
      <c r="AH69" s="145">
        <f>+'廃棄物事業経費（歳入）'!B69</f>
        <v>0</v>
      </c>
      <c r="AI69" s="2">
        <v>69</v>
      </c>
    </row>
    <row r="70" spans="34:35" ht="14.25">
      <c r="AH70" s="145">
        <f>+'廃棄物事業経費（歳入）'!B70</f>
        <v>0</v>
      </c>
      <c r="AI70" s="2">
        <v>70</v>
      </c>
    </row>
    <row r="71" spans="34:35" ht="14.25">
      <c r="AH71" s="145">
        <f>+'廃棄物事業経費（歳入）'!B71</f>
        <v>0</v>
      </c>
      <c r="AI71" s="2">
        <v>71</v>
      </c>
    </row>
    <row r="72" spans="34:35" ht="14.25">
      <c r="AH72" s="145">
        <f>+'廃棄物事業経費（歳入）'!B72</f>
        <v>0</v>
      </c>
      <c r="AI72" s="2">
        <v>72</v>
      </c>
    </row>
    <row r="73" spans="34:35" ht="14.25">
      <c r="AH73" s="145">
        <f>+'廃棄物事業経費（歳入）'!B73</f>
        <v>0</v>
      </c>
      <c r="AI73" s="2">
        <v>73</v>
      </c>
    </row>
    <row r="74" spans="34:35" ht="14.25">
      <c r="AH74" s="145">
        <f>+'廃棄物事業経費（歳入）'!B74</f>
        <v>0</v>
      </c>
      <c r="AI74" s="2">
        <v>74</v>
      </c>
    </row>
    <row r="75" spans="34:35" ht="14.25">
      <c r="AH75" s="145">
        <f>+'廃棄物事業経費（歳入）'!B75</f>
        <v>0</v>
      </c>
      <c r="AI75" s="2">
        <v>75</v>
      </c>
    </row>
    <row r="76" spans="34:35" ht="14.25">
      <c r="AH76" s="145">
        <f>+'廃棄物事業経費（歳入）'!B76</f>
        <v>0</v>
      </c>
      <c r="AI76" s="2">
        <v>76</v>
      </c>
    </row>
    <row r="77" spans="34:35" ht="14.25">
      <c r="AH77" s="145">
        <f>+'廃棄物事業経費（歳入）'!B77</f>
        <v>0</v>
      </c>
      <c r="AI77" s="2">
        <v>77</v>
      </c>
    </row>
    <row r="78" spans="34:35" ht="14.25">
      <c r="AH78" s="145">
        <f>+'廃棄物事業経費（歳入）'!B78</f>
        <v>0</v>
      </c>
      <c r="AI78" s="2">
        <v>78</v>
      </c>
    </row>
    <row r="79" spans="34:35" ht="14.25">
      <c r="AH79" s="145">
        <f>+'廃棄物事業経費（歳入）'!B79</f>
        <v>0</v>
      </c>
      <c r="AI79" s="2">
        <v>79</v>
      </c>
    </row>
    <row r="80" spans="34:35" ht="14.25">
      <c r="AH80" s="145">
        <f>+'廃棄物事業経費（歳入）'!B80</f>
        <v>0</v>
      </c>
      <c r="AI80" s="2">
        <v>80</v>
      </c>
    </row>
    <row r="81" spans="34:35" ht="14.25">
      <c r="AH81" s="145">
        <f>+'廃棄物事業経費（歳入）'!B81</f>
        <v>0</v>
      </c>
      <c r="AI81" s="2">
        <v>81</v>
      </c>
    </row>
    <row r="82" spans="34:35" ht="14.25">
      <c r="AH82" s="145">
        <f>+'廃棄物事業経費（歳入）'!B82</f>
        <v>0</v>
      </c>
      <c r="AI82" s="2">
        <v>82</v>
      </c>
    </row>
    <row r="83" spans="34:35" ht="14.25">
      <c r="AH83" s="145">
        <f>+'廃棄物事業経費（歳入）'!B83</f>
        <v>0</v>
      </c>
      <c r="AI83" s="2">
        <v>83</v>
      </c>
    </row>
    <row r="84" spans="34:35" ht="14.25">
      <c r="AH84" s="145">
        <f>+'廃棄物事業経費（歳入）'!B84</f>
        <v>0</v>
      </c>
      <c r="AI84" s="2">
        <v>84</v>
      </c>
    </row>
    <row r="85" spans="34:35" ht="14.25">
      <c r="AH85" s="145">
        <f>+'廃棄物事業経費（歳入）'!B85</f>
        <v>0</v>
      </c>
      <c r="AI85" s="2">
        <v>85</v>
      </c>
    </row>
    <row r="86" spans="34:35" ht="14.25">
      <c r="AH86" s="145">
        <f>+'廃棄物事業経費（歳入）'!B86</f>
        <v>0</v>
      </c>
      <c r="AI86" s="2">
        <v>86</v>
      </c>
    </row>
    <row r="87" spans="34:35" ht="14.25">
      <c r="AH87" s="145">
        <f>+'廃棄物事業経費（歳入）'!B87</f>
        <v>0</v>
      </c>
      <c r="AI87" s="2">
        <v>87</v>
      </c>
    </row>
    <row r="88" spans="34:35" ht="14.25">
      <c r="AH88" s="145">
        <f>+'廃棄物事業経費（歳入）'!B88</f>
        <v>0</v>
      </c>
      <c r="AI88" s="2">
        <v>88</v>
      </c>
    </row>
    <row r="89" spans="34:35" ht="14.25">
      <c r="AH89" s="145">
        <f>+'廃棄物事業経費（歳入）'!B89</f>
        <v>0</v>
      </c>
      <c r="AI89" s="2">
        <v>89</v>
      </c>
    </row>
    <row r="90" spans="34:35" ht="14.25">
      <c r="AH90" s="145">
        <f>+'廃棄物事業経費（歳入）'!B90</f>
        <v>0</v>
      </c>
      <c r="AI90" s="2">
        <v>90</v>
      </c>
    </row>
    <row r="91" spans="34:35" ht="14.25">
      <c r="AH91" s="145">
        <f>+'廃棄物事業経費（歳入）'!B91</f>
        <v>0</v>
      </c>
      <c r="AI91" s="2">
        <v>91</v>
      </c>
    </row>
    <row r="92" spans="34:35" ht="14.25">
      <c r="AH92" s="145">
        <f>+'廃棄物事業経費（歳入）'!B92</f>
        <v>0</v>
      </c>
      <c r="AI92" s="2">
        <v>92</v>
      </c>
    </row>
    <row r="93" spans="34:35" ht="14.25">
      <c r="AH93" s="145">
        <f>+'廃棄物事業経費（歳入）'!B93</f>
        <v>0</v>
      </c>
      <c r="AI93" s="2">
        <v>93</v>
      </c>
    </row>
    <row r="94" spans="34:35" ht="14.25">
      <c r="AH94" s="145">
        <f>+'廃棄物事業経費（歳入）'!B94</f>
        <v>0</v>
      </c>
      <c r="AI94" s="2">
        <v>94</v>
      </c>
    </row>
    <row r="95" spans="34:35" ht="14.25">
      <c r="AH95" s="145">
        <f>+'廃棄物事業経費（歳入）'!B95</f>
        <v>0</v>
      </c>
      <c r="AI95" s="2">
        <v>95</v>
      </c>
    </row>
    <row r="96" spans="34:35" ht="14.25">
      <c r="AH96" s="145">
        <f>+'廃棄物事業経費（歳入）'!B96</f>
        <v>0</v>
      </c>
      <c r="AI96" s="2">
        <v>96</v>
      </c>
    </row>
    <row r="97" spans="34:35" ht="14.25">
      <c r="AH97" s="145">
        <f>+'廃棄物事業経費（歳入）'!B97</f>
        <v>0</v>
      </c>
      <c r="AI97" s="2">
        <v>97</v>
      </c>
    </row>
    <row r="98" spans="34:35" ht="14.25">
      <c r="AH98" s="145">
        <f>+'廃棄物事業経費（歳入）'!B98</f>
        <v>0</v>
      </c>
      <c r="AI98" s="2">
        <v>98</v>
      </c>
    </row>
    <row r="99" spans="34:35" ht="14.25">
      <c r="AH99" s="145">
        <f>+'廃棄物事業経費（歳入）'!B99</f>
        <v>0</v>
      </c>
      <c r="AI99" s="2">
        <v>99</v>
      </c>
    </row>
    <row r="100" spans="34:35" ht="14.25">
      <c r="AH100" s="145">
        <f>+'廃棄物事業経費（歳入）'!B100</f>
        <v>0</v>
      </c>
      <c r="AI100" s="2">
        <v>100</v>
      </c>
    </row>
    <row r="101" spans="34:35" ht="14.25">
      <c r="AH101" s="145">
        <f>+'廃棄物事業経費（歳入）'!B101</f>
        <v>0</v>
      </c>
      <c r="AI101" s="2">
        <v>101</v>
      </c>
    </row>
    <row r="102" spans="34:35" ht="14.25">
      <c r="AH102" s="145">
        <f>+'廃棄物事業経費（歳入）'!B102</f>
        <v>0</v>
      </c>
      <c r="AI102" s="2">
        <v>102</v>
      </c>
    </row>
    <row r="103" spans="34:35" ht="14.25">
      <c r="AH103" s="145">
        <f>+'廃棄物事業経費（歳入）'!B103</f>
        <v>0</v>
      </c>
      <c r="AI103" s="2">
        <v>103</v>
      </c>
    </row>
    <row r="104" spans="34:35" ht="14.25">
      <c r="AH104" s="145">
        <f>+'廃棄物事業経費（歳入）'!B104</f>
        <v>0</v>
      </c>
      <c r="AI104" s="2">
        <v>104</v>
      </c>
    </row>
    <row r="105" spans="34:35" ht="14.25">
      <c r="AH105" s="145">
        <f>+'廃棄物事業経費（歳入）'!B105</f>
        <v>0</v>
      </c>
      <c r="AI105" s="2">
        <v>105</v>
      </c>
    </row>
    <row r="106" spans="34:35" ht="14.25">
      <c r="AH106" s="145">
        <f>+'廃棄物事業経費（歳入）'!B106</f>
        <v>0</v>
      </c>
      <c r="AI106" s="2">
        <v>106</v>
      </c>
    </row>
    <row r="107" spans="34:35" ht="14.25">
      <c r="AH107" s="145">
        <f>+'廃棄物事業経費（歳入）'!B107</f>
        <v>0</v>
      </c>
      <c r="AI107" s="2">
        <v>107</v>
      </c>
    </row>
    <row r="108" spans="34:35" ht="14.25">
      <c r="AH108" s="145">
        <f>+'廃棄物事業経費（歳入）'!B108</f>
        <v>0</v>
      </c>
      <c r="AI108" s="2">
        <v>108</v>
      </c>
    </row>
    <row r="109" spans="34:35" ht="14.25">
      <c r="AH109" s="145">
        <f>+'廃棄物事業経費（歳入）'!B109</f>
        <v>0</v>
      </c>
      <c r="AI109" s="2">
        <v>109</v>
      </c>
    </row>
    <row r="110" spans="34:35" ht="14.25">
      <c r="AH110" s="145">
        <f>+'廃棄物事業経費（歳入）'!B110</f>
        <v>0</v>
      </c>
      <c r="AI110" s="2">
        <v>110</v>
      </c>
    </row>
    <row r="111" spans="34:35" ht="14.25">
      <c r="AH111" s="145">
        <f>+'廃棄物事業経費（歳入）'!B111</f>
        <v>0</v>
      </c>
      <c r="AI111" s="2">
        <v>111</v>
      </c>
    </row>
    <row r="112" spans="34:35" ht="14.25">
      <c r="AH112" s="145">
        <f>+'廃棄物事業経費（歳入）'!B112</f>
        <v>0</v>
      </c>
      <c r="AI112" s="2">
        <v>112</v>
      </c>
    </row>
    <row r="113" spans="34:35" ht="14.25">
      <c r="AH113" s="145">
        <f>+'廃棄物事業経費（歳入）'!B113</f>
        <v>0</v>
      </c>
      <c r="AI113" s="2">
        <v>113</v>
      </c>
    </row>
    <row r="114" spans="34:35" ht="14.25">
      <c r="AH114" s="145">
        <f>+'廃棄物事業経費（歳入）'!B114</f>
        <v>0</v>
      </c>
      <c r="AI114" s="2">
        <v>114</v>
      </c>
    </row>
    <row r="115" spans="34:35" ht="14.25">
      <c r="AH115" s="145">
        <f>+'廃棄物事業経費（歳入）'!B115</f>
        <v>0</v>
      </c>
      <c r="AI115" s="2">
        <v>115</v>
      </c>
    </row>
    <row r="116" spans="34:35" ht="14.25">
      <c r="AH116" s="145">
        <f>+'廃棄物事業経費（歳入）'!B116</f>
        <v>0</v>
      </c>
      <c r="AI116" s="2">
        <v>116</v>
      </c>
    </row>
    <row r="117" spans="34:35" ht="14.25">
      <c r="AH117" s="145">
        <f>+'廃棄物事業経費（歳入）'!B117</f>
        <v>0</v>
      </c>
      <c r="AI117" s="2">
        <v>117</v>
      </c>
    </row>
    <row r="118" spans="34:35" ht="14.25">
      <c r="AH118" s="145">
        <f>+'廃棄物事業経費（歳入）'!B118</f>
        <v>0</v>
      </c>
      <c r="AI118" s="2">
        <v>118</v>
      </c>
    </row>
    <row r="119" spans="34:35" ht="14.25">
      <c r="AH119" s="145">
        <f>+'廃棄物事業経費（歳入）'!B119</f>
        <v>0</v>
      </c>
      <c r="AI119" s="2">
        <v>119</v>
      </c>
    </row>
    <row r="120" spans="34:35" ht="14.25">
      <c r="AH120" s="145">
        <f>+'廃棄物事業経費（歳入）'!B120</f>
        <v>0</v>
      </c>
      <c r="AI120" s="2">
        <v>120</v>
      </c>
    </row>
    <row r="121" spans="34:35" ht="14.25">
      <c r="AH121" s="145">
        <f>+'廃棄物事業経費（歳入）'!B121</f>
        <v>0</v>
      </c>
      <c r="AI121" s="2">
        <v>121</v>
      </c>
    </row>
    <row r="122" spans="34:35" ht="14.25">
      <c r="AH122" s="145">
        <f>+'廃棄物事業経費（歳入）'!B122</f>
        <v>0</v>
      </c>
      <c r="AI122" s="2">
        <v>122</v>
      </c>
    </row>
    <row r="123" spans="34:35" ht="14.25">
      <c r="AH123" s="145">
        <f>+'廃棄物事業経費（歳入）'!B123</f>
        <v>0</v>
      </c>
      <c r="AI123" s="2">
        <v>123</v>
      </c>
    </row>
    <row r="124" spans="34:35" ht="14.25">
      <c r="AH124" s="145">
        <f>+'廃棄物事業経費（歳入）'!B124</f>
        <v>0</v>
      </c>
      <c r="AI124" s="2">
        <v>124</v>
      </c>
    </row>
    <row r="125" spans="34:35" ht="14.25">
      <c r="AH125" s="145">
        <f>+'廃棄物事業経費（歳入）'!B125</f>
        <v>0</v>
      </c>
      <c r="AI125" s="2">
        <v>125</v>
      </c>
    </row>
    <row r="126" spans="34:35" ht="14.25">
      <c r="AH126" s="145">
        <f>+'廃棄物事業経費（歳入）'!B126</f>
        <v>0</v>
      </c>
      <c r="AI126" s="2">
        <v>126</v>
      </c>
    </row>
    <row r="127" spans="34:35" ht="14.25">
      <c r="AH127" s="145">
        <f>+'廃棄物事業経費（歳入）'!B127</f>
        <v>0</v>
      </c>
      <c r="AI127" s="2">
        <v>127</v>
      </c>
    </row>
    <row r="128" spans="34:35" ht="14.25">
      <c r="AH128" s="145">
        <f>+'廃棄物事業経費（歳入）'!B128</f>
        <v>0</v>
      </c>
      <c r="AI128" s="2">
        <v>128</v>
      </c>
    </row>
    <row r="129" spans="34:35" ht="14.25">
      <c r="AH129" s="145">
        <f>+'廃棄物事業経費（歳入）'!B129</f>
        <v>0</v>
      </c>
      <c r="AI129" s="2">
        <v>129</v>
      </c>
    </row>
    <row r="130" spans="34:35" ht="14.25">
      <c r="AH130" s="145">
        <f>+'廃棄物事業経費（歳入）'!B130</f>
        <v>0</v>
      </c>
      <c r="AI130" s="2">
        <v>130</v>
      </c>
    </row>
    <row r="131" spans="34:35" ht="14.25">
      <c r="AH131" s="145">
        <f>+'廃棄物事業経費（歳入）'!B131</f>
        <v>0</v>
      </c>
      <c r="AI131" s="2">
        <v>131</v>
      </c>
    </row>
    <row r="132" spans="34:35" ht="14.25">
      <c r="AH132" s="145">
        <f>+'廃棄物事業経費（歳入）'!B132</f>
        <v>0</v>
      </c>
      <c r="AI132" s="2">
        <v>132</v>
      </c>
    </row>
    <row r="133" spans="34:35" ht="14.25">
      <c r="AH133" s="145">
        <f>+'廃棄物事業経費（歳入）'!B133</f>
        <v>0</v>
      </c>
      <c r="AI133" s="2">
        <v>133</v>
      </c>
    </row>
    <row r="134" spans="34:35" ht="14.25">
      <c r="AH134" s="145">
        <f>+'廃棄物事業経費（歳入）'!B134</f>
        <v>0</v>
      </c>
      <c r="AI134" s="2">
        <v>134</v>
      </c>
    </row>
    <row r="135" spans="34:35" ht="14.25">
      <c r="AH135" s="145">
        <f>+'廃棄物事業経費（歳入）'!B135</f>
        <v>0</v>
      </c>
      <c r="AI135" s="2">
        <v>135</v>
      </c>
    </row>
    <row r="136" spans="34:35" ht="14.25">
      <c r="AH136" s="145">
        <f>+'廃棄物事業経費（歳入）'!B136</f>
        <v>0</v>
      </c>
      <c r="AI136" s="2">
        <v>136</v>
      </c>
    </row>
    <row r="137" spans="34:35" ht="14.25">
      <c r="AH137" s="145">
        <f>+'廃棄物事業経費（歳入）'!B137</f>
        <v>0</v>
      </c>
      <c r="AI137" s="2">
        <v>137</v>
      </c>
    </row>
    <row r="138" spans="34:35" ht="14.25">
      <c r="AH138" s="145">
        <f>+'廃棄物事業経費（歳入）'!B138</f>
        <v>0</v>
      </c>
      <c r="AI138" s="2">
        <v>138</v>
      </c>
    </row>
    <row r="139" spans="34:35" ht="14.25">
      <c r="AH139" s="145">
        <f>+'廃棄物事業経費（歳入）'!B139</f>
        <v>0</v>
      </c>
      <c r="AI139" s="2">
        <v>139</v>
      </c>
    </row>
    <row r="140" spans="34:35" ht="14.25">
      <c r="AH140" s="145">
        <f>+'廃棄物事業経費（歳入）'!B140</f>
        <v>0</v>
      </c>
      <c r="AI140" s="2">
        <v>140</v>
      </c>
    </row>
    <row r="141" spans="34:35" ht="14.25">
      <c r="AH141" s="145">
        <f>+'廃棄物事業経費（歳入）'!B141</f>
        <v>0</v>
      </c>
      <c r="AI141" s="2">
        <v>141</v>
      </c>
    </row>
    <row r="142" spans="34:35" ht="14.25">
      <c r="AH142" s="145">
        <f>+'廃棄物事業経費（歳入）'!B142</f>
        <v>0</v>
      </c>
      <c r="AI142" s="2">
        <v>142</v>
      </c>
    </row>
    <row r="143" spans="34:35" ht="14.25">
      <c r="AH143" s="145">
        <f>+'廃棄物事業経費（歳入）'!B143</f>
        <v>0</v>
      </c>
      <c r="AI143" s="2">
        <v>143</v>
      </c>
    </row>
    <row r="144" spans="34:35" ht="14.25">
      <c r="AH144" s="145">
        <f>+'廃棄物事業経費（歳入）'!B144</f>
        <v>0</v>
      </c>
      <c r="AI144" s="2">
        <v>144</v>
      </c>
    </row>
    <row r="145" spans="34:35" ht="14.25">
      <c r="AH145" s="145">
        <f>+'廃棄物事業経費（歳入）'!B145</f>
        <v>0</v>
      </c>
      <c r="AI145" s="2">
        <v>145</v>
      </c>
    </row>
    <row r="146" spans="34:35" ht="14.25">
      <c r="AH146" s="145">
        <f>+'廃棄物事業経費（歳入）'!B146</f>
        <v>0</v>
      </c>
      <c r="AI146" s="2">
        <v>146</v>
      </c>
    </row>
    <row r="147" spans="34:35" ht="14.25">
      <c r="AH147" s="145">
        <f>+'廃棄物事業経費（歳入）'!B147</f>
        <v>0</v>
      </c>
      <c r="AI147" s="2">
        <v>147</v>
      </c>
    </row>
    <row r="148" spans="34:35" ht="14.25">
      <c r="AH148" s="145">
        <f>+'廃棄物事業経費（歳入）'!B148</f>
        <v>0</v>
      </c>
      <c r="AI148" s="2">
        <v>148</v>
      </c>
    </row>
    <row r="149" spans="34:35" ht="14.25">
      <c r="AH149" s="145">
        <f>+'廃棄物事業経費（歳入）'!B149</f>
        <v>0</v>
      </c>
      <c r="AI149" s="2">
        <v>149</v>
      </c>
    </row>
    <row r="150" spans="34:35" ht="14.25">
      <c r="AH150" s="145">
        <f>+'廃棄物事業経費（歳入）'!B150</f>
        <v>0</v>
      </c>
      <c r="AI150" s="2">
        <v>150</v>
      </c>
    </row>
    <row r="151" spans="34:35" ht="14.25">
      <c r="AH151" s="145">
        <f>+'廃棄物事業経費（歳入）'!B151</f>
        <v>0</v>
      </c>
      <c r="AI151" s="2">
        <v>151</v>
      </c>
    </row>
    <row r="152" spans="34:35" ht="14.25">
      <c r="AH152" s="145">
        <f>+'廃棄物事業経費（歳入）'!B152</f>
        <v>0</v>
      </c>
      <c r="AI152" s="2">
        <v>152</v>
      </c>
    </row>
    <row r="153" spans="34:35" ht="14.25">
      <c r="AH153" s="145">
        <f>+'廃棄物事業経費（歳入）'!B153</f>
        <v>0</v>
      </c>
      <c r="AI153" s="2">
        <v>153</v>
      </c>
    </row>
    <row r="154" spans="34:35" ht="14.25">
      <c r="AH154" s="145">
        <f>+'廃棄物事業経費（歳入）'!B154</f>
        <v>0</v>
      </c>
      <c r="AI154" s="2">
        <v>154</v>
      </c>
    </row>
    <row r="155" spans="34:35" ht="14.25">
      <c r="AH155" s="145">
        <f>+'廃棄物事業経費（歳入）'!B155</f>
        <v>0</v>
      </c>
      <c r="AI155" s="2">
        <v>155</v>
      </c>
    </row>
    <row r="156" spans="34:35" ht="14.25">
      <c r="AH156" s="145">
        <f>+'廃棄物事業経費（歳入）'!B156</f>
        <v>0</v>
      </c>
      <c r="AI156" s="2">
        <v>156</v>
      </c>
    </row>
    <row r="157" spans="34:35" ht="14.25">
      <c r="AH157" s="145">
        <f>+'廃棄物事業経費（歳入）'!B157</f>
        <v>0</v>
      </c>
      <c r="AI157" s="2">
        <v>157</v>
      </c>
    </row>
    <row r="158" spans="34:35" ht="14.25">
      <c r="AH158" s="145">
        <f>+'廃棄物事業経費（歳入）'!B158</f>
        <v>0</v>
      </c>
      <c r="AI158" s="2">
        <v>158</v>
      </c>
    </row>
    <row r="159" spans="34:35" ht="14.25">
      <c r="AH159" s="145">
        <f>+'廃棄物事業経費（歳入）'!B159</f>
        <v>0</v>
      </c>
      <c r="AI159" s="2">
        <v>159</v>
      </c>
    </row>
    <row r="160" spans="34:35" ht="14.25">
      <c r="AH160" s="145">
        <f>+'廃棄物事業経費（歳入）'!B160</f>
        <v>0</v>
      </c>
      <c r="AI160" s="2">
        <v>160</v>
      </c>
    </row>
    <row r="161" spans="34:35" ht="14.25">
      <c r="AH161" s="145">
        <f>+'廃棄物事業経費（歳入）'!B161</f>
        <v>0</v>
      </c>
      <c r="AI161" s="2">
        <v>161</v>
      </c>
    </row>
    <row r="162" spans="34:35" ht="14.25">
      <c r="AH162" s="145">
        <f>+'廃棄物事業経費（歳入）'!B162</f>
        <v>0</v>
      </c>
      <c r="AI162" s="2">
        <v>162</v>
      </c>
    </row>
    <row r="163" spans="34:35" ht="14.25">
      <c r="AH163" s="145">
        <f>+'廃棄物事業経費（歳入）'!B163</f>
        <v>0</v>
      </c>
      <c r="AI163" s="2">
        <v>163</v>
      </c>
    </row>
    <row r="164" spans="34:35" ht="14.25">
      <c r="AH164" s="145">
        <f>+'廃棄物事業経費（歳入）'!B164</f>
        <v>0</v>
      </c>
      <c r="AI164" s="2">
        <v>164</v>
      </c>
    </row>
    <row r="165" spans="34:35" ht="14.25">
      <c r="AH165" s="145">
        <f>+'廃棄物事業経費（歳入）'!B165</f>
        <v>0</v>
      </c>
      <c r="AI165" s="2">
        <v>165</v>
      </c>
    </row>
    <row r="166" spans="34:35" ht="14.25">
      <c r="AH166" s="145">
        <f>+'廃棄物事業経費（歳入）'!B166</f>
        <v>0</v>
      </c>
      <c r="AI166" s="2">
        <v>166</v>
      </c>
    </row>
    <row r="167" spans="34:35" ht="14.25">
      <c r="AH167" s="145">
        <f>+'廃棄物事業経費（歳入）'!B167</f>
        <v>0</v>
      </c>
      <c r="AI167" s="2">
        <v>167</v>
      </c>
    </row>
    <row r="168" spans="34:35" ht="14.25">
      <c r="AH168" s="145">
        <f>+'廃棄物事業経費（歳入）'!B168</f>
        <v>0</v>
      </c>
      <c r="AI168" s="2">
        <v>168</v>
      </c>
    </row>
    <row r="169" spans="34:35" ht="14.25">
      <c r="AH169" s="145">
        <f>+'廃棄物事業経費（歳入）'!B169</f>
        <v>0</v>
      </c>
      <c r="AI169" s="2">
        <v>169</v>
      </c>
    </row>
    <row r="170" spans="34:35" ht="14.25">
      <c r="AH170" s="145">
        <f>+'廃棄物事業経費（歳入）'!B170</f>
        <v>0</v>
      </c>
      <c r="AI170" s="2">
        <v>170</v>
      </c>
    </row>
    <row r="171" spans="34:35" ht="14.25">
      <c r="AH171" s="145">
        <f>+'廃棄物事業経費（歳入）'!B171</f>
        <v>0</v>
      </c>
      <c r="AI171" s="2">
        <v>171</v>
      </c>
    </row>
    <row r="172" spans="34:35" ht="14.25">
      <c r="AH172" s="145">
        <f>+'廃棄物事業経費（歳入）'!B172</f>
        <v>0</v>
      </c>
      <c r="AI172" s="2">
        <v>172</v>
      </c>
    </row>
    <row r="173" spans="34:35" ht="14.25">
      <c r="AH173" s="145">
        <f>+'廃棄物事業経費（歳入）'!B173</f>
        <v>0</v>
      </c>
      <c r="AI173" s="2">
        <v>173</v>
      </c>
    </row>
    <row r="174" spans="34:35" ht="14.25">
      <c r="AH174" s="145">
        <f>+'廃棄物事業経費（歳入）'!B174</f>
        <v>0</v>
      </c>
      <c r="AI174" s="2">
        <v>174</v>
      </c>
    </row>
    <row r="175" spans="34:35" ht="14.25">
      <c r="AH175" s="145">
        <f>+'廃棄物事業経費（歳入）'!B175</f>
        <v>0</v>
      </c>
      <c r="AI175" s="2">
        <v>175</v>
      </c>
    </row>
    <row r="176" spans="34:35" ht="14.25">
      <c r="AH176" s="145">
        <f>+'廃棄物事業経費（歳入）'!B176</f>
        <v>0</v>
      </c>
      <c r="AI176" s="2">
        <v>176</v>
      </c>
    </row>
    <row r="177" spans="34:35" ht="14.25">
      <c r="AH177" s="145">
        <f>+'廃棄物事業経費（歳入）'!B177</f>
        <v>0</v>
      </c>
      <c r="AI177" s="2">
        <v>177</v>
      </c>
    </row>
    <row r="178" spans="34:35" ht="14.25">
      <c r="AH178" s="145">
        <f>+'廃棄物事業経費（歳入）'!B178</f>
        <v>0</v>
      </c>
      <c r="AI178" s="2">
        <v>178</v>
      </c>
    </row>
    <row r="179" spans="34:35" ht="14.25">
      <c r="AH179" s="145">
        <f>+'廃棄物事業経費（歳入）'!B179</f>
        <v>0</v>
      </c>
      <c r="AI179" s="2">
        <v>179</v>
      </c>
    </row>
    <row r="180" spans="34:35" ht="14.25">
      <c r="AH180" s="145">
        <f>+'廃棄物事業経費（歳入）'!B180</f>
        <v>0</v>
      </c>
      <c r="AI180" s="2">
        <v>180</v>
      </c>
    </row>
    <row r="181" spans="34:35" ht="14.25">
      <c r="AH181" s="145">
        <f>+'廃棄物事業経費（歳入）'!B181</f>
        <v>0</v>
      </c>
      <c r="AI181" s="2">
        <v>181</v>
      </c>
    </row>
    <row r="182" spans="34:35" ht="14.25">
      <c r="AH182" s="145">
        <f>+'廃棄物事業経費（歳入）'!B182</f>
        <v>0</v>
      </c>
      <c r="AI182" s="2">
        <v>182</v>
      </c>
    </row>
    <row r="183" spans="34:35" ht="14.25">
      <c r="AH183" s="145">
        <f>+'廃棄物事業経費（歳入）'!B183</f>
        <v>0</v>
      </c>
      <c r="AI183" s="2">
        <v>183</v>
      </c>
    </row>
    <row r="184" spans="34:35" ht="14.25">
      <c r="AH184" s="145">
        <f>+'廃棄物事業経費（歳入）'!B184</f>
        <v>0</v>
      </c>
      <c r="AI184" s="2">
        <v>184</v>
      </c>
    </row>
    <row r="185" spans="34:35" ht="14.25">
      <c r="AH185" s="145">
        <f>+'廃棄物事業経費（歳入）'!B185</f>
        <v>0</v>
      </c>
      <c r="AI185" s="2">
        <v>185</v>
      </c>
    </row>
    <row r="186" spans="34:35" ht="14.25">
      <c r="AH186" s="145">
        <f>+'廃棄物事業経費（歳入）'!B186</f>
        <v>0</v>
      </c>
      <c r="AI186" s="2">
        <v>186</v>
      </c>
    </row>
    <row r="187" spans="34:35" ht="14.25">
      <c r="AH187" s="145">
        <f>+'廃棄物事業経費（歳入）'!B187</f>
        <v>0</v>
      </c>
      <c r="AI187" s="2">
        <v>187</v>
      </c>
    </row>
    <row r="188" spans="34:35" ht="14.25">
      <c r="AH188" s="145">
        <f>+'廃棄物事業経費（歳入）'!B188</f>
        <v>0</v>
      </c>
      <c r="AI188" s="2">
        <v>188</v>
      </c>
    </row>
    <row r="189" spans="34:35" ht="14.25">
      <c r="AH189" s="145">
        <f>+'廃棄物事業経費（歳入）'!B189</f>
        <v>0</v>
      </c>
      <c r="AI189" s="2">
        <v>189</v>
      </c>
    </row>
    <row r="190" spans="34:35" ht="14.25">
      <c r="AH190" s="145">
        <f>+'廃棄物事業経費（歳入）'!B190</f>
        <v>0</v>
      </c>
      <c r="AI190" s="2">
        <v>190</v>
      </c>
    </row>
    <row r="191" spans="34:35" ht="14.25">
      <c r="AH191" s="145">
        <f>+'廃棄物事業経費（歳入）'!B191</f>
        <v>0</v>
      </c>
      <c r="AI191" s="2">
        <v>191</v>
      </c>
    </row>
    <row r="192" spans="34:35" ht="14.25">
      <c r="AH192" s="145">
        <f>+'廃棄物事業経費（歳入）'!B192</f>
        <v>0</v>
      </c>
      <c r="AI192" s="2">
        <v>192</v>
      </c>
    </row>
    <row r="193" spans="34:35" ht="14.25">
      <c r="AH193" s="145">
        <f>+'廃棄物事業経費（歳入）'!B193</f>
        <v>0</v>
      </c>
      <c r="AI193" s="2">
        <v>193</v>
      </c>
    </row>
    <row r="194" spans="34:35" ht="14.25">
      <c r="AH194" s="145">
        <f>+'廃棄物事業経費（歳入）'!B194</f>
        <v>0</v>
      </c>
      <c r="AI194" s="2">
        <v>194</v>
      </c>
    </row>
    <row r="195" spans="34:35" ht="14.25">
      <c r="AH195" s="145">
        <f>+'廃棄物事業経費（歳入）'!B195</f>
        <v>0</v>
      </c>
      <c r="AI195" s="2">
        <v>195</v>
      </c>
    </row>
    <row r="196" spans="34:35" ht="14.25">
      <c r="AH196" s="145">
        <f>+'廃棄物事業経費（歳入）'!B196</f>
        <v>0</v>
      </c>
      <c r="AI196" s="2">
        <v>196</v>
      </c>
    </row>
    <row r="197" spans="34:35" ht="14.25">
      <c r="AH197" s="145">
        <f>+'廃棄物事業経費（歳入）'!B197</f>
        <v>0</v>
      </c>
      <c r="AI197" s="2">
        <v>197</v>
      </c>
    </row>
    <row r="198" spans="34:35" ht="14.25">
      <c r="AH198" s="145">
        <f>+'廃棄物事業経費（歳入）'!B198</f>
        <v>0</v>
      </c>
      <c r="AI198" s="2">
        <v>198</v>
      </c>
    </row>
    <row r="199" spans="34:35" ht="14.25">
      <c r="AH199" s="145">
        <f>+'廃棄物事業経費（歳入）'!B199</f>
        <v>0</v>
      </c>
      <c r="AI199" s="2">
        <v>199</v>
      </c>
    </row>
    <row r="200" spans="34:35" ht="14.25">
      <c r="AH200" s="145">
        <f>+'廃棄物事業経費（歳入）'!B200</f>
        <v>0</v>
      </c>
      <c r="AI200" s="2">
        <v>200</v>
      </c>
    </row>
    <row r="201" spans="34:35" ht="14.25">
      <c r="AH201" s="145">
        <f>+'廃棄物事業経費（歳入）'!B201</f>
        <v>0</v>
      </c>
      <c r="AI201" s="2">
        <v>201</v>
      </c>
    </row>
    <row r="202" spans="34:35" ht="14.25">
      <c r="AH202" s="145">
        <f>+'廃棄物事業経費（歳入）'!B202</f>
        <v>0</v>
      </c>
      <c r="AI202" s="2">
        <v>202</v>
      </c>
    </row>
    <row r="203" spans="34:35" ht="14.25">
      <c r="AH203" s="145">
        <f>+'廃棄物事業経費（歳入）'!B203</f>
        <v>0</v>
      </c>
      <c r="AI203" s="2">
        <v>203</v>
      </c>
    </row>
    <row r="204" spans="34:35" ht="14.25">
      <c r="AH204" s="145">
        <f>+'廃棄物事業経費（歳入）'!B204</f>
        <v>0</v>
      </c>
      <c r="AI204" s="2">
        <v>204</v>
      </c>
    </row>
    <row r="205" spans="34:35" ht="14.25">
      <c r="AH205" s="145">
        <f>+'廃棄物事業経費（歳入）'!B205</f>
        <v>0</v>
      </c>
      <c r="AI205" s="2">
        <v>205</v>
      </c>
    </row>
    <row r="206" spans="34:35" ht="14.25">
      <c r="AH206" s="145">
        <f>+'廃棄物事業経費（歳入）'!B206</f>
        <v>0</v>
      </c>
      <c r="AI206" s="2">
        <v>206</v>
      </c>
    </row>
    <row r="207" spans="34:35" ht="14.25">
      <c r="AH207" s="145">
        <f>+'廃棄物事業経費（歳入）'!B207</f>
        <v>0</v>
      </c>
      <c r="AI207" s="2">
        <v>207</v>
      </c>
    </row>
    <row r="208" spans="34:35" ht="14.25">
      <c r="AH208" s="145">
        <f>+'廃棄物事業経費（歳入）'!B208</f>
        <v>0</v>
      </c>
      <c r="AI208" s="2">
        <v>208</v>
      </c>
    </row>
    <row r="209" spans="34:35" ht="14.25">
      <c r="AH209" s="145">
        <f>+'廃棄物事業経費（歳入）'!B209</f>
        <v>0</v>
      </c>
      <c r="AI209" s="2">
        <v>209</v>
      </c>
    </row>
    <row r="210" spans="34:35" ht="14.25">
      <c r="AH210" s="145">
        <f>+'廃棄物事業経費（歳入）'!B210</f>
        <v>0</v>
      </c>
      <c r="AI210" s="2">
        <v>210</v>
      </c>
    </row>
    <row r="211" spans="34:35" ht="14.25">
      <c r="AH211" s="145">
        <f>+'廃棄物事業経費（歳入）'!B211</f>
        <v>0</v>
      </c>
      <c r="AI211" s="2">
        <v>211</v>
      </c>
    </row>
    <row r="212" spans="34:35" ht="14.25">
      <c r="AH212" s="145">
        <f>+'廃棄物事業経費（歳入）'!B212</f>
        <v>0</v>
      </c>
      <c r="AI212" s="2">
        <v>212</v>
      </c>
    </row>
    <row r="213" spans="34:35" ht="14.25">
      <c r="AH213" s="145">
        <f>+'廃棄物事業経費（歳入）'!B213</f>
        <v>0</v>
      </c>
      <c r="AI213" s="2">
        <v>213</v>
      </c>
    </row>
    <row r="214" spans="34:35" ht="14.25">
      <c r="AH214" s="145">
        <f>+'廃棄物事業経費（歳入）'!B214</f>
        <v>0</v>
      </c>
      <c r="AI214" s="2">
        <v>214</v>
      </c>
    </row>
    <row r="215" spans="34:35" ht="14.25">
      <c r="AH215" s="145">
        <f>+'廃棄物事業経費（歳入）'!B215</f>
        <v>0</v>
      </c>
      <c r="AI215" s="2">
        <v>215</v>
      </c>
    </row>
    <row r="216" spans="34:35" ht="14.25">
      <c r="AH216" s="145">
        <f>+'廃棄物事業経費（歳入）'!B216</f>
        <v>0</v>
      </c>
      <c r="AI216" s="2">
        <v>216</v>
      </c>
    </row>
    <row r="217" spans="34:35" ht="14.25">
      <c r="AH217" s="145">
        <f>+'廃棄物事業経費（歳入）'!B217</f>
        <v>0</v>
      </c>
      <c r="AI217" s="2">
        <v>217</v>
      </c>
    </row>
    <row r="218" spans="34:35" ht="14.25">
      <c r="AH218" s="145">
        <f>+'廃棄物事業経費（歳入）'!B218</f>
        <v>0</v>
      </c>
      <c r="AI218" s="2">
        <v>218</v>
      </c>
    </row>
    <row r="219" spans="34:35" ht="14.25">
      <c r="AH219" s="145">
        <f>+'廃棄物事業経費（歳入）'!B219</f>
        <v>0</v>
      </c>
      <c r="AI219" s="2">
        <v>219</v>
      </c>
    </row>
    <row r="220" spans="34:35" ht="14.25">
      <c r="AH220" s="145">
        <f>+'廃棄物事業経費（歳入）'!B220</f>
        <v>0</v>
      </c>
      <c r="AI220" s="2">
        <v>220</v>
      </c>
    </row>
    <row r="221" spans="34:35" ht="14.25">
      <c r="AH221" s="145">
        <f>+'廃棄物事業経費（歳入）'!B221</f>
        <v>0</v>
      </c>
      <c r="AI221" s="2">
        <v>221</v>
      </c>
    </row>
    <row r="222" spans="34:35" ht="14.25">
      <c r="AH222" s="145">
        <f>+'廃棄物事業経費（歳入）'!B222</f>
        <v>0</v>
      </c>
      <c r="AI222" s="2">
        <v>222</v>
      </c>
    </row>
    <row r="223" spans="34:35" ht="14.25">
      <c r="AH223" s="145">
        <f>+'廃棄物事業経費（歳入）'!B223</f>
        <v>0</v>
      </c>
      <c r="AI223" s="2">
        <v>223</v>
      </c>
    </row>
    <row r="224" spans="34:35" ht="14.25">
      <c r="AH224" s="145">
        <f>+'廃棄物事業経費（歳入）'!B224</f>
        <v>0</v>
      </c>
      <c r="AI224" s="2">
        <v>224</v>
      </c>
    </row>
    <row r="225" spans="34:35" ht="14.25">
      <c r="AH225" s="145">
        <f>+'廃棄物事業経費（歳入）'!B225</f>
        <v>0</v>
      </c>
      <c r="AI225" s="2">
        <v>225</v>
      </c>
    </row>
    <row r="226" spans="34:35" ht="14.25">
      <c r="AH226" s="145">
        <f>+'廃棄物事業経費（歳入）'!B226</f>
        <v>0</v>
      </c>
      <c r="AI226" s="2">
        <v>226</v>
      </c>
    </row>
    <row r="227" spans="34:35" ht="14.25">
      <c r="AH227" s="145">
        <f>+'廃棄物事業経費（歳入）'!B227</f>
        <v>0</v>
      </c>
      <c r="AI227" s="2">
        <v>227</v>
      </c>
    </row>
    <row r="228" spans="34:35" ht="14.25">
      <c r="AH228" s="145">
        <f>+'廃棄物事業経費（歳入）'!B228</f>
        <v>0</v>
      </c>
      <c r="AI228" s="2">
        <v>228</v>
      </c>
    </row>
    <row r="229" spans="34:35" ht="14.25">
      <c r="AH229" s="145">
        <f>+'廃棄物事業経費（歳入）'!B229</f>
        <v>0</v>
      </c>
      <c r="AI229" s="2">
        <v>229</v>
      </c>
    </row>
    <row r="230" spans="34:35" ht="14.25">
      <c r="AH230" s="145">
        <f>+'廃棄物事業経費（歳入）'!B230</f>
        <v>0</v>
      </c>
      <c r="AI230" s="2">
        <v>230</v>
      </c>
    </row>
    <row r="231" spans="34:35" ht="14.25">
      <c r="AH231" s="145">
        <f>+'廃棄物事業経費（歳入）'!B231</f>
        <v>0</v>
      </c>
      <c r="AI231" s="2">
        <v>231</v>
      </c>
    </row>
    <row r="232" spans="34:35" ht="14.25">
      <c r="AH232" s="145">
        <f>+'廃棄物事業経費（歳入）'!B232</f>
        <v>0</v>
      </c>
      <c r="AI232" s="2">
        <v>232</v>
      </c>
    </row>
    <row r="233" spans="34:35" ht="14.25">
      <c r="AH233" s="145">
        <f>+'廃棄物事業経費（歳入）'!B233</f>
        <v>0</v>
      </c>
      <c r="AI233" s="2">
        <v>233</v>
      </c>
    </row>
    <row r="234" spans="34:35" ht="14.25">
      <c r="AH234" s="145">
        <f>+'廃棄物事業経費（歳入）'!B234</f>
        <v>0</v>
      </c>
      <c r="AI234" s="2">
        <v>234</v>
      </c>
    </row>
    <row r="235" spans="34:35" ht="14.25">
      <c r="AH235" s="145">
        <f>+'廃棄物事業経費（歳入）'!B235</f>
        <v>0</v>
      </c>
      <c r="AI235" s="2">
        <v>235</v>
      </c>
    </row>
    <row r="236" spans="34:35" ht="14.25">
      <c r="AH236" s="145">
        <f>+'廃棄物事業経費（歳入）'!B236</f>
        <v>0</v>
      </c>
      <c r="AI236" s="2">
        <v>236</v>
      </c>
    </row>
    <row r="237" spans="34:35" ht="14.25">
      <c r="AH237" s="145">
        <f>+'廃棄物事業経費（歳入）'!B237</f>
        <v>0</v>
      </c>
      <c r="AI237" s="2">
        <v>237</v>
      </c>
    </row>
    <row r="238" spans="34:35" ht="14.25">
      <c r="AH238" s="145">
        <f>+'廃棄物事業経費（歳入）'!B238</f>
        <v>0</v>
      </c>
      <c r="AI238" s="2">
        <v>238</v>
      </c>
    </row>
    <row r="239" spans="34:35" ht="14.25">
      <c r="AH239" s="145">
        <f>+'廃棄物事業経費（歳入）'!B239</f>
        <v>0</v>
      </c>
      <c r="AI239" s="2">
        <v>239</v>
      </c>
    </row>
    <row r="240" spans="34:35" ht="14.25">
      <c r="AH240" s="145">
        <f>+'廃棄物事業経費（歳入）'!B240</f>
        <v>0</v>
      </c>
      <c r="AI240" s="2">
        <v>240</v>
      </c>
    </row>
    <row r="241" spans="34:35" ht="14.25">
      <c r="AH241" s="145">
        <f>+'廃棄物事業経費（歳入）'!B241</f>
        <v>0</v>
      </c>
      <c r="AI241" s="2">
        <v>241</v>
      </c>
    </row>
    <row r="242" spans="34:35" ht="14.25">
      <c r="AH242" s="145">
        <f>+'廃棄物事業経費（歳入）'!B242</f>
        <v>0</v>
      </c>
      <c r="AI242" s="2">
        <v>242</v>
      </c>
    </row>
    <row r="243" spans="34:35" ht="14.25">
      <c r="AH243" s="145">
        <f>+'廃棄物事業経費（歳入）'!B243</f>
        <v>0</v>
      </c>
      <c r="AI243" s="2">
        <v>243</v>
      </c>
    </row>
    <row r="244" spans="34:35" ht="14.25">
      <c r="AH244" s="145">
        <f>+'廃棄物事業経費（歳入）'!B244</f>
        <v>0</v>
      </c>
      <c r="AI244" s="2">
        <v>244</v>
      </c>
    </row>
    <row r="245" spans="34:35" ht="14.25">
      <c r="AH245" s="145">
        <f>+'廃棄物事業経費（歳入）'!B245</f>
        <v>0</v>
      </c>
      <c r="AI245" s="2">
        <v>245</v>
      </c>
    </row>
    <row r="246" spans="34:35" ht="14.25">
      <c r="AH246" s="145">
        <f>+'廃棄物事業経費（歳入）'!B246</f>
        <v>0</v>
      </c>
      <c r="AI246" s="2">
        <v>246</v>
      </c>
    </row>
    <row r="247" spans="34:35" ht="14.25">
      <c r="AH247" s="145">
        <f>+'廃棄物事業経費（歳入）'!B247</f>
        <v>0</v>
      </c>
      <c r="AI247" s="2">
        <v>247</v>
      </c>
    </row>
    <row r="248" spans="34:35" ht="14.25">
      <c r="AH248" s="145">
        <f>+'廃棄物事業経費（歳入）'!B248</f>
        <v>0</v>
      </c>
      <c r="AI248" s="2">
        <v>248</v>
      </c>
    </row>
    <row r="249" spans="34:35" ht="14.25">
      <c r="AH249" s="145">
        <f>+'廃棄物事業経費（歳入）'!B249</f>
        <v>0</v>
      </c>
      <c r="AI249" s="2">
        <v>249</v>
      </c>
    </row>
    <row r="250" spans="34:35" ht="14.25">
      <c r="AH250" s="145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user</cp:lastModifiedBy>
  <cp:lastPrinted>2015-10-13T05:25:08Z</cp:lastPrinted>
  <dcterms:created xsi:type="dcterms:W3CDTF">2008-01-24T06:28:57Z</dcterms:created>
  <dcterms:modified xsi:type="dcterms:W3CDTF">2016-01-08T02:55:48Z</dcterms:modified>
  <cp:category/>
  <cp:version/>
  <cp:contentType/>
  <cp:contentStatus/>
</cp:coreProperties>
</file>