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'ごみ処理概要'!$A$6:$AP$27</definedName>
    <definedName name="_xlnm._FilterDatabase" localSheetId="3" hidden="1">'ごみ処理量内訳'!$A$6:$AS$6</definedName>
    <definedName name="_xlnm._FilterDatabase" localSheetId="1" hidden="1">'ごみ搬入量内訳'!$A$6:$DM$27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'ごみ処理概要'!$A$7:$AP$27</definedName>
    <definedName name="_xlnm.Print_Area" localSheetId="3">'ごみ処理量内訳'!$A$7:$AS$27</definedName>
    <definedName name="_xlnm.Print_Area" localSheetId="1">'ごみ搬入量内訳'!$A$7:$DM$27</definedName>
    <definedName name="_xlnm.Print_Area" localSheetId="6">'災害廃棄物搬入量'!$A$7:$CY$27</definedName>
    <definedName name="_xlnm.Print_Area" localSheetId="2">'施設区分別搬入量内訳'!$A$7:$EN$27</definedName>
    <definedName name="_xlnm.Print_Area" localSheetId="5">'施設資源化量内訳'!$A$7:$FO$27</definedName>
    <definedName name="_xlnm.Print_Area" localSheetId="4">'資源化量内訳'!$A$7:$CJ$27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<sst xmlns="http://schemas.openxmlformats.org/spreadsheetml/2006/main" count="3988" uniqueCount="611">
  <si>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</si>
  <si>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</si>
  <si>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</si>
  <si>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</si>
  <si>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</si>
  <si>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</si>
  <si>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</si>
  <si>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</si>
  <si>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</si>
  <si>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</si>
  <si>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</si>
  <si>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</si>
  <si>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</si>
  <si>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</si>
  <si>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</si>
  <si>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</si>
  <si>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</si>
  <si>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</si>
  <si>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</si>
  <si>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</si>
  <si>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</si>
  <si>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</si>
  <si>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</si>
  <si>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</si>
  <si>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</si>
  <si>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</si>
  <si>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</si>
  <si>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</si>
  <si>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</si>
  <si>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</si>
  <si>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</si>
  <si>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</si>
  <si>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</si>
  <si>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</si>
  <si>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</si>
  <si>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</si>
  <si>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</si>
  <si>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</si>
  <si>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</si>
  <si>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</si>
  <si>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</si>
  <si>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</si>
  <si>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</si>
  <si>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</si>
  <si>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</si>
  <si>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</si>
  <si>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</si>
  <si>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</si>
  <si>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</si>
  <si>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</si>
  <si>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</si>
  <si>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</si>
  <si>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</si>
  <si>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</si>
  <si>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</si>
  <si>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</si>
  <si>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</si>
  <si>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</si>
  <si>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</si>
  <si>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</si>
  <si>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</si>
  <si>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</si>
  <si>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</si>
  <si>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</si>
  <si>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</si>
  <si>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</si>
  <si>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</si>
  <si>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</si>
  <si>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</si>
  <si>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</si>
  <si>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</si>
  <si>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</si>
  <si>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</si>
  <si>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</si>
  <si>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</si>
  <si>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</si>
  <si>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</si>
  <si>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</si>
  <si>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</si>
  <si>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</si>
  <si>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</si>
  <si>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</si>
  <si>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</si>
  <si>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</si>
  <si>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</si>
  <si>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</si>
  <si>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</si>
  <si>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</si>
  <si>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</si>
  <si>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</si>
  <si>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</si>
  <si>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</si>
  <si>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</si>
  <si>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</si>
  <si>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</si>
  <si>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</si>
  <si>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</si>
  <si>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</si>
  <si>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</si>
  <si>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</si>
  <si>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</si>
  <si>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</si>
  <si>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</si>
  <si>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</si>
  <si>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</si>
  <si>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</si>
  <si>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</si>
  <si>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</si>
  <si>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</si>
  <si>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</si>
  <si>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</si>
  <si>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</si>
  <si>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</si>
  <si>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</si>
  <si>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</si>
  <si>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</si>
  <si>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</si>
  <si>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</si>
  <si>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</si>
  <si>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</si>
  <si>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</si>
  <si>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</si>
  <si>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</si>
  <si>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</si>
  <si>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</si>
  <si>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</si>
  <si>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</si>
  <si>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</si>
  <si>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</si>
  <si>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</si>
  <si>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</si>
  <si>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</si>
  <si>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</si>
  <si>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</si>
  <si>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</si>
  <si>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</si>
  <si>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</si>
  <si>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</si>
  <si>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</si>
  <si>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</si>
  <si>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</si>
  <si>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</si>
  <si>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</si>
  <si>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</si>
  <si>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</si>
  <si>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</si>
  <si>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</si>
  <si>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</si>
  <si>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</si>
  <si>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</si>
  <si>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</si>
  <si>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</si>
  <si>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</si>
  <si>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</si>
  <si>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</si>
  <si>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</si>
  <si>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</si>
  <si>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</si>
  <si>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</si>
  <si>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</si>
  <si>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</si>
  <si>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</si>
  <si>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</si>
  <si>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</si>
  <si>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</si>
  <si>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</si>
  <si>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</si>
  <si>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</si>
  <si>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</si>
  <si>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</si>
  <si>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</si>
  <si>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</si>
  <si>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</si>
  <si>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</si>
  <si>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</si>
  <si>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</si>
  <si>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</si>
  <si>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</si>
  <si>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</si>
  <si>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</si>
  <si>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</si>
  <si>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</si>
  <si>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</si>
  <si>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</si>
  <si>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</si>
  <si>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</si>
  <si>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</si>
  <si>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</si>
  <si>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</si>
  <si>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</si>
  <si>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</si>
  <si>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</si>
  <si>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</si>
  <si>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</si>
  <si>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</si>
  <si>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</si>
  <si>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</si>
  <si>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</si>
  <si>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</si>
  <si>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</si>
  <si>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</si>
  <si>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</si>
  <si>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</si>
  <si>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</si>
  <si>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</si>
  <si>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</si>
  <si>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</si>
  <si>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</si>
  <si>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</si>
  <si>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</si>
  <si>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</si>
  <si>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</si>
  <si>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</si>
  <si>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</si>
  <si>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</si>
  <si>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</si>
  <si>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</si>
  <si>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</si>
  <si>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</si>
  <si>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</si>
  <si>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</si>
  <si>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</si>
  <si>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</si>
  <si>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</si>
  <si>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</si>
  <si>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</si>
  <si>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</si>
  <si>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</si>
  <si>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</si>
  <si>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</si>
  <si>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</si>
  <si>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</si>
  <si>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</si>
  <si>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</si>
  <si>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</si>
  <si>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</si>
  <si>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</si>
  <si>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</si>
  <si>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</si>
  <si>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</si>
  <si>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</si>
  <si>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</si>
  <si>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</si>
  <si>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</si>
  <si>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</si>
  <si>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</si>
  <si>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</si>
  <si>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</si>
  <si>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</si>
  <si>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</si>
  <si>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</si>
  <si>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</si>
  <si>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</si>
  <si>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</si>
  <si>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</si>
  <si>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</si>
  <si>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</si>
  <si>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</si>
  <si>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</si>
  <si>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</si>
  <si>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</si>
  <si>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</si>
  <si>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</si>
  <si>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</si>
  <si>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</si>
  <si>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</si>
  <si>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</si>
  <si>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</si>
  <si>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</si>
  <si>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</si>
  <si>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</si>
  <si>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</si>
  <si>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</si>
  <si>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</si>
  <si>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</si>
  <si>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</si>
  <si>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</si>
  <si>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</si>
  <si>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</si>
  <si>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</si>
  <si>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</si>
  <si>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</si>
  <si>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</si>
  <si>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</si>
  <si>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</si>
  <si>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</si>
  <si>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</si>
  <si>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</si>
  <si>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</si>
  <si>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</si>
  <si>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</si>
  <si>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</si>
  <si>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</si>
  <si>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</si>
  <si>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</si>
  <si>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</si>
  <si>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</si>
  <si>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</si>
  <si>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</si>
  <si>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</si>
  <si>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</si>
  <si>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</si>
  <si>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</si>
  <si>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</si>
  <si>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</si>
  <si>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</si>
  <si>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</si>
  <si>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</si>
  <si>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</si>
  <si>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</si>
  <si>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</si>
  <si>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</si>
  <si>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</si>
  <si>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</si>
  <si>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</si>
  <si>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</si>
  <si>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</si>
  <si>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</si>
  <si>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</si>
  <si>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</si>
  <si>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</si>
  <si>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</si>
  <si>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</si>
  <si>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</si>
  <si>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</si>
  <si>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</si>
  <si>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</si>
  <si>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</si>
  <si>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</si>
  <si>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</si>
  <si>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</si>
  <si>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</si>
  <si>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</si>
  <si>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</si>
  <si>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</si>
  <si>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</si>
  <si>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</si>
  <si>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</si>
  <si>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</si>
  <si>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</si>
  <si>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</si>
  <si>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</si>
  <si>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</si>
  <si>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</si>
  <si>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</si>
  <si>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</si>
  <si>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</si>
  <si>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</si>
  <si>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</si>
  <si>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</si>
  <si>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</si>
  <si>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</si>
  <si>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</si>
  <si>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</si>
  <si>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</si>
  <si>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</si>
  <si>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</si>
  <si>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</si>
  <si>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</si>
  <si>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</si>
  <si>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</si>
  <si>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</si>
  <si>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</si>
  <si>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</si>
  <si>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</si>
  <si>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</si>
  <si>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</si>
  <si>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</si>
  <si>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</si>
  <si>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</si>
  <si>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</si>
  <si>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</si>
  <si>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</si>
  <si>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</si>
  <si>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</si>
  <si>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</si>
  <si>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</si>
  <si>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</si>
  <si>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</si>
  <si>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</si>
  <si>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</si>
  <si>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</si>
  <si>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</si>
  <si>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</si>
  <si>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</si>
  <si>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</si>
  <si>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</si>
  <si>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</si>
  <si>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</si>
  <si>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</si>
  <si>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</si>
  <si>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</si>
  <si>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</si>
  <si>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</si>
  <si>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</si>
  <si>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</si>
  <si>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</si>
  <si>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</si>
  <si>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</si>
  <si>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</si>
  <si>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</si>
  <si>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</si>
  <si>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</si>
  <si>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</si>
  <si>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</si>
  <si>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</si>
  <si>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</si>
  <si>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</si>
  <si>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</si>
  <si>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</si>
  <si>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</si>
  <si>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</si>
  <si>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</si>
  <si>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</si>
  <si>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</si>
  <si>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</si>
  <si>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</si>
  <si>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</si>
  <si>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</si>
  <si>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</si>
  <si>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</si>
  <si>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</si>
  <si>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</si>
  <si>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</si>
  <si>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</si>
  <si>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</si>
  <si>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</si>
  <si>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</si>
  <si>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</si>
  <si>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</si>
  <si>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</si>
  <si>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</si>
  <si>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</si>
  <si>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</si>
  <si>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</si>
  <si>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</si>
  <si>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</si>
  <si>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</si>
  <si>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</si>
  <si>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</si>
  <si>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</si>
  <si>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</si>
  <si>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</si>
  <si>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</si>
  <si>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</si>
  <si>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</si>
  <si>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</si>
  <si>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</si>
  <si>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</si>
  <si>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</si>
  <si>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</si>
  <si>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</si>
  <si>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</si>
  <si>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</si>
  <si>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</si>
  <si>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</si>
  <si>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</si>
  <si>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</si>
  <si>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</si>
  <si>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</si>
  <si>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</si>
  <si>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</si>
  <si>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</si>
  <si>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</si>
  <si>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</si>
  <si>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</si>
  <si>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</si>
  <si>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</si>
  <si>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</si>
  <si>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</si>
  <si>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</si>
  <si>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</si>
  <si>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</si>
  <si>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</si>
  <si>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</si>
  <si>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</si>
  <si>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</si>
  <si>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</si>
  <si>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</si>
  <si>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</si>
  <si>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</si>
  <si>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</si>
  <si>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</si>
  <si>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</si>
  <si>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</si>
  <si>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</si>
  <si>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</si>
  <si>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</si>
  <si>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</si>
  <si>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</si>
  <si>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</si>
  <si>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</si>
  <si>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</si>
  <si>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</si>
  <si>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</si>
  <si>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</si>
  <si>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</si>
  <si>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</si>
  <si>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</si>
  <si>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</si>
  <si>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</si>
  <si>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</si>
  <si>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</si>
  <si>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</si>
  <si>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</si>
  <si>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</si>
  <si>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</si>
  <si>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</si>
  <si>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</si>
  <si>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</si>
  <si>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</si>
  <si>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</si>
  <si>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</si>
  <si>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</si>
  <si>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</si>
  <si>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</si>
  <si>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</si>
  <si>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</si>
  <si>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</si>
  <si>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</si>
  <si>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</si>
  <si>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</si>
  <si>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</si>
  <si>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</si>
  <si>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</si>
  <si>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</si>
  <si>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</si>
  <si>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</si>
  <si>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</si>
  <si>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</si>
  <si>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</si>
  <si>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</si>
  <si>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</si>
  <si>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</si>
  <si>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</si>
  <si>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</si>
  <si>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</si>
  <si>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</si>
  <si>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</si>
  <si>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</si>
  <si>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</si>
  <si>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</si>
  <si>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</si>
  <si>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</si>
  <si>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</si>
  <si>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</si>
  <si>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</si>
  <si>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</si>
  <si>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</si>
  <si>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</si>
  <si>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</si>
  <si>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</si>
  <si>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</si>
  <si>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</si>
  <si>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</si>
  <si>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</si>
  <si>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</si>
  <si>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</si>
  <si>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</si>
  <si>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</si>
  <si>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</si>
  <si>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</si>
  <si>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</si>
  <si>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</si>
  <si>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</si>
  <si>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</si>
  <si>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</si>
  <si>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佐賀県</t>
  </si>
  <si>
    <t>41206</t>
  </si>
  <si>
    <t>佐賀市</t>
  </si>
  <si>
    <t>鳥栖市</t>
  </si>
  <si>
    <t>41202</t>
  </si>
  <si>
    <t>41203</t>
  </si>
  <si>
    <t>41204</t>
  </si>
  <si>
    <t>多久市</t>
  </si>
  <si>
    <t>41205</t>
  </si>
  <si>
    <t>伊万里市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</si>
  <si>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</si>
  <si>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</si>
  <si>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</si>
  <si>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</si>
  <si>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</si>
  <si>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</si>
  <si>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</si>
  <si>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</si>
  <si>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</si>
  <si>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</si>
  <si>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</si>
  <si>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</si>
  <si>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</si>
  <si>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</si>
  <si>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</si>
  <si>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</si>
  <si>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</si>
  <si>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</si>
  <si>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</si>
  <si>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</si>
  <si>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</si>
  <si>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</si>
  <si>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</si>
  <si>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</si>
  <si>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</si>
  <si>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</si>
  <si>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</si>
  <si>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</si>
  <si>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</si>
  <si>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唐津市</t>
  </si>
  <si>
    <t>41201</t>
  </si>
  <si>
    <t>41000</t>
  </si>
  <si>
    <t>ごみ飼料化施設</t>
  </si>
  <si>
    <t>41000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</si>
</sst>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K7">SUM(D8:D27)</f>
        <v>852638</v>
      </c>
      <c r="E7" s="291">
        <f t="shared" si="0"/>
        <v>852638</v>
      </c>
      <c r="F7" s="291">
        <f t="shared" si="0"/>
        <v>0</v>
      </c>
      <c r="G7" s="291">
        <f t="shared" si="0"/>
        <v>4215</v>
      </c>
      <c r="H7" s="291">
        <f t="shared" si="0"/>
        <v>242615</v>
      </c>
      <c r="I7" s="291">
        <f t="shared" si="0"/>
        <v>26193</v>
      </c>
      <c r="J7" s="291">
        <f t="shared" si="0"/>
        <v>6268</v>
      </c>
      <c r="K7" s="291">
        <f t="shared" si="0"/>
        <v>275076</v>
      </c>
      <c r="L7" s="291">
        <f>IF(D7&lt;&gt;0,K7/D7/365*1000000,"-")</f>
        <v>883.8837545503823</v>
      </c>
      <c r="M7" s="291">
        <f>IF(D7&lt;&gt;0,('ごみ搬入量内訳'!BR7+'ごみ処理概要'!J7)/'ごみ処理概要'!D7/365*1000000,"-")</f>
        <v>629.4566159812093</v>
      </c>
      <c r="N7" s="291">
        <f>IF(D7&lt;&gt;0,'ごみ搬入量内訳'!CM7/'ごみ処理概要'!D7/365*1000000,"-")</f>
        <v>254.42713856917288</v>
      </c>
      <c r="O7" s="291">
        <f aca="true" t="shared" si="1" ref="O7:AA7">SUM(O8:O27)</f>
        <v>66</v>
      </c>
      <c r="P7" s="291">
        <f t="shared" si="1"/>
        <v>224417</v>
      </c>
      <c r="Q7" s="291">
        <f t="shared" si="1"/>
        <v>3</v>
      </c>
      <c r="R7" s="291">
        <f t="shared" si="1"/>
        <v>38283</v>
      </c>
      <c r="S7" s="291">
        <f t="shared" si="1"/>
        <v>7674</v>
      </c>
      <c r="T7" s="291">
        <f t="shared" si="1"/>
        <v>27752</v>
      </c>
      <c r="U7" s="291">
        <f t="shared" si="1"/>
        <v>2242</v>
      </c>
      <c r="V7" s="291">
        <f t="shared" si="1"/>
        <v>0</v>
      </c>
      <c r="W7" s="291">
        <f t="shared" si="1"/>
        <v>214</v>
      </c>
      <c r="X7" s="291">
        <f t="shared" si="1"/>
        <v>200</v>
      </c>
      <c r="Y7" s="291">
        <f t="shared" si="1"/>
        <v>201</v>
      </c>
      <c r="Z7" s="291">
        <f t="shared" si="1"/>
        <v>6105</v>
      </c>
      <c r="AA7" s="291">
        <f t="shared" si="1"/>
        <v>268808</v>
      </c>
      <c r="AB7" s="292">
        <f>IF(AA7&lt;&gt;0,(Z7+P7+R7)/AA7*100,"-")</f>
        <v>99.99888396178686</v>
      </c>
      <c r="AC7" s="291">
        <f aca="true" t="shared" si="2" ref="AC7:AJ7">SUM(AC8:AC27)</f>
        <v>13746</v>
      </c>
      <c r="AD7" s="291">
        <f t="shared" si="2"/>
        <v>1600</v>
      </c>
      <c r="AE7" s="291">
        <f t="shared" si="2"/>
        <v>1557</v>
      </c>
      <c r="AF7" s="291">
        <f t="shared" si="2"/>
        <v>0</v>
      </c>
      <c r="AG7" s="291">
        <f t="shared" si="2"/>
        <v>14</v>
      </c>
      <c r="AH7" s="291">
        <f t="shared" si="2"/>
        <v>200</v>
      </c>
      <c r="AI7" s="291">
        <f t="shared" si="2"/>
        <v>21792</v>
      </c>
      <c r="AJ7" s="291">
        <f t="shared" si="2"/>
        <v>38909</v>
      </c>
      <c r="AK7" s="292">
        <f>IF((AA7+J7)&lt;&gt;0,(Z7+AJ7+J7)/(AA7+J7)*100,"-")</f>
        <v>18.642847794791255</v>
      </c>
      <c r="AL7" s="292">
        <f>IF((AA7+J7)&lt;&gt;0,('資源化量内訳'!D7-'資源化量内訳'!R7-'資源化量内訳'!T7-'資源化量内訳'!V7-'資源化量内訳'!U7)/(AA7+J7)*100,"-")</f>
        <v>17.8023528043159</v>
      </c>
      <c r="AM7" s="291">
        <f>SUM(AM8:AM27)</f>
        <v>3</v>
      </c>
      <c r="AN7" s="291">
        <f>SUM(AN8:AN27)</f>
        <v>13226</v>
      </c>
      <c r="AO7" s="291">
        <f>SUM(AO8:AO27)</f>
        <v>3891</v>
      </c>
      <c r="AP7" s="291">
        <f>SUM(AP8:AP27)</f>
        <v>17120</v>
      </c>
    </row>
    <row r="8" spans="1:42" s="299" customFormat="1" ht="12" customHeight="1">
      <c r="A8" s="294" t="s">
        <v>567</v>
      </c>
      <c r="B8" s="295" t="s">
        <v>607</v>
      </c>
      <c r="C8" s="294" t="s">
        <v>569</v>
      </c>
      <c r="D8" s="296">
        <f aca="true" t="shared" si="3" ref="D8:D27">+E8+F8</f>
        <v>236338</v>
      </c>
      <c r="E8" s="296">
        <v>236338</v>
      </c>
      <c r="F8" s="296">
        <v>0</v>
      </c>
      <c r="G8" s="296">
        <v>1295</v>
      </c>
      <c r="H8" s="296">
        <f>SUM('ごみ搬入量内訳'!E8,+'ごみ搬入量内訳'!AD8)</f>
        <v>76362</v>
      </c>
      <c r="I8" s="296">
        <f>'ごみ搬入量内訳'!BC8</f>
        <v>12172</v>
      </c>
      <c r="J8" s="296">
        <f>'資源化量内訳'!BO8</f>
        <v>1847</v>
      </c>
      <c r="K8" s="296">
        <f aca="true" t="shared" si="4" ref="K8:K27">SUM(H8:J8)</f>
        <v>90381</v>
      </c>
      <c r="L8" s="296">
        <f aca="true" t="shared" si="5" ref="L8:L27">IF(D8&lt;&gt;0,K8/D8/365*1000000,"-")</f>
        <v>1047.733238337431</v>
      </c>
      <c r="M8" s="296">
        <f>IF(D8&lt;&gt;0,('ごみ搬入量内訳'!BR8+'ごみ処理概要'!J8)/'ごみ処理概要'!D8/365*1000000,"-")</f>
        <v>666.8763346481826</v>
      </c>
      <c r="N8" s="296">
        <f>IF(D8&lt;&gt;0,'ごみ搬入量内訳'!CM8/'ごみ処理概要'!D8/365*1000000,"-")</f>
        <v>380.85690368924844</v>
      </c>
      <c r="O8" s="297">
        <f>'ごみ搬入量内訳'!DH8</f>
        <v>0</v>
      </c>
      <c r="P8" s="297">
        <f>'ごみ処理量内訳'!E8</f>
        <v>77378</v>
      </c>
      <c r="Q8" s="297">
        <f>'ごみ処理量内訳'!N8</f>
        <v>0</v>
      </c>
      <c r="R8" s="296">
        <f aca="true" t="shared" si="6" ref="R8:R27">SUM(S8:Y8)</f>
        <v>11103</v>
      </c>
      <c r="S8" s="297">
        <f>'ごみ処理量内訳'!G8</f>
        <v>416</v>
      </c>
      <c r="T8" s="297">
        <f>'ごみ処理量内訳'!L8</f>
        <v>9694</v>
      </c>
      <c r="U8" s="297">
        <f>'ごみ処理量内訳'!H8</f>
        <v>804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189</v>
      </c>
      <c r="Y8" s="297">
        <f>'ごみ処理量内訳'!M8</f>
        <v>0</v>
      </c>
      <c r="Z8" s="296">
        <f>'資源化量内訳'!Y8</f>
        <v>53</v>
      </c>
      <c r="AA8" s="296">
        <f aca="true" t="shared" si="7" ref="AA8:AA27">SUM(P8,Q8,R8,Z8)</f>
        <v>88534</v>
      </c>
      <c r="AB8" s="298">
        <f aca="true" t="shared" si="8" ref="AB8:AB27">IF(AA8&lt;&gt;0,(Z8+P8+R8)/AA8*100,"-")</f>
        <v>100</v>
      </c>
      <c r="AC8" s="296">
        <f>'施設資源化量内訳'!Y8</f>
        <v>4677</v>
      </c>
      <c r="AD8" s="296">
        <f>'施設資源化量内訳'!AT8</f>
        <v>121</v>
      </c>
      <c r="AE8" s="296">
        <f>'施設資源化量内訳'!BO8</f>
        <v>804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189</v>
      </c>
      <c r="AI8" s="296">
        <f>'施設資源化量内訳'!EU8</f>
        <v>8012</v>
      </c>
      <c r="AJ8" s="296">
        <f aca="true" t="shared" si="9" ref="AJ8:AJ27">SUM(AC8:AI8)</f>
        <v>13803</v>
      </c>
      <c r="AK8" s="298">
        <f aca="true" t="shared" si="10" ref="AK8:AK27">IF((AA8+J8)&lt;&gt;0,(Z8+AJ8+J8)/(AA8+J8)*100,"-")</f>
        <v>17.374226883968976</v>
      </c>
      <c r="AL8" s="298">
        <f>IF((AA8+J8)&lt;&gt;0,('資源化量内訳'!D8-'資源化量内訳'!R8-'資源化量内訳'!T8-'資源化量内訳'!V8-'資源化量内訳'!U8)/(AA8+J8)*100,"-")</f>
        <v>17.279074141689073</v>
      </c>
      <c r="AM8" s="296">
        <f>'ごみ処理量内訳'!AA8</f>
        <v>0</v>
      </c>
      <c r="AN8" s="296">
        <f>'ごみ処理量内訳'!AB8</f>
        <v>3397</v>
      </c>
      <c r="AO8" s="296">
        <f>'ごみ処理量内訳'!AC8</f>
        <v>959</v>
      </c>
      <c r="AP8" s="296">
        <f aca="true" t="shared" si="11" ref="AP8:AP27">SUM(AM8:AO8)</f>
        <v>4356</v>
      </c>
    </row>
    <row r="9" spans="1:42" s="299" customFormat="1" ht="12" customHeight="1">
      <c r="A9" s="294" t="s">
        <v>567</v>
      </c>
      <c r="B9" s="306" t="s">
        <v>571</v>
      </c>
      <c r="C9" s="294" t="s">
        <v>606</v>
      </c>
      <c r="D9" s="296">
        <f t="shared" si="3"/>
        <v>128843</v>
      </c>
      <c r="E9" s="296">
        <v>128843</v>
      </c>
      <c r="F9" s="296">
        <v>0</v>
      </c>
      <c r="G9" s="296">
        <v>515</v>
      </c>
      <c r="H9" s="296">
        <f>SUM('ごみ搬入量内訳'!E9,+'ごみ搬入量内訳'!AD9)</f>
        <v>36922</v>
      </c>
      <c r="I9" s="296">
        <f>'ごみ搬入量内訳'!BC9</f>
        <v>1401</v>
      </c>
      <c r="J9" s="296">
        <f>'資源化量内訳'!BO9</f>
        <v>600</v>
      </c>
      <c r="K9" s="296">
        <f t="shared" si="4"/>
        <v>38923</v>
      </c>
      <c r="L9" s="296">
        <f t="shared" si="5"/>
        <v>827.6612323865756</v>
      </c>
      <c r="M9" s="296">
        <f>IF(D9&lt;&gt;0,('ごみ搬入量内訳'!BR9+'ごみ処理概要'!J9)/'ごみ処理概要'!D9/365*1000000,"-")</f>
        <v>615.6584965518723</v>
      </c>
      <c r="N9" s="296">
        <f>IF(D9&lt;&gt;0,'ごみ搬入量内訳'!CM9/'ごみ処理概要'!D9/365*1000000,"-")</f>
        <v>212.00273583470334</v>
      </c>
      <c r="O9" s="297">
        <f>'ごみ搬入量内訳'!DH9</f>
        <v>0</v>
      </c>
      <c r="P9" s="297">
        <f>'ごみ処理量内訳'!E9</f>
        <v>32901</v>
      </c>
      <c r="Q9" s="297">
        <f>'ごみ処理量内訳'!N9</f>
        <v>3</v>
      </c>
      <c r="R9" s="296">
        <f t="shared" si="6"/>
        <v>2731</v>
      </c>
      <c r="S9" s="297">
        <f>'ごみ処理量内訳'!G9</f>
        <v>1721</v>
      </c>
      <c r="T9" s="297">
        <f>'ごみ処理量内訳'!L9</f>
        <v>1010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2688</v>
      </c>
      <c r="AA9" s="296">
        <f t="shared" si="7"/>
        <v>38323</v>
      </c>
      <c r="AB9" s="298">
        <f t="shared" si="8"/>
        <v>99.99217180283381</v>
      </c>
      <c r="AC9" s="296">
        <f>'施設資源化量内訳'!Y9</f>
        <v>0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1010</v>
      </c>
      <c r="AJ9" s="296">
        <f t="shared" si="9"/>
        <v>1010</v>
      </c>
      <c r="AK9" s="298">
        <f t="shared" si="10"/>
        <v>11.042314312874137</v>
      </c>
      <c r="AL9" s="298">
        <f>IF((AA9+J9)&lt;&gt;0,('資源化量内訳'!D9-'資源化量内訳'!R9-'資源化量内訳'!T9-'資源化量内訳'!V9-'資源化量内訳'!U9)/(AA9+J9)*100,"-")</f>
        <v>11.042314312874137</v>
      </c>
      <c r="AM9" s="296">
        <f>'ごみ処理量内訳'!AA9</f>
        <v>3</v>
      </c>
      <c r="AN9" s="296">
        <f>'ごみ処理量内訳'!AB9</f>
        <v>3544</v>
      </c>
      <c r="AO9" s="296">
        <f>'ごみ処理量内訳'!AC9</f>
        <v>1101</v>
      </c>
      <c r="AP9" s="296">
        <f t="shared" si="11"/>
        <v>4648</v>
      </c>
    </row>
    <row r="10" spans="1:42" s="299" customFormat="1" ht="12" customHeight="1">
      <c r="A10" s="294" t="s">
        <v>567</v>
      </c>
      <c r="B10" s="306" t="s">
        <v>572</v>
      </c>
      <c r="C10" s="294" t="s">
        <v>570</v>
      </c>
      <c r="D10" s="296">
        <f t="shared" si="3"/>
        <v>71490</v>
      </c>
      <c r="E10" s="296">
        <v>71490</v>
      </c>
      <c r="F10" s="296">
        <v>0</v>
      </c>
      <c r="G10" s="296">
        <v>810</v>
      </c>
      <c r="H10" s="296">
        <f>SUM('ごみ搬入量内訳'!E10,+'ごみ搬入量内訳'!AD10)</f>
        <v>24820</v>
      </c>
      <c r="I10" s="296">
        <f>'ごみ搬入量内訳'!BC10</f>
        <v>2951</v>
      </c>
      <c r="J10" s="296">
        <f>'資源化量内訳'!BO10</f>
        <v>1186</v>
      </c>
      <c r="K10" s="296">
        <f t="shared" si="4"/>
        <v>28957</v>
      </c>
      <c r="L10" s="296">
        <f t="shared" si="5"/>
        <v>1109.725088478703</v>
      </c>
      <c r="M10" s="296">
        <f>IF(D10&lt;&gt;0,('ごみ搬入量内訳'!BR10+'ごみ処理概要'!J10)/'ごみ処理概要'!D10/365*1000000,"-")</f>
        <v>738.2582485911431</v>
      </c>
      <c r="N10" s="296">
        <f>IF(D10&lt;&gt;0,'ごみ搬入量内訳'!CM10/'ごみ処理概要'!D10/365*1000000,"-")</f>
        <v>371.46683988755973</v>
      </c>
      <c r="O10" s="297">
        <f>'ごみ搬入量内訳'!DH10</f>
        <v>66</v>
      </c>
      <c r="P10" s="297">
        <f>'ごみ処理量内訳'!E10</f>
        <v>22235</v>
      </c>
      <c r="Q10" s="297">
        <f>'ごみ処理量内訳'!N10</f>
        <v>0</v>
      </c>
      <c r="R10" s="296">
        <f t="shared" si="6"/>
        <v>5536</v>
      </c>
      <c r="S10" s="297">
        <f>'ごみ処理量内訳'!G10</f>
        <v>0</v>
      </c>
      <c r="T10" s="297">
        <f>'ごみ処理量内訳'!L10</f>
        <v>4930</v>
      </c>
      <c r="U10" s="297">
        <f>'ごみ処理量内訳'!H10</f>
        <v>392</v>
      </c>
      <c r="V10" s="297">
        <f>'ごみ処理量内訳'!I10</f>
        <v>0</v>
      </c>
      <c r="W10" s="297">
        <f>'ごみ処理量内訳'!J10</f>
        <v>214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0</v>
      </c>
      <c r="AA10" s="296">
        <f t="shared" si="7"/>
        <v>27771</v>
      </c>
      <c r="AB10" s="298">
        <f t="shared" si="8"/>
        <v>100</v>
      </c>
      <c r="AC10" s="296">
        <f>'施設資源化量内訳'!Y10</f>
        <v>2689</v>
      </c>
      <c r="AD10" s="296">
        <f>'施設資源化量内訳'!AT10</f>
        <v>0</v>
      </c>
      <c r="AE10" s="296">
        <f>'施設資源化量内訳'!BO10</f>
        <v>11</v>
      </c>
      <c r="AF10" s="296">
        <f>'施設資源化量内訳'!CJ10</f>
        <v>0</v>
      </c>
      <c r="AG10" s="296">
        <f>'施設資源化量内訳'!DE10</f>
        <v>14</v>
      </c>
      <c r="AH10" s="296">
        <f>'施設資源化量内訳'!DZ10</f>
        <v>0</v>
      </c>
      <c r="AI10" s="296">
        <f>'施設資源化量内訳'!EU10</f>
        <v>3442</v>
      </c>
      <c r="AJ10" s="296">
        <f t="shared" si="9"/>
        <v>6156</v>
      </c>
      <c r="AK10" s="298">
        <f t="shared" si="10"/>
        <v>25.354836481679733</v>
      </c>
      <c r="AL10" s="298">
        <f>IF((AA10+J10)&lt;&gt;0,('資源化量内訳'!D10-'資源化量内訳'!R10-'資源化量内訳'!T10-'資源化量内訳'!V10-'資源化量内訳'!U10)/(AA10+J10)*100,"-")</f>
        <v>21.528473253444762</v>
      </c>
      <c r="AM10" s="296">
        <f>'ごみ処理量内訳'!AA10</f>
        <v>0</v>
      </c>
      <c r="AN10" s="296">
        <f>'ごみ処理量内訳'!AB10</f>
        <v>0</v>
      </c>
      <c r="AO10" s="296">
        <f>'ごみ処理量内訳'!AC10</f>
        <v>0</v>
      </c>
      <c r="AP10" s="296">
        <f t="shared" si="11"/>
        <v>0</v>
      </c>
    </row>
    <row r="11" spans="1:42" s="299" customFormat="1" ht="12" customHeight="1">
      <c r="A11" s="294" t="s">
        <v>567</v>
      </c>
      <c r="B11" s="306" t="s">
        <v>573</v>
      </c>
      <c r="C11" s="294" t="s">
        <v>574</v>
      </c>
      <c r="D11" s="296">
        <f t="shared" si="3"/>
        <v>20998</v>
      </c>
      <c r="E11" s="296">
        <v>20998</v>
      </c>
      <c r="F11" s="296">
        <v>0</v>
      </c>
      <c r="G11" s="296">
        <v>74</v>
      </c>
      <c r="H11" s="296">
        <f>SUM('ごみ搬入量内訳'!E11,+'ごみ搬入量内訳'!AD11)</f>
        <v>5022</v>
      </c>
      <c r="I11" s="296">
        <f>'ごみ搬入量内訳'!BC11</f>
        <v>967</v>
      </c>
      <c r="J11" s="296">
        <f>'資源化量内訳'!BO11</f>
        <v>0</v>
      </c>
      <c r="K11" s="296">
        <f t="shared" si="4"/>
        <v>5989</v>
      </c>
      <c r="L11" s="296">
        <f t="shared" si="5"/>
        <v>781.4181911649773</v>
      </c>
      <c r="M11" s="296">
        <f>IF(D11&lt;&gt;0,('ごみ搬入量内訳'!BR11+'ごみ処理概要'!J11)/'ごみ処理概要'!D11/365*1000000,"-")</f>
        <v>638.156014858558</v>
      </c>
      <c r="N11" s="296">
        <f>IF(D11&lt;&gt;0,'ごみ搬入量内訳'!CM11/'ごみ処理概要'!D11/365*1000000,"-")</f>
        <v>143.26217630641926</v>
      </c>
      <c r="O11" s="297">
        <f>'ごみ搬入量内訳'!DH11</f>
        <v>0</v>
      </c>
      <c r="P11" s="297">
        <f>'ごみ処理量内訳'!E11</f>
        <v>5185</v>
      </c>
      <c r="Q11" s="297">
        <f>'ごみ処理量内訳'!N11</f>
        <v>0</v>
      </c>
      <c r="R11" s="296">
        <f t="shared" si="6"/>
        <v>595</v>
      </c>
      <c r="S11" s="297">
        <f>'ごみ処理量内訳'!G11</f>
        <v>0</v>
      </c>
      <c r="T11" s="297">
        <f>'ごみ処理量内訳'!L11</f>
        <v>595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209</v>
      </c>
      <c r="AA11" s="296">
        <f t="shared" si="7"/>
        <v>5989</v>
      </c>
      <c r="AB11" s="298">
        <f t="shared" si="8"/>
        <v>100</v>
      </c>
      <c r="AC11" s="296">
        <f>'施設資源化量内訳'!Y11</f>
        <v>720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419</v>
      </c>
      <c r="AJ11" s="296">
        <f t="shared" si="9"/>
        <v>1139</v>
      </c>
      <c r="AK11" s="298">
        <f t="shared" si="10"/>
        <v>22.507931207213225</v>
      </c>
      <c r="AL11" s="298">
        <f>IF((AA11+J11)&lt;&gt;0,('資源化量内訳'!D11-'資源化量内訳'!R11-'資源化量内訳'!T11-'資源化量内訳'!V11-'資源化量内訳'!U11)/(AA11+J11)*100,"-")</f>
        <v>18.099849724494906</v>
      </c>
      <c r="AM11" s="296">
        <f>'ごみ処理量内訳'!AA11</f>
        <v>0</v>
      </c>
      <c r="AN11" s="296">
        <f>'ごみ処理量内訳'!AB11</f>
        <v>0</v>
      </c>
      <c r="AO11" s="296">
        <f>'ごみ処理量内訳'!AC11</f>
        <v>65</v>
      </c>
      <c r="AP11" s="296">
        <f t="shared" si="11"/>
        <v>65</v>
      </c>
    </row>
    <row r="12" spans="1:42" s="299" customFormat="1" ht="12" customHeight="1">
      <c r="A12" s="294" t="s">
        <v>567</v>
      </c>
      <c r="B12" s="295" t="s">
        <v>575</v>
      </c>
      <c r="C12" s="294" t="s">
        <v>576</v>
      </c>
      <c r="D12" s="314">
        <f t="shared" si="3"/>
        <v>57362</v>
      </c>
      <c r="E12" s="314">
        <v>57362</v>
      </c>
      <c r="F12" s="314">
        <v>0</v>
      </c>
      <c r="G12" s="314">
        <v>355</v>
      </c>
      <c r="H12" s="314">
        <f>SUM('ごみ搬入量内訳'!E12,+'ごみ搬入量内訳'!AD12)</f>
        <v>13509</v>
      </c>
      <c r="I12" s="314">
        <f>'ごみ搬入量内訳'!BC12</f>
        <v>2119</v>
      </c>
      <c r="J12" s="314">
        <f>'資源化量内訳'!BO12</f>
        <v>1134</v>
      </c>
      <c r="K12" s="314">
        <f t="shared" si="4"/>
        <v>16762</v>
      </c>
      <c r="L12" s="314">
        <f t="shared" si="5"/>
        <v>800.5872820200286</v>
      </c>
      <c r="M12" s="314">
        <f>IF(D12&lt;&gt;0,('ごみ搬入量内訳'!BR12+'ごみ処理概要'!J12)/'ごみ処理概要'!D12/365*1000000,"-")</f>
        <v>616.2258150950012</v>
      </c>
      <c r="N12" s="314">
        <f>IF(D12&lt;&gt;0,'ごみ搬入量内訳'!CM12/'ごみ処理概要'!D12/365*1000000,"-")</f>
        <v>184.36146692502746</v>
      </c>
      <c r="O12" s="314">
        <f>'ごみ搬入量内訳'!DH12</f>
        <v>0</v>
      </c>
      <c r="P12" s="314">
        <f>'ごみ処理量内訳'!E12</f>
        <v>13519</v>
      </c>
      <c r="Q12" s="314">
        <f>'ごみ処理量内訳'!N12</f>
        <v>0</v>
      </c>
      <c r="R12" s="314">
        <f t="shared" si="6"/>
        <v>2084</v>
      </c>
      <c r="S12" s="314">
        <f>'ごみ処理量内訳'!G12</f>
        <v>638</v>
      </c>
      <c r="T12" s="314">
        <f>'ごみ処理量内訳'!L12</f>
        <v>928</v>
      </c>
      <c r="U12" s="314">
        <f>'ごみ処理量内訳'!H12</f>
        <v>508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10</v>
      </c>
      <c r="Y12" s="314">
        <f>'ごみ処理量内訳'!M12</f>
        <v>0</v>
      </c>
      <c r="Z12" s="314">
        <f>'資源化量内訳'!Y12</f>
        <v>25</v>
      </c>
      <c r="AA12" s="314">
        <f t="shared" si="7"/>
        <v>15628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302</v>
      </c>
      <c r="AE12" s="314">
        <f>'施設資源化量内訳'!BO12</f>
        <v>204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10</v>
      </c>
      <c r="AI12" s="314">
        <f>'施設資源化量内訳'!EU12</f>
        <v>418</v>
      </c>
      <c r="AJ12" s="314">
        <f t="shared" si="9"/>
        <v>934</v>
      </c>
      <c r="AK12" s="328">
        <f t="shared" si="10"/>
        <v>12.486576780813746</v>
      </c>
      <c r="AL12" s="328">
        <f>IF((AA12+J12)&lt;&gt;0,('資源化量内訳'!D12-'資源化量内訳'!R12-'資源化量内訳'!T12-'資源化量内訳'!V12-'資源化量内訳'!U12)/(AA12+J12)*100,"-")</f>
        <v>12.486576780813746</v>
      </c>
      <c r="AM12" s="314">
        <f>'ごみ処理量内訳'!AA12</f>
        <v>0</v>
      </c>
      <c r="AN12" s="314">
        <f>'ごみ処理量内訳'!AB12</f>
        <v>1901</v>
      </c>
      <c r="AO12" s="314">
        <f>'ごみ処理量内訳'!AC12</f>
        <v>284</v>
      </c>
      <c r="AP12" s="314">
        <f t="shared" si="11"/>
        <v>2185</v>
      </c>
    </row>
    <row r="13" spans="1:42" s="299" customFormat="1" ht="12" customHeight="1">
      <c r="A13" s="294" t="s">
        <v>567</v>
      </c>
      <c r="B13" s="295" t="s">
        <v>568</v>
      </c>
      <c r="C13" s="294" t="s">
        <v>577</v>
      </c>
      <c r="D13" s="314">
        <f t="shared" si="3"/>
        <v>50765</v>
      </c>
      <c r="E13" s="314">
        <v>50765</v>
      </c>
      <c r="F13" s="314">
        <v>0</v>
      </c>
      <c r="G13" s="314">
        <v>120</v>
      </c>
      <c r="H13" s="314">
        <f>SUM('ごみ搬入量内訳'!E13,+'ごみ搬入量内訳'!AD13)</f>
        <v>14404</v>
      </c>
      <c r="I13" s="314">
        <f>'ごみ搬入量内訳'!BC13</f>
        <v>107</v>
      </c>
      <c r="J13" s="314">
        <f>'資源化量内訳'!BO13</f>
        <v>205</v>
      </c>
      <c r="K13" s="314">
        <f t="shared" si="4"/>
        <v>14716</v>
      </c>
      <c r="L13" s="314">
        <f t="shared" si="5"/>
        <v>794.2048304772596</v>
      </c>
      <c r="M13" s="314">
        <f>IF(D13&lt;&gt;0,('ごみ搬入量内訳'!BR13+'ごみ処理概要'!J13)/'ごみ処理概要'!D13/365*1000000,"-")</f>
        <v>569.58669345318</v>
      </c>
      <c r="N13" s="314">
        <f>IF(D13&lt;&gt;0,'ごみ搬入量内訳'!CM13/'ごみ処理概要'!D13/365*1000000,"-")</f>
        <v>224.61813702407954</v>
      </c>
      <c r="O13" s="314">
        <f>'ごみ搬入量内訳'!DH13</f>
        <v>0</v>
      </c>
      <c r="P13" s="314">
        <f>'ごみ処理量内訳'!E13</f>
        <v>10673</v>
      </c>
      <c r="Q13" s="314">
        <f>'ごみ処理量内訳'!N13</f>
        <v>0</v>
      </c>
      <c r="R13" s="314">
        <f t="shared" si="6"/>
        <v>3084</v>
      </c>
      <c r="S13" s="314">
        <f>'ごみ処理量内訳'!G13</f>
        <v>1151</v>
      </c>
      <c r="T13" s="314">
        <f>'ごみ処理量内訳'!L13</f>
        <v>1923</v>
      </c>
      <c r="U13" s="314">
        <f>'ごみ処理量内訳'!H13</f>
        <v>10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754</v>
      </c>
      <c r="AA13" s="314">
        <f t="shared" si="7"/>
        <v>14511</v>
      </c>
      <c r="AB13" s="328">
        <f t="shared" si="8"/>
        <v>100</v>
      </c>
      <c r="AC13" s="314">
        <f>'施設資源化量内訳'!Y13</f>
        <v>46</v>
      </c>
      <c r="AD13" s="314">
        <f>'施設資源化量内訳'!AT13</f>
        <v>159</v>
      </c>
      <c r="AE13" s="314">
        <f>'施設資源化量内訳'!BO13</f>
        <v>10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1923</v>
      </c>
      <c r="AJ13" s="314">
        <f t="shared" si="9"/>
        <v>2138</v>
      </c>
      <c r="AK13" s="328">
        <f t="shared" si="10"/>
        <v>21.045120956781734</v>
      </c>
      <c r="AL13" s="328">
        <f>IF((AA13+J13)&lt;&gt;0,('資源化量内訳'!D13-'資源化量内訳'!R13-'資源化量内訳'!T13-'資源化量内訳'!V13-'資源化量内訳'!U13)/(AA13+J13)*100,"-")</f>
        <v>21.045120956781734</v>
      </c>
      <c r="AM13" s="314">
        <f>'ごみ処理量内訳'!AA13</f>
        <v>0</v>
      </c>
      <c r="AN13" s="314">
        <f>'ごみ処理量内訳'!AB13</f>
        <v>1081</v>
      </c>
      <c r="AO13" s="314">
        <f>'ごみ処理量内訳'!AC13</f>
        <v>283</v>
      </c>
      <c r="AP13" s="314">
        <f t="shared" si="11"/>
        <v>1364</v>
      </c>
    </row>
    <row r="14" spans="1:42" s="299" customFormat="1" ht="12" customHeight="1">
      <c r="A14" s="294" t="s">
        <v>567</v>
      </c>
      <c r="B14" s="295" t="s">
        <v>578</v>
      </c>
      <c r="C14" s="294" t="s">
        <v>579</v>
      </c>
      <c r="D14" s="314">
        <f t="shared" si="3"/>
        <v>31208</v>
      </c>
      <c r="E14" s="314">
        <v>31208</v>
      </c>
      <c r="F14" s="314">
        <v>0</v>
      </c>
      <c r="G14" s="314">
        <v>108</v>
      </c>
      <c r="H14" s="314">
        <f>SUM('ごみ搬入量内訳'!E14,+'ごみ搬入量内訳'!AD14)</f>
        <v>9225</v>
      </c>
      <c r="I14" s="314">
        <f>'ごみ搬入量内訳'!BC14</f>
        <v>0</v>
      </c>
      <c r="J14" s="314">
        <f>'資源化量内訳'!BO14</f>
        <v>437</v>
      </c>
      <c r="K14" s="314">
        <f t="shared" si="4"/>
        <v>9662</v>
      </c>
      <c r="L14" s="314">
        <f t="shared" si="5"/>
        <v>848.219459007701</v>
      </c>
      <c r="M14" s="314">
        <f>IF(D14&lt;&gt;0,('ごみ搬入量内訳'!BR14+'ごみ処理概要'!J14)/'ごみ処理概要'!D14/365*1000000,"-")</f>
        <v>521.5557654693387</v>
      </c>
      <c r="N14" s="314">
        <f>IF(D14&lt;&gt;0,'ごみ搬入量内訳'!CM14/'ごみ処理概要'!D14/365*1000000,"-")</f>
        <v>326.66369353836217</v>
      </c>
      <c r="O14" s="314">
        <f>'ごみ搬入量内訳'!DH14</f>
        <v>0</v>
      </c>
      <c r="P14" s="314">
        <f>'ごみ処理量内訳'!E14</f>
        <v>7025</v>
      </c>
      <c r="Q14" s="314">
        <f>'ごみ処理量内訳'!N14</f>
        <v>0</v>
      </c>
      <c r="R14" s="314">
        <f t="shared" si="6"/>
        <v>2200</v>
      </c>
      <c r="S14" s="314">
        <f>'ごみ処理量内訳'!G14</f>
        <v>512</v>
      </c>
      <c r="T14" s="314">
        <f>'ごみ処理量内訳'!L14</f>
        <v>1688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0</v>
      </c>
      <c r="AA14" s="314">
        <f t="shared" si="7"/>
        <v>9225</v>
      </c>
      <c r="AB14" s="328">
        <f t="shared" si="8"/>
        <v>100</v>
      </c>
      <c r="AC14" s="314">
        <f>'施設資源化量内訳'!Y14</f>
        <v>21</v>
      </c>
      <c r="AD14" s="314">
        <f>'施設資源化量内訳'!AT14</f>
        <v>90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1593</v>
      </c>
      <c r="AJ14" s="314">
        <f t="shared" si="9"/>
        <v>1704</v>
      </c>
      <c r="AK14" s="328">
        <f t="shared" si="10"/>
        <v>22.158973297453944</v>
      </c>
      <c r="AL14" s="328">
        <f>IF((AA14+J14)&lt;&gt;0,('資源化量内訳'!D14-'資源化量内訳'!R14-'資源化量内訳'!T14-'資源化量内訳'!V14-'資源化量内訳'!U14)/(AA14+J14)*100,"-")</f>
        <v>22.158973297453944</v>
      </c>
      <c r="AM14" s="314">
        <f>'ごみ処理量内訳'!AA14</f>
        <v>0</v>
      </c>
      <c r="AN14" s="314">
        <f>'ごみ処理量内訳'!AB14</f>
        <v>726</v>
      </c>
      <c r="AO14" s="314">
        <f>'ごみ処理量内訳'!AC14</f>
        <v>107</v>
      </c>
      <c r="AP14" s="314">
        <f t="shared" si="11"/>
        <v>833</v>
      </c>
    </row>
    <row r="15" spans="1:42" s="299" customFormat="1" ht="12" customHeight="1">
      <c r="A15" s="294" t="s">
        <v>567</v>
      </c>
      <c r="B15" s="295" t="s">
        <v>580</v>
      </c>
      <c r="C15" s="294" t="s">
        <v>581</v>
      </c>
      <c r="D15" s="314">
        <f t="shared" si="3"/>
        <v>46104</v>
      </c>
      <c r="E15" s="314">
        <v>46104</v>
      </c>
      <c r="F15" s="314">
        <v>0</v>
      </c>
      <c r="G15" s="314">
        <v>125</v>
      </c>
      <c r="H15" s="314">
        <f>SUM('ごみ搬入量内訳'!E15,+'ごみ搬入量内訳'!AD15)</f>
        <v>11580</v>
      </c>
      <c r="I15" s="314">
        <f>'ごみ搬入量内訳'!BC15</f>
        <v>1356</v>
      </c>
      <c r="J15" s="314">
        <f>'資源化量内訳'!BO15</f>
        <v>75</v>
      </c>
      <c r="K15" s="314">
        <f t="shared" si="4"/>
        <v>13011</v>
      </c>
      <c r="L15" s="314">
        <f t="shared" si="5"/>
        <v>773.1774974506715</v>
      </c>
      <c r="M15" s="314">
        <f>IF(D15&lt;&gt;0,('ごみ搬入量内訳'!BR15+'ごみ処理概要'!J15)/'ごみ処理概要'!D15/365*1000000,"-")</f>
        <v>586.4644318146703</v>
      </c>
      <c r="N15" s="314">
        <f>IF(D15&lt;&gt;0,'ごみ搬入量内訳'!CM15/'ごみ処理概要'!D15/365*1000000,"-")</f>
        <v>186.71306563600106</v>
      </c>
      <c r="O15" s="314">
        <f>'ごみ搬入量内訳'!DH15</f>
        <v>0</v>
      </c>
      <c r="P15" s="314">
        <f>'ごみ処理量内訳'!E15</f>
        <v>10498</v>
      </c>
      <c r="Q15" s="314">
        <f>'ごみ処理量内訳'!N15</f>
        <v>0</v>
      </c>
      <c r="R15" s="314">
        <f t="shared" si="6"/>
        <v>1637</v>
      </c>
      <c r="S15" s="314">
        <f>'ごみ処理量内訳'!G15</f>
        <v>0</v>
      </c>
      <c r="T15" s="314">
        <f>'ごみ処理量内訳'!L15</f>
        <v>1266</v>
      </c>
      <c r="U15" s="314">
        <f>'ごみ処理量内訳'!H15</f>
        <v>371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801</v>
      </c>
      <c r="AA15" s="314">
        <f t="shared" si="7"/>
        <v>12936</v>
      </c>
      <c r="AB15" s="328">
        <f t="shared" si="8"/>
        <v>100</v>
      </c>
      <c r="AC15" s="314">
        <f>'施設資源化量内訳'!Y15</f>
        <v>1050</v>
      </c>
      <c r="AD15" s="314">
        <f>'施設資源化量内訳'!AT15</f>
        <v>0</v>
      </c>
      <c r="AE15" s="314">
        <f>'施設資源化量内訳'!BO15</f>
        <v>371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938</v>
      </c>
      <c r="AJ15" s="314">
        <f t="shared" si="9"/>
        <v>2359</v>
      </c>
      <c r="AK15" s="328">
        <f t="shared" si="10"/>
        <v>24.86357697333026</v>
      </c>
      <c r="AL15" s="328">
        <f>IF((AA15+J15)&lt;&gt;0,('資源化量内訳'!D15-'資源化量内訳'!R15-'資源化量内訳'!T15-'資源化量内訳'!V15-'資源化量内訳'!U15)/(AA15+J15)*100,"-")</f>
        <v>24.86357697333026</v>
      </c>
      <c r="AM15" s="314">
        <f>'ごみ処理量内訳'!AA15</f>
        <v>0</v>
      </c>
      <c r="AN15" s="314">
        <f>'ごみ処理量内訳'!AB15</f>
        <v>0</v>
      </c>
      <c r="AO15" s="314">
        <f>'ごみ処理量内訳'!AC15</f>
        <v>328</v>
      </c>
      <c r="AP15" s="314">
        <f t="shared" si="11"/>
        <v>328</v>
      </c>
    </row>
    <row r="16" spans="1:42" s="299" customFormat="1" ht="12" customHeight="1">
      <c r="A16" s="294" t="s">
        <v>567</v>
      </c>
      <c r="B16" s="295" t="s">
        <v>582</v>
      </c>
      <c r="C16" s="294" t="s">
        <v>583</v>
      </c>
      <c r="D16" s="314">
        <f t="shared" si="3"/>
        <v>28026</v>
      </c>
      <c r="E16" s="314">
        <v>28026</v>
      </c>
      <c r="F16" s="314">
        <v>0</v>
      </c>
      <c r="G16" s="314">
        <v>133</v>
      </c>
      <c r="H16" s="314">
        <f>SUM('ごみ搬入量内訳'!E16,+'ごみ搬入量内訳'!AD16)</f>
        <v>7708</v>
      </c>
      <c r="I16" s="314">
        <f>'ごみ搬入量内訳'!BC16</f>
        <v>0</v>
      </c>
      <c r="J16" s="314">
        <f>'資源化量内訳'!BO16</f>
        <v>0</v>
      </c>
      <c r="K16" s="314">
        <f t="shared" si="4"/>
        <v>7708</v>
      </c>
      <c r="L16" s="314">
        <f t="shared" si="5"/>
        <v>753.5077506307744</v>
      </c>
      <c r="M16" s="314">
        <f>IF(D16&lt;&gt;0,('ごみ搬入量内訳'!BR16+'ごみ処理概要'!J16)/'ごみ処理概要'!D16/365*1000000,"-")</f>
        <v>496.89671723614765</v>
      </c>
      <c r="N16" s="314">
        <f>IF(D16&lt;&gt;0,'ごみ搬入量内訳'!CM16/'ごみ処理概要'!D16/365*1000000,"-")</f>
        <v>256.6110333946267</v>
      </c>
      <c r="O16" s="314">
        <f>'ごみ搬入量内訳'!DH16</f>
        <v>0</v>
      </c>
      <c r="P16" s="314">
        <f>'ごみ処理量内訳'!E16</f>
        <v>6284</v>
      </c>
      <c r="Q16" s="314">
        <f>'ごみ処理量内訳'!N16</f>
        <v>0</v>
      </c>
      <c r="R16" s="314">
        <f t="shared" si="6"/>
        <v>1424</v>
      </c>
      <c r="S16" s="314">
        <f>'ごみ処理量内訳'!G16</f>
        <v>299</v>
      </c>
      <c r="T16" s="314">
        <f>'ごみ処理量内訳'!L16</f>
        <v>1042</v>
      </c>
      <c r="U16" s="314">
        <f>'ごみ処理量内訳'!H16</f>
        <v>83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0</v>
      </c>
      <c r="AA16" s="314">
        <f t="shared" si="7"/>
        <v>7708</v>
      </c>
      <c r="AB16" s="328">
        <f t="shared" si="8"/>
        <v>100</v>
      </c>
      <c r="AC16" s="314">
        <f>'施設資源化量内訳'!Y16</f>
        <v>25</v>
      </c>
      <c r="AD16" s="314">
        <f>'施設資源化量内訳'!AT16</f>
        <v>42</v>
      </c>
      <c r="AE16" s="314">
        <f>'施設資源化量内訳'!BO16</f>
        <v>83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1042</v>
      </c>
      <c r="AJ16" s="314">
        <f t="shared" si="9"/>
        <v>1192</v>
      </c>
      <c r="AK16" s="328">
        <f t="shared" si="10"/>
        <v>15.464452516865595</v>
      </c>
      <c r="AL16" s="328">
        <f>IF((AA16+J16)&lt;&gt;0,('資源化量内訳'!D16-'資源化量内訳'!R16-'資源化量内訳'!T16-'資源化量内訳'!V16-'資源化量内訳'!U16)/(AA16+J16)*100,"-")</f>
        <v>15.464452516865595</v>
      </c>
      <c r="AM16" s="314">
        <f>'ごみ処理量内訳'!AA16</f>
        <v>0</v>
      </c>
      <c r="AN16" s="314">
        <f>'ごみ処理量内訳'!AB16</f>
        <v>643</v>
      </c>
      <c r="AO16" s="314">
        <f>'ごみ処理量内訳'!AC16</f>
        <v>74</v>
      </c>
      <c r="AP16" s="314">
        <f t="shared" si="11"/>
        <v>717</v>
      </c>
    </row>
    <row r="17" spans="1:42" s="299" customFormat="1" ht="12" customHeight="1">
      <c r="A17" s="294" t="s">
        <v>567</v>
      </c>
      <c r="B17" s="295" t="s">
        <v>584</v>
      </c>
      <c r="C17" s="294" t="s">
        <v>585</v>
      </c>
      <c r="D17" s="314">
        <f t="shared" si="3"/>
        <v>33009</v>
      </c>
      <c r="E17" s="314">
        <v>33009</v>
      </c>
      <c r="F17" s="314">
        <v>0</v>
      </c>
      <c r="G17" s="314">
        <v>67</v>
      </c>
      <c r="H17" s="314">
        <f>SUM('ごみ搬入量内訳'!E17,+'ごみ搬入量内訳'!AD17)</f>
        <v>7192</v>
      </c>
      <c r="I17" s="314">
        <f>'ごみ搬入量内訳'!BC17</f>
        <v>936</v>
      </c>
      <c r="J17" s="314">
        <f>'資源化量内訳'!BO17</f>
        <v>346</v>
      </c>
      <c r="K17" s="314">
        <f t="shared" si="4"/>
        <v>8474</v>
      </c>
      <c r="L17" s="314">
        <f t="shared" si="5"/>
        <v>703.3366159582049</v>
      </c>
      <c r="M17" s="314">
        <f>IF(D17&lt;&gt;0,('ごみ搬入量内訳'!BR17+'ごみ処理概要'!J17)/'ごみ処理概要'!D17/365*1000000,"-")</f>
        <v>612.8673085007534</v>
      </c>
      <c r="N17" s="314">
        <f>IF(D17&lt;&gt;0,'ごみ搬入量内訳'!CM17/'ごみ処理概要'!D17/365*1000000,"-")</f>
        <v>90.46930745745142</v>
      </c>
      <c r="O17" s="314">
        <f>'ごみ搬入量内訳'!DH17</f>
        <v>0</v>
      </c>
      <c r="P17" s="314">
        <f>'ごみ処理量内訳'!E17</f>
        <v>6870</v>
      </c>
      <c r="Q17" s="314">
        <f>'ごみ処理量内訳'!N17</f>
        <v>0</v>
      </c>
      <c r="R17" s="314">
        <f t="shared" si="6"/>
        <v>1258</v>
      </c>
      <c r="S17" s="314">
        <f>'ごみ処理量内訳'!G17</f>
        <v>882</v>
      </c>
      <c r="T17" s="314">
        <f>'ごみ処理量内訳'!L17</f>
        <v>376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0</v>
      </c>
      <c r="AA17" s="314">
        <f t="shared" si="7"/>
        <v>8128</v>
      </c>
      <c r="AB17" s="328">
        <f t="shared" si="8"/>
        <v>100</v>
      </c>
      <c r="AC17" s="314">
        <f>'施設資源化量内訳'!Y17</f>
        <v>1816</v>
      </c>
      <c r="AD17" s="314">
        <f>'施設資源化量内訳'!AT17</f>
        <v>395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372</v>
      </c>
      <c r="AJ17" s="314">
        <f t="shared" si="9"/>
        <v>2583</v>
      </c>
      <c r="AK17" s="328">
        <f t="shared" si="10"/>
        <v>34.56455038942648</v>
      </c>
      <c r="AL17" s="328">
        <f>IF((AA17+J17)&lt;&gt;0,('資源化量内訳'!D17-'資源化量内訳'!R17-'資源化量内訳'!T17-'資源化量内訳'!V17-'資源化量内訳'!U17)/(AA17+J17)*100,"-")</f>
        <v>31.93297144205806</v>
      </c>
      <c r="AM17" s="314">
        <f>'ごみ処理量内訳'!AA17</f>
        <v>0</v>
      </c>
      <c r="AN17" s="314">
        <f>'ごみ処理量内訳'!AB17</f>
        <v>0</v>
      </c>
      <c r="AO17" s="314">
        <f>'ごみ処理量内訳'!AC17</f>
        <v>0</v>
      </c>
      <c r="AP17" s="314">
        <f t="shared" si="11"/>
        <v>0</v>
      </c>
    </row>
    <row r="18" spans="1:42" s="299" customFormat="1" ht="12" customHeight="1">
      <c r="A18" s="294" t="s">
        <v>567</v>
      </c>
      <c r="B18" s="295" t="s">
        <v>586</v>
      </c>
      <c r="C18" s="294" t="s">
        <v>587</v>
      </c>
      <c r="D18" s="314">
        <f t="shared" si="3"/>
        <v>16251</v>
      </c>
      <c r="E18" s="314">
        <v>16251</v>
      </c>
      <c r="F18" s="314">
        <v>0</v>
      </c>
      <c r="G18" s="314">
        <v>88</v>
      </c>
      <c r="H18" s="314">
        <f>SUM('ごみ搬入量内訳'!E18,+'ごみ搬入量内訳'!AD18)</f>
        <v>3962</v>
      </c>
      <c r="I18" s="314">
        <f>'ごみ搬入量内訳'!BC18</f>
        <v>504</v>
      </c>
      <c r="J18" s="314">
        <f>'資源化量内訳'!BO18</f>
        <v>38</v>
      </c>
      <c r="K18" s="314">
        <f t="shared" si="4"/>
        <v>4504</v>
      </c>
      <c r="L18" s="314">
        <f t="shared" si="5"/>
        <v>759.321028084257</v>
      </c>
      <c r="M18" s="314">
        <f>IF(D18&lt;&gt;0,('ごみ搬入量内訳'!BR18+'ごみ処理概要'!J18)/'ごみ処理概要'!D18/365*1000000,"-")</f>
        <v>621.4159212963079</v>
      </c>
      <c r="N18" s="314">
        <f>IF(D18&lt;&gt;0,'ごみ搬入量内訳'!CM18/'ごみ処理概要'!D18/365*1000000,"-")</f>
        <v>137.90510678794897</v>
      </c>
      <c r="O18" s="314">
        <f>'ごみ搬入量内訳'!DH18</f>
        <v>0</v>
      </c>
      <c r="P18" s="314">
        <f>'ごみ処理量内訳'!E18</f>
        <v>3647</v>
      </c>
      <c r="Q18" s="314">
        <f>'ごみ処理量内訳'!N18</f>
        <v>0</v>
      </c>
      <c r="R18" s="314">
        <f t="shared" si="6"/>
        <v>534</v>
      </c>
      <c r="S18" s="314">
        <f>'ごみ処理量内訳'!G18</f>
        <v>413</v>
      </c>
      <c r="T18" s="314">
        <f>'ごみ処理量内訳'!L18</f>
        <v>121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285</v>
      </c>
      <c r="AA18" s="314">
        <f t="shared" si="7"/>
        <v>4466</v>
      </c>
      <c r="AB18" s="328">
        <f t="shared" si="8"/>
        <v>100</v>
      </c>
      <c r="AC18" s="314">
        <f>'施設資源化量内訳'!Y18</f>
        <v>964</v>
      </c>
      <c r="AD18" s="314">
        <f>'施設資源化量内訳'!AT18</f>
        <v>184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120</v>
      </c>
      <c r="AJ18" s="314">
        <f t="shared" si="9"/>
        <v>1268</v>
      </c>
      <c r="AK18" s="328">
        <f t="shared" si="10"/>
        <v>35.324156305506214</v>
      </c>
      <c r="AL18" s="328">
        <f>IF((AA18+J18)&lt;&gt;0,('資源化量内訳'!D18-'資源化量内訳'!R18-'資源化量内訳'!T18-'資源化量内訳'!V18-'資源化量内訳'!U18)/(AA18+J18)*100,"-")</f>
        <v>32.682060390763766</v>
      </c>
      <c r="AM18" s="314">
        <f>'ごみ処理量内訳'!AA18</f>
        <v>0</v>
      </c>
      <c r="AN18" s="314">
        <f>'ごみ処理量内訳'!AB18</f>
        <v>0</v>
      </c>
      <c r="AO18" s="314">
        <f>'ごみ処理量内訳'!AC18</f>
        <v>0</v>
      </c>
      <c r="AP18" s="314">
        <f t="shared" si="11"/>
        <v>0</v>
      </c>
    </row>
    <row r="19" spans="1:42" s="299" customFormat="1" ht="12" customHeight="1">
      <c r="A19" s="294" t="s">
        <v>567</v>
      </c>
      <c r="B19" s="295" t="s">
        <v>588</v>
      </c>
      <c r="C19" s="294" t="s">
        <v>589</v>
      </c>
      <c r="D19" s="314">
        <f t="shared" si="3"/>
        <v>17616</v>
      </c>
      <c r="E19" s="314">
        <v>17616</v>
      </c>
      <c r="F19" s="314">
        <v>0</v>
      </c>
      <c r="G19" s="314">
        <v>65</v>
      </c>
      <c r="H19" s="314">
        <f>SUM('ごみ搬入量内訳'!E19,+'ごみ搬入量内訳'!AD19)</f>
        <v>5941</v>
      </c>
      <c r="I19" s="314">
        <f>'ごみ搬入量内訳'!BC19</f>
        <v>425</v>
      </c>
      <c r="J19" s="314">
        <f>'資源化量内訳'!BO19</f>
        <v>0</v>
      </c>
      <c r="K19" s="314">
        <f t="shared" si="4"/>
        <v>6366</v>
      </c>
      <c r="L19" s="314">
        <f t="shared" si="5"/>
        <v>990.0712925982607</v>
      </c>
      <c r="M19" s="314">
        <f>IF(D19&lt;&gt;0,('ごみ搬入量内訳'!BR19+'ごみ処理概要'!J19)/'ごみ処理概要'!D19/365*1000000,"-")</f>
        <v>765.1823373520959</v>
      </c>
      <c r="N19" s="314">
        <f>IF(D19&lt;&gt;0,'ごみ搬入量内訳'!CM19/'ごみ処理概要'!D19/365*1000000,"-")</f>
        <v>224.88895524616476</v>
      </c>
      <c r="O19" s="314">
        <f>'ごみ搬入量内訳'!DH19</f>
        <v>0</v>
      </c>
      <c r="P19" s="314">
        <f>'ごみ処理量内訳'!E19</f>
        <v>4986</v>
      </c>
      <c r="Q19" s="314">
        <f>'ごみ処理量内訳'!N19</f>
        <v>0</v>
      </c>
      <c r="R19" s="314">
        <f t="shared" si="6"/>
        <v>647</v>
      </c>
      <c r="S19" s="314">
        <f>'ごみ処理量内訳'!G19</f>
        <v>298</v>
      </c>
      <c r="T19" s="314">
        <f>'ごみ処理量内訳'!L19</f>
        <v>349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0</v>
      </c>
      <c r="Z19" s="314">
        <f>'資源化量内訳'!Y19</f>
        <v>733</v>
      </c>
      <c r="AA19" s="314">
        <f t="shared" si="7"/>
        <v>6366</v>
      </c>
      <c r="AB19" s="328">
        <f t="shared" si="8"/>
        <v>100</v>
      </c>
      <c r="AC19" s="314">
        <f>'施設資源化量内訳'!Y19</f>
        <v>729</v>
      </c>
      <c r="AD19" s="314">
        <f>'施設資源化量内訳'!AT19</f>
        <v>77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132</v>
      </c>
      <c r="AJ19" s="314">
        <f t="shared" si="9"/>
        <v>938</v>
      </c>
      <c r="AK19" s="328">
        <f t="shared" si="10"/>
        <v>26.248821866163997</v>
      </c>
      <c r="AL19" s="328">
        <f>IF((AA19+J19)&lt;&gt;0,('資源化量内訳'!D19-'資源化量内訳'!R19-'資源化量内訳'!T19-'資源化量内訳'!V19-'資源化量内訳'!U19)/(AA19+J19)*100,"-")</f>
        <v>24.4894753377317</v>
      </c>
      <c r="AM19" s="314">
        <f>'ごみ処理量内訳'!AA19</f>
        <v>0</v>
      </c>
      <c r="AN19" s="314">
        <f>'ごみ処理量内訳'!AB19</f>
        <v>0</v>
      </c>
      <c r="AO19" s="314">
        <f>'ごみ処理量内訳'!AC19</f>
        <v>0</v>
      </c>
      <c r="AP19" s="314">
        <f t="shared" si="11"/>
        <v>0</v>
      </c>
    </row>
    <row r="20" spans="1:42" s="299" customFormat="1" ht="12" customHeight="1">
      <c r="A20" s="294" t="s">
        <v>567</v>
      </c>
      <c r="B20" s="295" t="s">
        <v>590</v>
      </c>
      <c r="C20" s="294" t="s">
        <v>591</v>
      </c>
      <c r="D20" s="314">
        <f t="shared" si="3"/>
        <v>9619</v>
      </c>
      <c r="E20" s="314">
        <v>9619</v>
      </c>
      <c r="F20" s="314">
        <v>0</v>
      </c>
      <c r="G20" s="314">
        <v>27</v>
      </c>
      <c r="H20" s="314">
        <f>SUM('ごみ搬入量内訳'!E20,+'ごみ搬入量内訳'!AD20)</f>
        <v>2287</v>
      </c>
      <c r="I20" s="314">
        <f>'ごみ搬入量内訳'!BC20</f>
        <v>369</v>
      </c>
      <c r="J20" s="314">
        <f>'資源化量内訳'!BO20</f>
        <v>0</v>
      </c>
      <c r="K20" s="314">
        <f t="shared" si="4"/>
        <v>2656</v>
      </c>
      <c r="L20" s="314">
        <f t="shared" si="5"/>
        <v>756.4936405829217</v>
      </c>
      <c r="M20" s="314">
        <f>IF(D20&lt;&gt;0,('ごみ搬入量内訳'!BR20+'ごみ処理概要'!J20)/'ごみ処理概要'!D20/365*1000000,"-")</f>
        <v>635.1584407002692</v>
      </c>
      <c r="N20" s="314">
        <f>IF(D20&lt;&gt;0,'ごみ搬入量内訳'!CM20/'ごみ処理概要'!D20/365*1000000,"-")</f>
        <v>121.33519988265235</v>
      </c>
      <c r="O20" s="314">
        <f>'ごみ搬入量内訳'!DH20</f>
        <v>0</v>
      </c>
      <c r="P20" s="314">
        <f>'ごみ処理量内訳'!E20</f>
        <v>1987</v>
      </c>
      <c r="Q20" s="314">
        <f>'ごみ処理量内訳'!N20</f>
        <v>0</v>
      </c>
      <c r="R20" s="314">
        <f t="shared" si="6"/>
        <v>669</v>
      </c>
      <c r="S20" s="314">
        <f>'ごみ処理量内訳'!G20</f>
        <v>0</v>
      </c>
      <c r="T20" s="314">
        <f>'ごみ処理量内訳'!L20</f>
        <v>669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0</v>
      </c>
      <c r="AA20" s="314">
        <f t="shared" si="7"/>
        <v>2656</v>
      </c>
      <c r="AB20" s="328">
        <f t="shared" si="8"/>
        <v>100</v>
      </c>
      <c r="AC20" s="314">
        <f>'施設資源化量内訳'!Y20</f>
        <v>264</v>
      </c>
      <c r="AD20" s="314">
        <f>'施設資源化量内訳'!AT20</f>
        <v>0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324</v>
      </c>
      <c r="AJ20" s="314">
        <f t="shared" si="9"/>
        <v>588</v>
      </c>
      <c r="AK20" s="328">
        <f t="shared" si="10"/>
        <v>22.13855421686747</v>
      </c>
      <c r="AL20" s="328">
        <f>IF((AA20+J20)&lt;&gt;0,('資源化量内訳'!D20-'資源化量内訳'!R20-'資源化量内訳'!T20-'資源化量内訳'!V20-'資源化量内訳'!U20)/(AA20+J20)*100,"-")</f>
        <v>18.034638554216865</v>
      </c>
      <c r="AM20" s="314">
        <f>'ごみ処理量内訳'!AA20</f>
        <v>0</v>
      </c>
      <c r="AN20" s="314">
        <f>'ごみ処理量内訳'!AB20</f>
        <v>0</v>
      </c>
      <c r="AO20" s="314">
        <f>'ごみ処理量内訳'!AC20</f>
        <v>0</v>
      </c>
      <c r="AP20" s="314">
        <f t="shared" si="11"/>
        <v>0</v>
      </c>
    </row>
    <row r="21" spans="1:42" s="299" customFormat="1" ht="12" customHeight="1">
      <c r="A21" s="294" t="s">
        <v>567</v>
      </c>
      <c r="B21" s="295" t="s">
        <v>592</v>
      </c>
      <c r="C21" s="294" t="s">
        <v>593</v>
      </c>
      <c r="D21" s="314">
        <f t="shared" si="3"/>
        <v>25828</v>
      </c>
      <c r="E21" s="314">
        <v>25828</v>
      </c>
      <c r="F21" s="314">
        <v>0</v>
      </c>
      <c r="G21" s="314">
        <v>115</v>
      </c>
      <c r="H21" s="314">
        <f>SUM('ごみ搬入量内訳'!E21,+'ごみ搬入量内訳'!AD21)</f>
        <v>5929</v>
      </c>
      <c r="I21" s="314">
        <f>'ごみ搬入量内訳'!BC21</f>
        <v>1029</v>
      </c>
      <c r="J21" s="314">
        <f>'資源化量内訳'!BO21</f>
        <v>246</v>
      </c>
      <c r="K21" s="314">
        <f t="shared" si="4"/>
        <v>7204</v>
      </c>
      <c r="L21" s="314">
        <f t="shared" si="5"/>
        <v>764.1701371135924</v>
      </c>
      <c r="M21" s="314">
        <f>IF(D21&lt;&gt;0,('ごみ搬入量内訳'!BR21+'ごみ処理概要'!J21)/'ごみ処理概要'!D21/365*1000000,"-")</f>
        <v>638.1520745246212</v>
      </c>
      <c r="N21" s="314">
        <f>IF(D21&lt;&gt;0,'ごみ搬入量内訳'!CM21/'ごみ処理概要'!D21/365*1000000,"-")</f>
        <v>126.0180625889711</v>
      </c>
      <c r="O21" s="314">
        <f>'ごみ搬入量内訳'!DH21</f>
        <v>0</v>
      </c>
      <c r="P21" s="314">
        <f>'ごみ処理量内訳'!E21</f>
        <v>5291</v>
      </c>
      <c r="Q21" s="314">
        <f>'ごみ処理量内訳'!N21</f>
        <v>0</v>
      </c>
      <c r="R21" s="314">
        <f t="shared" si="6"/>
        <v>1667</v>
      </c>
      <c r="S21" s="314">
        <f>'ごみ処理量内訳'!G21</f>
        <v>0</v>
      </c>
      <c r="T21" s="314">
        <f>'ごみ処理量内訳'!L21</f>
        <v>1667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0</v>
      </c>
      <c r="AA21" s="314">
        <f t="shared" si="7"/>
        <v>6958</v>
      </c>
      <c r="AB21" s="328">
        <f t="shared" si="8"/>
        <v>100</v>
      </c>
      <c r="AC21" s="314">
        <f>'施設資源化量内訳'!Y21</f>
        <v>706</v>
      </c>
      <c r="AD21" s="314">
        <f>'施設資源化量内訳'!AT21</f>
        <v>0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752</v>
      </c>
      <c r="AJ21" s="314">
        <f t="shared" si="9"/>
        <v>1458</v>
      </c>
      <c r="AK21" s="328">
        <f t="shared" si="10"/>
        <v>23.65352581898945</v>
      </c>
      <c r="AL21" s="328">
        <f>IF((AA21+J21)&lt;&gt;0,('資源化量内訳'!D21-'資源化量内訳'!R21-'資源化量内訳'!T21-'資源化量内訳'!V21-'資源化量内訳'!U21)/(AA21+J21)*100,"-")</f>
        <v>19.6141032759578</v>
      </c>
      <c r="AM21" s="314">
        <f>'ごみ処理量内訳'!AA21</f>
        <v>0</v>
      </c>
      <c r="AN21" s="314">
        <f>'ごみ処理量内訳'!AB21</f>
        <v>0</v>
      </c>
      <c r="AO21" s="314">
        <f>'ごみ処理量内訳'!AC21</f>
        <v>0</v>
      </c>
      <c r="AP21" s="314">
        <f t="shared" si="11"/>
        <v>0</v>
      </c>
    </row>
    <row r="22" spans="1:42" s="299" customFormat="1" ht="12" customHeight="1">
      <c r="A22" s="294" t="s">
        <v>567</v>
      </c>
      <c r="B22" s="295" t="s">
        <v>594</v>
      </c>
      <c r="C22" s="294" t="s">
        <v>595</v>
      </c>
      <c r="D22" s="314">
        <f t="shared" si="3"/>
        <v>6277</v>
      </c>
      <c r="E22" s="314">
        <v>6277</v>
      </c>
      <c r="F22" s="314">
        <v>0</v>
      </c>
      <c r="G22" s="314">
        <v>4</v>
      </c>
      <c r="H22" s="314">
        <f>SUM('ごみ搬入量内訳'!E22,+'ごみ搬入量内訳'!AD22)</f>
        <v>1223</v>
      </c>
      <c r="I22" s="314">
        <f>'ごみ搬入量内訳'!BC22</f>
        <v>48</v>
      </c>
      <c r="J22" s="314">
        <f>'資源化量内訳'!BO22</f>
        <v>49</v>
      </c>
      <c r="K22" s="314">
        <f t="shared" si="4"/>
        <v>1320</v>
      </c>
      <c r="L22" s="314">
        <f t="shared" si="5"/>
        <v>576.1412069721815</v>
      </c>
      <c r="M22" s="314">
        <f>IF(D22&lt;&gt;0,('ごみ搬入量内訳'!BR22+'ごみ処理概要'!J22)/'ごみ処理概要'!D22/365*1000000,"-")</f>
        <v>499.3223793758907</v>
      </c>
      <c r="N22" s="314">
        <f>IF(D22&lt;&gt;0,'ごみ搬入量内訳'!CM22/'ごみ処理概要'!D22/365*1000000,"-")</f>
        <v>76.81882759629087</v>
      </c>
      <c r="O22" s="314">
        <f>'ごみ搬入量内訳'!DH22</f>
        <v>0</v>
      </c>
      <c r="P22" s="314">
        <f>'ごみ処理量内訳'!E22</f>
        <v>1111</v>
      </c>
      <c r="Q22" s="314">
        <f>'ごみ処理量内訳'!N22</f>
        <v>0</v>
      </c>
      <c r="R22" s="314">
        <f t="shared" si="6"/>
        <v>160</v>
      </c>
      <c r="S22" s="314">
        <f>'ごみ処理量内訳'!G22</f>
        <v>104</v>
      </c>
      <c r="T22" s="314">
        <f>'ごみ処理量内訳'!L22</f>
        <v>56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0</v>
      </c>
      <c r="AA22" s="314">
        <f t="shared" si="7"/>
        <v>1271</v>
      </c>
      <c r="AB22" s="328">
        <f t="shared" si="8"/>
        <v>100</v>
      </c>
      <c r="AC22" s="314">
        <f>'施設資源化量内訳'!Y22</f>
        <v>0</v>
      </c>
      <c r="AD22" s="314">
        <f>'施設資源化量内訳'!AT22</f>
        <v>10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46</v>
      </c>
      <c r="AJ22" s="314">
        <f t="shared" si="9"/>
        <v>56</v>
      </c>
      <c r="AK22" s="328">
        <f t="shared" si="10"/>
        <v>7.954545454545454</v>
      </c>
      <c r="AL22" s="328">
        <f>IF((AA22+J22)&lt;&gt;0,('資源化量内訳'!D22-'資源化量内訳'!R22-'資源化量内訳'!T22-'資源化量内訳'!V22-'資源化量内訳'!U22)/(AA22+J22)*100,"-")</f>
        <v>7.954545454545454</v>
      </c>
      <c r="AM22" s="314">
        <f>'ごみ処理量内訳'!AA22</f>
        <v>0</v>
      </c>
      <c r="AN22" s="314">
        <f>'ごみ処理量内訳'!AB22</f>
        <v>214</v>
      </c>
      <c r="AO22" s="314">
        <f>'ごみ処理量内訳'!AC22</f>
        <v>66</v>
      </c>
      <c r="AP22" s="314">
        <f t="shared" si="11"/>
        <v>280</v>
      </c>
    </row>
    <row r="23" spans="1:42" s="299" customFormat="1" ht="12" customHeight="1">
      <c r="A23" s="294" t="s">
        <v>567</v>
      </c>
      <c r="B23" s="295" t="s">
        <v>596</v>
      </c>
      <c r="C23" s="294" t="s">
        <v>597</v>
      </c>
      <c r="D23" s="314">
        <f t="shared" si="3"/>
        <v>21112</v>
      </c>
      <c r="E23" s="314">
        <v>21112</v>
      </c>
      <c r="F23" s="314">
        <v>0</v>
      </c>
      <c r="G23" s="314">
        <v>83</v>
      </c>
      <c r="H23" s="314">
        <f>SUM('ごみ搬入量内訳'!E23,+'ごみ搬入量内訳'!AD23)</f>
        <v>4816</v>
      </c>
      <c r="I23" s="314">
        <f>'ごみ搬入量内訳'!BC23</f>
        <v>1187</v>
      </c>
      <c r="J23" s="314">
        <f>'資源化量内訳'!BO23</f>
        <v>0</v>
      </c>
      <c r="K23" s="314">
        <f t="shared" si="4"/>
        <v>6003</v>
      </c>
      <c r="L23" s="314">
        <f t="shared" si="5"/>
        <v>779.0155050429022</v>
      </c>
      <c r="M23" s="314">
        <f>IF(D23&lt;&gt;0,('ごみ搬入量内訳'!BR23+'ごみ処理概要'!J23)/'ごみ処理概要'!D23/365*1000000,"-")</f>
        <v>611.7406448063037</v>
      </c>
      <c r="N23" s="314">
        <f>IF(D23&lt;&gt;0,'ごみ搬入量内訳'!CM23/'ごみ処理概要'!D23/365*1000000,"-")</f>
        <v>167.27486023659853</v>
      </c>
      <c r="O23" s="314">
        <f>'ごみ搬入量内訳'!DH23</f>
        <v>0</v>
      </c>
      <c r="P23" s="314">
        <f>'ごみ処理量内訳'!E23</f>
        <v>5035</v>
      </c>
      <c r="Q23" s="314">
        <f>'ごみ処理量内訳'!N23</f>
        <v>0</v>
      </c>
      <c r="R23" s="314">
        <f t="shared" si="6"/>
        <v>945</v>
      </c>
      <c r="S23" s="314">
        <f>'ごみ処理量内訳'!G23</f>
        <v>455</v>
      </c>
      <c r="T23" s="314">
        <f>'ごみ処理量内訳'!L23</f>
        <v>489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1</v>
      </c>
      <c r="Y23" s="314">
        <f>'ごみ処理量内訳'!M23</f>
        <v>0</v>
      </c>
      <c r="Z23" s="314">
        <f>'資源化量内訳'!Y23</f>
        <v>23</v>
      </c>
      <c r="AA23" s="314">
        <f t="shared" si="7"/>
        <v>6003</v>
      </c>
      <c r="AB23" s="328">
        <f t="shared" si="8"/>
        <v>100</v>
      </c>
      <c r="AC23" s="314">
        <f>'施設資源化量内訳'!Y23</f>
        <v>0</v>
      </c>
      <c r="AD23" s="314">
        <f>'施設資源化量内訳'!AT23</f>
        <v>111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1</v>
      </c>
      <c r="AI23" s="314">
        <f>'施設資源化量内訳'!EU23</f>
        <v>418</v>
      </c>
      <c r="AJ23" s="314">
        <f t="shared" si="9"/>
        <v>530</v>
      </c>
      <c r="AK23" s="328">
        <f t="shared" si="10"/>
        <v>9.212060636348493</v>
      </c>
      <c r="AL23" s="328">
        <f>IF((AA23+J23)&lt;&gt;0,('資源化量内訳'!D23-'資源化量内訳'!R23-'資源化量内訳'!T23-'資源化量内訳'!V23-'資源化量内訳'!U23)/(AA23+J23)*100,"-")</f>
        <v>9.212060636348493</v>
      </c>
      <c r="AM23" s="314">
        <f>'ごみ処理量内訳'!AA23</f>
        <v>0</v>
      </c>
      <c r="AN23" s="314">
        <f>'ごみ処理量内訳'!AB23</f>
        <v>700</v>
      </c>
      <c r="AO23" s="314">
        <f>'ごみ処理量内訳'!AC23</f>
        <v>404</v>
      </c>
      <c r="AP23" s="314">
        <f t="shared" si="11"/>
        <v>1104</v>
      </c>
    </row>
    <row r="24" spans="1:42" s="299" customFormat="1" ht="12" customHeight="1">
      <c r="A24" s="294" t="s">
        <v>567</v>
      </c>
      <c r="B24" s="295" t="s">
        <v>598</v>
      </c>
      <c r="C24" s="294" t="s">
        <v>599</v>
      </c>
      <c r="D24" s="314">
        <f t="shared" si="3"/>
        <v>7157</v>
      </c>
      <c r="E24" s="314">
        <v>7157</v>
      </c>
      <c r="F24" s="314">
        <v>0</v>
      </c>
      <c r="G24" s="314">
        <v>27</v>
      </c>
      <c r="H24" s="314">
        <f>SUM('ごみ搬入量内訳'!E24,+'ごみ搬入量内訳'!AD24)</f>
        <v>1823</v>
      </c>
      <c r="I24" s="314">
        <f>'ごみ搬入量内訳'!BC24</f>
        <v>0</v>
      </c>
      <c r="J24" s="314">
        <f>'資源化量内訳'!BO24</f>
        <v>70</v>
      </c>
      <c r="K24" s="314">
        <f t="shared" si="4"/>
        <v>1893</v>
      </c>
      <c r="L24" s="314">
        <f t="shared" si="5"/>
        <v>724.6473899487235</v>
      </c>
      <c r="M24" s="314">
        <f>IF(D24&lt;&gt;0,('ごみ搬入量内訳'!BR24+'ごみ処理概要'!J24)/'ごみ処理概要'!D24/365*1000000,"-")</f>
        <v>724.6473899487235</v>
      </c>
      <c r="N24" s="314">
        <f>IF(D24&lt;&gt;0,'ごみ搬入量内訳'!CM24/'ごみ処理概要'!D24/365*1000000,"-")</f>
        <v>0</v>
      </c>
      <c r="O24" s="314">
        <f>'ごみ搬入量内訳'!DH24</f>
        <v>0</v>
      </c>
      <c r="P24" s="314">
        <f>'ごみ処理量内訳'!E24</f>
        <v>1429</v>
      </c>
      <c r="Q24" s="314">
        <f>'ごみ処理量内訳'!N24</f>
        <v>0</v>
      </c>
      <c r="R24" s="314">
        <f t="shared" si="6"/>
        <v>394</v>
      </c>
      <c r="S24" s="314">
        <f>'ごみ処理量内訳'!G24</f>
        <v>145</v>
      </c>
      <c r="T24" s="314">
        <f>'ごみ処理量内訳'!L24</f>
        <v>249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0</v>
      </c>
      <c r="AA24" s="314">
        <f t="shared" si="7"/>
        <v>1823</v>
      </c>
      <c r="AB24" s="328">
        <f t="shared" si="8"/>
        <v>100</v>
      </c>
      <c r="AC24" s="314">
        <f>'施設資源化量内訳'!Y24</f>
        <v>6</v>
      </c>
      <c r="AD24" s="314">
        <f>'施設資源化量内訳'!AT24</f>
        <v>20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249</v>
      </c>
      <c r="AJ24" s="314">
        <f t="shared" si="9"/>
        <v>275</v>
      </c>
      <c r="AK24" s="328">
        <f t="shared" si="10"/>
        <v>18.225039619651348</v>
      </c>
      <c r="AL24" s="328">
        <f>IF((AA24+J24)&lt;&gt;0,('資源化量内訳'!D24-'資源化量内訳'!R24-'資源化量内訳'!T24-'資源化量内訳'!V24-'資源化量内訳'!U24)/(AA24+J24)*100,"-")</f>
        <v>18.225039619651348</v>
      </c>
      <c r="AM24" s="314">
        <f>'ごみ処理量内訳'!AA24</f>
        <v>0</v>
      </c>
      <c r="AN24" s="314">
        <f>'ごみ処理量内訳'!AB24</f>
        <v>145</v>
      </c>
      <c r="AO24" s="314">
        <f>'ごみ処理量内訳'!AC24</f>
        <v>35</v>
      </c>
      <c r="AP24" s="314">
        <f t="shared" si="11"/>
        <v>180</v>
      </c>
    </row>
    <row r="25" spans="1:42" s="299" customFormat="1" ht="12" customHeight="1">
      <c r="A25" s="294" t="s">
        <v>567</v>
      </c>
      <c r="B25" s="295" t="s">
        <v>600</v>
      </c>
      <c r="C25" s="294" t="s">
        <v>601</v>
      </c>
      <c r="D25" s="314">
        <f t="shared" si="3"/>
        <v>9649</v>
      </c>
      <c r="E25" s="314">
        <v>9649</v>
      </c>
      <c r="F25" s="314">
        <v>0</v>
      </c>
      <c r="G25" s="314">
        <v>52</v>
      </c>
      <c r="H25" s="314">
        <f>SUM('ごみ搬入量内訳'!E25,+'ごみ搬入量内訳'!AD25)</f>
        <v>2682</v>
      </c>
      <c r="I25" s="314">
        <f>'ごみ搬入量内訳'!BC25</f>
        <v>0</v>
      </c>
      <c r="J25" s="314">
        <f>'資源化量内訳'!BO25</f>
        <v>35</v>
      </c>
      <c r="K25" s="314">
        <f t="shared" si="4"/>
        <v>2717</v>
      </c>
      <c r="L25" s="314">
        <f t="shared" si="5"/>
        <v>771.461873400182</v>
      </c>
      <c r="M25" s="314">
        <f>IF(D25&lt;&gt;0,('ごみ搬入量内訳'!BR25+'ごみ処理概要'!J25)/'ごみ処理概要'!D25/365*1000000,"-")</f>
        <v>578.6673897642881</v>
      </c>
      <c r="N25" s="314">
        <f>IF(D25&lt;&gt;0,'ごみ搬入量内訳'!CM25/'ごみ処理概要'!D25/365*1000000,"-")</f>
        <v>192.79448363589387</v>
      </c>
      <c r="O25" s="314">
        <f>'ごみ搬入量内訳'!DH25</f>
        <v>0</v>
      </c>
      <c r="P25" s="314">
        <f>'ごみ処理量内訳'!E25</f>
        <v>2251</v>
      </c>
      <c r="Q25" s="314">
        <f>'ごみ処理量内訳'!N25</f>
        <v>0</v>
      </c>
      <c r="R25" s="314">
        <f t="shared" si="6"/>
        <v>304</v>
      </c>
      <c r="S25" s="314">
        <f>'ごみ処理量内訳'!G25</f>
        <v>213</v>
      </c>
      <c r="T25" s="314">
        <f>'ごみ処理量内訳'!L25</f>
        <v>69</v>
      </c>
      <c r="U25" s="314">
        <f>'ごみ処理量内訳'!H25</f>
        <v>22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127</v>
      </c>
      <c r="AA25" s="314">
        <f t="shared" si="7"/>
        <v>2682</v>
      </c>
      <c r="AB25" s="328">
        <f t="shared" si="8"/>
        <v>100</v>
      </c>
      <c r="AC25" s="314">
        <f>'施設資源化量内訳'!Y25</f>
        <v>9</v>
      </c>
      <c r="AD25" s="314">
        <f>'施設資源化量内訳'!AT25</f>
        <v>30</v>
      </c>
      <c r="AE25" s="314">
        <f>'施設資源化量内訳'!BO25</f>
        <v>22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69</v>
      </c>
      <c r="AJ25" s="314">
        <f t="shared" si="9"/>
        <v>130</v>
      </c>
      <c r="AK25" s="328">
        <f t="shared" si="10"/>
        <v>10.747147589252853</v>
      </c>
      <c r="AL25" s="328">
        <f>IF((AA25+J25)&lt;&gt;0,('資源化量内訳'!D25-'資源化量内訳'!R25-'資源化量内訳'!T25-'資源化量内訳'!V25-'資源化量内訳'!U25)/(AA25+J25)*100,"-")</f>
        <v>10.747147589252853</v>
      </c>
      <c r="AM25" s="314">
        <f>'ごみ処理量内訳'!AA25</f>
        <v>0</v>
      </c>
      <c r="AN25" s="314">
        <f>'ごみ処理量内訳'!AB25</f>
        <v>230</v>
      </c>
      <c r="AO25" s="314">
        <f>'ごみ処理量内訳'!AC25</f>
        <v>53</v>
      </c>
      <c r="AP25" s="314">
        <f t="shared" si="11"/>
        <v>283</v>
      </c>
    </row>
    <row r="26" spans="1:42" s="299" customFormat="1" ht="12" customHeight="1">
      <c r="A26" s="294" t="s">
        <v>567</v>
      </c>
      <c r="B26" s="295" t="s">
        <v>602</v>
      </c>
      <c r="C26" s="294" t="s">
        <v>603</v>
      </c>
      <c r="D26" s="314">
        <f t="shared" si="3"/>
        <v>25206</v>
      </c>
      <c r="E26" s="314">
        <v>25206</v>
      </c>
      <c r="F26" s="314">
        <v>0</v>
      </c>
      <c r="G26" s="314">
        <v>114</v>
      </c>
      <c r="H26" s="314">
        <f>SUM('ごみ搬入量内訳'!E26,+'ごみ搬入量内訳'!AD26)</f>
        <v>5600</v>
      </c>
      <c r="I26" s="314">
        <f>'ごみ搬入量内訳'!BC26</f>
        <v>92</v>
      </c>
      <c r="J26" s="314">
        <f>'資源化量内訳'!BO26</f>
        <v>0</v>
      </c>
      <c r="K26" s="314">
        <f t="shared" si="4"/>
        <v>5692</v>
      </c>
      <c r="L26" s="314">
        <f t="shared" si="5"/>
        <v>618.682875027581</v>
      </c>
      <c r="M26" s="314">
        <f>IF(D26&lt;&gt;0,('ごみ搬入量内訳'!BR26+'ごみ処理概要'!J26)/'ごみ処理概要'!D26/365*1000000,"-")</f>
        <v>564.4448647256198</v>
      </c>
      <c r="N26" s="314">
        <f>IF(D26&lt;&gt;0,'ごみ搬入量内訳'!CM26/'ごみ処理概要'!D26/365*1000000,"-")</f>
        <v>54.238010301961154</v>
      </c>
      <c r="O26" s="314">
        <f>'ごみ搬入量内訳'!DH26</f>
        <v>0</v>
      </c>
      <c r="P26" s="314">
        <f>'ごみ処理量内訳'!E26</f>
        <v>4625</v>
      </c>
      <c r="Q26" s="314">
        <f>'ごみ処理量内訳'!N26</f>
        <v>0</v>
      </c>
      <c r="R26" s="314">
        <f t="shared" si="6"/>
        <v>660</v>
      </c>
      <c r="S26" s="314">
        <f>'ごみ処理量内訳'!G26</f>
        <v>408</v>
      </c>
      <c r="T26" s="314">
        <f>'ごみ処理量内訳'!L26</f>
        <v>252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407</v>
      </c>
      <c r="AA26" s="314">
        <f t="shared" si="7"/>
        <v>5692</v>
      </c>
      <c r="AB26" s="328">
        <f t="shared" si="8"/>
        <v>100</v>
      </c>
      <c r="AC26" s="314">
        <f>'施設資源化量内訳'!Y26</f>
        <v>18</v>
      </c>
      <c r="AD26" s="314">
        <f>'施設資源化量内訳'!AT26</f>
        <v>56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252</v>
      </c>
      <c r="AJ26" s="314">
        <f t="shared" si="9"/>
        <v>326</v>
      </c>
      <c r="AK26" s="328">
        <f t="shared" si="10"/>
        <v>12.877723120168657</v>
      </c>
      <c r="AL26" s="328">
        <f>IF((AA26+J26)&lt;&gt;0,('資源化量内訳'!D26-'資源化量内訳'!R26-'資源化量内訳'!T26-'資源化量内訳'!V26-'資源化量内訳'!U26)/(AA26+J26)*100,"-")</f>
        <v>12.877723120168657</v>
      </c>
      <c r="AM26" s="314">
        <f>'ごみ処理量内訳'!AA26</f>
        <v>0</v>
      </c>
      <c r="AN26" s="314">
        <f>'ごみ処理量内訳'!AB26</f>
        <v>473</v>
      </c>
      <c r="AO26" s="314">
        <f>'ごみ処理量内訳'!AC26</f>
        <v>101</v>
      </c>
      <c r="AP26" s="314">
        <f t="shared" si="11"/>
        <v>574</v>
      </c>
    </row>
    <row r="27" spans="1:42" s="299" customFormat="1" ht="12" customHeight="1">
      <c r="A27" s="294" t="s">
        <v>567</v>
      </c>
      <c r="B27" s="295" t="s">
        <v>604</v>
      </c>
      <c r="C27" s="294" t="s">
        <v>605</v>
      </c>
      <c r="D27" s="314">
        <f t="shared" si="3"/>
        <v>9780</v>
      </c>
      <c r="E27" s="314">
        <v>9780</v>
      </c>
      <c r="F27" s="314">
        <v>0</v>
      </c>
      <c r="G27" s="314">
        <v>38</v>
      </c>
      <c r="H27" s="314">
        <f>SUM('ごみ搬入量内訳'!E27,+'ごみ搬入量内訳'!AD27)</f>
        <v>1608</v>
      </c>
      <c r="I27" s="314">
        <f>'ごみ搬入量内訳'!BC27</f>
        <v>530</v>
      </c>
      <c r="J27" s="314">
        <f>'資源化量内訳'!BO27</f>
        <v>0</v>
      </c>
      <c r="K27" s="314">
        <f t="shared" si="4"/>
        <v>2138</v>
      </c>
      <c r="L27" s="314">
        <f t="shared" si="5"/>
        <v>598.9298820629185</v>
      </c>
      <c r="M27" s="314">
        <f>IF(D27&lt;&gt;0,('ごみ搬入量内訳'!BR27+'ごみ処理概要'!J27)/'ごみ処理概要'!D27/365*1000000,"-")</f>
        <v>474.26954646048694</v>
      </c>
      <c r="N27" s="314">
        <f>IF(D27&lt;&gt;0,'ごみ搬入量内訳'!CM27/'ごみ処理概要'!D27/365*1000000,"-")</f>
        <v>124.66033560243157</v>
      </c>
      <c r="O27" s="314">
        <f>'ごみ搬入量内訳'!DH27</f>
        <v>0</v>
      </c>
      <c r="P27" s="314">
        <f>'ごみ処理量内訳'!E27</f>
        <v>1487</v>
      </c>
      <c r="Q27" s="314">
        <f>'ごみ処理量内訳'!N27</f>
        <v>0</v>
      </c>
      <c r="R27" s="314">
        <f t="shared" si="6"/>
        <v>651</v>
      </c>
      <c r="S27" s="314">
        <f>'ごみ処理量内訳'!G27</f>
        <v>19</v>
      </c>
      <c r="T27" s="314">
        <f>'ごみ処理量内訳'!L27</f>
        <v>379</v>
      </c>
      <c r="U27" s="314">
        <f>'ごみ処理量内訳'!H27</f>
        <v>52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201</v>
      </c>
      <c r="Z27" s="314">
        <f>'資源化量内訳'!Y27</f>
        <v>0</v>
      </c>
      <c r="AA27" s="314">
        <f t="shared" si="7"/>
        <v>2138</v>
      </c>
      <c r="AB27" s="328">
        <f t="shared" si="8"/>
        <v>100</v>
      </c>
      <c r="AC27" s="314">
        <f>'施設資源化量内訳'!Y27</f>
        <v>6</v>
      </c>
      <c r="AD27" s="314">
        <f>'施設資源化量内訳'!AT27</f>
        <v>3</v>
      </c>
      <c r="AE27" s="314">
        <f>'施設資源化量内訳'!BO27</f>
        <v>52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261</v>
      </c>
      <c r="AJ27" s="314">
        <f t="shared" si="9"/>
        <v>322</v>
      </c>
      <c r="AK27" s="328">
        <f t="shared" si="10"/>
        <v>15.060804490177738</v>
      </c>
      <c r="AL27" s="328">
        <f>IF((AA27+J27)&lt;&gt;0,('資源化量内訳'!D27-'資源化量内訳'!R27-'資源化量内訳'!T27-'資源化量内訳'!V27-'資源化量内訳'!U27)/(AA27+J27)*100,"-")</f>
        <v>15.060804490177738</v>
      </c>
      <c r="AM27" s="314">
        <f>'ごみ処理量内訳'!AA27</f>
        <v>0</v>
      </c>
      <c r="AN27" s="314">
        <f>'ごみ処理量内訳'!AB27</f>
        <v>172</v>
      </c>
      <c r="AO27" s="314">
        <f>'ごみ処理量内訳'!AC27</f>
        <v>31</v>
      </c>
      <c r="AP27" s="314">
        <f t="shared" si="11"/>
        <v>203</v>
      </c>
    </row>
  </sheetData>
  <sheetProtection/>
  <autoFilter ref="A6:AP27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608</v>
      </c>
      <c r="C7" s="290" t="s">
        <v>545</v>
      </c>
      <c r="D7" s="322">
        <f aca="true" t="shared" si="0" ref="D7:AI7">SUM(D8:D27)</f>
        <v>268808</v>
      </c>
      <c r="E7" s="322">
        <f t="shared" si="0"/>
        <v>177946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148651</v>
      </c>
      <c r="K7" s="322">
        <f t="shared" si="0"/>
        <v>27411</v>
      </c>
      <c r="L7" s="322">
        <f t="shared" si="0"/>
        <v>121007</v>
      </c>
      <c r="M7" s="322">
        <f t="shared" si="0"/>
        <v>233</v>
      </c>
      <c r="N7" s="322">
        <f t="shared" si="0"/>
        <v>7658</v>
      </c>
      <c r="O7" s="322">
        <f t="shared" si="0"/>
        <v>1040</v>
      </c>
      <c r="P7" s="322">
        <f t="shared" si="0"/>
        <v>6608</v>
      </c>
      <c r="Q7" s="322">
        <f t="shared" si="0"/>
        <v>10</v>
      </c>
      <c r="R7" s="322">
        <f t="shared" si="0"/>
        <v>19459</v>
      </c>
      <c r="S7" s="322">
        <f t="shared" si="0"/>
        <v>4971</v>
      </c>
      <c r="T7" s="322">
        <f t="shared" si="0"/>
        <v>14453</v>
      </c>
      <c r="U7" s="322">
        <f t="shared" si="0"/>
        <v>35</v>
      </c>
      <c r="V7" s="322">
        <f t="shared" si="0"/>
        <v>97</v>
      </c>
      <c r="W7" s="322">
        <f t="shared" si="0"/>
        <v>40</v>
      </c>
      <c r="X7" s="322">
        <f t="shared" si="0"/>
        <v>42</v>
      </c>
      <c r="Y7" s="322">
        <f t="shared" si="0"/>
        <v>15</v>
      </c>
      <c r="Z7" s="322">
        <f t="shared" si="0"/>
        <v>2081</v>
      </c>
      <c r="AA7" s="322">
        <f t="shared" si="0"/>
        <v>253</v>
      </c>
      <c r="AB7" s="322">
        <f t="shared" si="0"/>
        <v>1776</v>
      </c>
      <c r="AC7" s="322">
        <f t="shared" si="0"/>
        <v>52</v>
      </c>
      <c r="AD7" s="322">
        <f t="shared" si="0"/>
        <v>64669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58798</v>
      </c>
      <c r="AJ7" s="322">
        <f aca="true" t="shared" si="1" ref="AJ7:BO7">SUM(AJ8:AJ27)</f>
        <v>0</v>
      </c>
      <c r="AK7" s="322">
        <f t="shared" si="1"/>
        <v>2413</v>
      </c>
      <c r="AL7" s="322">
        <f t="shared" si="1"/>
        <v>56385</v>
      </c>
      <c r="AM7" s="322">
        <f t="shared" si="1"/>
        <v>236</v>
      </c>
      <c r="AN7" s="322">
        <f t="shared" si="1"/>
        <v>0</v>
      </c>
      <c r="AO7" s="322">
        <f t="shared" si="1"/>
        <v>54</v>
      </c>
      <c r="AP7" s="322">
        <f t="shared" si="1"/>
        <v>182</v>
      </c>
      <c r="AQ7" s="322">
        <f t="shared" si="1"/>
        <v>5016</v>
      </c>
      <c r="AR7" s="322">
        <f t="shared" si="1"/>
        <v>48</v>
      </c>
      <c r="AS7" s="322">
        <f t="shared" si="1"/>
        <v>94</v>
      </c>
      <c r="AT7" s="322">
        <f t="shared" si="1"/>
        <v>4874</v>
      </c>
      <c r="AU7" s="322">
        <f t="shared" si="1"/>
        <v>1</v>
      </c>
      <c r="AV7" s="322">
        <f t="shared" si="1"/>
        <v>0</v>
      </c>
      <c r="AW7" s="322">
        <f t="shared" si="1"/>
        <v>1</v>
      </c>
      <c r="AX7" s="322">
        <f t="shared" si="1"/>
        <v>0</v>
      </c>
      <c r="AY7" s="322">
        <f t="shared" si="1"/>
        <v>618</v>
      </c>
      <c r="AZ7" s="322">
        <f t="shared" si="1"/>
        <v>0</v>
      </c>
      <c r="BA7" s="322">
        <f t="shared" si="1"/>
        <v>60</v>
      </c>
      <c r="BB7" s="322">
        <f t="shared" si="1"/>
        <v>558</v>
      </c>
      <c r="BC7" s="322">
        <f t="shared" si="1"/>
        <v>26193</v>
      </c>
      <c r="BD7" s="322">
        <f t="shared" si="1"/>
        <v>11681</v>
      </c>
      <c r="BE7" s="322">
        <f t="shared" si="1"/>
        <v>0</v>
      </c>
      <c r="BF7" s="322">
        <f t="shared" si="1"/>
        <v>4387</v>
      </c>
      <c r="BG7" s="322">
        <f t="shared" si="1"/>
        <v>1240</v>
      </c>
      <c r="BH7" s="322">
        <f t="shared" si="1"/>
        <v>1085</v>
      </c>
      <c r="BI7" s="322">
        <f t="shared" si="1"/>
        <v>8</v>
      </c>
      <c r="BJ7" s="322">
        <f t="shared" si="1"/>
        <v>4961</v>
      </c>
      <c r="BK7" s="322">
        <f t="shared" si="1"/>
        <v>14512</v>
      </c>
      <c r="BL7" s="322">
        <f t="shared" si="1"/>
        <v>0</v>
      </c>
      <c r="BM7" s="322">
        <f t="shared" si="1"/>
        <v>11557</v>
      </c>
      <c r="BN7" s="322">
        <f t="shared" si="1"/>
        <v>129</v>
      </c>
      <c r="BO7" s="322">
        <f t="shared" si="1"/>
        <v>1572</v>
      </c>
      <c r="BP7" s="322">
        <f aca="true" t="shared" si="2" ref="BP7:CU7">SUM(BP8:BP27)</f>
        <v>0</v>
      </c>
      <c r="BQ7" s="322">
        <f t="shared" si="2"/>
        <v>1254</v>
      </c>
      <c r="BR7" s="322">
        <f t="shared" si="2"/>
        <v>189627</v>
      </c>
      <c r="BS7" s="322">
        <f t="shared" si="2"/>
        <v>0</v>
      </c>
      <c r="BT7" s="322">
        <f t="shared" si="2"/>
        <v>153038</v>
      </c>
      <c r="BU7" s="322">
        <f t="shared" si="2"/>
        <v>8898</v>
      </c>
      <c r="BV7" s="322">
        <f t="shared" si="2"/>
        <v>20544</v>
      </c>
      <c r="BW7" s="322">
        <f t="shared" si="2"/>
        <v>105</v>
      </c>
      <c r="BX7" s="322">
        <f t="shared" si="2"/>
        <v>7042</v>
      </c>
      <c r="BY7" s="322">
        <f t="shared" si="2"/>
        <v>177946</v>
      </c>
      <c r="BZ7" s="322">
        <f t="shared" si="2"/>
        <v>0</v>
      </c>
      <c r="CA7" s="322">
        <f t="shared" si="2"/>
        <v>148651</v>
      </c>
      <c r="CB7" s="322">
        <f t="shared" si="2"/>
        <v>7658</v>
      </c>
      <c r="CC7" s="322">
        <f t="shared" si="2"/>
        <v>19459</v>
      </c>
      <c r="CD7" s="322">
        <f t="shared" si="2"/>
        <v>97</v>
      </c>
      <c r="CE7" s="322">
        <f t="shared" si="2"/>
        <v>2081</v>
      </c>
      <c r="CF7" s="322">
        <f t="shared" si="2"/>
        <v>11681</v>
      </c>
      <c r="CG7" s="322">
        <f t="shared" si="2"/>
        <v>0</v>
      </c>
      <c r="CH7" s="322">
        <f t="shared" si="2"/>
        <v>4387</v>
      </c>
      <c r="CI7" s="322">
        <f t="shared" si="2"/>
        <v>1240</v>
      </c>
      <c r="CJ7" s="322">
        <f t="shared" si="2"/>
        <v>1085</v>
      </c>
      <c r="CK7" s="322">
        <f t="shared" si="2"/>
        <v>8</v>
      </c>
      <c r="CL7" s="322">
        <f t="shared" si="2"/>
        <v>4961</v>
      </c>
      <c r="CM7" s="322">
        <f t="shared" si="2"/>
        <v>79181</v>
      </c>
      <c r="CN7" s="322">
        <f t="shared" si="2"/>
        <v>0</v>
      </c>
      <c r="CO7" s="322">
        <f t="shared" si="2"/>
        <v>70355</v>
      </c>
      <c r="CP7" s="322">
        <f t="shared" si="2"/>
        <v>365</v>
      </c>
      <c r="CQ7" s="322">
        <f t="shared" si="2"/>
        <v>6588</v>
      </c>
      <c r="CR7" s="322">
        <f t="shared" si="2"/>
        <v>1</v>
      </c>
      <c r="CS7" s="322">
        <f t="shared" si="2"/>
        <v>1872</v>
      </c>
      <c r="CT7" s="322">
        <f t="shared" si="2"/>
        <v>64669</v>
      </c>
      <c r="CU7" s="322">
        <f t="shared" si="2"/>
        <v>0</v>
      </c>
      <c r="CV7" s="322">
        <f aca="true" t="shared" si="3" ref="CV7:DM7">SUM(CV8:CV27)</f>
        <v>58798</v>
      </c>
      <c r="CW7" s="322">
        <f t="shared" si="3"/>
        <v>236</v>
      </c>
      <c r="CX7" s="322">
        <f t="shared" si="3"/>
        <v>5016</v>
      </c>
      <c r="CY7" s="322">
        <f t="shared" si="3"/>
        <v>1</v>
      </c>
      <c r="CZ7" s="322">
        <f t="shared" si="3"/>
        <v>618</v>
      </c>
      <c r="DA7" s="322">
        <f t="shared" si="3"/>
        <v>14512</v>
      </c>
      <c r="DB7" s="322">
        <f t="shared" si="3"/>
        <v>0</v>
      </c>
      <c r="DC7" s="322">
        <f t="shared" si="3"/>
        <v>11557</v>
      </c>
      <c r="DD7" s="322">
        <f t="shared" si="3"/>
        <v>129</v>
      </c>
      <c r="DE7" s="322">
        <f t="shared" si="3"/>
        <v>1572</v>
      </c>
      <c r="DF7" s="322">
        <f t="shared" si="3"/>
        <v>0</v>
      </c>
      <c r="DG7" s="322">
        <f t="shared" si="3"/>
        <v>1254</v>
      </c>
      <c r="DH7" s="322">
        <f t="shared" si="3"/>
        <v>66</v>
      </c>
      <c r="DI7" s="322">
        <f t="shared" si="3"/>
        <v>9</v>
      </c>
      <c r="DJ7" s="322">
        <f t="shared" si="3"/>
        <v>7</v>
      </c>
      <c r="DK7" s="322">
        <f t="shared" si="3"/>
        <v>1</v>
      </c>
      <c r="DL7" s="322">
        <f t="shared" si="3"/>
        <v>0</v>
      </c>
      <c r="DM7" s="322">
        <f t="shared" si="3"/>
        <v>1</v>
      </c>
    </row>
    <row r="8" spans="1:117" s="299" customFormat="1" ht="12" customHeight="1">
      <c r="A8" s="294" t="s">
        <v>567</v>
      </c>
      <c r="B8" s="295" t="s">
        <v>607</v>
      </c>
      <c r="C8" s="294" t="s">
        <v>569</v>
      </c>
      <c r="D8" s="301">
        <f aca="true" t="shared" si="4" ref="D8:D27">SUM(E8,AD8,BC8)</f>
        <v>88534</v>
      </c>
      <c r="E8" s="302">
        <f aca="true" t="shared" si="5" ref="E8:E27">SUM(F8,J8,N8,R8,V8,Z8)</f>
        <v>52218</v>
      </c>
      <c r="F8" s="302">
        <f aca="true" t="shared" si="6" ref="F8:F27">SUM(G8:I8)</f>
        <v>0</v>
      </c>
      <c r="G8" s="302">
        <v>0</v>
      </c>
      <c r="H8" s="302">
        <v>0</v>
      </c>
      <c r="I8" s="302">
        <v>0</v>
      </c>
      <c r="J8" s="302">
        <f aca="true" t="shared" si="7" ref="J8:J27">SUM(K8:M8)</f>
        <v>43145</v>
      </c>
      <c r="K8" s="302">
        <v>15189</v>
      </c>
      <c r="L8" s="302">
        <v>27956</v>
      </c>
      <c r="M8" s="302">
        <v>0</v>
      </c>
      <c r="N8" s="302">
        <f aca="true" t="shared" si="8" ref="N8:N27">SUM(O8:Q8)</f>
        <v>1707</v>
      </c>
      <c r="O8" s="302">
        <v>0</v>
      </c>
      <c r="P8" s="302">
        <v>1707</v>
      </c>
      <c r="Q8" s="302">
        <v>0</v>
      </c>
      <c r="R8" s="302">
        <f aca="true" t="shared" si="9" ref="R8:R27">SUM(S8:U8)</f>
        <v>6954</v>
      </c>
      <c r="S8" s="302">
        <v>4307</v>
      </c>
      <c r="T8" s="302">
        <v>2647</v>
      </c>
      <c r="U8" s="302">
        <v>0</v>
      </c>
      <c r="V8" s="302">
        <f aca="true" t="shared" si="10" ref="V8:V27">SUM(W8:Y8)</f>
        <v>17</v>
      </c>
      <c r="W8" s="302">
        <v>0</v>
      </c>
      <c r="X8" s="302">
        <v>17</v>
      </c>
      <c r="Y8" s="302">
        <v>0</v>
      </c>
      <c r="Z8" s="302">
        <f aca="true" t="shared" si="11" ref="Z8:Z27">SUM(AA8:AC8)</f>
        <v>395</v>
      </c>
      <c r="AA8" s="302">
        <v>0</v>
      </c>
      <c r="AB8" s="302">
        <v>395</v>
      </c>
      <c r="AC8" s="302">
        <v>0</v>
      </c>
      <c r="AD8" s="302">
        <f aca="true" t="shared" si="12" ref="AD8:AD27">SUM(AE8,AI8,AM8,AQ8,AU8,AY8)</f>
        <v>24144</v>
      </c>
      <c r="AE8" s="302">
        <f aca="true" t="shared" si="13" ref="AE8:AE27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27">SUM(AJ8:AL8)</f>
        <v>23690</v>
      </c>
      <c r="AJ8" s="302">
        <v>0</v>
      </c>
      <c r="AK8" s="302">
        <v>0</v>
      </c>
      <c r="AL8" s="302">
        <v>23690</v>
      </c>
      <c r="AM8" s="302">
        <f aca="true" t="shared" si="15" ref="AM8:AM27">SUM(AN8:AP8)</f>
        <v>16</v>
      </c>
      <c r="AN8" s="302">
        <v>0</v>
      </c>
      <c r="AO8" s="302">
        <v>0</v>
      </c>
      <c r="AP8" s="302">
        <v>16</v>
      </c>
      <c r="AQ8" s="302">
        <f aca="true" t="shared" si="16" ref="AQ8:AQ27">SUM(AR8:AT8)</f>
        <v>245</v>
      </c>
      <c r="AR8" s="302">
        <v>48</v>
      </c>
      <c r="AS8" s="302">
        <v>0</v>
      </c>
      <c r="AT8" s="302">
        <v>197</v>
      </c>
      <c r="AU8" s="302">
        <f aca="true" t="shared" si="17" ref="AU8:AU27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27">SUM(AZ8:BB8)</f>
        <v>193</v>
      </c>
      <c r="AZ8" s="302">
        <v>0</v>
      </c>
      <c r="BA8" s="302">
        <v>0</v>
      </c>
      <c r="BB8" s="302">
        <v>193</v>
      </c>
      <c r="BC8" s="301">
        <f aca="true" t="shared" si="19" ref="BC8:BC27">SUM(BD8,BK8)</f>
        <v>12172</v>
      </c>
      <c r="BD8" s="301">
        <f aca="true" t="shared" si="20" ref="BD8:BD27">SUM(BE8:BJ8)</f>
        <v>3462</v>
      </c>
      <c r="BE8" s="302">
        <v>0</v>
      </c>
      <c r="BF8" s="302">
        <v>1728</v>
      </c>
      <c r="BG8" s="302">
        <v>683</v>
      </c>
      <c r="BH8" s="302">
        <v>74</v>
      </c>
      <c r="BI8" s="302">
        <v>0</v>
      </c>
      <c r="BJ8" s="302">
        <v>977</v>
      </c>
      <c r="BK8" s="301">
        <f aca="true" t="shared" si="21" ref="BK8:BK27">SUM(BL8:BQ8)</f>
        <v>8710</v>
      </c>
      <c r="BL8" s="302">
        <v>0</v>
      </c>
      <c r="BM8" s="302">
        <v>7792</v>
      </c>
      <c r="BN8" s="302">
        <v>47</v>
      </c>
      <c r="BO8" s="302">
        <v>54</v>
      </c>
      <c r="BP8" s="302">
        <v>0</v>
      </c>
      <c r="BQ8" s="302">
        <v>817</v>
      </c>
      <c r="BR8" s="302">
        <f aca="true" t="shared" si="22" ref="BR8:BR27">SUM(BY8,CF8)</f>
        <v>55680</v>
      </c>
      <c r="BS8" s="302">
        <f aca="true" t="shared" si="23" ref="BS8:BS27">SUM(BZ8,CG8)</f>
        <v>0</v>
      </c>
      <c r="BT8" s="302">
        <f aca="true" t="shared" si="24" ref="BT8:BT27">SUM(CA8,CH8)</f>
        <v>44873</v>
      </c>
      <c r="BU8" s="302">
        <f aca="true" t="shared" si="25" ref="BU8:BU27">SUM(CB8,CI8)</f>
        <v>2390</v>
      </c>
      <c r="BV8" s="302">
        <f aca="true" t="shared" si="26" ref="BV8:BV27">SUM(CC8,CJ8)</f>
        <v>7028</v>
      </c>
      <c r="BW8" s="302">
        <f aca="true" t="shared" si="27" ref="BW8:BW27">SUM(CD8,CK8)</f>
        <v>17</v>
      </c>
      <c r="BX8" s="302">
        <f aca="true" t="shared" si="28" ref="BX8:BX27">SUM(CE8,CL8)</f>
        <v>1372</v>
      </c>
      <c r="BY8" s="301">
        <f aca="true" t="shared" si="29" ref="BY8:BY27">SUM(BZ8:CE8)</f>
        <v>52218</v>
      </c>
      <c r="BZ8" s="302">
        <f aca="true" t="shared" si="30" ref="BZ8:BZ27">F8</f>
        <v>0</v>
      </c>
      <c r="CA8" s="302">
        <f aca="true" t="shared" si="31" ref="CA8:CA27">J8</f>
        <v>43145</v>
      </c>
      <c r="CB8" s="302">
        <f aca="true" t="shared" si="32" ref="CB8:CB27">N8</f>
        <v>1707</v>
      </c>
      <c r="CC8" s="302">
        <f aca="true" t="shared" si="33" ref="CC8:CC27">R8</f>
        <v>6954</v>
      </c>
      <c r="CD8" s="302">
        <f aca="true" t="shared" si="34" ref="CD8:CD27">V8</f>
        <v>17</v>
      </c>
      <c r="CE8" s="302">
        <f aca="true" t="shared" si="35" ref="CE8:CE27">Z8</f>
        <v>395</v>
      </c>
      <c r="CF8" s="301">
        <f aca="true" t="shared" si="36" ref="CF8:CF27">SUM(CG8:CL8)</f>
        <v>3462</v>
      </c>
      <c r="CG8" s="302">
        <f aca="true" t="shared" si="37" ref="CG8:CG27">BE8</f>
        <v>0</v>
      </c>
      <c r="CH8" s="302">
        <f aca="true" t="shared" si="38" ref="CH8:CH27">BF8</f>
        <v>1728</v>
      </c>
      <c r="CI8" s="302">
        <f aca="true" t="shared" si="39" ref="CI8:CI27">BG8</f>
        <v>683</v>
      </c>
      <c r="CJ8" s="302">
        <f aca="true" t="shared" si="40" ref="CJ8:CJ27">BH8</f>
        <v>74</v>
      </c>
      <c r="CK8" s="302">
        <f aca="true" t="shared" si="41" ref="CK8:CK27">BI8</f>
        <v>0</v>
      </c>
      <c r="CL8" s="302">
        <f aca="true" t="shared" si="42" ref="CL8:CL27">BJ8</f>
        <v>977</v>
      </c>
      <c r="CM8" s="302">
        <f aca="true" t="shared" si="43" ref="CM8:CM27">SUM(CT8,DA8)</f>
        <v>32854</v>
      </c>
      <c r="CN8" s="302">
        <f aca="true" t="shared" si="44" ref="CN8:CN27">SUM(CU8,DB8)</f>
        <v>0</v>
      </c>
      <c r="CO8" s="302">
        <f aca="true" t="shared" si="45" ref="CO8:CO27">SUM(CV8,DC8)</f>
        <v>31482</v>
      </c>
      <c r="CP8" s="302">
        <f aca="true" t="shared" si="46" ref="CP8:CP27">SUM(CW8,DD8)</f>
        <v>63</v>
      </c>
      <c r="CQ8" s="302">
        <f aca="true" t="shared" si="47" ref="CQ8:CQ27">SUM(CX8,DE8)</f>
        <v>299</v>
      </c>
      <c r="CR8" s="302">
        <f aca="true" t="shared" si="48" ref="CR8:CR27">SUM(CY8,DF8)</f>
        <v>0</v>
      </c>
      <c r="CS8" s="302">
        <f aca="true" t="shared" si="49" ref="CS8:CS27">SUM(CZ8,DG8)</f>
        <v>1010</v>
      </c>
      <c r="CT8" s="301">
        <f aca="true" t="shared" si="50" ref="CT8:CT27">SUM(CU8:CZ8)</f>
        <v>24144</v>
      </c>
      <c r="CU8" s="302">
        <f aca="true" t="shared" si="51" ref="CU8:CU27">AE8</f>
        <v>0</v>
      </c>
      <c r="CV8" s="302">
        <f aca="true" t="shared" si="52" ref="CV8:CV27">AI8</f>
        <v>23690</v>
      </c>
      <c r="CW8" s="302">
        <f aca="true" t="shared" si="53" ref="CW8:CW27">AM8</f>
        <v>16</v>
      </c>
      <c r="CX8" s="302">
        <f aca="true" t="shared" si="54" ref="CX8:CX27">AQ8</f>
        <v>245</v>
      </c>
      <c r="CY8" s="302">
        <f aca="true" t="shared" si="55" ref="CY8:CY27">AU8</f>
        <v>0</v>
      </c>
      <c r="CZ8" s="302">
        <f aca="true" t="shared" si="56" ref="CZ8:CZ27">AY8</f>
        <v>193</v>
      </c>
      <c r="DA8" s="301">
        <f aca="true" t="shared" si="57" ref="DA8:DA27">SUM(DB8:DG8)</f>
        <v>8710</v>
      </c>
      <c r="DB8" s="302">
        <f aca="true" t="shared" si="58" ref="DB8:DB27">BL8</f>
        <v>0</v>
      </c>
      <c r="DC8" s="302">
        <f aca="true" t="shared" si="59" ref="DC8:DC27">BM8</f>
        <v>7792</v>
      </c>
      <c r="DD8" s="302">
        <f aca="true" t="shared" si="60" ref="DD8:DD27">BN8</f>
        <v>47</v>
      </c>
      <c r="DE8" s="302">
        <f aca="true" t="shared" si="61" ref="DE8:DE27">BO8</f>
        <v>54</v>
      </c>
      <c r="DF8" s="302">
        <f aca="true" t="shared" si="62" ref="DF8:DF27">BP8</f>
        <v>0</v>
      </c>
      <c r="DG8" s="302">
        <f aca="true" t="shared" si="63" ref="DG8:DG27">BQ8</f>
        <v>817</v>
      </c>
      <c r="DH8" s="302">
        <v>0</v>
      </c>
      <c r="DI8" s="301">
        <f aca="true" t="shared" si="64" ref="DI8:DI27">SUM(DJ8:DM8)</f>
        <v>1</v>
      </c>
      <c r="DJ8" s="302">
        <v>1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306" t="s">
        <v>571</v>
      </c>
      <c r="C9" s="294" t="s">
        <v>606</v>
      </c>
      <c r="D9" s="301">
        <f t="shared" si="4"/>
        <v>38323</v>
      </c>
      <c r="E9" s="302">
        <f t="shared" si="5"/>
        <v>27897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23715</v>
      </c>
      <c r="K9" s="302">
        <v>4066</v>
      </c>
      <c r="L9" s="302">
        <v>19649</v>
      </c>
      <c r="M9" s="302">
        <v>0</v>
      </c>
      <c r="N9" s="302">
        <f t="shared" si="8"/>
        <v>1680</v>
      </c>
      <c r="O9" s="302">
        <v>4</v>
      </c>
      <c r="P9" s="302">
        <v>1676</v>
      </c>
      <c r="Q9" s="302">
        <v>0</v>
      </c>
      <c r="R9" s="302">
        <f t="shared" si="9"/>
        <v>2171</v>
      </c>
      <c r="S9" s="302">
        <v>231</v>
      </c>
      <c r="T9" s="302">
        <v>1940</v>
      </c>
      <c r="U9" s="302">
        <v>0</v>
      </c>
      <c r="V9" s="302">
        <f t="shared" si="10"/>
        <v>28</v>
      </c>
      <c r="W9" s="302">
        <v>28</v>
      </c>
      <c r="X9" s="302">
        <v>0</v>
      </c>
      <c r="Y9" s="302">
        <v>0</v>
      </c>
      <c r="Z9" s="302">
        <f t="shared" si="11"/>
        <v>303</v>
      </c>
      <c r="AA9" s="302">
        <v>191</v>
      </c>
      <c r="AB9" s="302">
        <v>112</v>
      </c>
      <c r="AC9" s="302">
        <v>0</v>
      </c>
      <c r="AD9" s="302">
        <f t="shared" si="12"/>
        <v>9025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8225</v>
      </c>
      <c r="AJ9" s="302">
        <v>0</v>
      </c>
      <c r="AK9" s="302">
        <v>0</v>
      </c>
      <c r="AL9" s="302">
        <v>8225</v>
      </c>
      <c r="AM9" s="302">
        <f t="shared" si="15"/>
        <v>71</v>
      </c>
      <c r="AN9" s="302">
        <v>0</v>
      </c>
      <c r="AO9" s="302">
        <v>0</v>
      </c>
      <c r="AP9" s="302">
        <v>71</v>
      </c>
      <c r="AQ9" s="302">
        <f t="shared" si="16"/>
        <v>696</v>
      </c>
      <c r="AR9" s="302">
        <v>0</v>
      </c>
      <c r="AS9" s="302">
        <v>0</v>
      </c>
      <c r="AT9" s="302">
        <v>696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33</v>
      </c>
      <c r="AZ9" s="302">
        <v>0</v>
      </c>
      <c r="BA9" s="302">
        <v>0</v>
      </c>
      <c r="BB9" s="302">
        <v>33</v>
      </c>
      <c r="BC9" s="301">
        <f t="shared" si="19"/>
        <v>1401</v>
      </c>
      <c r="BD9" s="301">
        <f t="shared" si="20"/>
        <v>456</v>
      </c>
      <c r="BE9" s="302">
        <v>0</v>
      </c>
      <c r="BF9" s="302">
        <v>79</v>
      </c>
      <c r="BG9" s="302">
        <v>19</v>
      </c>
      <c r="BH9" s="302">
        <v>0</v>
      </c>
      <c r="BI9" s="302">
        <v>0</v>
      </c>
      <c r="BJ9" s="302">
        <v>358</v>
      </c>
      <c r="BK9" s="301">
        <f t="shared" si="21"/>
        <v>945</v>
      </c>
      <c r="BL9" s="302">
        <v>0</v>
      </c>
      <c r="BM9" s="302">
        <v>882</v>
      </c>
      <c r="BN9" s="302">
        <v>18</v>
      </c>
      <c r="BO9" s="302">
        <v>0</v>
      </c>
      <c r="BP9" s="302">
        <v>0</v>
      </c>
      <c r="BQ9" s="302">
        <v>45</v>
      </c>
      <c r="BR9" s="302">
        <f t="shared" si="22"/>
        <v>28353</v>
      </c>
      <c r="BS9" s="302">
        <f t="shared" si="23"/>
        <v>0</v>
      </c>
      <c r="BT9" s="302">
        <f t="shared" si="24"/>
        <v>23794</v>
      </c>
      <c r="BU9" s="302">
        <f t="shared" si="25"/>
        <v>1699</v>
      </c>
      <c r="BV9" s="302">
        <f t="shared" si="26"/>
        <v>2171</v>
      </c>
      <c r="BW9" s="302">
        <f t="shared" si="27"/>
        <v>28</v>
      </c>
      <c r="BX9" s="302">
        <f t="shared" si="28"/>
        <v>661</v>
      </c>
      <c r="BY9" s="301">
        <f t="shared" si="29"/>
        <v>27897</v>
      </c>
      <c r="BZ9" s="302">
        <f t="shared" si="30"/>
        <v>0</v>
      </c>
      <c r="CA9" s="302">
        <f t="shared" si="31"/>
        <v>23715</v>
      </c>
      <c r="CB9" s="302">
        <f t="shared" si="32"/>
        <v>1680</v>
      </c>
      <c r="CC9" s="302">
        <f t="shared" si="33"/>
        <v>2171</v>
      </c>
      <c r="CD9" s="302">
        <f t="shared" si="34"/>
        <v>28</v>
      </c>
      <c r="CE9" s="302">
        <f t="shared" si="35"/>
        <v>303</v>
      </c>
      <c r="CF9" s="301">
        <f t="shared" si="36"/>
        <v>456</v>
      </c>
      <c r="CG9" s="302">
        <f t="shared" si="37"/>
        <v>0</v>
      </c>
      <c r="CH9" s="302">
        <f t="shared" si="38"/>
        <v>79</v>
      </c>
      <c r="CI9" s="302">
        <f t="shared" si="39"/>
        <v>19</v>
      </c>
      <c r="CJ9" s="302">
        <f t="shared" si="40"/>
        <v>0</v>
      </c>
      <c r="CK9" s="302">
        <f t="shared" si="41"/>
        <v>0</v>
      </c>
      <c r="CL9" s="302">
        <f t="shared" si="42"/>
        <v>358</v>
      </c>
      <c r="CM9" s="302">
        <f t="shared" si="43"/>
        <v>9970</v>
      </c>
      <c r="CN9" s="302">
        <f t="shared" si="44"/>
        <v>0</v>
      </c>
      <c r="CO9" s="302">
        <f t="shared" si="45"/>
        <v>9107</v>
      </c>
      <c r="CP9" s="302">
        <f t="shared" si="46"/>
        <v>89</v>
      </c>
      <c r="CQ9" s="302">
        <f t="shared" si="47"/>
        <v>696</v>
      </c>
      <c r="CR9" s="302">
        <f t="shared" si="48"/>
        <v>0</v>
      </c>
      <c r="CS9" s="302">
        <f t="shared" si="49"/>
        <v>78</v>
      </c>
      <c r="CT9" s="301">
        <f t="shared" si="50"/>
        <v>9025</v>
      </c>
      <c r="CU9" s="302">
        <f t="shared" si="51"/>
        <v>0</v>
      </c>
      <c r="CV9" s="302">
        <f t="shared" si="52"/>
        <v>8225</v>
      </c>
      <c r="CW9" s="302">
        <f t="shared" si="53"/>
        <v>71</v>
      </c>
      <c r="CX9" s="302">
        <f t="shared" si="54"/>
        <v>696</v>
      </c>
      <c r="CY9" s="302">
        <f t="shared" si="55"/>
        <v>0</v>
      </c>
      <c r="CZ9" s="302">
        <f t="shared" si="56"/>
        <v>33</v>
      </c>
      <c r="DA9" s="301">
        <f t="shared" si="57"/>
        <v>945</v>
      </c>
      <c r="DB9" s="302">
        <f t="shared" si="58"/>
        <v>0</v>
      </c>
      <c r="DC9" s="302">
        <f t="shared" si="59"/>
        <v>882</v>
      </c>
      <c r="DD9" s="302">
        <f t="shared" si="60"/>
        <v>18</v>
      </c>
      <c r="DE9" s="302">
        <f t="shared" si="61"/>
        <v>0</v>
      </c>
      <c r="DF9" s="302">
        <f t="shared" si="62"/>
        <v>0</v>
      </c>
      <c r="DG9" s="302">
        <f t="shared" si="63"/>
        <v>45</v>
      </c>
      <c r="DH9" s="302">
        <v>0</v>
      </c>
      <c r="DI9" s="301">
        <f t="shared" si="64"/>
        <v>5</v>
      </c>
      <c r="DJ9" s="302">
        <v>5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306" t="s">
        <v>572</v>
      </c>
      <c r="C10" s="294" t="s">
        <v>570</v>
      </c>
      <c r="D10" s="301">
        <f t="shared" si="4"/>
        <v>27771</v>
      </c>
      <c r="E10" s="302">
        <f t="shared" si="5"/>
        <v>16613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14634</v>
      </c>
      <c r="K10" s="302">
        <v>0</v>
      </c>
      <c r="L10" s="302">
        <v>14634</v>
      </c>
      <c r="M10" s="302">
        <v>0</v>
      </c>
      <c r="N10" s="302">
        <f t="shared" si="8"/>
        <v>307</v>
      </c>
      <c r="O10" s="302">
        <v>0</v>
      </c>
      <c r="P10" s="302">
        <v>307</v>
      </c>
      <c r="Q10" s="302">
        <v>0</v>
      </c>
      <c r="R10" s="302">
        <f t="shared" si="9"/>
        <v>1508</v>
      </c>
      <c r="S10" s="302">
        <v>0</v>
      </c>
      <c r="T10" s="302">
        <v>1508</v>
      </c>
      <c r="U10" s="302">
        <v>0</v>
      </c>
      <c r="V10" s="302">
        <f t="shared" si="10"/>
        <v>16</v>
      </c>
      <c r="W10" s="302">
        <v>0</v>
      </c>
      <c r="X10" s="302">
        <v>16</v>
      </c>
      <c r="Y10" s="302">
        <v>0</v>
      </c>
      <c r="Z10" s="302">
        <f t="shared" si="11"/>
        <v>148</v>
      </c>
      <c r="AA10" s="302">
        <v>0</v>
      </c>
      <c r="AB10" s="302">
        <v>148</v>
      </c>
      <c r="AC10" s="302">
        <v>0</v>
      </c>
      <c r="AD10" s="302">
        <f t="shared" si="12"/>
        <v>8207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7601</v>
      </c>
      <c r="AJ10" s="302">
        <v>0</v>
      </c>
      <c r="AK10" s="302">
        <v>0</v>
      </c>
      <c r="AL10" s="302">
        <v>7601</v>
      </c>
      <c r="AM10" s="302">
        <f t="shared" si="15"/>
        <v>0</v>
      </c>
      <c r="AN10" s="302">
        <v>0</v>
      </c>
      <c r="AO10" s="302">
        <v>0</v>
      </c>
      <c r="AP10" s="302">
        <v>0</v>
      </c>
      <c r="AQ10" s="302">
        <f t="shared" si="16"/>
        <v>606</v>
      </c>
      <c r="AR10" s="302">
        <v>0</v>
      </c>
      <c r="AS10" s="302">
        <v>0</v>
      </c>
      <c r="AT10" s="302">
        <v>606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2951</v>
      </c>
      <c r="BD10" s="301">
        <f t="shared" si="20"/>
        <v>1465</v>
      </c>
      <c r="BE10" s="302">
        <v>0</v>
      </c>
      <c r="BF10" s="302">
        <v>0</v>
      </c>
      <c r="BG10" s="302">
        <v>115</v>
      </c>
      <c r="BH10" s="302">
        <v>246</v>
      </c>
      <c r="BI10" s="302">
        <v>0</v>
      </c>
      <c r="BJ10" s="302">
        <v>1104</v>
      </c>
      <c r="BK10" s="301">
        <f t="shared" si="21"/>
        <v>1486</v>
      </c>
      <c r="BL10" s="302">
        <v>0</v>
      </c>
      <c r="BM10" s="302">
        <v>0</v>
      </c>
      <c r="BN10" s="302">
        <v>0</v>
      </c>
      <c r="BO10" s="302">
        <v>1368</v>
      </c>
      <c r="BP10" s="302">
        <v>0</v>
      </c>
      <c r="BQ10" s="302">
        <v>118</v>
      </c>
      <c r="BR10" s="302">
        <f t="shared" si="22"/>
        <v>18078</v>
      </c>
      <c r="BS10" s="302">
        <f t="shared" si="23"/>
        <v>0</v>
      </c>
      <c r="BT10" s="302">
        <f t="shared" si="24"/>
        <v>14634</v>
      </c>
      <c r="BU10" s="302">
        <f t="shared" si="25"/>
        <v>422</v>
      </c>
      <c r="BV10" s="302">
        <f t="shared" si="26"/>
        <v>1754</v>
      </c>
      <c r="BW10" s="302">
        <f t="shared" si="27"/>
        <v>16</v>
      </c>
      <c r="BX10" s="302">
        <f t="shared" si="28"/>
        <v>1252</v>
      </c>
      <c r="BY10" s="301">
        <f t="shared" si="29"/>
        <v>16613</v>
      </c>
      <c r="BZ10" s="302">
        <f t="shared" si="30"/>
        <v>0</v>
      </c>
      <c r="CA10" s="302">
        <f t="shared" si="31"/>
        <v>14634</v>
      </c>
      <c r="CB10" s="302">
        <f t="shared" si="32"/>
        <v>307</v>
      </c>
      <c r="CC10" s="302">
        <f t="shared" si="33"/>
        <v>1508</v>
      </c>
      <c r="CD10" s="302">
        <f t="shared" si="34"/>
        <v>16</v>
      </c>
      <c r="CE10" s="302">
        <f t="shared" si="35"/>
        <v>148</v>
      </c>
      <c r="CF10" s="301">
        <f t="shared" si="36"/>
        <v>1465</v>
      </c>
      <c r="CG10" s="302">
        <f t="shared" si="37"/>
        <v>0</v>
      </c>
      <c r="CH10" s="302">
        <f t="shared" si="38"/>
        <v>0</v>
      </c>
      <c r="CI10" s="302">
        <f t="shared" si="39"/>
        <v>115</v>
      </c>
      <c r="CJ10" s="302">
        <f t="shared" si="40"/>
        <v>246</v>
      </c>
      <c r="CK10" s="302">
        <f t="shared" si="41"/>
        <v>0</v>
      </c>
      <c r="CL10" s="302">
        <f t="shared" si="42"/>
        <v>1104</v>
      </c>
      <c r="CM10" s="302">
        <f t="shared" si="43"/>
        <v>9693</v>
      </c>
      <c r="CN10" s="302">
        <f t="shared" si="44"/>
        <v>0</v>
      </c>
      <c r="CO10" s="302">
        <f t="shared" si="45"/>
        <v>7601</v>
      </c>
      <c r="CP10" s="302">
        <f t="shared" si="46"/>
        <v>0</v>
      </c>
      <c r="CQ10" s="302">
        <f t="shared" si="47"/>
        <v>1974</v>
      </c>
      <c r="CR10" s="302">
        <f t="shared" si="48"/>
        <v>0</v>
      </c>
      <c r="CS10" s="302">
        <f t="shared" si="49"/>
        <v>118</v>
      </c>
      <c r="CT10" s="301">
        <f t="shared" si="50"/>
        <v>8207</v>
      </c>
      <c r="CU10" s="302">
        <f t="shared" si="51"/>
        <v>0</v>
      </c>
      <c r="CV10" s="302">
        <f t="shared" si="52"/>
        <v>7601</v>
      </c>
      <c r="CW10" s="302">
        <f t="shared" si="53"/>
        <v>0</v>
      </c>
      <c r="CX10" s="302">
        <f t="shared" si="54"/>
        <v>606</v>
      </c>
      <c r="CY10" s="302">
        <f t="shared" si="55"/>
        <v>0</v>
      </c>
      <c r="CZ10" s="302">
        <f t="shared" si="56"/>
        <v>0</v>
      </c>
      <c r="DA10" s="301">
        <f t="shared" si="57"/>
        <v>1486</v>
      </c>
      <c r="DB10" s="302">
        <f t="shared" si="58"/>
        <v>0</v>
      </c>
      <c r="DC10" s="302">
        <f t="shared" si="59"/>
        <v>0</v>
      </c>
      <c r="DD10" s="302">
        <f t="shared" si="60"/>
        <v>0</v>
      </c>
      <c r="DE10" s="302">
        <f t="shared" si="61"/>
        <v>1368</v>
      </c>
      <c r="DF10" s="302">
        <f t="shared" si="62"/>
        <v>0</v>
      </c>
      <c r="DG10" s="302">
        <f t="shared" si="63"/>
        <v>118</v>
      </c>
      <c r="DH10" s="302">
        <v>66</v>
      </c>
      <c r="DI10" s="301">
        <f t="shared" si="64"/>
        <v>1</v>
      </c>
      <c r="DJ10" s="302">
        <v>0</v>
      </c>
      <c r="DK10" s="302">
        <v>1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306" t="s">
        <v>573</v>
      </c>
      <c r="C11" s="294" t="s">
        <v>574</v>
      </c>
      <c r="D11" s="301">
        <f t="shared" si="4"/>
        <v>5989</v>
      </c>
      <c r="E11" s="302">
        <f t="shared" si="5"/>
        <v>4084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3592</v>
      </c>
      <c r="K11" s="302">
        <v>0</v>
      </c>
      <c r="L11" s="302">
        <v>3592</v>
      </c>
      <c r="M11" s="302">
        <v>0</v>
      </c>
      <c r="N11" s="302">
        <f t="shared" si="8"/>
        <v>265</v>
      </c>
      <c r="O11" s="302">
        <v>0</v>
      </c>
      <c r="P11" s="302">
        <v>265</v>
      </c>
      <c r="Q11" s="302">
        <v>0</v>
      </c>
      <c r="R11" s="302">
        <f t="shared" si="9"/>
        <v>227</v>
      </c>
      <c r="S11" s="302">
        <v>0</v>
      </c>
      <c r="T11" s="302">
        <v>227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0</v>
      </c>
      <c r="AA11" s="302">
        <v>0</v>
      </c>
      <c r="AB11" s="302">
        <v>0</v>
      </c>
      <c r="AC11" s="302">
        <v>0</v>
      </c>
      <c r="AD11" s="302">
        <f t="shared" si="12"/>
        <v>938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938</v>
      </c>
      <c r="AJ11" s="302">
        <v>0</v>
      </c>
      <c r="AK11" s="302">
        <v>0</v>
      </c>
      <c r="AL11" s="302">
        <v>938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0</v>
      </c>
      <c r="AR11" s="302">
        <v>0</v>
      </c>
      <c r="AS11" s="302">
        <v>0</v>
      </c>
      <c r="AT11" s="302">
        <v>0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967</v>
      </c>
      <c r="BD11" s="301">
        <f t="shared" si="20"/>
        <v>807</v>
      </c>
      <c r="BE11" s="302">
        <v>0</v>
      </c>
      <c r="BF11" s="302">
        <v>495</v>
      </c>
      <c r="BG11" s="302">
        <v>240</v>
      </c>
      <c r="BH11" s="302">
        <v>72</v>
      </c>
      <c r="BI11" s="302">
        <v>0</v>
      </c>
      <c r="BJ11" s="302">
        <v>0</v>
      </c>
      <c r="BK11" s="301">
        <f t="shared" si="21"/>
        <v>160</v>
      </c>
      <c r="BL11" s="302">
        <v>0</v>
      </c>
      <c r="BM11" s="302">
        <v>160</v>
      </c>
      <c r="BN11" s="302">
        <v>0</v>
      </c>
      <c r="BO11" s="302">
        <v>0</v>
      </c>
      <c r="BP11" s="302">
        <v>0</v>
      </c>
      <c r="BQ11" s="302">
        <v>0</v>
      </c>
      <c r="BR11" s="302">
        <f t="shared" si="22"/>
        <v>4891</v>
      </c>
      <c r="BS11" s="302">
        <f t="shared" si="23"/>
        <v>0</v>
      </c>
      <c r="BT11" s="302">
        <f t="shared" si="24"/>
        <v>4087</v>
      </c>
      <c r="BU11" s="302">
        <f t="shared" si="25"/>
        <v>505</v>
      </c>
      <c r="BV11" s="302">
        <f t="shared" si="26"/>
        <v>299</v>
      </c>
      <c r="BW11" s="302">
        <f t="shared" si="27"/>
        <v>0</v>
      </c>
      <c r="BX11" s="302">
        <f t="shared" si="28"/>
        <v>0</v>
      </c>
      <c r="BY11" s="301">
        <f t="shared" si="29"/>
        <v>4084</v>
      </c>
      <c r="BZ11" s="302">
        <f t="shared" si="30"/>
        <v>0</v>
      </c>
      <c r="CA11" s="302">
        <f t="shared" si="31"/>
        <v>3592</v>
      </c>
      <c r="CB11" s="302">
        <f t="shared" si="32"/>
        <v>265</v>
      </c>
      <c r="CC11" s="302">
        <f t="shared" si="33"/>
        <v>227</v>
      </c>
      <c r="CD11" s="302">
        <f t="shared" si="34"/>
        <v>0</v>
      </c>
      <c r="CE11" s="302">
        <f t="shared" si="35"/>
        <v>0</v>
      </c>
      <c r="CF11" s="301">
        <f t="shared" si="36"/>
        <v>807</v>
      </c>
      <c r="CG11" s="302">
        <f t="shared" si="37"/>
        <v>0</v>
      </c>
      <c r="CH11" s="302">
        <f t="shared" si="38"/>
        <v>495</v>
      </c>
      <c r="CI11" s="302">
        <f t="shared" si="39"/>
        <v>240</v>
      </c>
      <c r="CJ11" s="302">
        <f t="shared" si="40"/>
        <v>72</v>
      </c>
      <c r="CK11" s="302">
        <f t="shared" si="41"/>
        <v>0</v>
      </c>
      <c r="CL11" s="302">
        <f t="shared" si="42"/>
        <v>0</v>
      </c>
      <c r="CM11" s="302">
        <f t="shared" si="43"/>
        <v>1098</v>
      </c>
      <c r="CN11" s="302">
        <f t="shared" si="44"/>
        <v>0</v>
      </c>
      <c r="CO11" s="302">
        <f t="shared" si="45"/>
        <v>1098</v>
      </c>
      <c r="CP11" s="302">
        <f t="shared" si="46"/>
        <v>0</v>
      </c>
      <c r="CQ11" s="302">
        <f t="shared" si="47"/>
        <v>0</v>
      </c>
      <c r="CR11" s="302">
        <f t="shared" si="48"/>
        <v>0</v>
      </c>
      <c r="CS11" s="302">
        <f t="shared" si="49"/>
        <v>0</v>
      </c>
      <c r="CT11" s="301">
        <f t="shared" si="50"/>
        <v>938</v>
      </c>
      <c r="CU11" s="302">
        <f t="shared" si="51"/>
        <v>0</v>
      </c>
      <c r="CV11" s="302">
        <f t="shared" si="52"/>
        <v>938</v>
      </c>
      <c r="CW11" s="302">
        <f t="shared" si="53"/>
        <v>0</v>
      </c>
      <c r="CX11" s="302">
        <f t="shared" si="54"/>
        <v>0</v>
      </c>
      <c r="CY11" s="302">
        <f t="shared" si="55"/>
        <v>0</v>
      </c>
      <c r="CZ11" s="302">
        <f t="shared" si="56"/>
        <v>0</v>
      </c>
      <c r="DA11" s="301">
        <f t="shared" si="57"/>
        <v>160</v>
      </c>
      <c r="DB11" s="302">
        <f t="shared" si="58"/>
        <v>0</v>
      </c>
      <c r="DC11" s="302">
        <f t="shared" si="59"/>
        <v>160</v>
      </c>
      <c r="DD11" s="302">
        <f t="shared" si="60"/>
        <v>0</v>
      </c>
      <c r="DE11" s="302">
        <f t="shared" si="61"/>
        <v>0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575</v>
      </c>
      <c r="C12" s="294" t="s">
        <v>576</v>
      </c>
      <c r="D12" s="316">
        <f t="shared" si="4"/>
        <v>15628</v>
      </c>
      <c r="E12" s="316">
        <f t="shared" si="5"/>
        <v>10306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9403</v>
      </c>
      <c r="K12" s="316">
        <v>0</v>
      </c>
      <c r="L12" s="316">
        <v>9403</v>
      </c>
      <c r="M12" s="316">
        <v>0</v>
      </c>
      <c r="N12" s="316">
        <f t="shared" si="8"/>
        <v>0</v>
      </c>
      <c r="O12" s="316">
        <v>0</v>
      </c>
      <c r="P12" s="316">
        <v>0</v>
      </c>
      <c r="Q12" s="316">
        <v>0</v>
      </c>
      <c r="R12" s="316">
        <f t="shared" si="9"/>
        <v>893</v>
      </c>
      <c r="S12" s="316">
        <v>0</v>
      </c>
      <c r="T12" s="316">
        <v>893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10</v>
      </c>
      <c r="AA12" s="316">
        <v>0</v>
      </c>
      <c r="AB12" s="316">
        <v>10</v>
      </c>
      <c r="AC12" s="316">
        <v>0</v>
      </c>
      <c r="AD12" s="316">
        <f t="shared" si="12"/>
        <v>3203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2648</v>
      </c>
      <c r="AJ12" s="316">
        <v>0</v>
      </c>
      <c r="AK12" s="316">
        <v>0</v>
      </c>
      <c r="AL12" s="316">
        <v>2648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518</v>
      </c>
      <c r="AR12" s="316">
        <v>0</v>
      </c>
      <c r="AS12" s="316">
        <v>0</v>
      </c>
      <c r="AT12" s="316">
        <v>518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37</v>
      </c>
      <c r="AZ12" s="316">
        <v>0</v>
      </c>
      <c r="BA12" s="316">
        <v>0</v>
      </c>
      <c r="BB12" s="316">
        <v>37</v>
      </c>
      <c r="BC12" s="316">
        <f t="shared" si="19"/>
        <v>2119</v>
      </c>
      <c r="BD12" s="316">
        <f t="shared" si="20"/>
        <v>1462</v>
      </c>
      <c r="BE12" s="316">
        <v>0</v>
      </c>
      <c r="BF12" s="316">
        <v>871</v>
      </c>
      <c r="BG12" s="316">
        <v>0</v>
      </c>
      <c r="BH12" s="316">
        <v>60</v>
      </c>
      <c r="BI12" s="316">
        <v>0</v>
      </c>
      <c r="BJ12" s="316">
        <v>531</v>
      </c>
      <c r="BK12" s="316">
        <f t="shared" si="21"/>
        <v>657</v>
      </c>
      <c r="BL12" s="316">
        <v>0</v>
      </c>
      <c r="BM12" s="316">
        <v>597</v>
      </c>
      <c r="BN12" s="316">
        <v>0</v>
      </c>
      <c r="BO12" s="316">
        <v>0</v>
      </c>
      <c r="BP12" s="316">
        <v>0</v>
      </c>
      <c r="BQ12" s="316">
        <v>60</v>
      </c>
      <c r="BR12" s="316">
        <f t="shared" si="22"/>
        <v>11768</v>
      </c>
      <c r="BS12" s="316">
        <f t="shared" si="23"/>
        <v>0</v>
      </c>
      <c r="BT12" s="316">
        <f t="shared" si="24"/>
        <v>10274</v>
      </c>
      <c r="BU12" s="316">
        <f t="shared" si="25"/>
        <v>0</v>
      </c>
      <c r="BV12" s="316">
        <f t="shared" si="26"/>
        <v>953</v>
      </c>
      <c r="BW12" s="316">
        <f t="shared" si="27"/>
        <v>0</v>
      </c>
      <c r="BX12" s="316">
        <f t="shared" si="28"/>
        <v>541</v>
      </c>
      <c r="BY12" s="316">
        <f t="shared" si="29"/>
        <v>10306</v>
      </c>
      <c r="BZ12" s="316">
        <f t="shared" si="30"/>
        <v>0</v>
      </c>
      <c r="CA12" s="316">
        <f t="shared" si="31"/>
        <v>9403</v>
      </c>
      <c r="CB12" s="316">
        <f t="shared" si="32"/>
        <v>0</v>
      </c>
      <c r="CC12" s="316">
        <f t="shared" si="33"/>
        <v>893</v>
      </c>
      <c r="CD12" s="316">
        <f t="shared" si="34"/>
        <v>0</v>
      </c>
      <c r="CE12" s="316">
        <f t="shared" si="35"/>
        <v>10</v>
      </c>
      <c r="CF12" s="316">
        <f t="shared" si="36"/>
        <v>1462</v>
      </c>
      <c r="CG12" s="316">
        <f t="shared" si="37"/>
        <v>0</v>
      </c>
      <c r="CH12" s="316">
        <f t="shared" si="38"/>
        <v>871</v>
      </c>
      <c r="CI12" s="316">
        <f t="shared" si="39"/>
        <v>0</v>
      </c>
      <c r="CJ12" s="316">
        <f t="shared" si="40"/>
        <v>60</v>
      </c>
      <c r="CK12" s="316">
        <f t="shared" si="41"/>
        <v>0</v>
      </c>
      <c r="CL12" s="316">
        <f t="shared" si="42"/>
        <v>531</v>
      </c>
      <c r="CM12" s="316">
        <f t="shared" si="43"/>
        <v>3860</v>
      </c>
      <c r="CN12" s="316">
        <f t="shared" si="44"/>
        <v>0</v>
      </c>
      <c r="CO12" s="316">
        <f t="shared" si="45"/>
        <v>3245</v>
      </c>
      <c r="CP12" s="316">
        <f t="shared" si="46"/>
        <v>0</v>
      </c>
      <c r="CQ12" s="316">
        <f t="shared" si="47"/>
        <v>518</v>
      </c>
      <c r="CR12" s="316">
        <f t="shared" si="48"/>
        <v>0</v>
      </c>
      <c r="CS12" s="316">
        <f t="shared" si="49"/>
        <v>97</v>
      </c>
      <c r="CT12" s="316">
        <f t="shared" si="50"/>
        <v>3203</v>
      </c>
      <c r="CU12" s="316">
        <f t="shared" si="51"/>
        <v>0</v>
      </c>
      <c r="CV12" s="316">
        <f t="shared" si="52"/>
        <v>2648</v>
      </c>
      <c r="CW12" s="316">
        <f t="shared" si="53"/>
        <v>0</v>
      </c>
      <c r="CX12" s="316">
        <f t="shared" si="54"/>
        <v>518</v>
      </c>
      <c r="CY12" s="316">
        <f t="shared" si="55"/>
        <v>0</v>
      </c>
      <c r="CZ12" s="316">
        <f t="shared" si="56"/>
        <v>37</v>
      </c>
      <c r="DA12" s="316">
        <f t="shared" si="57"/>
        <v>657</v>
      </c>
      <c r="DB12" s="316">
        <f t="shared" si="58"/>
        <v>0</v>
      </c>
      <c r="DC12" s="316">
        <f t="shared" si="59"/>
        <v>597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60</v>
      </c>
      <c r="DH12" s="316">
        <v>0</v>
      </c>
      <c r="DI12" s="316">
        <f t="shared" si="64"/>
        <v>1</v>
      </c>
      <c r="DJ12" s="316">
        <v>0</v>
      </c>
      <c r="DK12" s="316">
        <v>0</v>
      </c>
      <c r="DL12" s="316">
        <v>0</v>
      </c>
      <c r="DM12" s="316">
        <v>1</v>
      </c>
    </row>
    <row r="13" spans="1:117" s="299" customFormat="1" ht="12" customHeight="1">
      <c r="A13" s="294" t="s">
        <v>567</v>
      </c>
      <c r="B13" s="295" t="s">
        <v>568</v>
      </c>
      <c r="C13" s="294" t="s">
        <v>577</v>
      </c>
      <c r="D13" s="316">
        <f t="shared" si="4"/>
        <v>14511</v>
      </c>
      <c r="E13" s="316">
        <f t="shared" si="5"/>
        <v>10349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7858</v>
      </c>
      <c r="K13" s="316">
        <v>0</v>
      </c>
      <c r="L13" s="316">
        <v>7625</v>
      </c>
      <c r="M13" s="316">
        <v>233</v>
      </c>
      <c r="N13" s="316">
        <f t="shared" si="8"/>
        <v>483</v>
      </c>
      <c r="O13" s="316">
        <v>0</v>
      </c>
      <c r="P13" s="316">
        <v>473</v>
      </c>
      <c r="Q13" s="316">
        <v>10</v>
      </c>
      <c r="R13" s="316">
        <f t="shared" si="9"/>
        <v>1428</v>
      </c>
      <c r="S13" s="316">
        <v>0</v>
      </c>
      <c r="T13" s="316">
        <v>1393</v>
      </c>
      <c r="U13" s="316">
        <v>35</v>
      </c>
      <c r="V13" s="316">
        <f t="shared" si="10"/>
        <v>29</v>
      </c>
      <c r="W13" s="316">
        <v>10</v>
      </c>
      <c r="X13" s="316">
        <v>4</v>
      </c>
      <c r="Y13" s="316">
        <v>15</v>
      </c>
      <c r="Z13" s="316">
        <f t="shared" si="11"/>
        <v>551</v>
      </c>
      <c r="AA13" s="316">
        <v>0</v>
      </c>
      <c r="AB13" s="316">
        <v>499</v>
      </c>
      <c r="AC13" s="316">
        <v>52</v>
      </c>
      <c r="AD13" s="316">
        <f t="shared" si="12"/>
        <v>4055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2708</v>
      </c>
      <c r="AJ13" s="316">
        <v>0</v>
      </c>
      <c r="AK13" s="316">
        <v>2413</v>
      </c>
      <c r="AL13" s="316">
        <v>295</v>
      </c>
      <c r="AM13" s="316">
        <f t="shared" si="15"/>
        <v>55</v>
      </c>
      <c r="AN13" s="316">
        <v>0</v>
      </c>
      <c r="AO13" s="316">
        <v>54</v>
      </c>
      <c r="AP13" s="316">
        <v>1</v>
      </c>
      <c r="AQ13" s="316">
        <f t="shared" si="16"/>
        <v>1230</v>
      </c>
      <c r="AR13" s="316">
        <v>0</v>
      </c>
      <c r="AS13" s="316">
        <v>94</v>
      </c>
      <c r="AT13" s="316">
        <v>1136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62</v>
      </c>
      <c r="AZ13" s="316">
        <v>0</v>
      </c>
      <c r="BA13" s="316">
        <v>60</v>
      </c>
      <c r="BB13" s="316">
        <v>2</v>
      </c>
      <c r="BC13" s="316">
        <f t="shared" si="19"/>
        <v>107</v>
      </c>
      <c r="BD13" s="316">
        <f t="shared" si="20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f t="shared" si="21"/>
        <v>107</v>
      </c>
      <c r="BL13" s="316">
        <v>0</v>
      </c>
      <c r="BM13" s="316">
        <v>107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10349</v>
      </c>
      <c r="BS13" s="316">
        <f t="shared" si="23"/>
        <v>0</v>
      </c>
      <c r="BT13" s="316">
        <f t="shared" si="24"/>
        <v>7858</v>
      </c>
      <c r="BU13" s="316">
        <f t="shared" si="25"/>
        <v>483</v>
      </c>
      <c r="BV13" s="316">
        <f t="shared" si="26"/>
        <v>1428</v>
      </c>
      <c r="BW13" s="316">
        <f t="shared" si="27"/>
        <v>29</v>
      </c>
      <c r="BX13" s="316">
        <f t="shared" si="28"/>
        <v>551</v>
      </c>
      <c r="BY13" s="316">
        <f t="shared" si="29"/>
        <v>10349</v>
      </c>
      <c r="BZ13" s="316">
        <f t="shared" si="30"/>
        <v>0</v>
      </c>
      <c r="CA13" s="316">
        <f t="shared" si="31"/>
        <v>7858</v>
      </c>
      <c r="CB13" s="316">
        <f t="shared" si="32"/>
        <v>483</v>
      </c>
      <c r="CC13" s="316">
        <f t="shared" si="33"/>
        <v>1428</v>
      </c>
      <c r="CD13" s="316">
        <f t="shared" si="34"/>
        <v>29</v>
      </c>
      <c r="CE13" s="316">
        <f t="shared" si="35"/>
        <v>551</v>
      </c>
      <c r="CF13" s="316">
        <f t="shared" si="36"/>
        <v>0</v>
      </c>
      <c r="CG13" s="316">
        <f t="shared" si="37"/>
        <v>0</v>
      </c>
      <c r="CH13" s="316">
        <f t="shared" si="38"/>
        <v>0</v>
      </c>
      <c r="CI13" s="316">
        <f t="shared" si="39"/>
        <v>0</v>
      </c>
      <c r="CJ13" s="316">
        <f t="shared" si="40"/>
        <v>0</v>
      </c>
      <c r="CK13" s="316">
        <f t="shared" si="41"/>
        <v>0</v>
      </c>
      <c r="CL13" s="316">
        <f t="shared" si="42"/>
        <v>0</v>
      </c>
      <c r="CM13" s="316">
        <f t="shared" si="43"/>
        <v>4162</v>
      </c>
      <c r="CN13" s="316">
        <f t="shared" si="44"/>
        <v>0</v>
      </c>
      <c r="CO13" s="316">
        <f t="shared" si="45"/>
        <v>2815</v>
      </c>
      <c r="CP13" s="316">
        <f t="shared" si="46"/>
        <v>55</v>
      </c>
      <c r="CQ13" s="316">
        <f t="shared" si="47"/>
        <v>1230</v>
      </c>
      <c r="CR13" s="316">
        <f t="shared" si="48"/>
        <v>0</v>
      </c>
      <c r="CS13" s="316">
        <f t="shared" si="49"/>
        <v>62</v>
      </c>
      <c r="CT13" s="316">
        <f t="shared" si="50"/>
        <v>4055</v>
      </c>
      <c r="CU13" s="316">
        <f t="shared" si="51"/>
        <v>0</v>
      </c>
      <c r="CV13" s="316">
        <f t="shared" si="52"/>
        <v>2708</v>
      </c>
      <c r="CW13" s="316">
        <f t="shared" si="53"/>
        <v>55</v>
      </c>
      <c r="CX13" s="316">
        <f t="shared" si="54"/>
        <v>1230</v>
      </c>
      <c r="CY13" s="316">
        <f t="shared" si="55"/>
        <v>0</v>
      </c>
      <c r="CZ13" s="316">
        <f t="shared" si="56"/>
        <v>62</v>
      </c>
      <c r="DA13" s="316">
        <f t="shared" si="57"/>
        <v>107</v>
      </c>
      <c r="DB13" s="316">
        <f t="shared" si="58"/>
        <v>0</v>
      </c>
      <c r="DC13" s="316">
        <f t="shared" si="59"/>
        <v>107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0</v>
      </c>
      <c r="DJ13" s="316">
        <v>0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567</v>
      </c>
      <c r="B14" s="295" t="s">
        <v>578</v>
      </c>
      <c r="C14" s="294" t="s">
        <v>579</v>
      </c>
      <c r="D14" s="316">
        <f t="shared" si="4"/>
        <v>9225</v>
      </c>
      <c r="E14" s="316">
        <f t="shared" si="5"/>
        <v>5504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4851</v>
      </c>
      <c r="K14" s="316">
        <v>20</v>
      </c>
      <c r="L14" s="316">
        <v>4831</v>
      </c>
      <c r="M14" s="316">
        <v>0</v>
      </c>
      <c r="N14" s="316">
        <f t="shared" si="8"/>
        <v>146</v>
      </c>
      <c r="O14" s="316">
        <v>0</v>
      </c>
      <c r="P14" s="316">
        <v>146</v>
      </c>
      <c r="Q14" s="316">
        <v>0</v>
      </c>
      <c r="R14" s="316">
        <f t="shared" si="9"/>
        <v>448</v>
      </c>
      <c r="S14" s="316">
        <v>55</v>
      </c>
      <c r="T14" s="316">
        <v>393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59</v>
      </c>
      <c r="AA14" s="316">
        <v>0</v>
      </c>
      <c r="AB14" s="316">
        <v>59</v>
      </c>
      <c r="AC14" s="316">
        <v>0</v>
      </c>
      <c r="AD14" s="316">
        <f t="shared" si="12"/>
        <v>3721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2174</v>
      </c>
      <c r="AJ14" s="316">
        <v>0</v>
      </c>
      <c r="AK14" s="316">
        <v>0</v>
      </c>
      <c r="AL14" s="316">
        <v>2174</v>
      </c>
      <c r="AM14" s="316">
        <f t="shared" si="15"/>
        <v>53</v>
      </c>
      <c r="AN14" s="316">
        <v>0</v>
      </c>
      <c r="AO14" s="316">
        <v>0</v>
      </c>
      <c r="AP14" s="316">
        <v>53</v>
      </c>
      <c r="AQ14" s="316">
        <f t="shared" si="16"/>
        <v>1240</v>
      </c>
      <c r="AR14" s="316">
        <v>0</v>
      </c>
      <c r="AS14" s="316">
        <v>0</v>
      </c>
      <c r="AT14" s="316">
        <v>1240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254</v>
      </c>
      <c r="AZ14" s="316">
        <v>0</v>
      </c>
      <c r="BA14" s="316">
        <v>0</v>
      </c>
      <c r="BB14" s="316">
        <v>254</v>
      </c>
      <c r="BC14" s="316">
        <f t="shared" si="19"/>
        <v>0</v>
      </c>
      <c r="BD14" s="316">
        <f t="shared" si="20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f t="shared" si="21"/>
        <v>0</v>
      </c>
      <c r="BL14" s="316"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f t="shared" si="22"/>
        <v>5504</v>
      </c>
      <c r="BS14" s="316">
        <f t="shared" si="23"/>
        <v>0</v>
      </c>
      <c r="BT14" s="316">
        <f t="shared" si="24"/>
        <v>4851</v>
      </c>
      <c r="BU14" s="316">
        <f t="shared" si="25"/>
        <v>146</v>
      </c>
      <c r="BV14" s="316">
        <f t="shared" si="26"/>
        <v>448</v>
      </c>
      <c r="BW14" s="316">
        <f t="shared" si="27"/>
        <v>0</v>
      </c>
      <c r="BX14" s="316">
        <f t="shared" si="28"/>
        <v>59</v>
      </c>
      <c r="BY14" s="316">
        <f t="shared" si="29"/>
        <v>5504</v>
      </c>
      <c r="BZ14" s="316">
        <f t="shared" si="30"/>
        <v>0</v>
      </c>
      <c r="CA14" s="316">
        <f t="shared" si="31"/>
        <v>4851</v>
      </c>
      <c r="CB14" s="316">
        <f t="shared" si="32"/>
        <v>146</v>
      </c>
      <c r="CC14" s="316">
        <f t="shared" si="33"/>
        <v>448</v>
      </c>
      <c r="CD14" s="316">
        <f t="shared" si="34"/>
        <v>0</v>
      </c>
      <c r="CE14" s="316">
        <f t="shared" si="35"/>
        <v>59</v>
      </c>
      <c r="CF14" s="316">
        <f t="shared" si="36"/>
        <v>0</v>
      </c>
      <c r="CG14" s="316">
        <f t="shared" si="37"/>
        <v>0</v>
      </c>
      <c r="CH14" s="316">
        <f t="shared" si="38"/>
        <v>0</v>
      </c>
      <c r="CI14" s="316">
        <f t="shared" si="39"/>
        <v>0</v>
      </c>
      <c r="CJ14" s="316">
        <f t="shared" si="40"/>
        <v>0</v>
      </c>
      <c r="CK14" s="316">
        <f t="shared" si="41"/>
        <v>0</v>
      </c>
      <c r="CL14" s="316">
        <f t="shared" si="42"/>
        <v>0</v>
      </c>
      <c r="CM14" s="316">
        <f t="shared" si="43"/>
        <v>3721</v>
      </c>
      <c r="CN14" s="316">
        <f t="shared" si="44"/>
        <v>0</v>
      </c>
      <c r="CO14" s="316">
        <f t="shared" si="45"/>
        <v>2174</v>
      </c>
      <c r="CP14" s="316">
        <f t="shared" si="46"/>
        <v>53</v>
      </c>
      <c r="CQ14" s="316">
        <f t="shared" si="47"/>
        <v>1240</v>
      </c>
      <c r="CR14" s="316">
        <f t="shared" si="48"/>
        <v>0</v>
      </c>
      <c r="CS14" s="316">
        <f t="shared" si="49"/>
        <v>254</v>
      </c>
      <c r="CT14" s="316">
        <f t="shared" si="50"/>
        <v>3721</v>
      </c>
      <c r="CU14" s="316">
        <f t="shared" si="51"/>
        <v>0</v>
      </c>
      <c r="CV14" s="316">
        <f t="shared" si="52"/>
        <v>2174</v>
      </c>
      <c r="CW14" s="316">
        <f t="shared" si="53"/>
        <v>53</v>
      </c>
      <c r="CX14" s="316">
        <f t="shared" si="54"/>
        <v>1240</v>
      </c>
      <c r="CY14" s="316">
        <f t="shared" si="55"/>
        <v>0</v>
      </c>
      <c r="CZ14" s="316">
        <f t="shared" si="56"/>
        <v>254</v>
      </c>
      <c r="DA14" s="316">
        <f t="shared" si="57"/>
        <v>0</v>
      </c>
      <c r="DB14" s="316">
        <f t="shared" si="58"/>
        <v>0</v>
      </c>
      <c r="DC14" s="316">
        <f t="shared" si="59"/>
        <v>0</v>
      </c>
      <c r="DD14" s="316">
        <f t="shared" si="60"/>
        <v>0</v>
      </c>
      <c r="DE14" s="316">
        <f t="shared" si="61"/>
        <v>0</v>
      </c>
      <c r="DF14" s="316">
        <f t="shared" si="62"/>
        <v>0</v>
      </c>
      <c r="DG14" s="316">
        <f t="shared" si="63"/>
        <v>0</v>
      </c>
      <c r="DH14" s="316">
        <v>0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567</v>
      </c>
      <c r="B15" s="295" t="s">
        <v>580</v>
      </c>
      <c r="C15" s="294" t="s">
        <v>581</v>
      </c>
      <c r="D15" s="316">
        <f t="shared" si="4"/>
        <v>12936</v>
      </c>
      <c r="E15" s="316">
        <f t="shared" si="5"/>
        <v>9181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7202</v>
      </c>
      <c r="K15" s="316">
        <v>7202</v>
      </c>
      <c r="L15" s="316">
        <v>0</v>
      </c>
      <c r="M15" s="316">
        <v>0</v>
      </c>
      <c r="N15" s="316">
        <f t="shared" si="8"/>
        <v>951</v>
      </c>
      <c r="O15" s="316">
        <v>951</v>
      </c>
      <c r="P15" s="316">
        <v>0</v>
      </c>
      <c r="Q15" s="316">
        <v>0</v>
      </c>
      <c r="R15" s="316">
        <f t="shared" si="9"/>
        <v>1028</v>
      </c>
      <c r="S15" s="316">
        <v>0</v>
      </c>
      <c r="T15" s="316">
        <v>1028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0</v>
      </c>
      <c r="AA15" s="316">
        <v>0</v>
      </c>
      <c r="AB15" s="316">
        <v>0</v>
      </c>
      <c r="AC15" s="316">
        <v>0</v>
      </c>
      <c r="AD15" s="316">
        <f t="shared" si="12"/>
        <v>2399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2396</v>
      </c>
      <c r="AJ15" s="316">
        <v>0</v>
      </c>
      <c r="AK15" s="316">
        <v>0</v>
      </c>
      <c r="AL15" s="316">
        <v>2396</v>
      </c>
      <c r="AM15" s="316">
        <f t="shared" si="15"/>
        <v>3</v>
      </c>
      <c r="AN15" s="316">
        <v>0</v>
      </c>
      <c r="AO15" s="316">
        <v>0</v>
      </c>
      <c r="AP15" s="316">
        <v>3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1356</v>
      </c>
      <c r="BD15" s="316">
        <f t="shared" si="20"/>
        <v>613</v>
      </c>
      <c r="BE15" s="316">
        <v>0</v>
      </c>
      <c r="BF15" s="316">
        <v>300</v>
      </c>
      <c r="BG15" s="316">
        <v>6</v>
      </c>
      <c r="BH15" s="316">
        <v>307</v>
      </c>
      <c r="BI15" s="316">
        <v>0</v>
      </c>
      <c r="BJ15" s="316">
        <v>0</v>
      </c>
      <c r="BK15" s="316">
        <f t="shared" si="21"/>
        <v>743</v>
      </c>
      <c r="BL15" s="316">
        <v>0</v>
      </c>
      <c r="BM15" s="316">
        <v>600</v>
      </c>
      <c r="BN15" s="316">
        <v>3</v>
      </c>
      <c r="BO15" s="316">
        <v>140</v>
      </c>
      <c r="BP15" s="316">
        <v>0</v>
      </c>
      <c r="BQ15" s="316">
        <v>0</v>
      </c>
      <c r="BR15" s="316">
        <f t="shared" si="22"/>
        <v>9794</v>
      </c>
      <c r="BS15" s="316">
        <f t="shared" si="23"/>
        <v>0</v>
      </c>
      <c r="BT15" s="316">
        <f t="shared" si="24"/>
        <v>7502</v>
      </c>
      <c r="BU15" s="316">
        <f t="shared" si="25"/>
        <v>957</v>
      </c>
      <c r="BV15" s="316">
        <f t="shared" si="26"/>
        <v>1335</v>
      </c>
      <c r="BW15" s="316">
        <f t="shared" si="27"/>
        <v>0</v>
      </c>
      <c r="BX15" s="316">
        <f t="shared" si="28"/>
        <v>0</v>
      </c>
      <c r="BY15" s="316">
        <f t="shared" si="29"/>
        <v>9181</v>
      </c>
      <c r="BZ15" s="316">
        <f t="shared" si="30"/>
        <v>0</v>
      </c>
      <c r="CA15" s="316">
        <f t="shared" si="31"/>
        <v>7202</v>
      </c>
      <c r="CB15" s="316">
        <f t="shared" si="32"/>
        <v>951</v>
      </c>
      <c r="CC15" s="316">
        <f t="shared" si="33"/>
        <v>1028</v>
      </c>
      <c r="CD15" s="316">
        <f t="shared" si="34"/>
        <v>0</v>
      </c>
      <c r="CE15" s="316">
        <f t="shared" si="35"/>
        <v>0</v>
      </c>
      <c r="CF15" s="316">
        <f t="shared" si="36"/>
        <v>613</v>
      </c>
      <c r="CG15" s="316">
        <f t="shared" si="37"/>
        <v>0</v>
      </c>
      <c r="CH15" s="316">
        <f t="shared" si="38"/>
        <v>300</v>
      </c>
      <c r="CI15" s="316">
        <f t="shared" si="39"/>
        <v>6</v>
      </c>
      <c r="CJ15" s="316">
        <f t="shared" si="40"/>
        <v>307</v>
      </c>
      <c r="CK15" s="316">
        <f t="shared" si="41"/>
        <v>0</v>
      </c>
      <c r="CL15" s="316">
        <f t="shared" si="42"/>
        <v>0</v>
      </c>
      <c r="CM15" s="316">
        <f t="shared" si="43"/>
        <v>3142</v>
      </c>
      <c r="CN15" s="316">
        <f t="shared" si="44"/>
        <v>0</v>
      </c>
      <c r="CO15" s="316">
        <f t="shared" si="45"/>
        <v>2996</v>
      </c>
      <c r="CP15" s="316">
        <f t="shared" si="46"/>
        <v>6</v>
      </c>
      <c r="CQ15" s="316">
        <f t="shared" si="47"/>
        <v>140</v>
      </c>
      <c r="CR15" s="316">
        <f t="shared" si="48"/>
        <v>0</v>
      </c>
      <c r="CS15" s="316">
        <f t="shared" si="49"/>
        <v>0</v>
      </c>
      <c r="CT15" s="316">
        <f t="shared" si="50"/>
        <v>2399</v>
      </c>
      <c r="CU15" s="316">
        <f t="shared" si="51"/>
        <v>0</v>
      </c>
      <c r="CV15" s="316">
        <f t="shared" si="52"/>
        <v>2396</v>
      </c>
      <c r="CW15" s="316">
        <f t="shared" si="53"/>
        <v>3</v>
      </c>
      <c r="CX15" s="316">
        <f t="shared" si="54"/>
        <v>0</v>
      </c>
      <c r="CY15" s="316">
        <f t="shared" si="55"/>
        <v>0</v>
      </c>
      <c r="CZ15" s="316">
        <f t="shared" si="56"/>
        <v>0</v>
      </c>
      <c r="DA15" s="316">
        <f t="shared" si="57"/>
        <v>743</v>
      </c>
      <c r="DB15" s="316">
        <f t="shared" si="58"/>
        <v>0</v>
      </c>
      <c r="DC15" s="316">
        <f t="shared" si="59"/>
        <v>600</v>
      </c>
      <c r="DD15" s="316">
        <f t="shared" si="60"/>
        <v>3</v>
      </c>
      <c r="DE15" s="316">
        <f t="shared" si="61"/>
        <v>140</v>
      </c>
      <c r="DF15" s="316">
        <f t="shared" si="62"/>
        <v>0</v>
      </c>
      <c r="DG15" s="316">
        <f t="shared" si="63"/>
        <v>0</v>
      </c>
      <c r="DH15" s="316">
        <v>0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567</v>
      </c>
      <c r="B16" s="295" t="s">
        <v>582</v>
      </c>
      <c r="C16" s="294" t="s">
        <v>583</v>
      </c>
      <c r="D16" s="316">
        <f t="shared" si="4"/>
        <v>7708</v>
      </c>
      <c r="E16" s="316">
        <f t="shared" si="5"/>
        <v>5083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4096</v>
      </c>
      <c r="K16" s="316">
        <v>0</v>
      </c>
      <c r="L16" s="316">
        <v>4096</v>
      </c>
      <c r="M16" s="316">
        <v>0</v>
      </c>
      <c r="N16" s="316">
        <f t="shared" si="8"/>
        <v>135</v>
      </c>
      <c r="O16" s="316">
        <v>0</v>
      </c>
      <c r="P16" s="316">
        <v>135</v>
      </c>
      <c r="Q16" s="316">
        <v>0</v>
      </c>
      <c r="R16" s="316">
        <f t="shared" si="9"/>
        <v>734</v>
      </c>
      <c r="S16" s="316">
        <v>0</v>
      </c>
      <c r="T16" s="316">
        <v>734</v>
      </c>
      <c r="U16" s="316">
        <v>0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118</v>
      </c>
      <c r="AA16" s="316">
        <v>0</v>
      </c>
      <c r="AB16" s="316">
        <v>118</v>
      </c>
      <c r="AC16" s="316">
        <v>0</v>
      </c>
      <c r="AD16" s="316">
        <f t="shared" si="12"/>
        <v>2625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2188</v>
      </c>
      <c r="AJ16" s="316">
        <v>0</v>
      </c>
      <c r="AK16" s="316">
        <v>0</v>
      </c>
      <c r="AL16" s="316">
        <v>2188</v>
      </c>
      <c r="AM16" s="316">
        <f t="shared" si="15"/>
        <v>29</v>
      </c>
      <c r="AN16" s="316">
        <v>0</v>
      </c>
      <c r="AO16" s="316">
        <v>0</v>
      </c>
      <c r="AP16" s="316">
        <v>29</v>
      </c>
      <c r="AQ16" s="316">
        <f t="shared" si="16"/>
        <v>391</v>
      </c>
      <c r="AR16" s="316">
        <v>0</v>
      </c>
      <c r="AS16" s="316">
        <v>0</v>
      </c>
      <c r="AT16" s="316">
        <v>391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17</v>
      </c>
      <c r="AZ16" s="316">
        <v>0</v>
      </c>
      <c r="BA16" s="316">
        <v>0</v>
      </c>
      <c r="BB16" s="316">
        <v>17</v>
      </c>
      <c r="BC16" s="316">
        <f t="shared" si="19"/>
        <v>0</v>
      </c>
      <c r="BD16" s="316">
        <f t="shared" si="20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f t="shared" si="21"/>
        <v>0</v>
      </c>
      <c r="BL16" s="316"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f t="shared" si="22"/>
        <v>5083</v>
      </c>
      <c r="BS16" s="316">
        <f t="shared" si="23"/>
        <v>0</v>
      </c>
      <c r="BT16" s="316">
        <f t="shared" si="24"/>
        <v>4096</v>
      </c>
      <c r="BU16" s="316">
        <f t="shared" si="25"/>
        <v>135</v>
      </c>
      <c r="BV16" s="316">
        <f t="shared" si="26"/>
        <v>734</v>
      </c>
      <c r="BW16" s="316">
        <f t="shared" si="27"/>
        <v>0</v>
      </c>
      <c r="BX16" s="316">
        <f t="shared" si="28"/>
        <v>118</v>
      </c>
      <c r="BY16" s="316">
        <f t="shared" si="29"/>
        <v>5083</v>
      </c>
      <c r="BZ16" s="316">
        <f t="shared" si="30"/>
        <v>0</v>
      </c>
      <c r="CA16" s="316">
        <f t="shared" si="31"/>
        <v>4096</v>
      </c>
      <c r="CB16" s="316">
        <f t="shared" si="32"/>
        <v>135</v>
      </c>
      <c r="CC16" s="316">
        <f t="shared" si="33"/>
        <v>734</v>
      </c>
      <c r="CD16" s="316">
        <f t="shared" si="34"/>
        <v>0</v>
      </c>
      <c r="CE16" s="316">
        <f t="shared" si="35"/>
        <v>118</v>
      </c>
      <c r="CF16" s="316">
        <f t="shared" si="36"/>
        <v>0</v>
      </c>
      <c r="CG16" s="316">
        <f t="shared" si="37"/>
        <v>0</v>
      </c>
      <c r="CH16" s="316">
        <f t="shared" si="38"/>
        <v>0</v>
      </c>
      <c r="CI16" s="316">
        <f t="shared" si="39"/>
        <v>0</v>
      </c>
      <c r="CJ16" s="316">
        <f t="shared" si="40"/>
        <v>0</v>
      </c>
      <c r="CK16" s="316">
        <f t="shared" si="41"/>
        <v>0</v>
      </c>
      <c r="CL16" s="316">
        <f t="shared" si="42"/>
        <v>0</v>
      </c>
      <c r="CM16" s="316">
        <f t="shared" si="43"/>
        <v>2625</v>
      </c>
      <c r="CN16" s="316">
        <f t="shared" si="44"/>
        <v>0</v>
      </c>
      <c r="CO16" s="316">
        <f t="shared" si="45"/>
        <v>2188</v>
      </c>
      <c r="CP16" s="316">
        <f t="shared" si="46"/>
        <v>29</v>
      </c>
      <c r="CQ16" s="316">
        <f t="shared" si="47"/>
        <v>391</v>
      </c>
      <c r="CR16" s="316">
        <f t="shared" si="48"/>
        <v>0</v>
      </c>
      <c r="CS16" s="316">
        <f t="shared" si="49"/>
        <v>17</v>
      </c>
      <c r="CT16" s="316">
        <f t="shared" si="50"/>
        <v>2625</v>
      </c>
      <c r="CU16" s="316">
        <f t="shared" si="51"/>
        <v>0</v>
      </c>
      <c r="CV16" s="316">
        <f t="shared" si="52"/>
        <v>2188</v>
      </c>
      <c r="CW16" s="316">
        <f t="shared" si="53"/>
        <v>29</v>
      </c>
      <c r="CX16" s="316">
        <f t="shared" si="54"/>
        <v>391</v>
      </c>
      <c r="CY16" s="316">
        <f t="shared" si="55"/>
        <v>0</v>
      </c>
      <c r="CZ16" s="316">
        <f t="shared" si="56"/>
        <v>17</v>
      </c>
      <c r="DA16" s="316">
        <f t="shared" si="57"/>
        <v>0</v>
      </c>
      <c r="DB16" s="316">
        <f t="shared" si="58"/>
        <v>0</v>
      </c>
      <c r="DC16" s="316">
        <f t="shared" si="59"/>
        <v>0</v>
      </c>
      <c r="DD16" s="316">
        <f t="shared" si="60"/>
        <v>0</v>
      </c>
      <c r="DE16" s="316">
        <f t="shared" si="61"/>
        <v>0</v>
      </c>
      <c r="DF16" s="316">
        <f t="shared" si="62"/>
        <v>0</v>
      </c>
      <c r="DG16" s="316">
        <f t="shared" si="63"/>
        <v>0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567</v>
      </c>
      <c r="B17" s="295" t="s">
        <v>584</v>
      </c>
      <c r="C17" s="294" t="s">
        <v>585</v>
      </c>
      <c r="D17" s="316">
        <f t="shared" si="4"/>
        <v>8128</v>
      </c>
      <c r="E17" s="316">
        <f t="shared" si="5"/>
        <v>6642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5686</v>
      </c>
      <c r="K17" s="316">
        <v>0</v>
      </c>
      <c r="L17" s="316">
        <v>5686</v>
      </c>
      <c r="M17" s="316">
        <v>0</v>
      </c>
      <c r="N17" s="316">
        <f t="shared" si="8"/>
        <v>565</v>
      </c>
      <c r="O17" s="316">
        <v>0</v>
      </c>
      <c r="P17" s="316">
        <v>565</v>
      </c>
      <c r="Q17" s="316">
        <v>0</v>
      </c>
      <c r="R17" s="316">
        <f t="shared" si="9"/>
        <v>359</v>
      </c>
      <c r="S17" s="316">
        <v>0</v>
      </c>
      <c r="T17" s="316">
        <v>359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32</v>
      </c>
      <c r="AA17" s="316">
        <v>0</v>
      </c>
      <c r="AB17" s="316">
        <v>32</v>
      </c>
      <c r="AC17" s="316">
        <v>0</v>
      </c>
      <c r="AD17" s="316">
        <f t="shared" si="12"/>
        <v>550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550</v>
      </c>
      <c r="AJ17" s="316">
        <v>0</v>
      </c>
      <c r="AK17" s="316">
        <v>0</v>
      </c>
      <c r="AL17" s="316">
        <v>550</v>
      </c>
      <c r="AM17" s="316">
        <f t="shared" si="15"/>
        <v>0</v>
      </c>
      <c r="AN17" s="316">
        <v>0</v>
      </c>
      <c r="AO17" s="316">
        <v>0</v>
      </c>
      <c r="AP17" s="316">
        <v>0</v>
      </c>
      <c r="AQ17" s="316">
        <f t="shared" si="16"/>
        <v>0</v>
      </c>
      <c r="AR17" s="316">
        <v>0</v>
      </c>
      <c r="AS17" s="316">
        <v>0</v>
      </c>
      <c r="AT17" s="316">
        <v>0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936</v>
      </c>
      <c r="BD17" s="316">
        <f t="shared" si="20"/>
        <v>396</v>
      </c>
      <c r="BE17" s="316">
        <v>0</v>
      </c>
      <c r="BF17" s="316">
        <v>122</v>
      </c>
      <c r="BG17" s="316">
        <v>22</v>
      </c>
      <c r="BH17" s="316">
        <v>11</v>
      </c>
      <c r="BI17" s="316">
        <v>0</v>
      </c>
      <c r="BJ17" s="316">
        <v>241</v>
      </c>
      <c r="BK17" s="316">
        <f t="shared" si="21"/>
        <v>540</v>
      </c>
      <c r="BL17" s="316">
        <v>0</v>
      </c>
      <c r="BM17" s="316">
        <v>512</v>
      </c>
      <c r="BN17" s="316">
        <v>3</v>
      </c>
      <c r="BO17" s="316">
        <v>6</v>
      </c>
      <c r="BP17" s="316">
        <v>0</v>
      </c>
      <c r="BQ17" s="316">
        <v>19</v>
      </c>
      <c r="BR17" s="316">
        <f t="shared" si="22"/>
        <v>7038</v>
      </c>
      <c r="BS17" s="316">
        <f t="shared" si="23"/>
        <v>0</v>
      </c>
      <c r="BT17" s="316">
        <f t="shared" si="24"/>
        <v>5808</v>
      </c>
      <c r="BU17" s="316">
        <f t="shared" si="25"/>
        <v>587</v>
      </c>
      <c r="BV17" s="316">
        <f t="shared" si="26"/>
        <v>370</v>
      </c>
      <c r="BW17" s="316">
        <f t="shared" si="27"/>
        <v>0</v>
      </c>
      <c r="BX17" s="316">
        <f t="shared" si="28"/>
        <v>273</v>
      </c>
      <c r="BY17" s="316">
        <f t="shared" si="29"/>
        <v>6642</v>
      </c>
      <c r="BZ17" s="316">
        <f t="shared" si="30"/>
        <v>0</v>
      </c>
      <c r="CA17" s="316">
        <f t="shared" si="31"/>
        <v>5686</v>
      </c>
      <c r="CB17" s="316">
        <f t="shared" si="32"/>
        <v>565</v>
      </c>
      <c r="CC17" s="316">
        <f t="shared" si="33"/>
        <v>359</v>
      </c>
      <c r="CD17" s="316">
        <f t="shared" si="34"/>
        <v>0</v>
      </c>
      <c r="CE17" s="316">
        <f t="shared" si="35"/>
        <v>32</v>
      </c>
      <c r="CF17" s="316">
        <f t="shared" si="36"/>
        <v>396</v>
      </c>
      <c r="CG17" s="316">
        <f t="shared" si="37"/>
        <v>0</v>
      </c>
      <c r="CH17" s="316">
        <f t="shared" si="38"/>
        <v>122</v>
      </c>
      <c r="CI17" s="316">
        <f t="shared" si="39"/>
        <v>22</v>
      </c>
      <c r="CJ17" s="316">
        <f t="shared" si="40"/>
        <v>11</v>
      </c>
      <c r="CK17" s="316">
        <f t="shared" si="41"/>
        <v>0</v>
      </c>
      <c r="CL17" s="316">
        <f t="shared" si="42"/>
        <v>241</v>
      </c>
      <c r="CM17" s="316">
        <f t="shared" si="43"/>
        <v>1090</v>
      </c>
      <c r="CN17" s="316">
        <f t="shared" si="44"/>
        <v>0</v>
      </c>
      <c r="CO17" s="316">
        <f t="shared" si="45"/>
        <v>1062</v>
      </c>
      <c r="CP17" s="316">
        <f t="shared" si="46"/>
        <v>3</v>
      </c>
      <c r="CQ17" s="316">
        <f t="shared" si="47"/>
        <v>6</v>
      </c>
      <c r="CR17" s="316">
        <f t="shared" si="48"/>
        <v>0</v>
      </c>
      <c r="CS17" s="316">
        <f t="shared" si="49"/>
        <v>19</v>
      </c>
      <c r="CT17" s="316">
        <f t="shared" si="50"/>
        <v>550</v>
      </c>
      <c r="CU17" s="316">
        <f t="shared" si="51"/>
        <v>0</v>
      </c>
      <c r="CV17" s="316">
        <f t="shared" si="52"/>
        <v>550</v>
      </c>
      <c r="CW17" s="316">
        <f t="shared" si="53"/>
        <v>0</v>
      </c>
      <c r="CX17" s="316">
        <f t="shared" si="54"/>
        <v>0</v>
      </c>
      <c r="CY17" s="316">
        <f t="shared" si="55"/>
        <v>0</v>
      </c>
      <c r="CZ17" s="316">
        <f t="shared" si="56"/>
        <v>0</v>
      </c>
      <c r="DA17" s="316">
        <f t="shared" si="57"/>
        <v>540</v>
      </c>
      <c r="DB17" s="316">
        <f t="shared" si="58"/>
        <v>0</v>
      </c>
      <c r="DC17" s="316">
        <f t="shared" si="59"/>
        <v>512</v>
      </c>
      <c r="DD17" s="316">
        <f t="shared" si="60"/>
        <v>3</v>
      </c>
      <c r="DE17" s="316">
        <f t="shared" si="61"/>
        <v>6</v>
      </c>
      <c r="DF17" s="316">
        <f t="shared" si="62"/>
        <v>0</v>
      </c>
      <c r="DG17" s="316">
        <f t="shared" si="63"/>
        <v>19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567</v>
      </c>
      <c r="B18" s="295" t="s">
        <v>586</v>
      </c>
      <c r="C18" s="294" t="s">
        <v>587</v>
      </c>
      <c r="D18" s="316">
        <f t="shared" si="4"/>
        <v>4466</v>
      </c>
      <c r="E18" s="316">
        <f t="shared" si="5"/>
        <v>3453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2772</v>
      </c>
      <c r="K18" s="316">
        <v>0</v>
      </c>
      <c r="L18" s="316">
        <v>2772</v>
      </c>
      <c r="M18" s="316">
        <v>0</v>
      </c>
      <c r="N18" s="316">
        <f t="shared" si="8"/>
        <v>262</v>
      </c>
      <c r="O18" s="316">
        <v>0</v>
      </c>
      <c r="P18" s="316">
        <v>262</v>
      </c>
      <c r="Q18" s="316">
        <v>0</v>
      </c>
      <c r="R18" s="316">
        <f t="shared" si="9"/>
        <v>402</v>
      </c>
      <c r="S18" s="316">
        <v>285</v>
      </c>
      <c r="T18" s="316">
        <v>117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17</v>
      </c>
      <c r="AA18" s="316">
        <v>0</v>
      </c>
      <c r="AB18" s="316">
        <v>17</v>
      </c>
      <c r="AC18" s="316">
        <v>0</v>
      </c>
      <c r="AD18" s="316">
        <f t="shared" si="12"/>
        <v>509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509</v>
      </c>
      <c r="AJ18" s="316">
        <v>0</v>
      </c>
      <c r="AK18" s="316">
        <v>0</v>
      </c>
      <c r="AL18" s="316">
        <v>509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504</v>
      </c>
      <c r="BD18" s="316">
        <f t="shared" si="20"/>
        <v>195</v>
      </c>
      <c r="BE18" s="316">
        <v>0</v>
      </c>
      <c r="BF18" s="316">
        <v>66</v>
      </c>
      <c r="BG18" s="316">
        <v>11</v>
      </c>
      <c r="BH18" s="316">
        <v>3</v>
      </c>
      <c r="BI18" s="316">
        <v>0</v>
      </c>
      <c r="BJ18" s="316">
        <v>115</v>
      </c>
      <c r="BK18" s="316">
        <f t="shared" si="21"/>
        <v>309</v>
      </c>
      <c r="BL18" s="316">
        <v>0</v>
      </c>
      <c r="BM18" s="316">
        <v>300</v>
      </c>
      <c r="BN18" s="316">
        <v>0</v>
      </c>
      <c r="BO18" s="316">
        <v>1</v>
      </c>
      <c r="BP18" s="316">
        <v>0</v>
      </c>
      <c r="BQ18" s="316">
        <v>8</v>
      </c>
      <c r="BR18" s="316">
        <f t="shared" si="22"/>
        <v>3648</v>
      </c>
      <c r="BS18" s="316">
        <f t="shared" si="23"/>
        <v>0</v>
      </c>
      <c r="BT18" s="316">
        <f t="shared" si="24"/>
        <v>2838</v>
      </c>
      <c r="BU18" s="316">
        <f t="shared" si="25"/>
        <v>273</v>
      </c>
      <c r="BV18" s="316">
        <f t="shared" si="26"/>
        <v>405</v>
      </c>
      <c r="BW18" s="316">
        <f t="shared" si="27"/>
        <v>0</v>
      </c>
      <c r="BX18" s="316">
        <f t="shared" si="28"/>
        <v>132</v>
      </c>
      <c r="BY18" s="316">
        <f t="shared" si="29"/>
        <v>3453</v>
      </c>
      <c r="BZ18" s="316">
        <f t="shared" si="30"/>
        <v>0</v>
      </c>
      <c r="CA18" s="316">
        <f t="shared" si="31"/>
        <v>2772</v>
      </c>
      <c r="CB18" s="316">
        <f t="shared" si="32"/>
        <v>262</v>
      </c>
      <c r="CC18" s="316">
        <f t="shared" si="33"/>
        <v>402</v>
      </c>
      <c r="CD18" s="316">
        <f t="shared" si="34"/>
        <v>0</v>
      </c>
      <c r="CE18" s="316">
        <f t="shared" si="35"/>
        <v>17</v>
      </c>
      <c r="CF18" s="316">
        <f t="shared" si="36"/>
        <v>195</v>
      </c>
      <c r="CG18" s="316">
        <f t="shared" si="37"/>
        <v>0</v>
      </c>
      <c r="CH18" s="316">
        <f t="shared" si="38"/>
        <v>66</v>
      </c>
      <c r="CI18" s="316">
        <f t="shared" si="39"/>
        <v>11</v>
      </c>
      <c r="CJ18" s="316">
        <f t="shared" si="40"/>
        <v>3</v>
      </c>
      <c r="CK18" s="316">
        <f t="shared" si="41"/>
        <v>0</v>
      </c>
      <c r="CL18" s="316">
        <f t="shared" si="42"/>
        <v>115</v>
      </c>
      <c r="CM18" s="316">
        <f t="shared" si="43"/>
        <v>818</v>
      </c>
      <c r="CN18" s="316">
        <f t="shared" si="44"/>
        <v>0</v>
      </c>
      <c r="CO18" s="316">
        <f t="shared" si="45"/>
        <v>809</v>
      </c>
      <c r="CP18" s="316">
        <f t="shared" si="46"/>
        <v>0</v>
      </c>
      <c r="CQ18" s="316">
        <f t="shared" si="47"/>
        <v>1</v>
      </c>
      <c r="CR18" s="316">
        <f t="shared" si="48"/>
        <v>0</v>
      </c>
      <c r="CS18" s="316">
        <f t="shared" si="49"/>
        <v>8</v>
      </c>
      <c r="CT18" s="316">
        <f t="shared" si="50"/>
        <v>509</v>
      </c>
      <c r="CU18" s="316">
        <f t="shared" si="51"/>
        <v>0</v>
      </c>
      <c r="CV18" s="316">
        <f t="shared" si="52"/>
        <v>509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309</v>
      </c>
      <c r="DB18" s="316">
        <f t="shared" si="58"/>
        <v>0</v>
      </c>
      <c r="DC18" s="316">
        <f t="shared" si="59"/>
        <v>300</v>
      </c>
      <c r="DD18" s="316">
        <f t="shared" si="60"/>
        <v>0</v>
      </c>
      <c r="DE18" s="316">
        <f t="shared" si="61"/>
        <v>1</v>
      </c>
      <c r="DF18" s="316">
        <f t="shared" si="62"/>
        <v>0</v>
      </c>
      <c r="DG18" s="316">
        <f t="shared" si="63"/>
        <v>8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567</v>
      </c>
      <c r="B19" s="295" t="s">
        <v>588</v>
      </c>
      <c r="C19" s="294" t="s">
        <v>589</v>
      </c>
      <c r="D19" s="316">
        <f t="shared" si="4"/>
        <v>6366</v>
      </c>
      <c r="E19" s="316">
        <f t="shared" si="5"/>
        <v>4666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3571</v>
      </c>
      <c r="K19" s="316">
        <v>0</v>
      </c>
      <c r="L19" s="316">
        <v>3571</v>
      </c>
      <c r="M19" s="316">
        <v>0</v>
      </c>
      <c r="N19" s="316">
        <f t="shared" si="8"/>
        <v>146</v>
      </c>
      <c r="O19" s="316">
        <v>0</v>
      </c>
      <c r="P19" s="316">
        <v>146</v>
      </c>
      <c r="Q19" s="316">
        <v>0</v>
      </c>
      <c r="R19" s="316">
        <f t="shared" si="9"/>
        <v>920</v>
      </c>
      <c r="S19" s="316">
        <v>2</v>
      </c>
      <c r="T19" s="316">
        <v>918</v>
      </c>
      <c r="U19" s="316">
        <v>0</v>
      </c>
      <c r="V19" s="316">
        <f t="shared" si="10"/>
        <v>6</v>
      </c>
      <c r="W19" s="316">
        <v>2</v>
      </c>
      <c r="X19" s="316">
        <v>4</v>
      </c>
      <c r="Y19" s="316">
        <v>0</v>
      </c>
      <c r="Z19" s="316">
        <f t="shared" si="11"/>
        <v>23</v>
      </c>
      <c r="AA19" s="316">
        <v>0</v>
      </c>
      <c r="AB19" s="316">
        <v>23</v>
      </c>
      <c r="AC19" s="316">
        <v>0</v>
      </c>
      <c r="AD19" s="316">
        <f t="shared" si="12"/>
        <v>1275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1270</v>
      </c>
      <c r="AJ19" s="316">
        <v>0</v>
      </c>
      <c r="AK19" s="316">
        <v>0</v>
      </c>
      <c r="AL19" s="316">
        <v>1270</v>
      </c>
      <c r="AM19" s="316">
        <f t="shared" si="15"/>
        <v>0</v>
      </c>
      <c r="AN19" s="316">
        <v>0</v>
      </c>
      <c r="AO19" s="316">
        <v>0</v>
      </c>
      <c r="AP19" s="316">
        <v>0</v>
      </c>
      <c r="AQ19" s="316">
        <f t="shared" si="16"/>
        <v>5</v>
      </c>
      <c r="AR19" s="316">
        <v>0</v>
      </c>
      <c r="AS19" s="316">
        <v>0</v>
      </c>
      <c r="AT19" s="316">
        <v>5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425</v>
      </c>
      <c r="BD19" s="316">
        <f t="shared" si="20"/>
        <v>254</v>
      </c>
      <c r="BE19" s="316">
        <v>0</v>
      </c>
      <c r="BF19" s="316">
        <v>48</v>
      </c>
      <c r="BG19" s="316">
        <v>4</v>
      </c>
      <c r="BH19" s="316">
        <v>0</v>
      </c>
      <c r="BI19" s="316">
        <v>0</v>
      </c>
      <c r="BJ19" s="316">
        <v>202</v>
      </c>
      <c r="BK19" s="316">
        <f t="shared" si="21"/>
        <v>171</v>
      </c>
      <c r="BL19" s="316">
        <v>0</v>
      </c>
      <c r="BM19" s="316">
        <v>97</v>
      </c>
      <c r="BN19" s="316">
        <v>1</v>
      </c>
      <c r="BO19" s="316">
        <v>0</v>
      </c>
      <c r="BP19" s="316">
        <v>0</v>
      </c>
      <c r="BQ19" s="316">
        <v>73</v>
      </c>
      <c r="BR19" s="316">
        <f t="shared" si="22"/>
        <v>4920</v>
      </c>
      <c r="BS19" s="316">
        <f t="shared" si="23"/>
        <v>0</v>
      </c>
      <c r="BT19" s="316">
        <f t="shared" si="24"/>
        <v>3619</v>
      </c>
      <c r="BU19" s="316">
        <f t="shared" si="25"/>
        <v>150</v>
      </c>
      <c r="BV19" s="316">
        <f t="shared" si="26"/>
        <v>920</v>
      </c>
      <c r="BW19" s="316">
        <f t="shared" si="27"/>
        <v>6</v>
      </c>
      <c r="BX19" s="316">
        <f t="shared" si="28"/>
        <v>225</v>
      </c>
      <c r="BY19" s="316">
        <f t="shared" si="29"/>
        <v>4666</v>
      </c>
      <c r="BZ19" s="316">
        <f t="shared" si="30"/>
        <v>0</v>
      </c>
      <c r="CA19" s="316">
        <f t="shared" si="31"/>
        <v>3571</v>
      </c>
      <c r="CB19" s="316">
        <f t="shared" si="32"/>
        <v>146</v>
      </c>
      <c r="CC19" s="316">
        <f t="shared" si="33"/>
        <v>920</v>
      </c>
      <c r="CD19" s="316">
        <f t="shared" si="34"/>
        <v>6</v>
      </c>
      <c r="CE19" s="316">
        <f t="shared" si="35"/>
        <v>23</v>
      </c>
      <c r="CF19" s="316">
        <f t="shared" si="36"/>
        <v>254</v>
      </c>
      <c r="CG19" s="316">
        <f t="shared" si="37"/>
        <v>0</v>
      </c>
      <c r="CH19" s="316">
        <f t="shared" si="38"/>
        <v>48</v>
      </c>
      <c r="CI19" s="316">
        <f t="shared" si="39"/>
        <v>4</v>
      </c>
      <c r="CJ19" s="316">
        <f t="shared" si="40"/>
        <v>0</v>
      </c>
      <c r="CK19" s="316">
        <f t="shared" si="41"/>
        <v>0</v>
      </c>
      <c r="CL19" s="316">
        <f t="shared" si="42"/>
        <v>202</v>
      </c>
      <c r="CM19" s="316">
        <f t="shared" si="43"/>
        <v>1446</v>
      </c>
      <c r="CN19" s="316">
        <f t="shared" si="44"/>
        <v>0</v>
      </c>
      <c r="CO19" s="316">
        <f t="shared" si="45"/>
        <v>1367</v>
      </c>
      <c r="CP19" s="316">
        <f t="shared" si="46"/>
        <v>1</v>
      </c>
      <c r="CQ19" s="316">
        <f t="shared" si="47"/>
        <v>5</v>
      </c>
      <c r="CR19" s="316">
        <f t="shared" si="48"/>
        <v>0</v>
      </c>
      <c r="CS19" s="316">
        <f t="shared" si="49"/>
        <v>73</v>
      </c>
      <c r="CT19" s="316">
        <f t="shared" si="50"/>
        <v>1275</v>
      </c>
      <c r="CU19" s="316">
        <f t="shared" si="51"/>
        <v>0</v>
      </c>
      <c r="CV19" s="316">
        <f t="shared" si="52"/>
        <v>1270</v>
      </c>
      <c r="CW19" s="316">
        <f t="shared" si="53"/>
        <v>0</v>
      </c>
      <c r="CX19" s="316">
        <f t="shared" si="54"/>
        <v>5</v>
      </c>
      <c r="CY19" s="316">
        <f t="shared" si="55"/>
        <v>0</v>
      </c>
      <c r="CZ19" s="316">
        <f t="shared" si="56"/>
        <v>0</v>
      </c>
      <c r="DA19" s="316">
        <f t="shared" si="57"/>
        <v>171</v>
      </c>
      <c r="DB19" s="316">
        <f t="shared" si="58"/>
        <v>0</v>
      </c>
      <c r="DC19" s="316">
        <f t="shared" si="59"/>
        <v>97</v>
      </c>
      <c r="DD19" s="316">
        <f t="shared" si="60"/>
        <v>1</v>
      </c>
      <c r="DE19" s="316">
        <f t="shared" si="61"/>
        <v>0</v>
      </c>
      <c r="DF19" s="316">
        <f t="shared" si="62"/>
        <v>0</v>
      </c>
      <c r="DG19" s="316">
        <f t="shared" si="63"/>
        <v>73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567</v>
      </c>
      <c r="B20" s="295" t="s">
        <v>590</v>
      </c>
      <c r="C20" s="294" t="s">
        <v>591</v>
      </c>
      <c r="D20" s="316">
        <f t="shared" si="4"/>
        <v>2656</v>
      </c>
      <c r="E20" s="316">
        <f t="shared" si="5"/>
        <v>1935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1635</v>
      </c>
      <c r="K20" s="316">
        <v>0</v>
      </c>
      <c r="L20" s="316">
        <v>1635</v>
      </c>
      <c r="M20" s="316">
        <v>0</v>
      </c>
      <c r="N20" s="316">
        <f t="shared" si="8"/>
        <v>52</v>
      </c>
      <c r="O20" s="316">
        <v>0</v>
      </c>
      <c r="P20" s="316">
        <v>52</v>
      </c>
      <c r="Q20" s="316">
        <v>0</v>
      </c>
      <c r="R20" s="316">
        <f t="shared" si="9"/>
        <v>245</v>
      </c>
      <c r="S20" s="316">
        <v>0</v>
      </c>
      <c r="T20" s="316">
        <v>245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3</v>
      </c>
      <c r="AA20" s="316">
        <v>0</v>
      </c>
      <c r="AB20" s="316">
        <v>3</v>
      </c>
      <c r="AC20" s="316">
        <v>0</v>
      </c>
      <c r="AD20" s="316">
        <f t="shared" si="12"/>
        <v>352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352</v>
      </c>
      <c r="AJ20" s="316">
        <v>0</v>
      </c>
      <c r="AK20" s="316">
        <v>0</v>
      </c>
      <c r="AL20" s="316">
        <v>352</v>
      </c>
      <c r="AM20" s="316">
        <f t="shared" si="15"/>
        <v>0</v>
      </c>
      <c r="AN20" s="316">
        <v>0</v>
      </c>
      <c r="AO20" s="316">
        <v>0</v>
      </c>
      <c r="AP20" s="316">
        <v>0</v>
      </c>
      <c r="AQ20" s="316">
        <f t="shared" si="16"/>
        <v>0</v>
      </c>
      <c r="AR20" s="316">
        <v>0</v>
      </c>
      <c r="AS20" s="316">
        <v>0</v>
      </c>
      <c r="AT20" s="316">
        <v>0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369</v>
      </c>
      <c r="BD20" s="316">
        <f t="shared" si="20"/>
        <v>295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295</v>
      </c>
      <c r="BK20" s="316">
        <f t="shared" si="21"/>
        <v>74</v>
      </c>
      <c r="BL20" s="316">
        <v>0</v>
      </c>
      <c r="BM20" s="316">
        <v>0</v>
      </c>
      <c r="BN20" s="316">
        <v>11</v>
      </c>
      <c r="BO20" s="316">
        <v>0</v>
      </c>
      <c r="BP20" s="316">
        <v>0</v>
      </c>
      <c r="BQ20" s="316">
        <v>63</v>
      </c>
      <c r="BR20" s="316">
        <f t="shared" si="22"/>
        <v>2230</v>
      </c>
      <c r="BS20" s="316">
        <f t="shared" si="23"/>
        <v>0</v>
      </c>
      <c r="BT20" s="316">
        <f t="shared" si="24"/>
        <v>1635</v>
      </c>
      <c r="BU20" s="316">
        <f t="shared" si="25"/>
        <v>52</v>
      </c>
      <c r="BV20" s="316">
        <f t="shared" si="26"/>
        <v>245</v>
      </c>
      <c r="BW20" s="316">
        <f t="shared" si="27"/>
        <v>0</v>
      </c>
      <c r="BX20" s="316">
        <f t="shared" si="28"/>
        <v>298</v>
      </c>
      <c r="BY20" s="316">
        <f t="shared" si="29"/>
        <v>1935</v>
      </c>
      <c r="BZ20" s="316">
        <f t="shared" si="30"/>
        <v>0</v>
      </c>
      <c r="CA20" s="316">
        <f t="shared" si="31"/>
        <v>1635</v>
      </c>
      <c r="CB20" s="316">
        <f t="shared" si="32"/>
        <v>52</v>
      </c>
      <c r="CC20" s="316">
        <f t="shared" si="33"/>
        <v>245</v>
      </c>
      <c r="CD20" s="316">
        <f t="shared" si="34"/>
        <v>0</v>
      </c>
      <c r="CE20" s="316">
        <f t="shared" si="35"/>
        <v>3</v>
      </c>
      <c r="CF20" s="316">
        <f t="shared" si="36"/>
        <v>295</v>
      </c>
      <c r="CG20" s="316">
        <f t="shared" si="37"/>
        <v>0</v>
      </c>
      <c r="CH20" s="316">
        <f t="shared" si="38"/>
        <v>0</v>
      </c>
      <c r="CI20" s="316">
        <f t="shared" si="39"/>
        <v>0</v>
      </c>
      <c r="CJ20" s="316">
        <f t="shared" si="40"/>
        <v>0</v>
      </c>
      <c r="CK20" s="316">
        <f t="shared" si="41"/>
        <v>0</v>
      </c>
      <c r="CL20" s="316">
        <f t="shared" si="42"/>
        <v>295</v>
      </c>
      <c r="CM20" s="316">
        <f t="shared" si="43"/>
        <v>426</v>
      </c>
      <c r="CN20" s="316">
        <f t="shared" si="44"/>
        <v>0</v>
      </c>
      <c r="CO20" s="316">
        <f t="shared" si="45"/>
        <v>352</v>
      </c>
      <c r="CP20" s="316">
        <f t="shared" si="46"/>
        <v>11</v>
      </c>
      <c r="CQ20" s="316">
        <f t="shared" si="47"/>
        <v>0</v>
      </c>
      <c r="CR20" s="316">
        <f t="shared" si="48"/>
        <v>0</v>
      </c>
      <c r="CS20" s="316">
        <f t="shared" si="49"/>
        <v>63</v>
      </c>
      <c r="CT20" s="316">
        <f t="shared" si="50"/>
        <v>352</v>
      </c>
      <c r="CU20" s="316">
        <f t="shared" si="51"/>
        <v>0</v>
      </c>
      <c r="CV20" s="316">
        <f t="shared" si="52"/>
        <v>352</v>
      </c>
      <c r="CW20" s="316">
        <f t="shared" si="53"/>
        <v>0</v>
      </c>
      <c r="CX20" s="316">
        <f t="shared" si="54"/>
        <v>0</v>
      </c>
      <c r="CY20" s="316">
        <f t="shared" si="55"/>
        <v>0</v>
      </c>
      <c r="CZ20" s="316">
        <f t="shared" si="56"/>
        <v>0</v>
      </c>
      <c r="DA20" s="316">
        <f t="shared" si="57"/>
        <v>74</v>
      </c>
      <c r="DB20" s="316">
        <f t="shared" si="58"/>
        <v>0</v>
      </c>
      <c r="DC20" s="316">
        <f t="shared" si="59"/>
        <v>0</v>
      </c>
      <c r="DD20" s="316">
        <f t="shared" si="60"/>
        <v>11</v>
      </c>
      <c r="DE20" s="316">
        <f t="shared" si="61"/>
        <v>0</v>
      </c>
      <c r="DF20" s="316">
        <f t="shared" si="62"/>
        <v>0</v>
      </c>
      <c r="DG20" s="316">
        <f t="shared" si="63"/>
        <v>63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567</v>
      </c>
      <c r="B21" s="295" t="s">
        <v>592</v>
      </c>
      <c r="C21" s="294" t="s">
        <v>593</v>
      </c>
      <c r="D21" s="316">
        <f t="shared" si="4"/>
        <v>6958</v>
      </c>
      <c r="E21" s="316">
        <f t="shared" si="5"/>
        <v>4824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4186</v>
      </c>
      <c r="K21" s="316">
        <v>0</v>
      </c>
      <c r="L21" s="316">
        <v>4186</v>
      </c>
      <c r="M21" s="316">
        <v>0</v>
      </c>
      <c r="N21" s="316">
        <f t="shared" si="8"/>
        <v>92</v>
      </c>
      <c r="O21" s="316">
        <v>0</v>
      </c>
      <c r="P21" s="316">
        <v>92</v>
      </c>
      <c r="Q21" s="316">
        <v>0</v>
      </c>
      <c r="R21" s="316">
        <f t="shared" si="9"/>
        <v>528</v>
      </c>
      <c r="S21" s="316">
        <v>44</v>
      </c>
      <c r="T21" s="316">
        <v>484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18</v>
      </c>
      <c r="AA21" s="316">
        <v>0</v>
      </c>
      <c r="AB21" s="316">
        <v>18</v>
      </c>
      <c r="AC21" s="316">
        <v>0</v>
      </c>
      <c r="AD21" s="316">
        <f t="shared" si="12"/>
        <v>1105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1104</v>
      </c>
      <c r="AJ21" s="316">
        <v>0</v>
      </c>
      <c r="AK21" s="316">
        <v>0</v>
      </c>
      <c r="AL21" s="316">
        <v>1104</v>
      </c>
      <c r="AM21" s="316">
        <f t="shared" si="15"/>
        <v>0</v>
      </c>
      <c r="AN21" s="316">
        <v>0</v>
      </c>
      <c r="AO21" s="316">
        <v>0</v>
      </c>
      <c r="AP21" s="316">
        <v>0</v>
      </c>
      <c r="AQ21" s="316">
        <f t="shared" si="16"/>
        <v>0</v>
      </c>
      <c r="AR21" s="316">
        <v>0</v>
      </c>
      <c r="AS21" s="316">
        <v>0</v>
      </c>
      <c r="AT21" s="316">
        <v>0</v>
      </c>
      <c r="AU21" s="316">
        <f t="shared" si="17"/>
        <v>1</v>
      </c>
      <c r="AV21" s="316">
        <v>0</v>
      </c>
      <c r="AW21" s="316">
        <v>1</v>
      </c>
      <c r="AX21" s="316">
        <v>0</v>
      </c>
      <c r="AY21" s="316">
        <f t="shared" si="18"/>
        <v>0</v>
      </c>
      <c r="AZ21" s="316">
        <v>0</v>
      </c>
      <c r="BA21" s="316">
        <v>0</v>
      </c>
      <c r="BB21" s="316">
        <v>0</v>
      </c>
      <c r="BC21" s="316">
        <f t="shared" si="19"/>
        <v>1029</v>
      </c>
      <c r="BD21" s="316">
        <f t="shared" si="20"/>
        <v>946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946</v>
      </c>
      <c r="BK21" s="316">
        <f t="shared" si="21"/>
        <v>83</v>
      </c>
      <c r="BL21" s="316">
        <v>0</v>
      </c>
      <c r="BM21" s="316">
        <v>0</v>
      </c>
      <c r="BN21" s="316">
        <v>40</v>
      </c>
      <c r="BO21" s="316">
        <v>0</v>
      </c>
      <c r="BP21" s="316">
        <v>0</v>
      </c>
      <c r="BQ21" s="316">
        <v>43</v>
      </c>
      <c r="BR21" s="316">
        <f t="shared" si="22"/>
        <v>5770</v>
      </c>
      <c r="BS21" s="316">
        <f t="shared" si="23"/>
        <v>0</v>
      </c>
      <c r="BT21" s="316">
        <f t="shared" si="24"/>
        <v>4186</v>
      </c>
      <c r="BU21" s="316">
        <f t="shared" si="25"/>
        <v>92</v>
      </c>
      <c r="BV21" s="316">
        <f t="shared" si="26"/>
        <v>528</v>
      </c>
      <c r="BW21" s="316">
        <f t="shared" si="27"/>
        <v>0</v>
      </c>
      <c r="BX21" s="316">
        <f t="shared" si="28"/>
        <v>964</v>
      </c>
      <c r="BY21" s="316">
        <f t="shared" si="29"/>
        <v>4824</v>
      </c>
      <c r="BZ21" s="316">
        <f t="shared" si="30"/>
        <v>0</v>
      </c>
      <c r="CA21" s="316">
        <f t="shared" si="31"/>
        <v>4186</v>
      </c>
      <c r="CB21" s="316">
        <f t="shared" si="32"/>
        <v>92</v>
      </c>
      <c r="CC21" s="316">
        <f t="shared" si="33"/>
        <v>528</v>
      </c>
      <c r="CD21" s="316">
        <f t="shared" si="34"/>
        <v>0</v>
      </c>
      <c r="CE21" s="316">
        <f t="shared" si="35"/>
        <v>18</v>
      </c>
      <c r="CF21" s="316">
        <f t="shared" si="36"/>
        <v>946</v>
      </c>
      <c r="CG21" s="316">
        <f t="shared" si="37"/>
        <v>0</v>
      </c>
      <c r="CH21" s="316">
        <f t="shared" si="38"/>
        <v>0</v>
      </c>
      <c r="CI21" s="316">
        <f t="shared" si="39"/>
        <v>0</v>
      </c>
      <c r="CJ21" s="316">
        <f t="shared" si="40"/>
        <v>0</v>
      </c>
      <c r="CK21" s="316">
        <f t="shared" si="41"/>
        <v>0</v>
      </c>
      <c r="CL21" s="316">
        <f t="shared" si="42"/>
        <v>946</v>
      </c>
      <c r="CM21" s="316">
        <f t="shared" si="43"/>
        <v>1188</v>
      </c>
      <c r="CN21" s="316">
        <f t="shared" si="44"/>
        <v>0</v>
      </c>
      <c r="CO21" s="316">
        <f t="shared" si="45"/>
        <v>1104</v>
      </c>
      <c r="CP21" s="316">
        <f t="shared" si="46"/>
        <v>40</v>
      </c>
      <c r="CQ21" s="316">
        <f t="shared" si="47"/>
        <v>0</v>
      </c>
      <c r="CR21" s="316">
        <f t="shared" si="48"/>
        <v>1</v>
      </c>
      <c r="CS21" s="316">
        <f t="shared" si="49"/>
        <v>43</v>
      </c>
      <c r="CT21" s="316">
        <f t="shared" si="50"/>
        <v>1105</v>
      </c>
      <c r="CU21" s="316">
        <f t="shared" si="51"/>
        <v>0</v>
      </c>
      <c r="CV21" s="316">
        <f t="shared" si="52"/>
        <v>1104</v>
      </c>
      <c r="CW21" s="316">
        <f t="shared" si="53"/>
        <v>0</v>
      </c>
      <c r="CX21" s="316">
        <f t="shared" si="54"/>
        <v>0</v>
      </c>
      <c r="CY21" s="316">
        <f t="shared" si="55"/>
        <v>1</v>
      </c>
      <c r="CZ21" s="316">
        <f t="shared" si="56"/>
        <v>0</v>
      </c>
      <c r="DA21" s="316">
        <f t="shared" si="57"/>
        <v>83</v>
      </c>
      <c r="DB21" s="316">
        <f t="shared" si="58"/>
        <v>0</v>
      </c>
      <c r="DC21" s="316">
        <f t="shared" si="59"/>
        <v>0</v>
      </c>
      <c r="DD21" s="316">
        <f t="shared" si="60"/>
        <v>40</v>
      </c>
      <c r="DE21" s="316">
        <f t="shared" si="61"/>
        <v>0</v>
      </c>
      <c r="DF21" s="316">
        <f t="shared" si="62"/>
        <v>0</v>
      </c>
      <c r="DG21" s="316">
        <f t="shared" si="63"/>
        <v>43</v>
      </c>
      <c r="DH21" s="316">
        <v>0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567</v>
      </c>
      <c r="B22" s="295" t="s">
        <v>594</v>
      </c>
      <c r="C22" s="294" t="s">
        <v>595</v>
      </c>
      <c r="D22" s="316">
        <f t="shared" si="4"/>
        <v>1271</v>
      </c>
      <c r="E22" s="316">
        <f t="shared" si="5"/>
        <v>1088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934</v>
      </c>
      <c r="K22" s="316">
        <v>934</v>
      </c>
      <c r="L22" s="316">
        <v>0</v>
      </c>
      <c r="M22" s="316">
        <v>0</v>
      </c>
      <c r="N22" s="316">
        <f t="shared" si="8"/>
        <v>85</v>
      </c>
      <c r="O22" s="316">
        <v>85</v>
      </c>
      <c r="P22" s="316">
        <v>0</v>
      </c>
      <c r="Q22" s="316">
        <v>0</v>
      </c>
      <c r="R22" s="316">
        <f t="shared" si="9"/>
        <v>7</v>
      </c>
      <c r="S22" s="316">
        <v>7</v>
      </c>
      <c r="T22" s="316">
        <v>0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62</v>
      </c>
      <c r="AA22" s="316">
        <v>62</v>
      </c>
      <c r="AB22" s="316">
        <v>0</v>
      </c>
      <c r="AC22" s="316">
        <v>0</v>
      </c>
      <c r="AD22" s="316">
        <f t="shared" si="12"/>
        <v>135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134</v>
      </c>
      <c r="AJ22" s="316">
        <v>0</v>
      </c>
      <c r="AK22" s="316">
        <v>0</v>
      </c>
      <c r="AL22" s="316">
        <v>134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1</v>
      </c>
      <c r="AZ22" s="316">
        <v>0</v>
      </c>
      <c r="BA22" s="316">
        <v>0</v>
      </c>
      <c r="BB22" s="316">
        <v>1</v>
      </c>
      <c r="BC22" s="316">
        <f t="shared" si="19"/>
        <v>48</v>
      </c>
      <c r="BD22" s="316">
        <f t="shared" si="20"/>
        <v>7</v>
      </c>
      <c r="BE22" s="316">
        <v>0</v>
      </c>
      <c r="BF22" s="316">
        <v>2</v>
      </c>
      <c r="BG22" s="316">
        <v>0</v>
      </c>
      <c r="BH22" s="316">
        <v>0</v>
      </c>
      <c r="BI22" s="316">
        <v>0</v>
      </c>
      <c r="BJ22" s="316">
        <v>5</v>
      </c>
      <c r="BK22" s="316">
        <f t="shared" si="21"/>
        <v>41</v>
      </c>
      <c r="BL22" s="316">
        <v>0</v>
      </c>
      <c r="BM22" s="316">
        <v>41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1095</v>
      </c>
      <c r="BS22" s="316">
        <f t="shared" si="23"/>
        <v>0</v>
      </c>
      <c r="BT22" s="316">
        <f t="shared" si="24"/>
        <v>936</v>
      </c>
      <c r="BU22" s="316">
        <f t="shared" si="25"/>
        <v>85</v>
      </c>
      <c r="BV22" s="316">
        <f t="shared" si="26"/>
        <v>7</v>
      </c>
      <c r="BW22" s="316">
        <f t="shared" si="27"/>
        <v>0</v>
      </c>
      <c r="BX22" s="316">
        <f t="shared" si="28"/>
        <v>67</v>
      </c>
      <c r="BY22" s="316">
        <f t="shared" si="29"/>
        <v>1088</v>
      </c>
      <c r="BZ22" s="316">
        <f t="shared" si="30"/>
        <v>0</v>
      </c>
      <c r="CA22" s="316">
        <f t="shared" si="31"/>
        <v>934</v>
      </c>
      <c r="CB22" s="316">
        <f t="shared" si="32"/>
        <v>85</v>
      </c>
      <c r="CC22" s="316">
        <f t="shared" si="33"/>
        <v>7</v>
      </c>
      <c r="CD22" s="316">
        <f t="shared" si="34"/>
        <v>0</v>
      </c>
      <c r="CE22" s="316">
        <f t="shared" si="35"/>
        <v>62</v>
      </c>
      <c r="CF22" s="316">
        <f t="shared" si="36"/>
        <v>7</v>
      </c>
      <c r="CG22" s="316">
        <f t="shared" si="37"/>
        <v>0</v>
      </c>
      <c r="CH22" s="316">
        <f t="shared" si="38"/>
        <v>2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5</v>
      </c>
      <c r="CM22" s="316">
        <f t="shared" si="43"/>
        <v>176</v>
      </c>
      <c r="CN22" s="316">
        <f t="shared" si="44"/>
        <v>0</v>
      </c>
      <c r="CO22" s="316">
        <f t="shared" si="45"/>
        <v>175</v>
      </c>
      <c r="CP22" s="316">
        <f t="shared" si="46"/>
        <v>0</v>
      </c>
      <c r="CQ22" s="316">
        <f t="shared" si="47"/>
        <v>0</v>
      </c>
      <c r="CR22" s="316">
        <f t="shared" si="48"/>
        <v>0</v>
      </c>
      <c r="CS22" s="316">
        <f t="shared" si="49"/>
        <v>1</v>
      </c>
      <c r="CT22" s="316">
        <f t="shared" si="50"/>
        <v>135</v>
      </c>
      <c r="CU22" s="316">
        <f t="shared" si="51"/>
        <v>0</v>
      </c>
      <c r="CV22" s="316">
        <f t="shared" si="52"/>
        <v>134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1</v>
      </c>
      <c r="DA22" s="316">
        <f t="shared" si="57"/>
        <v>41</v>
      </c>
      <c r="DB22" s="316">
        <f t="shared" si="58"/>
        <v>0</v>
      </c>
      <c r="DC22" s="316">
        <f t="shared" si="59"/>
        <v>41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567</v>
      </c>
      <c r="B23" s="295" t="s">
        <v>596</v>
      </c>
      <c r="C23" s="294" t="s">
        <v>597</v>
      </c>
      <c r="D23" s="316">
        <f t="shared" si="4"/>
        <v>6003</v>
      </c>
      <c r="E23" s="316">
        <f t="shared" si="5"/>
        <v>3877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3278</v>
      </c>
      <c r="K23" s="316">
        <v>0</v>
      </c>
      <c r="L23" s="316">
        <v>3278</v>
      </c>
      <c r="M23" s="316">
        <v>0</v>
      </c>
      <c r="N23" s="316">
        <f t="shared" si="8"/>
        <v>271</v>
      </c>
      <c r="O23" s="316">
        <v>0</v>
      </c>
      <c r="P23" s="316">
        <v>271</v>
      </c>
      <c r="Q23" s="316">
        <v>0</v>
      </c>
      <c r="R23" s="316">
        <f t="shared" si="9"/>
        <v>308</v>
      </c>
      <c r="S23" s="316">
        <v>0</v>
      </c>
      <c r="T23" s="316">
        <v>308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20</v>
      </c>
      <c r="AA23" s="316">
        <v>0</v>
      </c>
      <c r="AB23" s="316">
        <v>20</v>
      </c>
      <c r="AC23" s="316">
        <v>0</v>
      </c>
      <c r="AD23" s="316">
        <f t="shared" si="12"/>
        <v>939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908</v>
      </c>
      <c r="AJ23" s="316">
        <v>0</v>
      </c>
      <c r="AK23" s="316">
        <v>0</v>
      </c>
      <c r="AL23" s="316">
        <v>908</v>
      </c>
      <c r="AM23" s="316">
        <f t="shared" si="15"/>
        <v>3</v>
      </c>
      <c r="AN23" s="316">
        <v>0</v>
      </c>
      <c r="AO23" s="316">
        <v>0</v>
      </c>
      <c r="AP23" s="316">
        <v>3</v>
      </c>
      <c r="AQ23" s="316">
        <f t="shared" si="16"/>
        <v>7</v>
      </c>
      <c r="AR23" s="316">
        <v>0</v>
      </c>
      <c r="AS23" s="316">
        <v>0</v>
      </c>
      <c r="AT23" s="316">
        <v>7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21</v>
      </c>
      <c r="AZ23" s="316">
        <v>0</v>
      </c>
      <c r="BA23" s="316">
        <v>0</v>
      </c>
      <c r="BB23" s="316">
        <v>21</v>
      </c>
      <c r="BC23" s="316">
        <f t="shared" si="19"/>
        <v>1187</v>
      </c>
      <c r="BD23" s="316">
        <f t="shared" si="20"/>
        <v>837</v>
      </c>
      <c r="BE23" s="316">
        <v>0</v>
      </c>
      <c r="BF23" s="316">
        <v>516</v>
      </c>
      <c r="BG23" s="316">
        <v>13</v>
      </c>
      <c r="BH23" s="316">
        <v>188</v>
      </c>
      <c r="BI23" s="316">
        <v>8</v>
      </c>
      <c r="BJ23" s="316">
        <v>112</v>
      </c>
      <c r="BK23" s="316">
        <f t="shared" si="21"/>
        <v>350</v>
      </c>
      <c r="BL23" s="316">
        <v>0</v>
      </c>
      <c r="BM23" s="316">
        <v>333</v>
      </c>
      <c r="BN23" s="316">
        <v>6</v>
      </c>
      <c r="BO23" s="316">
        <v>3</v>
      </c>
      <c r="BP23" s="316">
        <v>0</v>
      </c>
      <c r="BQ23" s="316">
        <v>8</v>
      </c>
      <c r="BR23" s="316">
        <f t="shared" si="22"/>
        <v>4714</v>
      </c>
      <c r="BS23" s="316">
        <f t="shared" si="23"/>
        <v>0</v>
      </c>
      <c r="BT23" s="316">
        <f t="shared" si="24"/>
        <v>3794</v>
      </c>
      <c r="BU23" s="316">
        <f t="shared" si="25"/>
        <v>284</v>
      </c>
      <c r="BV23" s="316">
        <f t="shared" si="26"/>
        <v>496</v>
      </c>
      <c r="BW23" s="316">
        <f t="shared" si="27"/>
        <v>8</v>
      </c>
      <c r="BX23" s="316">
        <f t="shared" si="28"/>
        <v>132</v>
      </c>
      <c r="BY23" s="316">
        <f t="shared" si="29"/>
        <v>3877</v>
      </c>
      <c r="BZ23" s="316">
        <f t="shared" si="30"/>
        <v>0</v>
      </c>
      <c r="CA23" s="316">
        <f t="shared" si="31"/>
        <v>3278</v>
      </c>
      <c r="CB23" s="316">
        <f t="shared" si="32"/>
        <v>271</v>
      </c>
      <c r="CC23" s="316">
        <f t="shared" si="33"/>
        <v>308</v>
      </c>
      <c r="CD23" s="316">
        <f t="shared" si="34"/>
        <v>0</v>
      </c>
      <c r="CE23" s="316">
        <f t="shared" si="35"/>
        <v>20</v>
      </c>
      <c r="CF23" s="316">
        <f t="shared" si="36"/>
        <v>837</v>
      </c>
      <c r="CG23" s="316">
        <f t="shared" si="37"/>
        <v>0</v>
      </c>
      <c r="CH23" s="316">
        <f t="shared" si="38"/>
        <v>516</v>
      </c>
      <c r="CI23" s="316">
        <f t="shared" si="39"/>
        <v>13</v>
      </c>
      <c r="CJ23" s="316">
        <f t="shared" si="40"/>
        <v>188</v>
      </c>
      <c r="CK23" s="316">
        <f t="shared" si="41"/>
        <v>8</v>
      </c>
      <c r="CL23" s="316">
        <f t="shared" si="42"/>
        <v>112</v>
      </c>
      <c r="CM23" s="316">
        <f t="shared" si="43"/>
        <v>1289</v>
      </c>
      <c r="CN23" s="316">
        <f t="shared" si="44"/>
        <v>0</v>
      </c>
      <c r="CO23" s="316">
        <f t="shared" si="45"/>
        <v>1241</v>
      </c>
      <c r="CP23" s="316">
        <f t="shared" si="46"/>
        <v>9</v>
      </c>
      <c r="CQ23" s="316">
        <f t="shared" si="47"/>
        <v>10</v>
      </c>
      <c r="CR23" s="316">
        <f t="shared" si="48"/>
        <v>0</v>
      </c>
      <c r="CS23" s="316">
        <f t="shared" si="49"/>
        <v>29</v>
      </c>
      <c r="CT23" s="316">
        <f t="shared" si="50"/>
        <v>939</v>
      </c>
      <c r="CU23" s="316">
        <f t="shared" si="51"/>
        <v>0</v>
      </c>
      <c r="CV23" s="316">
        <f t="shared" si="52"/>
        <v>908</v>
      </c>
      <c r="CW23" s="316">
        <f t="shared" si="53"/>
        <v>3</v>
      </c>
      <c r="CX23" s="316">
        <f t="shared" si="54"/>
        <v>7</v>
      </c>
      <c r="CY23" s="316">
        <f t="shared" si="55"/>
        <v>0</v>
      </c>
      <c r="CZ23" s="316">
        <f t="shared" si="56"/>
        <v>21</v>
      </c>
      <c r="DA23" s="316">
        <f t="shared" si="57"/>
        <v>350</v>
      </c>
      <c r="DB23" s="316">
        <f t="shared" si="58"/>
        <v>0</v>
      </c>
      <c r="DC23" s="316">
        <f t="shared" si="59"/>
        <v>333</v>
      </c>
      <c r="DD23" s="316">
        <f t="shared" si="60"/>
        <v>6</v>
      </c>
      <c r="DE23" s="316">
        <f t="shared" si="61"/>
        <v>3</v>
      </c>
      <c r="DF23" s="316">
        <f t="shared" si="62"/>
        <v>0</v>
      </c>
      <c r="DG23" s="316">
        <f t="shared" si="63"/>
        <v>8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567</v>
      </c>
      <c r="B24" s="295" t="s">
        <v>598</v>
      </c>
      <c r="C24" s="294" t="s">
        <v>599</v>
      </c>
      <c r="D24" s="316">
        <f t="shared" si="4"/>
        <v>1823</v>
      </c>
      <c r="E24" s="316">
        <f t="shared" si="5"/>
        <v>1823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1429</v>
      </c>
      <c r="K24" s="316">
        <v>0</v>
      </c>
      <c r="L24" s="316">
        <v>1429</v>
      </c>
      <c r="M24" s="316">
        <v>0</v>
      </c>
      <c r="N24" s="316">
        <f t="shared" si="8"/>
        <v>74</v>
      </c>
      <c r="O24" s="316">
        <v>0</v>
      </c>
      <c r="P24" s="316">
        <v>74</v>
      </c>
      <c r="Q24" s="316">
        <v>0</v>
      </c>
      <c r="R24" s="316">
        <f t="shared" si="9"/>
        <v>248</v>
      </c>
      <c r="S24" s="316">
        <v>0</v>
      </c>
      <c r="T24" s="316">
        <v>248</v>
      </c>
      <c r="U24" s="316">
        <v>0</v>
      </c>
      <c r="V24" s="316">
        <f t="shared" si="10"/>
        <v>1</v>
      </c>
      <c r="W24" s="316">
        <v>0</v>
      </c>
      <c r="X24" s="316">
        <v>1</v>
      </c>
      <c r="Y24" s="316">
        <v>0</v>
      </c>
      <c r="Z24" s="316">
        <f t="shared" si="11"/>
        <v>71</v>
      </c>
      <c r="AA24" s="316">
        <v>0</v>
      </c>
      <c r="AB24" s="316">
        <v>71</v>
      </c>
      <c r="AC24" s="316">
        <v>0</v>
      </c>
      <c r="AD24" s="316">
        <f t="shared" si="12"/>
        <v>0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0</v>
      </c>
      <c r="AJ24" s="316">
        <v>0</v>
      </c>
      <c r="AK24" s="316">
        <v>0</v>
      </c>
      <c r="AL24" s="316">
        <v>0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0</v>
      </c>
      <c r="BD24" s="316">
        <f t="shared" si="20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f t="shared" si="21"/>
        <v>0</v>
      </c>
      <c r="BL24" s="316"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f t="shared" si="22"/>
        <v>1823</v>
      </c>
      <c r="BS24" s="316">
        <f t="shared" si="23"/>
        <v>0</v>
      </c>
      <c r="BT24" s="316">
        <f t="shared" si="24"/>
        <v>1429</v>
      </c>
      <c r="BU24" s="316">
        <f t="shared" si="25"/>
        <v>74</v>
      </c>
      <c r="BV24" s="316">
        <f t="shared" si="26"/>
        <v>248</v>
      </c>
      <c r="BW24" s="316">
        <f t="shared" si="27"/>
        <v>1</v>
      </c>
      <c r="BX24" s="316">
        <f t="shared" si="28"/>
        <v>71</v>
      </c>
      <c r="BY24" s="316">
        <f t="shared" si="29"/>
        <v>1823</v>
      </c>
      <c r="BZ24" s="316">
        <f t="shared" si="30"/>
        <v>0</v>
      </c>
      <c r="CA24" s="316">
        <f t="shared" si="31"/>
        <v>1429</v>
      </c>
      <c r="CB24" s="316">
        <f t="shared" si="32"/>
        <v>74</v>
      </c>
      <c r="CC24" s="316">
        <f t="shared" si="33"/>
        <v>248</v>
      </c>
      <c r="CD24" s="316">
        <f t="shared" si="34"/>
        <v>1</v>
      </c>
      <c r="CE24" s="316">
        <f t="shared" si="35"/>
        <v>71</v>
      </c>
      <c r="CF24" s="316">
        <f t="shared" si="36"/>
        <v>0</v>
      </c>
      <c r="CG24" s="316">
        <f t="shared" si="37"/>
        <v>0</v>
      </c>
      <c r="CH24" s="316">
        <f t="shared" si="38"/>
        <v>0</v>
      </c>
      <c r="CI24" s="316">
        <f t="shared" si="39"/>
        <v>0</v>
      </c>
      <c r="CJ24" s="316">
        <f t="shared" si="40"/>
        <v>0</v>
      </c>
      <c r="CK24" s="316">
        <f t="shared" si="41"/>
        <v>0</v>
      </c>
      <c r="CL24" s="316">
        <f t="shared" si="42"/>
        <v>0</v>
      </c>
      <c r="CM24" s="316">
        <f t="shared" si="43"/>
        <v>0</v>
      </c>
      <c r="CN24" s="316">
        <f t="shared" si="44"/>
        <v>0</v>
      </c>
      <c r="CO24" s="316">
        <f t="shared" si="45"/>
        <v>0</v>
      </c>
      <c r="CP24" s="316">
        <f t="shared" si="46"/>
        <v>0</v>
      </c>
      <c r="CQ24" s="316">
        <f t="shared" si="47"/>
        <v>0</v>
      </c>
      <c r="CR24" s="316">
        <f t="shared" si="48"/>
        <v>0</v>
      </c>
      <c r="CS24" s="316">
        <f t="shared" si="49"/>
        <v>0</v>
      </c>
      <c r="CT24" s="316">
        <f t="shared" si="50"/>
        <v>0</v>
      </c>
      <c r="CU24" s="316">
        <f t="shared" si="51"/>
        <v>0</v>
      </c>
      <c r="CV24" s="316">
        <f t="shared" si="52"/>
        <v>0</v>
      </c>
      <c r="CW24" s="316">
        <f t="shared" si="53"/>
        <v>0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0</v>
      </c>
      <c r="DB24" s="316">
        <f t="shared" si="58"/>
        <v>0</v>
      </c>
      <c r="DC24" s="316">
        <f t="shared" si="59"/>
        <v>0</v>
      </c>
      <c r="DD24" s="316">
        <f t="shared" si="60"/>
        <v>0</v>
      </c>
      <c r="DE24" s="316">
        <f t="shared" si="61"/>
        <v>0</v>
      </c>
      <c r="DF24" s="316">
        <f t="shared" si="62"/>
        <v>0</v>
      </c>
      <c r="DG24" s="316">
        <f t="shared" si="63"/>
        <v>0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567</v>
      </c>
      <c r="B25" s="295" t="s">
        <v>600</v>
      </c>
      <c r="C25" s="294" t="s">
        <v>601</v>
      </c>
      <c r="D25" s="316">
        <f t="shared" si="4"/>
        <v>2682</v>
      </c>
      <c r="E25" s="316">
        <f t="shared" si="5"/>
        <v>2003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1598</v>
      </c>
      <c r="K25" s="316">
        <v>0</v>
      </c>
      <c r="L25" s="316">
        <v>1598</v>
      </c>
      <c r="M25" s="316">
        <v>0</v>
      </c>
      <c r="N25" s="316">
        <f t="shared" si="8"/>
        <v>106</v>
      </c>
      <c r="O25" s="316">
        <v>0</v>
      </c>
      <c r="P25" s="316">
        <v>106</v>
      </c>
      <c r="Q25" s="316">
        <v>0</v>
      </c>
      <c r="R25" s="316">
        <f t="shared" si="9"/>
        <v>192</v>
      </c>
      <c r="S25" s="316">
        <v>40</v>
      </c>
      <c r="T25" s="316">
        <v>152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107</v>
      </c>
      <c r="AA25" s="316">
        <v>0</v>
      </c>
      <c r="AB25" s="316">
        <v>107</v>
      </c>
      <c r="AC25" s="316">
        <v>0</v>
      </c>
      <c r="AD25" s="316">
        <f t="shared" si="12"/>
        <v>679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653</v>
      </c>
      <c r="AJ25" s="316">
        <v>0</v>
      </c>
      <c r="AK25" s="316">
        <v>0</v>
      </c>
      <c r="AL25" s="316">
        <v>653</v>
      </c>
      <c r="AM25" s="316">
        <f t="shared" si="15"/>
        <v>0</v>
      </c>
      <c r="AN25" s="316">
        <v>0</v>
      </c>
      <c r="AO25" s="316">
        <v>0</v>
      </c>
      <c r="AP25" s="316">
        <v>0</v>
      </c>
      <c r="AQ25" s="316">
        <f t="shared" si="16"/>
        <v>26</v>
      </c>
      <c r="AR25" s="316">
        <v>0</v>
      </c>
      <c r="AS25" s="316">
        <v>0</v>
      </c>
      <c r="AT25" s="316">
        <v>26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0</v>
      </c>
      <c r="AZ25" s="316">
        <v>0</v>
      </c>
      <c r="BA25" s="316">
        <v>0</v>
      </c>
      <c r="BB25" s="316">
        <v>0</v>
      </c>
      <c r="BC25" s="316">
        <f t="shared" si="19"/>
        <v>0</v>
      </c>
      <c r="BD25" s="316">
        <f t="shared" si="20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2003</v>
      </c>
      <c r="BS25" s="316">
        <f t="shared" si="23"/>
        <v>0</v>
      </c>
      <c r="BT25" s="316">
        <f t="shared" si="24"/>
        <v>1598</v>
      </c>
      <c r="BU25" s="316">
        <f t="shared" si="25"/>
        <v>106</v>
      </c>
      <c r="BV25" s="316">
        <f t="shared" si="26"/>
        <v>192</v>
      </c>
      <c r="BW25" s="316">
        <f t="shared" si="27"/>
        <v>0</v>
      </c>
      <c r="BX25" s="316">
        <f t="shared" si="28"/>
        <v>107</v>
      </c>
      <c r="BY25" s="316">
        <f t="shared" si="29"/>
        <v>2003</v>
      </c>
      <c r="BZ25" s="316">
        <f t="shared" si="30"/>
        <v>0</v>
      </c>
      <c r="CA25" s="316">
        <f t="shared" si="31"/>
        <v>1598</v>
      </c>
      <c r="CB25" s="316">
        <f t="shared" si="32"/>
        <v>106</v>
      </c>
      <c r="CC25" s="316">
        <f t="shared" si="33"/>
        <v>192</v>
      </c>
      <c r="CD25" s="316">
        <f t="shared" si="34"/>
        <v>0</v>
      </c>
      <c r="CE25" s="316">
        <f t="shared" si="35"/>
        <v>107</v>
      </c>
      <c r="CF25" s="316">
        <f t="shared" si="36"/>
        <v>0</v>
      </c>
      <c r="CG25" s="316">
        <f t="shared" si="37"/>
        <v>0</v>
      </c>
      <c r="CH25" s="316">
        <f t="shared" si="38"/>
        <v>0</v>
      </c>
      <c r="CI25" s="316">
        <f t="shared" si="39"/>
        <v>0</v>
      </c>
      <c r="CJ25" s="316">
        <f t="shared" si="40"/>
        <v>0</v>
      </c>
      <c r="CK25" s="316">
        <f t="shared" si="41"/>
        <v>0</v>
      </c>
      <c r="CL25" s="316">
        <f t="shared" si="42"/>
        <v>0</v>
      </c>
      <c r="CM25" s="316">
        <f t="shared" si="43"/>
        <v>679</v>
      </c>
      <c r="CN25" s="316">
        <f t="shared" si="44"/>
        <v>0</v>
      </c>
      <c r="CO25" s="316">
        <f t="shared" si="45"/>
        <v>653</v>
      </c>
      <c r="CP25" s="316">
        <f t="shared" si="46"/>
        <v>0</v>
      </c>
      <c r="CQ25" s="316">
        <f t="shared" si="47"/>
        <v>26</v>
      </c>
      <c r="CR25" s="316">
        <f t="shared" si="48"/>
        <v>0</v>
      </c>
      <c r="CS25" s="316">
        <f t="shared" si="49"/>
        <v>0</v>
      </c>
      <c r="CT25" s="316">
        <f t="shared" si="50"/>
        <v>679</v>
      </c>
      <c r="CU25" s="316">
        <f t="shared" si="51"/>
        <v>0</v>
      </c>
      <c r="CV25" s="316">
        <f t="shared" si="52"/>
        <v>653</v>
      </c>
      <c r="CW25" s="316">
        <f t="shared" si="53"/>
        <v>0</v>
      </c>
      <c r="CX25" s="316">
        <f t="shared" si="54"/>
        <v>26</v>
      </c>
      <c r="CY25" s="316">
        <f t="shared" si="55"/>
        <v>0</v>
      </c>
      <c r="CZ25" s="316">
        <f t="shared" si="56"/>
        <v>0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567</v>
      </c>
      <c r="B26" s="295" t="s">
        <v>602</v>
      </c>
      <c r="C26" s="294" t="s">
        <v>603</v>
      </c>
      <c r="D26" s="316">
        <f t="shared" si="4"/>
        <v>5692</v>
      </c>
      <c r="E26" s="316">
        <f t="shared" si="5"/>
        <v>5101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4062</v>
      </c>
      <c r="K26" s="316">
        <v>0</v>
      </c>
      <c r="L26" s="316">
        <v>4062</v>
      </c>
      <c r="M26" s="316">
        <v>0</v>
      </c>
      <c r="N26" s="316">
        <f t="shared" si="8"/>
        <v>249</v>
      </c>
      <c r="O26" s="316">
        <v>0</v>
      </c>
      <c r="P26" s="316">
        <v>249</v>
      </c>
      <c r="Q26" s="316">
        <v>0</v>
      </c>
      <c r="R26" s="316">
        <f t="shared" si="9"/>
        <v>659</v>
      </c>
      <c r="S26" s="316">
        <v>0</v>
      </c>
      <c r="T26" s="316">
        <v>659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131</v>
      </c>
      <c r="AA26" s="316">
        <v>0</v>
      </c>
      <c r="AB26" s="316">
        <v>131</v>
      </c>
      <c r="AC26" s="316">
        <v>0</v>
      </c>
      <c r="AD26" s="316">
        <f t="shared" si="12"/>
        <v>499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493</v>
      </c>
      <c r="AJ26" s="316">
        <v>0</v>
      </c>
      <c r="AK26" s="316">
        <v>0</v>
      </c>
      <c r="AL26" s="316">
        <v>493</v>
      </c>
      <c r="AM26" s="316">
        <f t="shared" si="15"/>
        <v>6</v>
      </c>
      <c r="AN26" s="316">
        <v>0</v>
      </c>
      <c r="AO26" s="316">
        <v>0</v>
      </c>
      <c r="AP26" s="316">
        <v>6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92</v>
      </c>
      <c r="BD26" s="316">
        <f t="shared" si="20"/>
        <v>92</v>
      </c>
      <c r="BE26" s="316">
        <v>0</v>
      </c>
      <c r="BF26" s="316">
        <v>70</v>
      </c>
      <c r="BG26" s="316">
        <v>8</v>
      </c>
      <c r="BH26" s="316">
        <v>0</v>
      </c>
      <c r="BI26" s="316">
        <v>0</v>
      </c>
      <c r="BJ26" s="316">
        <v>14</v>
      </c>
      <c r="BK26" s="316">
        <f t="shared" si="21"/>
        <v>0</v>
      </c>
      <c r="BL26" s="316"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f t="shared" si="22"/>
        <v>5193</v>
      </c>
      <c r="BS26" s="316">
        <f t="shared" si="23"/>
        <v>0</v>
      </c>
      <c r="BT26" s="316">
        <f t="shared" si="24"/>
        <v>4132</v>
      </c>
      <c r="BU26" s="316">
        <f t="shared" si="25"/>
        <v>257</v>
      </c>
      <c r="BV26" s="316">
        <f t="shared" si="26"/>
        <v>659</v>
      </c>
      <c r="BW26" s="316">
        <f t="shared" si="27"/>
        <v>0</v>
      </c>
      <c r="BX26" s="316">
        <f t="shared" si="28"/>
        <v>145</v>
      </c>
      <c r="BY26" s="316">
        <f t="shared" si="29"/>
        <v>5101</v>
      </c>
      <c r="BZ26" s="316">
        <f t="shared" si="30"/>
        <v>0</v>
      </c>
      <c r="CA26" s="316">
        <f t="shared" si="31"/>
        <v>4062</v>
      </c>
      <c r="CB26" s="316">
        <f t="shared" si="32"/>
        <v>249</v>
      </c>
      <c r="CC26" s="316">
        <f t="shared" si="33"/>
        <v>659</v>
      </c>
      <c r="CD26" s="316">
        <f t="shared" si="34"/>
        <v>0</v>
      </c>
      <c r="CE26" s="316">
        <f t="shared" si="35"/>
        <v>131</v>
      </c>
      <c r="CF26" s="316">
        <f t="shared" si="36"/>
        <v>92</v>
      </c>
      <c r="CG26" s="316">
        <f t="shared" si="37"/>
        <v>0</v>
      </c>
      <c r="CH26" s="316">
        <f t="shared" si="38"/>
        <v>70</v>
      </c>
      <c r="CI26" s="316">
        <f t="shared" si="39"/>
        <v>8</v>
      </c>
      <c r="CJ26" s="316">
        <f t="shared" si="40"/>
        <v>0</v>
      </c>
      <c r="CK26" s="316">
        <f t="shared" si="41"/>
        <v>0</v>
      </c>
      <c r="CL26" s="316">
        <f t="shared" si="42"/>
        <v>14</v>
      </c>
      <c r="CM26" s="316">
        <f t="shared" si="43"/>
        <v>499</v>
      </c>
      <c r="CN26" s="316">
        <f t="shared" si="44"/>
        <v>0</v>
      </c>
      <c r="CO26" s="316">
        <f t="shared" si="45"/>
        <v>493</v>
      </c>
      <c r="CP26" s="316">
        <f t="shared" si="46"/>
        <v>6</v>
      </c>
      <c r="CQ26" s="316">
        <f t="shared" si="47"/>
        <v>0</v>
      </c>
      <c r="CR26" s="316">
        <f t="shared" si="48"/>
        <v>0</v>
      </c>
      <c r="CS26" s="316">
        <f t="shared" si="49"/>
        <v>0</v>
      </c>
      <c r="CT26" s="316">
        <f t="shared" si="50"/>
        <v>499</v>
      </c>
      <c r="CU26" s="316">
        <f t="shared" si="51"/>
        <v>0</v>
      </c>
      <c r="CV26" s="316">
        <f t="shared" si="52"/>
        <v>493</v>
      </c>
      <c r="CW26" s="316">
        <f t="shared" si="53"/>
        <v>6</v>
      </c>
      <c r="CX26" s="316">
        <f t="shared" si="54"/>
        <v>0</v>
      </c>
      <c r="CY26" s="316">
        <f t="shared" si="55"/>
        <v>0</v>
      </c>
      <c r="CZ26" s="316">
        <f t="shared" si="56"/>
        <v>0</v>
      </c>
      <c r="DA26" s="316">
        <f t="shared" si="57"/>
        <v>0</v>
      </c>
      <c r="DB26" s="316">
        <f t="shared" si="58"/>
        <v>0</v>
      </c>
      <c r="DC26" s="316">
        <f t="shared" si="59"/>
        <v>0</v>
      </c>
      <c r="DD26" s="316">
        <f t="shared" si="60"/>
        <v>0</v>
      </c>
      <c r="DE26" s="316">
        <f t="shared" si="61"/>
        <v>0</v>
      </c>
      <c r="DF26" s="316">
        <f t="shared" si="62"/>
        <v>0</v>
      </c>
      <c r="DG26" s="316">
        <f t="shared" si="63"/>
        <v>0</v>
      </c>
      <c r="DH26" s="316">
        <v>0</v>
      </c>
      <c r="DI26" s="316">
        <f t="shared" si="64"/>
        <v>1</v>
      </c>
      <c r="DJ26" s="316">
        <v>1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567</v>
      </c>
      <c r="B27" s="295" t="s">
        <v>604</v>
      </c>
      <c r="C27" s="294" t="s">
        <v>605</v>
      </c>
      <c r="D27" s="316">
        <f t="shared" si="4"/>
        <v>2138</v>
      </c>
      <c r="E27" s="316">
        <f t="shared" si="5"/>
        <v>1299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1004</v>
      </c>
      <c r="K27" s="316">
        <v>0</v>
      </c>
      <c r="L27" s="316">
        <v>1004</v>
      </c>
      <c r="M27" s="316">
        <v>0</v>
      </c>
      <c r="N27" s="316">
        <f t="shared" si="8"/>
        <v>82</v>
      </c>
      <c r="O27" s="316">
        <v>0</v>
      </c>
      <c r="P27" s="316">
        <v>82</v>
      </c>
      <c r="Q27" s="316">
        <v>0</v>
      </c>
      <c r="R27" s="316">
        <f t="shared" si="9"/>
        <v>200</v>
      </c>
      <c r="S27" s="316">
        <v>0</v>
      </c>
      <c r="T27" s="316">
        <v>200</v>
      </c>
      <c r="U27" s="316">
        <v>0</v>
      </c>
      <c r="V27" s="316">
        <f t="shared" si="10"/>
        <v>0</v>
      </c>
      <c r="W27" s="316">
        <v>0</v>
      </c>
      <c r="X27" s="316">
        <v>0</v>
      </c>
      <c r="Y27" s="316">
        <v>0</v>
      </c>
      <c r="Z27" s="316">
        <f t="shared" si="11"/>
        <v>13</v>
      </c>
      <c r="AA27" s="316">
        <v>0</v>
      </c>
      <c r="AB27" s="316">
        <v>13</v>
      </c>
      <c r="AC27" s="316">
        <v>0</v>
      </c>
      <c r="AD27" s="316">
        <f t="shared" si="12"/>
        <v>309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257</v>
      </c>
      <c r="AJ27" s="316">
        <v>0</v>
      </c>
      <c r="AK27" s="316">
        <v>0</v>
      </c>
      <c r="AL27" s="316">
        <v>257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52</v>
      </c>
      <c r="AR27" s="316">
        <v>0</v>
      </c>
      <c r="AS27" s="316">
        <v>0</v>
      </c>
      <c r="AT27" s="316">
        <v>52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530</v>
      </c>
      <c r="BD27" s="316">
        <f t="shared" si="20"/>
        <v>394</v>
      </c>
      <c r="BE27" s="316">
        <v>0</v>
      </c>
      <c r="BF27" s="316">
        <v>90</v>
      </c>
      <c r="BG27" s="316">
        <v>119</v>
      </c>
      <c r="BH27" s="316">
        <v>124</v>
      </c>
      <c r="BI27" s="316">
        <v>0</v>
      </c>
      <c r="BJ27" s="316">
        <v>61</v>
      </c>
      <c r="BK27" s="316">
        <f t="shared" si="21"/>
        <v>136</v>
      </c>
      <c r="BL27" s="316">
        <v>0</v>
      </c>
      <c r="BM27" s="316">
        <v>136</v>
      </c>
      <c r="BN27" s="316">
        <v>0</v>
      </c>
      <c r="BO27" s="316">
        <v>0</v>
      </c>
      <c r="BP27" s="316">
        <v>0</v>
      </c>
      <c r="BQ27" s="316">
        <v>0</v>
      </c>
      <c r="BR27" s="316">
        <f t="shared" si="22"/>
        <v>1693</v>
      </c>
      <c r="BS27" s="316">
        <f t="shared" si="23"/>
        <v>0</v>
      </c>
      <c r="BT27" s="316">
        <f t="shared" si="24"/>
        <v>1094</v>
      </c>
      <c r="BU27" s="316">
        <f t="shared" si="25"/>
        <v>201</v>
      </c>
      <c r="BV27" s="316">
        <f t="shared" si="26"/>
        <v>324</v>
      </c>
      <c r="BW27" s="316">
        <f t="shared" si="27"/>
        <v>0</v>
      </c>
      <c r="BX27" s="316">
        <f t="shared" si="28"/>
        <v>74</v>
      </c>
      <c r="BY27" s="316">
        <f t="shared" si="29"/>
        <v>1299</v>
      </c>
      <c r="BZ27" s="316">
        <f t="shared" si="30"/>
        <v>0</v>
      </c>
      <c r="CA27" s="316">
        <f t="shared" si="31"/>
        <v>1004</v>
      </c>
      <c r="CB27" s="316">
        <f t="shared" si="32"/>
        <v>82</v>
      </c>
      <c r="CC27" s="316">
        <f t="shared" si="33"/>
        <v>200</v>
      </c>
      <c r="CD27" s="316">
        <f t="shared" si="34"/>
        <v>0</v>
      </c>
      <c r="CE27" s="316">
        <f t="shared" si="35"/>
        <v>13</v>
      </c>
      <c r="CF27" s="316">
        <f t="shared" si="36"/>
        <v>394</v>
      </c>
      <c r="CG27" s="316">
        <f t="shared" si="37"/>
        <v>0</v>
      </c>
      <c r="CH27" s="316">
        <f t="shared" si="38"/>
        <v>90</v>
      </c>
      <c r="CI27" s="316">
        <f t="shared" si="39"/>
        <v>119</v>
      </c>
      <c r="CJ27" s="316">
        <f t="shared" si="40"/>
        <v>124</v>
      </c>
      <c r="CK27" s="316">
        <f t="shared" si="41"/>
        <v>0</v>
      </c>
      <c r="CL27" s="316">
        <f t="shared" si="42"/>
        <v>61</v>
      </c>
      <c r="CM27" s="316">
        <f t="shared" si="43"/>
        <v>445</v>
      </c>
      <c r="CN27" s="316">
        <f t="shared" si="44"/>
        <v>0</v>
      </c>
      <c r="CO27" s="316">
        <f t="shared" si="45"/>
        <v>393</v>
      </c>
      <c r="CP27" s="316">
        <f t="shared" si="46"/>
        <v>0</v>
      </c>
      <c r="CQ27" s="316">
        <f t="shared" si="47"/>
        <v>52</v>
      </c>
      <c r="CR27" s="316">
        <f t="shared" si="48"/>
        <v>0</v>
      </c>
      <c r="CS27" s="316">
        <f t="shared" si="49"/>
        <v>0</v>
      </c>
      <c r="CT27" s="316">
        <f t="shared" si="50"/>
        <v>309</v>
      </c>
      <c r="CU27" s="316">
        <f t="shared" si="51"/>
        <v>0</v>
      </c>
      <c r="CV27" s="316">
        <f t="shared" si="52"/>
        <v>257</v>
      </c>
      <c r="CW27" s="316">
        <f t="shared" si="53"/>
        <v>0</v>
      </c>
      <c r="CX27" s="316">
        <f t="shared" si="54"/>
        <v>52</v>
      </c>
      <c r="CY27" s="316">
        <f t="shared" si="55"/>
        <v>0</v>
      </c>
      <c r="CZ27" s="316">
        <f t="shared" si="56"/>
        <v>0</v>
      </c>
      <c r="DA27" s="316">
        <f t="shared" si="57"/>
        <v>136</v>
      </c>
      <c r="DB27" s="316">
        <f t="shared" si="58"/>
        <v>0</v>
      </c>
      <c r="DC27" s="316">
        <f t="shared" si="59"/>
        <v>136</v>
      </c>
      <c r="DD27" s="316">
        <f t="shared" si="60"/>
        <v>0</v>
      </c>
      <c r="DE27" s="316">
        <f t="shared" si="61"/>
        <v>0</v>
      </c>
      <c r="DF27" s="316">
        <f t="shared" si="62"/>
        <v>0</v>
      </c>
      <c r="DG27" s="316">
        <f t="shared" si="63"/>
        <v>0</v>
      </c>
      <c r="DH27" s="316">
        <v>0</v>
      </c>
      <c r="DI27" s="316">
        <f t="shared" si="64"/>
        <v>0</v>
      </c>
      <c r="DJ27" s="316">
        <v>0</v>
      </c>
      <c r="DK27" s="316">
        <v>0</v>
      </c>
      <c r="DL27" s="316">
        <v>0</v>
      </c>
      <c r="DM27" s="316">
        <v>0</v>
      </c>
    </row>
  </sheetData>
  <sheetProtection/>
  <autoFilter ref="A6:DM27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AI7">SUM(D8:D27)</f>
        <v>268808</v>
      </c>
      <c r="E7" s="291">
        <f t="shared" si="0"/>
        <v>224417</v>
      </c>
      <c r="F7" s="291">
        <f t="shared" si="0"/>
        <v>207883</v>
      </c>
      <c r="G7" s="291">
        <f t="shared" si="0"/>
        <v>0</v>
      </c>
      <c r="H7" s="291">
        <f t="shared" si="0"/>
        <v>207449</v>
      </c>
      <c r="I7" s="291">
        <f t="shared" si="0"/>
        <v>0</v>
      </c>
      <c r="J7" s="291">
        <f t="shared" si="0"/>
        <v>0</v>
      </c>
      <c r="K7" s="291">
        <f t="shared" si="0"/>
        <v>1</v>
      </c>
      <c r="L7" s="291">
        <f t="shared" si="0"/>
        <v>433</v>
      </c>
      <c r="M7" s="291">
        <f t="shared" si="0"/>
        <v>16534</v>
      </c>
      <c r="N7" s="291">
        <f t="shared" si="0"/>
        <v>0</v>
      </c>
      <c r="O7" s="291">
        <f t="shared" si="0"/>
        <v>15052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1482</v>
      </c>
      <c r="T7" s="291">
        <f t="shared" si="0"/>
        <v>7674</v>
      </c>
      <c r="U7" s="291">
        <f t="shared" si="0"/>
        <v>5648</v>
      </c>
      <c r="V7" s="291">
        <f t="shared" si="0"/>
        <v>0</v>
      </c>
      <c r="W7" s="291">
        <f t="shared" si="0"/>
        <v>0</v>
      </c>
      <c r="X7" s="291">
        <f t="shared" si="0"/>
        <v>3682</v>
      </c>
      <c r="Y7" s="291">
        <f t="shared" si="0"/>
        <v>82</v>
      </c>
      <c r="Z7" s="291">
        <f t="shared" si="0"/>
        <v>4</v>
      </c>
      <c r="AA7" s="291">
        <f t="shared" si="0"/>
        <v>1880</v>
      </c>
      <c r="AB7" s="291">
        <f t="shared" si="0"/>
        <v>2026</v>
      </c>
      <c r="AC7" s="291">
        <f t="shared" si="0"/>
        <v>0</v>
      </c>
      <c r="AD7" s="291">
        <f t="shared" si="0"/>
        <v>0</v>
      </c>
      <c r="AE7" s="291">
        <f t="shared" si="0"/>
        <v>109</v>
      </c>
      <c r="AF7" s="291">
        <f t="shared" si="0"/>
        <v>0</v>
      </c>
      <c r="AG7" s="291">
        <f t="shared" si="0"/>
        <v>1</v>
      </c>
      <c r="AH7" s="291">
        <f t="shared" si="0"/>
        <v>1916</v>
      </c>
      <c r="AI7" s="291">
        <f t="shared" si="0"/>
        <v>2242</v>
      </c>
      <c r="AJ7" s="291">
        <f aca="true" t="shared" si="1" ref="AJ7:BO7">SUM(AJ8:AJ27)</f>
        <v>1067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1067</v>
      </c>
      <c r="AO7" s="291">
        <f t="shared" si="1"/>
        <v>0</v>
      </c>
      <c r="AP7" s="291">
        <f t="shared" si="1"/>
        <v>0</v>
      </c>
      <c r="AQ7" s="291">
        <f t="shared" si="1"/>
        <v>1175</v>
      </c>
      <c r="AR7" s="291">
        <f t="shared" si="1"/>
        <v>0</v>
      </c>
      <c r="AS7" s="291">
        <f t="shared" si="1"/>
        <v>804</v>
      </c>
      <c r="AT7" s="291">
        <f t="shared" si="1"/>
        <v>0</v>
      </c>
      <c r="AU7" s="291">
        <f t="shared" si="1"/>
        <v>371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214</v>
      </c>
      <c r="BN7" s="291">
        <f t="shared" si="1"/>
        <v>214</v>
      </c>
      <c r="BO7" s="291">
        <f t="shared" si="1"/>
        <v>0</v>
      </c>
      <c r="BP7" s="291">
        <f aca="true" t="shared" si="2" ref="BP7:CU7">SUM(BP8:BP27)</f>
        <v>0</v>
      </c>
      <c r="BQ7" s="291">
        <f t="shared" si="2"/>
        <v>0</v>
      </c>
      <c r="BR7" s="291">
        <f t="shared" si="2"/>
        <v>214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200</v>
      </c>
      <c r="CC7" s="291">
        <f t="shared" si="2"/>
        <v>121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121</v>
      </c>
      <c r="CH7" s="291">
        <f t="shared" si="2"/>
        <v>0</v>
      </c>
      <c r="CI7" s="291">
        <f t="shared" si="2"/>
        <v>0</v>
      </c>
      <c r="CJ7" s="291">
        <f t="shared" si="2"/>
        <v>79</v>
      </c>
      <c r="CK7" s="291">
        <f t="shared" si="2"/>
        <v>0</v>
      </c>
      <c r="CL7" s="291">
        <f t="shared" si="2"/>
        <v>78</v>
      </c>
      <c r="CM7" s="291">
        <f t="shared" si="2"/>
        <v>0</v>
      </c>
      <c r="CN7" s="291">
        <f t="shared" si="2"/>
        <v>1</v>
      </c>
      <c r="CO7" s="291">
        <f t="shared" si="2"/>
        <v>0</v>
      </c>
      <c r="CP7" s="291">
        <f t="shared" si="2"/>
        <v>0</v>
      </c>
      <c r="CQ7" s="291">
        <f t="shared" si="2"/>
        <v>27752</v>
      </c>
      <c r="CR7" s="291">
        <f t="shared" si="2"/>
        <v>21666</v>
      </c>
      <c r="CS7" s="291">
        <f t="shared" si="2"/>
        <v>0</v>
      </c>
      <c r="CT7" s="291">
        <f t="shared" si="2"/>
        <v>0</v>
      </c>
      <c r="CU7" s="291">
        <f t="shared" si="2"/>
        <v>4127</v>
      </c>
      <c r="CV7" s="291">
        <f aca="true" t="shared" si="3" ref="CV7:EA7">SUM(CV8:CV27)</f>
        <v>17088</v>
      </c>
      <c r="CW7" s="291">
        <f t="shared" si="3"/>
        <v>65</v>
      </c>
      <c r="CX7" s="291">
        <f t="shared" si="3"/>
        <v>386</v>
      </c>
      <c r="CY7" s="291">
        <f t="shared" si="3"/>
        <v>6086</v>
      </c>
      <c r="CZ7" s="291">
        <f t="shared" si="3"/>
        <v>0</v>
      </c>
      <c r="DA7" s="291">
        <f t="shared" si="3"/>
        <v>10</v>
      </c>
      <c r="DB7" s="291">
        <f t="shared" si="3"/>
        <v>1141</v>
      </c>
      <c r="DC7" s="291">
        <f t="shared" si="3"/>
        <v>2111</v>
      </c>
      <c r="DD7" s="291">
        <f t="shared" si="3"/>
        <v>7</v>
      </c>
      <c r="DE7" s="291">
        <f t="shared" si="3"/>
        <v>2817</v>
      </c>
      <c r="DF7" s="291">
        <f t="shared" si="3"/>
        <v>201</v>
      </c>
      <c r="DG7" s="291">
        <f t="shared" si="3"/>
        <v>82</v>
      </c>
      <c r="DH7" s="291">
        <f t="shared" si="3"/>
        <v>0</v>
      </c>
      <c r="DI7" s="291">
        <f t="shared" si="3"/>
        <v>0</v>
      </c>
      <c r="DJ7" s="291">
        <f t="shared" si="3"/>
        <v>82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119</v>
      </c>
      <c r="DO7" s="291">
        <f t="shared" si="3"/>
        <v>0</v>
      </c>
      <c r="DP7" s="291">
        <f t="shared" si="3"/>
        <v>0</v>
      </c>
      <c r="DQ7" s="291">
        <f t="shared" si="3"/>
        <v>119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6105</v>
      </c>
      <c r="DV7" s="291">
        <f t="shared" si="3"/>
        <v>5903</v>
      </c>
      <c r="DW7" s="291">
        <f t="shared" si="3"/>
        <v>28</v>
      </c>
      <c r="DX7" s="291">
        <f t="shared" si="3"/>
        <v>174</v>
      </c>
      <c r="DY7" s="291">
        <f t="shared" si="3"/>
        <v>0</v>
      </c>
      <c r="DZ7" s="291">
        <f t="shared" si="3"/>
        <v>3</v>
      </c>
      <c r="EA7" s="291">
        <f t="shared" si="3"/>
        <v>3</v>
      </c>
      <c r="EB7" s="291">
        <f aca="true" t="shared" si="4" ref="EB7:EN7">SUM(EB8:EB27)</f>
        <v>0</v>
      </c>
      <c r="EC7" s="291">
        <f t="shared" si="4"/>
        <v>0</v>
      </c>
      <c r="ED7" s="291">
        <f t="shared" si="4"/>
        <v>3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607</v>
      </c>
      <c r="C8" s="294" t="s">
        <v>569</v>
      </c>
      <c r="D8" s="302">
        <f aca="true" t="shared" si="5" ref="D8:D27">SUM(E8,T8,AI8,AX8,BM8,CB8,CQ8,DF8,DU8,DZ8)</f>
        <v>88534</v>
      </c>
      <c r="E8" s="302">
        <f aca="true" t="shared" si="6" ref="E8:E27">SUM(F8,M8)</f>
        <v>77378</v>
      </c>
      <c r="F8" s="302">
        <f aca="true" t="shared" si="7" ref="F8:F27">SUM(G8:L8)</f>
        <v>67268</v>
      </c>
      <c r="G8" s="302">
        <v>0</v>
      </c>
      <c r="H8" s="302">
        <v>66835</v>
      </c>
      <c r="I8" s="302">
        <v>0</v>
      </c>
      <c r="J8" s="302">
        <v>0</v>
      </c>
      <c r="K8" s="302">
        <v>0</v>
      </c>
      <c r="L8" s="302">
        <v>433</v>
      </c>
      <c r="M8" s="302">
        <f aca="true" t="shared" si="8" ref="M8:M27">SUM(N8:S8)</f>
        <v>10110</v>
      </c>
      <c r="N8" s="302">
        <v>0</v>
      </c>
      <c r="O8" s="302">
        <v>8628</v>
      </c>
      <c r="P8" s="302">
        <v>0</v>
      </c>
      <c r="Q8" s="302">
        <v>0</v>
      </c>
      <c r="R8" s="302">
        <v>0</v>
      </c>
      <c r="S8" s="302">
        <v>1482</v>
      </c>
      <c r="T8" s="302">
        <f aca="true" t="shared" si="9" ref="T8:T27">SUM(U8,AB8)</f>
        <v>416</v>
      </c>
      <c r="U8" s="302">
        <f aca="true" t="shared" si="10" ref="U8:U27">SUM(V8:AA8)</f>
        <v>202</v>
      </c>
      <c r="V8" s="302">
        <v>0</v>
      </c>
      <c r="W8" s="302">
        <v>0</v>
      </c>
      <c r="X8" s="302">
        <v>89</v>
      </c>
      <c r="Y8" s="302">
        <v>82</v>
      </c>
      <c r="Z8" s="302">
        <v>4</v>
      </c>
      <c r="AA8" s="302">
        <v>27</v>
      </c>
      <c r="AB8" s="302">
        <f aca="true" t="shared" si="11" ref="AB8:AB27">SUM(AC8:AH8)</f>
        <v>214</v>
      </c>
      <c r="AC8" s="302">
        <v>0</v>
      </c>
      <c r="AD8" s="302">
        <v>0</v>
      </c>
      <c r="AE8" s="302">
        <v>9</v>
      </c>
      <c r="AF8" s="302">
        <v>0</v>
      </c>
      <c r="AG8" s="302">
        <v>0</v>
      </c>
      <c r="AH8" s="302">
        <v>205</v>
      </c>
      <c r="AI8" s="302">
        <f aca="true" t="shared" si="12" ref="AI8:AI27">SUM(AJ8,AQ8)</f>
        <v>804</v>
      </c>
      <c r="AJ8" s="302">
        <f aca="true" t="shared" si="13" ref="AJ8:AJ27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27">SUM(AR8:AW8)</f>
        <v>804</v>
      </c>
      <c r="AR8" s="302">
        <v>0</v>
      </c>
      <c r="AS8" s="302">
        <v>804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27">SUM(AY8,BF8)</f>
        <v>0</v>
      </c>
      <c r="AY8" s="302">
        <f aca="true" t="shared" si="16" ref="AY8:AY27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27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27">SUM(BN8,BU8)</f>
        <v>0</v>
      </c>
      <c r="BN8" s="302">
        <f aca="true" t="shared" si="19" ref="BN8:BN27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27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27">SUM(CC8,CJ8)</f>
        <v>189</v>
      </c>
      <c r="CC8" s="302">
        <f aca="true" t="shared" si="22" ref="CC8:CC27">SUM(CD8:CI8)</f>
        <v>111</v>
      </c>
      <c r="CD8" s="302">
        <v>0</v>
      </c>
      <c r="CE8" s="302">
        <v>0</v>
      </c>
      <c r="CF8" s="302">
        <v>0</v>
      </c>
      <c r="CG8" s="302">
        <v>111</v>
      </c>
      <c r="CH8" s="302">
        <v>0</v>
      </c>
      <c r="CI8" s="302">
        <v>0</v>
      </c>
      <c r="CJ8" s="302">
        <f aca="true" t="shared" si="23" ref="CJ8:CJ27">SUM(CK8:CP8)</f>
        <v>78</v>
      </c>
      <c r="CK8" s="302">
        <v>0</v>
      </c>
      <c r="CL8" s="302">
        <v>78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27">SUM(CR8,CY8)</f>
        <v>9694</v>
      </c>
      <c r="CR8" s="302">
        <f aca="true" t="shared" si="25" ref="CR8:CR27">SUM(CS8:CX8)</f>
        <v>8728</v>
      </c>
      <c r="CS8" s="302">
        <v>0</v>
      </c>
      <c r="CT8" s="302">
        <v>0</v>
      </c>
      <c r="CU8" s="302">
        <v>1634</v>
      </c>
      <c r="CV8" s="302">
        <v>6953</v>
      </c>
      <c r="CW8" s="302">
        <v>13</v>
      </c>
      <c r="CX8" s="302">
        <v>128</v>
      </c>
      <c r="CY8" s="302">
        <f aca="true" t="shared" si="26" ref="CY8:CY27">SUM(CZ8:DE8)</f>
        <v>966</v>
      </c>
      <c r="CZ8" s="302">
        <v>0</v>
      </c>
      <c r="DA8" s="302">
        <v>10</v>
      </c>
      <c r="DB8" s="302">
        <v>721</v>
      </c>
      <c r="DC8" s="302">
        <v>128</v>
      </c>
      <c r="DD8" s="302">
        <v>0</v>
      </c>
      <c r="DE8" s="302">
        <v>107</v>
      </c>
      <c r="DF8" s="302">
        <f aca="true" t="shared" si="27" ref="DF8:DF27">SUM(DG8,DN8)</f>
        <v>0</v>
      </c>
      <c r="DG8" s="302">
        <f aca="true" t="shared" si="28" ref="DG8:DG27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27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27">SUM(DV8:DY8)</f>
        <v>53</v>
      </c>
      <c r="DV8" s="302">
        <v>53</v>
      </c>
      <c r="DW8" s="302">
        <v>0</v>
      </c>
      <c r="DX8" s="302">
        <v>0</v>
      </c>
      <c r="DY8" s="302">
        <v>0</v>
      </c>
      <c r="DZ8" s="302">
        <f aca="true" t="shared" si="31" ref="DZ8:DZ27">SUM(EA8,EH8)</f>
        <v>0</v>
      </c>
      <c r="EA8" s="302">
        <f aca="true" t="shared" si="32" ref="EA8:EA27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27">SUM(EI8:EN8)</f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306" t="s">
        <v>571</v>
      </c>
      <c r="C9" s="294" t="s">
        <v>606</v>
      </c>
      <c r="D9" s="302">
        <f t="shared" si="5"/>
        <v>38323</v>
      </c>
      <c r="E9" s="302">
        <f t="shared" si="6"/>
        <v>32901</v>
      </c>
      <c r="F9" s="302">
        <f t="shared" si="7"/>
        <v>31940</v>
      </c>
      <c r="G9" s="302">
        <v>0</v>
      </c>
      <c r="H9" s="302">
        <v>31940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961</v>
      </c>
      <c r="N9" s="302">
        <v>0</v>
      </c>
      <c r="O9" s="302">
        <v>961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1721</v>
      </c>
      <c r="U9" s="302">
        <f t="shared" si="10"/>
        <v>1377</v>
      </c>
      <c r="V9" s="302">
        <v>0</v>
      </c>
      <c r="W9" s="302">
        <v>0</v>
      </c>
      <c r="X9" s="302">
        <v>1120</v>
      </c>
      <c r="Y9" s="302">
        <v>0</v>
      </c>
      <c r="Z9" s="302">
        <v>0</v>
      </c>
      <c r="AA9" s="302">
        <v>257</v>
      </c>
      <c r="AB9" s="302">
        <f t="shared" si="11"/>
        <v>344</v>
      </c>
      <c r="AC9" s="302">
        <v>0</v>
      </c>
      <c r="AD9" s="302">
        <v>0</v>
      </c>
      <c r="AE9" s="302">
        <v>37</v>
      </c>
      <c r="AF9" s="302">
        <v>0</v>
      </c>
      <c r="AG9" s="302">
        <v>0</v>
      </c>
      <c r="AH9" s="302">
        <v>307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1010</v>
      </c>
      <c r="CR9" s="302">
        <f t="shared" si="25"/>
        <v>914</v>
      </c>
      <c r="CS9" s="302">
        <v>0</v>
      </c>
      <c r="CT9" s="302">
        <v>0</v>
      </c>
      <c r="CU9" s="302">
        <v>628</v>
      </c>
      <c r="CV9" s="302">
        <v>207</v>
      </c>
      <c r="CW9" s="302">
        <v>0</v>
      </c>
      <c r="CX9" s="302">
        <v>79</v>
      </c>
      <c r="CY9" s="302">
        <f t="shared" si="26"/>
        <v>96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96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2688</v>
      </c>
      <c r="DV9" s="302">
        <v>2660</v>
      </c>
      <c r="DW9" s="302">
        <v>28</v>
      </c>
      <c r="DX9" s="302">
        <v>0</v>
      </c>
      <c r="DY9" s="302">
        <v>0</v>
      </c>
      <c r="DZ9" s="302">
        <f t="shared" si="31"/>
        <v>3</v>
      </c>
      <c r="EA9" s="302">
        <f t="shared" si="32"/>
        <v>3</v>
      </c>
      <c r="EB9" s="302">
        <v>0</v>
      </c>
      <c r="EC9" s="302">
        <v>0</v>
      </c>
      <c r="ED9" s="302">
        <v>3</v>
      </c>
      <c r="EE9" s="302">
        <v>0</v>
      </c>
      <c r="EF9" s="302">
        <v>0</v>
      </c>
      <c r="EG9" s="302">
        <v>0</v>
      </c>
      <c r="EH9" s="302">
        <f t="shared" si="33"/>
        <v>0</v>
      </c>
      <c r="EI9" s="302">
        <v>0</v>
      </c>
      <c r="EJ9" s="302">
        <v>0</v>
      </c>
      <c r="EK9" s="302">
        <v>0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567</v>
      </c>
      <c r="B10" s="306" t="s">
        <v>572</v>
      </c>
      <c r="C10" s="294" t="s">
        <v>570</v>
      </c>
      <c r="D10" s="302">
        <f t="shared" si="5"/>
        <v>27771</v>
      </c>
      <c r="E10" s="302">
        <f t="shared" si="6"/>
        <v>22235</v>
      </c>
      <c r="F10" s="302">
        <f t="shared" si="7"/>
        <v>22235</v>
      </c>
      <c r="G10" s="302">
        <v>0</v>
      </c>
      <c r="H10" s="302">
        <v>22235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0</v>
      </c>
      <c r="N10" s="302">
        <v>0</v>
      </c>
      <c r="O10" s="302">
        <v>0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392</v>
      </c>
      <c r="AJ10" s="302">
        <f t="shared" si="13"/>
        <v>392</v>
      </c>
      <c r="AK10" s="302">
        <v>0</v>
      </c>
      <c r="AL10" s="302">
        <v>0</v>
      </c>
      <c r="AM10" s="302">
        <v>0</v>
      </c>
      <c r="AN10" s="302">
        <v>392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214</v>
      </c>
      <c r="BN10" s="302">
        <f t="shared" si="19"/>
        <v>214</v>
      </c>
      <c r="BO10" s="302">
        <v>0</v>
      </c>
      <c r="BP10" s="302">
        <v>0</v>
      </c>
      <c r="BQ10" s="302">
        <v>0</v>
      </c>
      <c r="BR10" s="302">
        <v>214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4930</v>
      </c>
      <c r="CR10" s="302">
        <f t="shared" si="25"/>
        <v>1979</v>
      </c>
      <c r="CS10" s="302">
        <v>0</v>
      </c>
      <c r="CT10" s="302">
        <v>0</v>
      </c>
      <c r="CU10" s="302">
        <v>307</v>
      </c>
      <c r="CV10" s="302">
        <v>1508</v>
      </c>
      <c r="CW10" s="302">
        <v>16</v>
      </c>
      <c r="CX10" s="302">
        <v>148</v>
      </c>
      <c r="CY10" s="302">
        <f t="shared" si="26"/>
        <v>2951</v>
      </c>
      <c r="CZ10" s="302">
        <v>0</v>
      </c>
      <c r="DA10" s="302">
        <v>0</v>
      </c>
      <c r="DB10" s="302">
        <v>115</v>
      </c>
      <c r="DC10" s="302">
        <v>1614</v>
      </c>
      <c r="DD10" s="302">
        <v>0</v>
      </c>
      <c r="DE10" s="302">
        <v>1222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0</v>
      </c>
      <c r="DV10" s="302">
        <v>0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306" t="s">
        <v>573</v>
      </c>
      <c r="C11" s="294" t="s">
        <v>574</v>
      </c>
      <c r="D11" s="302">
        <f t="shared" si="5"/>
        <v>5989</v>
      </c>
      <c r="E11" s="302">
        <f t="shared" si="6"/>
        <v>5185</v>
      </c>
      <c r="F11" s="302">
        <f t="shared" si="7"/>
        <v>4530</v>
      </c>
      <c r="G11" s="302">
        <v>0</v>
      </c>
      <c r="H11" s="302">
        <v>4530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655</v>
      </c>
      <c r="N11" s="302">
        <v>0</v>
      </c>
      <c r="O11" s="302">
        <v>655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595</v>
      </c>
      <c r="CR11" s="302">
        <f t="shared" si="25"/>
        <v>355</v>
      </c>
      <c r="CS11" s="302">
        <v>0</v>
      </c>
      <c r="CT11" s="302">
        <v>0</v>
      </c>
      <c r="CU11" s="302">
        <v>265</v>
      </c>
      <c r="CV11" s="302">
        <v>90</v>
      </c>
      <c r="CW11" s="302">
        <v>0</v>
      </c>
      <c r="CX11" s="302">
        <v>0</v>
      </c>
      <c r="CY11" s="302">
        <f t="shared" si="26"/>
        <v>240</v>
      </c>
      <c r="CZ11" s="302">
        <v>0</v>
      </c>
      <c r="DA11" s="302">
        <v>0</v>
      </c>
      <c r="DB11" s="302">
        <v>240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209</v>
      </c>
      <c r="DV11" s="302">
        <v>137</v>
      </c>
      <c r="DW11" s="302">
        <v>0</v>
      </c>
      <c r="DX11" s="302">
        <v>72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575</v>
      </c>
      <c r="C12" s="294" t="s">
        <v>576</v>
      </c>
      <c r="D12" s="316">
        <f t="shared" si="5"/>
        <v>15628</v>
      </c>
      <c r="E12" s="316">
        <f t="shared" si="6"/>
        <v>13519</v>
      </c>
      <c r="F12" s="316">
        <f t="shared" si="7"/>
        <v>12051</v>
      </c>
      <c r="G12" s="316">
        <v>0</v>
      </c>
      <c r="H12" s="316">
        <v>12051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1468</v>
      </c>
      <c r="N12" s="316">
        <v>0</v>
      </c>
      <c r="O12" s="316">
        <v>1468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638</v>
      </c>
      <c r="U12" s="316">
        <f t="shared" si="10"/>
        <v>47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47</v>
      </c>
      <c r="AB12" s="316">
        <f t="shared" si="11"/>
        <v>591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591</v>
      </c>
      <c r="AI12" s="316">
        <f t="shared" si="12"/>
        <v>508</v>
      </c>
      <c r="AJ12" s="316">
        <f t="shared" si="13"/>
        <v>508</v>
      </c>
      <c r="AK12" s="316">
        <v>0</v>
      </c>
      <c r="AL12" s="316">
        <v>0</v>
      </c>
      <c r="AM12" s="316">
        <v>0</v>
      </c>
      <c r="AN12" s="316">
        <v>508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10</v>
      </c>
      <c r="CC12" s="316">
        <f t="shared" si="22"/>
        <v>10</v>
      </c>
      <c r="CD12" s="316">
        <v>0</v>
      </c>
      <c r="CE12" s="316">
        <v>0</v>
      </c>
      <c r="CF12" s="316">
        <v>0</v>
      </c>
      <c r="CG12" s="316">
        <v>10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928</v>
      </c>
      <c r="CR12" s="316">
        <f t="shared" si="25"/>
        <v>893</v>
      </c>
      <c r="CS12" s="316">
        <v>0</v>
      </c>
      <c r="CT12" s="316">
        <v>0</v>
      </c>
      <c r="CU12" s="316">
        <v>0</v>
      </c>
      <c r="CV12" s="316">
        <v>893</v>
      </c>
      <c r="CW12" s="316">
        <v>0</v>
      </c>
      <c r="CX12" s="316">
        <v>0</v>
      </c>
      <c r="CY12" s="316">
        <f t="shared" si="26"/>
        <v>35</v>
      </c>
      <c r="CZ12" s="316">
        <v>0</v>
      </c>
      <c r="DA12" s="316">
        <v>0</v>
      </c>
      <c r="DB12" s="316">
        <v>0</v>
      </c>
      <c r="DC12" s="316">
        <v>35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25</v>
      </c>
      <c r="DV12" s="316">
        <v>0</v>
      </c>
      <c r="DW12" s="316">
        <v>0</v>
      </c>
      <c r="DX12" s="316">
        <v>25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567</v>
      </c>
      <c r="B13" s="295" t="s">
        <v>568</v>
      </c>
      <c r="C13" s="294" t="s">
        <v>577</v>
      </c>
      <c r="D13" s="316">
        <f t="shared" si="5"/>
        <v>14511</v>
      </c>
      <c r="E13" s="316">
        <f t="shared" si="6"/>
        <v>10673</v>
      </c>
      <c r="F13" s="316">
        <f t="shared" si="7"/>
        <v>10566</v>
      </c>
      <c r="G13" s="316">
        <v>0</v>
      </c>
      <c r="H13" s="316">
        <v>10566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107</v>
      </c>
      <c r="N13" s="316">
        <v>0</v>
      </c>
      <c r="O13" s="316">
        <v>107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1151</v>
      </c>
      <c r="U13" s="316">
        <f t="shared" si="10"/>
        <v>1151</v>
      </c>
      <c r="V13" s="316">
        <v>0</v>
      </c>
      <c r="W13" s="316">
        <v>0</v>
      </c>
      <c r="X13" s="316">
        <v>538</v>
      </c>
      <c r="Y13" s="316">
        <v>0</v>
      </c>
      <c r="Z13" s="316">
        <v>0</v>
      </c>
      <c r="AA13" s="316">
        <v>613</v>
      </c>
      <c r="AB13" s="316">
        <f t="shared" si="11"/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f t="shared" si="12"/>
        <v>10</v>
      </c>
      <c r="AJ13" s="316">
        <f t="shared" si="13"/>
        <v>10</v>
      </c>
      <c r="AK13" s="316">
        <v>0</v>
      </c>
      <c r="AL13" s="316">
        <v>0</v>
      </c>
      <c r="AM13" s="316">
        <v>0</v>
      </c>
      <c r="AN13" s="316">
        <v>10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1923</v>
      </c>
      <c r="CR13" s="316">
        <f t="shared" si="25"/>
        <v>1923</v>
      </c>
      <c r="CS13" s="316">
        <v>0</v>
      </c>
      <c r="CT13" s="316">
        <v>0</v>
      </c>
      <c r="CU13" s="316">
        <v>0</v>
      </c>
      <c r="CV13" s="316">
        <v>1894</v>
      </c>
      <c r="CW13" s="316">
        <v>29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754</v>
      </c>
      <c r="DV13" s="316">
        <v>754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567</v>
      </c>
      <c r="B14" s="295" t="s">
        <v>578</v>
      </c>
      <c r="C14" s="294" t="s">
        <v>579</v>
      </c>
      <c r="D14" s="316">
        <f t="shared" si="5"/>
        <v>9225</v>
      </c>
      <c r="E14" s="316">
        <f t="shared" si="6"/>
        <v>7025</v>
      </c>
      <c r="F14" s="316">
        <f t="shared" si="7"/>
        <v>7025</v>
      </c>
      <c r="G14" s="316">
        <v>0</v>
      </c>
      <c r="H14" s="316">
        <v>7025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0</v>
      </c>
      <c r="N14" s="316">
        <v>0</v>
      </c>
      <c r="O14" s="316">
        <v>0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512</v>
      </c>
      <c r="U14" s="316">
        <f t="shared" si="10"/>
        <v>512</v>
      </c>
      <c r="V14" s="316">
        <v>0</v>
      </c>
      <c r="W14" s="316">
        <v>0</v>
      </c>
      <c r="X14" s="316">
        <v>199</v>
      </c>
      <c r="Y14" s="316">
        <v>0</v>
      </c>
      <c r="Z14" s="316">
        <v>0</v>
      </c>
      <c r="AA14" s="316">
        <v>313</v>
      </c>
      <c r="AB14" s="316">
        <f t="shared" si="11"/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1688</v>
      </c>
      <c r="CR14" s="316">
        <f t="shared" si="25"/>
        <v>1688</v>
      </c>
      <c r="CS14" s="316">
        <v>0</v>
      </c>
      <c r="CT14" s="316">
        <v>0</v>
      </c>
      <c r="CU14" s="316">
        <v>0</v>
      </c>
      <c r="CV14" s="316">
        <v>1688</v>
      </c>
      <c r="CW14" s="316">
        <v>0</v>
      </c>
      <c r="CX14" s="316">
        <v>0</v>
      </c>
      <c r="CY14" s="316">
        <f t="shared" si="26"/>
        <v>0</v>
      </c>
      <c r="CZ14" s="316">
        <v>0</v>
      </c>
      <c r="DA14" s="316">
        <v>0</v>
      </c>
      <c r="DB14" s="316">
        <v>0</v>
      </c>
      <c r="DC14" s="316">
        <v>0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0</v>
      </c>
      <c r="DV14" s="316">
        <v>0</v>
      </c>
      <c r="DW14" s="316">
        <v>0</v>
      </c>
      <c r="DX14" s="316">
        <v>0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567</v>
      </c>
      <c r="B15" s="295" t="s">
        <v>580</v>
      </c>
      <c r="C15" s="294" t="s">
        <v>581</v>
      </c>
      <c r="D15" s="316">
        <f t="shared" si="5"/>
        <v>12936</v>
      </c>
      <c r="E15" s="316">
        <f t="shared" si="6"/>
        <v>10498</v>
      </c>
      <c r="F15" s="316">
        <f t="shared" si="7"/>
        <v>9598</v>
      </c>
      <c r="G15" s="316">
        <v>0</v>
      </c>
      <c r="H15" s="316">
        <v>9598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900</v>
      </c>
      <c r="N15" s="316">
        <v>0</v>
      </c>
      <c r="O15" s="316">
        <v>900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0</v>
      </c>
      <c r="U15" s="316">
        <f t="shared" si="10"/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0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371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371</v>
      </c>
      <c r="AR15" s="316">
        <v>0</v>
      </c>
      <c r="AS15" s="316">
        <v>0</v>
      </c>
      <c r="AT15" s="316">
        <v>0</v>
      </c>
      <c r="AU15" s="316">
        <v>371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1266</v>
      </c>
      <c r="CR15" s="316">
        <f t="shared" si="25"/>
        <v>1235</v>
      </c>
      <c r="CS15" s="316">
        <v>0</v>
      </c>
      <c r="CT15" s="316">
        <v>0</v>
      </c>
      <c r="CU15" s="316">
        <v>954</v>
      </c>
      <c r="CV15" s="316">
        <v>281</v>
      </c>
      <c r="CW15" s="316">
        <v>0</v>
      </c>
      <c r="CX15" s="316">
        <v>0</v>
      </c>
      <c r="CY15" s="316">
        <f t="shared" si="26"/>
        <v>31</v>
      </c>
      <c r="CZ15" s="316">
        <v>0</v>
      </c>
      <c r="DA15" s="316">
        <v>0</v>
      </c>
      <c r="DB15" s="316">
        <v>9</v>
      </c>
      <c r="DC15" s="316">
        <v>22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801</v>
      </c>
      <c r="DV15" s="316">
        <v>747</v>
      </c>
      <c r="DW15" s="316">
        <v>0</v>
      </c>
      <c r="DX15" s="316">
        <v>54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567</v>
      </c>
      <c r="B16" s="295" t="s">
        <v>582</v>
      </c>
      <c r="C16" s="294" t="s">
        <v>583</v>
      </c>
      <c r="D16" s="316">
        <f t="shared" si="5"/>
        <v>7708</v>
      </c>
      <c r="E16" s="316">
        <f t="shared" si="6"/>
        <v>6284</v>
      </c>
      <c r="F16" s="316">
        <f t="shared" si="7"/>
        <v>6284</v>
      </c>
      <c r="G16" s="316">
        <v>0</v>
      </c>
      <c r="H16" s="316">
        <v>6284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0</v>
      </c>
      <c r="N16" s="316">
        <v>0</v>
      </c>
      <c r="O16" s="316">
        <v>0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299</v>
      </c>
      <c r="U16" s="316">
        <f t="shared" si="10"/>
        <v>299</v>
      </c>
      <c r="V16" s="316">
        <v>0</v>
      </c>
      <c r="W16" s="316">
        <v>0</v>
      </c>
      <c r="X16" s="316">
        <v>164</v>
      </c>
      <c r="Y16" s="316">
        <v>0</v>
      </c>
      <c r="Z16" s="316">
        <v>0</v>
      </c>
      <c r="AA16" s="316">
        <v>135</v>
      </c>
      <c r="AB16" s="316">
        <f t="shared" si="11"/>
        <v>0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f t="shared" si="12"/>
        <v>83</v>
      </c>
      <c r="AJ16" s="316">
        <f t="shared" si="13"/>
        <v>83</v>
      </c>
      <c r="AK16" s="316">
        <v>0</v>
      </c>
      <c r="AL16" s="316">
        <v>0</v>
      </c>
      <c r="AM16" s="316">
        <v>0</v>
      </c>
      <c r="AN16" s="316">
        <v>83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1042</v>
      </c>
      <c r="CR16" s="316">
        <f t="shared" si="25"/>
        <v>1042</v>
      </c>
      <c r="CS16" s="316">
        <v>0</v>
      </c>
      <c r="CT16" s="316">
        <v>0</v>
      </c>
      <c r="CU16" s="316">
        <v>0</v>
      </c>
      <c r="CV16" s="316">
        <v>1042</v>
      </c>
      <c r="CW16" s="316">
        <v>0</v>
      </c>
      <c r="CX16" s="316">
        <v>0</v>
      </c>
      <c r="CY16" s="316">
        <f t="shared" si="26"/>
        <v>0</v>
      </c>
      <c r="CZ16" s="316">
        <v>0</v>
      </c>
      <c r="DA16" s="316">
        <v>0</v>
      </c>
      <c r="DB16" s="316">
        <v>0</v>
      </c>
      <c r="DC16" s="316">
        <v>0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0</v>
      </c>
      <c r="DV16" s="316">
        <v>0</v>
      </c>
      <c r="DW16" s="316">
        <v>0</v>
      </c>
      <c r="DX16" s="316">
        <v>0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567</v>
      </c>
      <c r="B17" s="295" t="s">
        <v>584</v>
      </c>
      <c r="C17" s="294" t="s">
        <v>585</v>
      </c>
      <c r="D17" s="316">
        <f t="shared" si="5"/>
        <v>8128</v>
      </c>
      <c r="E17" s="316">
        <f t="shared" si="6"/>
        <v>6870</v>
      </c>
      <c r="F17" s="316">
        <f t="shared" si="7"/>
        <v>6236</v>
      </c>
      <c r="G17" s="316">
        <v>0</v>
      </c>
      <c r="H17" s="316">
        <v>6236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634</v>
      </c>
      <c r="N17" s="316">
        <v>0</v>
      </c>
      <c r="O17" s="316">
        <v>634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882</v>
      </c>
      <c r="U17" s="316">
        <f t="shared" si="10"/>
        <v>597</v>
      </c>
      <c r="V17" s="316">
        <v>0</v>
      </c>
      <c r="W17" s="316">
        <v>0</v>
      </c>
      <c r="X17" s="316">
        <v>565</v>
      </c>
      <c r="Y17" s="316">
        <v>0</v>
      </c>
      <c r="Z17" s="316">
        <v>0</v>
      </c>
      <c r="AA17" s="316">
        <v>32</v>
      </c>
      <c r="AB17" s="316">
        <f t="shared" si="11"/>
        <v>285</v>
      </c>
      <c r="AC17" s="316">
        <v>0</v>
      </c>
      <c r="AD17" s="316">
        <v>0</v>
      </c>
      <c r="AE17" s="316">
        <v>25</v>
      </c>
      <c r="AF17" s="316">
        <v>0</v>
      </c>
      <c r="AG17" s="316">
        <v>0</v>
      </c>
      <c r="AH17" s="316">
        <v>260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376</v>
      </c>
      <c r="CR17" s="316">
        <f t="shared" si="25"/>
        <v>359</v>
      </c>
      <c r="CS17" s="316">
        <v>0</v>
      </c>
      <c r="CT17" s="316">
        <v>0</v>
      </c>
      <c r="CU17" s="316">
        <v>0</v>
      </c>
      <c r="CV17" s="316">
        <v>359</v>
      </c>
      <c r="CW17" s="316">
        <v>0</v>
      </c>
      <c r="CX17" s="316">
        <v>0</v>
      </c>
      <c r="CY17" s="316">
        <f t="shared" si="26"/>
        <v>17</v>
      </c>
      <c r="CZ17" s="316">
        <v>0</v>
      </c>
      <c r="DA17" s="316">
        <v>0</v>
      </c>
      <c r="DB17" s="316">
        <v>0</v>
      </c>
      <c r="DC17" s="316">
        <v>17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0</v>
      </c>
      <c r="DV17" s="316">
        <v>0</v>
      </c>
      <c r="DW17" s="316">
        <v>0</v>
      </c>
      <c r="DX17" s="316">
        <v>0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567</v>
      </c>
      <c r="B18" s="295" t="s">
        <v>586</v>
      </c>
      <c r="C18" s="294" t="s">
        <v>587</v>
      </c>
      <c r="D18" s="316">
        <f t="shared" si="5"/>
        <v>4466</v>
      </c>
      <c r="E18" s="316">
        <f t="shared" si="6"/>
        <v>3647</v>
      </c>
      <c r="F18" s="316">
        <f t="shared" si="7"/>
        <v>3281</v>
      </c>
      <c r="G18" s="316">
        <v>0</v>
      </c>
      <c r="H18" s="316">
        <v>3281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366</v>
      </c>
      <c r="N18" s="316">
        <v>0</v>
      </c>
      <c r="O18" s="316">
        <v>366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413</v>
      </c>
      <c r="U18" s="316">
        <f t="shared" si="10"/>
        <v>279</v>
      </c>
      <c r="V18" s="316">
        <v>0</v>
      </c>
      <c r="W18" s="316">
        <v>0</v>
      </c>
      <c r="X18" s="316">
        <v>262</v>
      </c>
      <c r="Y18" s="316">
        <v>0</v>
      </c>
      <c r="Z18" s="316">
        <v>0</v>
      </c>
      <c r="AA18" s="316">
        <v>17</v>
      </c>
      <c r="AB18" s="316">
        <f t="shared" si="11"/>
        <v>134</v>
      </c>
      <c r="AC18" s="316">
        <v>0</v>
      </c>
      <c r="AD18" s="316">
        <v>0</v>
      </c>
      <c r="AE18" s="316">
        <v>11</v>
      </c>
      <c r="AF18" s="316">
        <v>0</v>
      </c>
      <c r="AG18" s="316">
        <v>0</v>
      </c>
      <c r="AH18" s="316">
        <v>123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121</v>
      </c>
      <c r="CR18" s="316">
        <f t="shared" si="25"/>
        <v>117</v>
      </c>
      <c r="CS18" s="316">
        <v>0</v>
      </c>
      <c r="CT18" s="316">
        <v>0</v>
      </c>
      <c r="CU18" s="316">
        <v>0</v>
      </c>
      <c r="CV18" s="316">
        <v>117</v>
      </c>
      <c r="CW18" s="316">
        <v>0</v>
      </c>
      <c r="CX18" s="316">
        <v>0</v>
      </c>
      <c r="CY18" s="316">
        <f t="shared" si="26"/>
        <v>4</v>
      </c>
      <c r="CZ18" s="316">
        <v>0</v>
      </c>
      <c r="DA18" s="316">
        <v>0</v>
      </c>
      <c r="DB18" s="316">
        <v>0</v>
      </c>
      <c r="DC18" s="316">
        <v>4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285</v>
      </c>
      <c r="DV18" s="316">
        <v>285</v>
      </c>
      <c r="DW18" s="316">
        <v>0</v>
      </c>
      <c r="DX18" s="316">
        <v>0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567</v>
      </c>
      <c r="B19" s="295" t="s">
        <v>588</v>
      </c>
      <c r="C19" s="294" t="s">
        <v>589</v>
      </c>
      <c r="D19" s="316">
        <f t="shared" si="5"/>
        <v>6366</v>
      </c>
      <c r="E19" s="316">
        <f t="shared" si="6"/>
        <v>4986</v>
      </c>
      <c r="F19" s="316">
        <f t="shared" si="7"/>
        <v>4841</v>
      </c>
      <c r="G19" s="316">
        <v>0</v>
      </c>
      <c r="H19" s="316">
        <v>4841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145</v>
      </c>
      <c r="N19" s="316">
        <v>0</v>
      </c>
      <c r="O19" s="316">
        <v>145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298</v>
      </c>
      <c r="U19" s="316">
        <f t="shared" si="10"/>
        <v>23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23</v>
      </c>
      <c r="AB19" s="316">
        <f t="shared" si="11"/>
        <v>275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275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349</v>
      </c>
      <c r="CR19" s="316">
        <f t="shared" si="25"/>
        <v>344</v>
      </c>
      <c r="CS19" s="316">
        <v>0</v>
      </c>
      <c r="CT19" s="316">
        <v>0</v>
      </c>
      <c r="CU19" s="316">
        <v>146</v>
      </c>
      <c r="CV19" s="316">
        <v>192</v>
      </c>
      <c r="CW19" s="316">
        <v>6</v>
      </c>
      <c r="CX19" s="316">
        <v>0</v>
      </c>
      <c r="CY19" s="316">
        <f t="shared" si="26"/>
        <v>5</v>
      </c>
      <c r="CZ19" s="316">
        <v>0</v>
      </c>
      <c r="DA19" s="316">
        <v>0</v>
      </c>
      <c r="DB19" s="316">
        <v>5</v>
      </c>
      <c r="DC19" s="316">
        <v>0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733</v>
      </c>
      <c r="DV19" s="316">
        <v>733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567</v>
      </c>
      <c r="B20" s="295" t="s">
        <v>590</v>
      </c>
      <c r="C20" s="294" t="s">
        <v>591</v>
      </c>
      <c r="D20" s="316">
        <f t="shared" si="5"/>
        <v>2656</v>
      </c>
      <c r="E20" s="316">
        <f t="shared" si="6"/>
        <v>1987</v>
      </c>
      <c r="F20" s="316">
        <f t="shared" si="7"/>
        <v>1987</v>
      </c>
      <c r="G20" s="316">
        <v>0</v>
      </c>
      <c r="H20" s="316">
        <v>1987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0</v>
      </c>
      <c r="N20" s="316">
        <v>0</v>
      </c>
      <c r="O20" s="316">
        <v>0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0</v>
      </c>
      <c r="U20" s="316">
        <f t="shared" si="10"/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v>0</v>
      </c>
      <c r="AA20" s="316">
        <v>0</v>
      </c>
      <c r="AB20" s="316">
        <f t="shared" si="11"/>
        <v>0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669</v>
      </c>
      <c r="CR20" s="316">
        <f t="shared" si="25"/>
        <v>300</v>
      </c>
      <c r="CS20" s="316">
        <v>0</v>
      </c>
      <c r="CT20" s="316">
        <v>0</v>
      </c>
      <c r="CU20" s="316">
        <v>52</v>
      </c>
      <c r="CV20" s="316">
        <v>245</v>
      </c>
      <c r="CW20" s="316">
        <v>0</v>
      </c>
      <c r="CX20" s="316">
        <v>3</v>
      </c>
      <c r="CY20" s="316">
        <f t="shared" si="26"/>
        <v>369</v>
      </c>
      <c r="CZ20" s="316">
        <v>0</v>
      </c>
      <c r="DA20" s="316">
        <v>0</v>
      </c>
      <c r="DB20" s="316">
        <v>11</v>
      </c>
      <c r="DC20" s="316">
        <v>0</v>
      </c>
      <c r="DD20" s="316">
        <v>0</v>
      </c>
      <c r="DE20" s="316">
        <v>358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0</v>
      </c>
      <c r="DV20" s="316">
        <v>0</v>
      </c>
      <c r="DW20" s="316">
        <v>0</v>
      </c>
      <c r="DX20" s="316">
        <v>0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567</v>
      </c>
      <c r="B21" s="295" t="s">
        <v>592</v>
      </c>
      <c r="C21" s="294" t="s">
        <v>593</v>
      </c>
      <c r="D21" s="316">
        <f t="shared" si="5"/>
        <v>6958</v>
      </c>
      <c r="E21" s="316">
        <f t="shared" si="6"/>
        <v>5291</v>
      </c>
      <c r="F21" s="316">
        <f t="shared" si="7"/>
        <v>5291</v>
      </c>
      <c r="G21" s="316">
        <v>0</v>
      </c>
      <c r="H21" s="316">
        <v>5290</v>
      </c>
      <c r="I21" s="316">
        <v>0</v>
      </c>
      <c r="J21" s="316">
        <v>0</v>
      </c>
      <c r="K21" s="316">
        <v>1</v>
      </c>
      <c r="L21" s="316">
        <v>0</v>
      </c>
      <c r="M21" s="316">
        <f t="shared" si="8"/>
        <v>0</v>
      </c>
      <c r="N21" s="316">
        <v>0</v>
      </c>
      <c r="O21" s="316">
        <v>0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0</v>
      </c>
      <c r="U21" s="316">
        <f t="shared" si="10"/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v>0</v>
      </c>
      <c r="AA21" s="316">
        <v>0</v>
      </c>
      <c r="AB21" s="316">
        <f t="shared" si="11"/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1667</v>
      </c>
      <c r="CR21" s="316">
        <f t="shared" si="25"/>
        <v>638</v>
      </c>
      <c r="CS21" s="316">
        <v>0</v>
      </c>
      <c r="CT21" s="316">
        <v>0</v>
      </c>
      <c r="CU21" s="316">
        <v>92</v>
      </c>
      <c r="CV21" s="316">
        <v>528</v>
      </c>
      <c r="CW21" s="316">
        <v>0</v>
      </c>
      <c r="CX21" s="316">
        <v>18</v>
      </c>
      <c r="CY21" s="316">
        <f t="shared" si="26"/>
        <v>1029</v>
      </c>
      <c r="CZ21" s="316">
        <v>0</v>
      </c>
      <c r="DA21" s="316">
        <v>0</v>
      </c>
      <c r="DB21" s="316">
        <v>40</v>
      </c>
      <c r="DC21" s="316">
        <v>0</v>
      </c>
      <c r="DD21" s="316">
        <v>0</v>
      </c>
      <c r="DE21" s="316">
        <v>989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0</v>
      </c>
      <c r="DV21" s="316">
        <v>0</v>
      </c>
      <c r="DW21" s="316">
        <v>0</v>
      </c>
      <c r="DX21" s="316">
        <v>0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567</v>
      </c>
      <c r="B22" s="295" t="s">
        <v>594</v>
      </c>
      <c r="C22" s="294" t="s">
        <v>595</v>
      </c>
      <c r="D22" s="316">
        <f t="shared" si="5"/>
        <v>1271</v>
      </c>
      <c r="E22" s="316">
        <f t="shared" si="6"/>
        <v>1111</v>
      </c>
      <c r="F22" s="316">
        <f t="shared" si="7"/>
        <v>1068</v>
      </c>
      <c r="G22" s="316">
        <v>0</v>
      </c>
      <c r="H22" s="316">
        <v>1068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43</v>
      </c>
      <c r="N22" s="316">
        <v>0</v>
      </c>
      <c r="O22" s="316">
        <v>43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104</v>
      </c>
      <c r="U22" s="316">
        <f t="shared" si="10"/>
        <v>99</v>
      </c>
      <c r="V22" s="316">
        <v>0</v>
      </c>
      <c r="W22" s="316">
        <v>0</v>
      </c>
      <c r="X22" s="316">
        <v>36</v>
      </c>
      <c r="Y22" s="316">
        <v>0</v>
      </c>
      <c r="Z22" s="316">
        <v>0</v>
      </c>
      <c r="AA22" s="316">
        <v>63</v>
      </c>
      <c r="AB22" s="316">
        <f t="shared" si="11"/>
        <v>5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5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56</v>
      </c>
      <c r="CR22" s="316">
        <f t="shared" si="25"/>
        <v>56</v>
      </c>
      <c r="CS22" s="316">
        <v>0</v>
      </c>
      <c r="CT22" s="316">
        <v>0</v>
      </c>
      <c r="CU22" s="316">
        <v>49</v>
      </c>
      <c r="CV22" s="316">
        <v>7</v>
      </c>
      <c r="CW22" s="316">
        <v>0</v>
      </c>
      <c r="CX22" s="316">
        <v>0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0</v>
      </c>
      <c r="DV22" s="316">
        <v>0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567</v>
      </c>
      <c r="B23" s="295" t="s">
        <v>596</v>
      </c>
      <c r="C23" s="294" t="s">
        <v>597</v>
      </c>
      <c r="D23" s="316">
        <f t="shared" si="5"/>
        <v>6003</v>
      </c>
      <c r="E23" s="316">
        <f t="shared" si="6"/>
        <v>5035</v>
      </c>
      <c r="F23" s="316">
        <f t="shared" si="7"/>
        <v>4186</v>
      </c>
      <c r="G23" s="316">
        <v>0</v>
      </c>
      <c r="H23" s="316">
        <v>4186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849</v>
      </c>
      <c r="N23" s="316">
        <v>0</v>
      </c>
      <c r="O23" s="316">
        <v>849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455</v>
      </c>
      <c r="U23" s="316">
        <f t="shared" si="10"/>
        <v>315</v>
      </c>
      <c r="V23" s="316">
        <v>0</v>
      </c>
      <c r="W23" s="316">
        <v>0</v>
      </c>
      <c r="X23" s="316">
        <v>274</v>
      </c>
      <c r="Y23" s="316">
        <v>0</v>
      </c>
      <c r="Z23" s="316">
        <v>0</v>
      </c>
      <c r="AA23" s="316">
        <v>41</v>
      </c>
      <c r="AB23" s="316">
        <f t="shared" si="11"/>
        <v>140</v>
      </c>
      <c r="AC23" s="316">
        <v>0</v>
      </c>
      <c r="AD23" s="316">
        <v>0</v>
      </c>
      <c r="AE23" s="316">
        <v>19</v>
      </c>
      <c r="AF23" s="316">
        <v>0</v>
      </c>
      <c r="AG23" s="316">
        <v>1</v>
      </c>
      <c r="AH23" s="316">
        <v>120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1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1</v>
      </c>
      <c r="CK23" s="316">
        <v>0</v>
      </c>
      <c r="CL23" s="316">
        <v>0</v>
      </c>
      <c r="CM23" s="316">
        <v>0</v>
      </c>
      <c r="CN23" s="316">
        <v>1</v>
      </c>
      <c r="CO23" s="316">
        <v>0</v>
      </c>
      <c r="CP23" s="316">
        <v>0</v>
      </c>
      <c r="CQ23" s="316">
        <f t="shared" si="24"/>
        <v>489</v>
      </c>
      <c r="CR23" s="316">
        <f t="shared" si="25"/>
        <v>315</v>
      </c>
      <c r="CS23" s="316">
        <v>0</v>
      </c>
      <c r="CT23" s="316">
        <v>0</v>
      </c>
      <c r="CU23" s="316">
        <v>0</v>
      </c>
      <c r="CV23" s="316">
        <v>315</v>
      </c>
      <c r="CW23" s="316">
        <v>0</v>
      </c>
      <c r="CX23" s="316">
        <v>0</v>
      </c>
      <c r="CY23" s="316">
        <f t="shared" si="26"/>
        <v>174</v>
      </c>
      <c r="CZ23" s="316">
        <v>0</v>
      </c>
      <c r="DA23" s="316">
        <v>0</v>
      </c>
      <c r="DB23" s="316">
        <v>0</v>
      </c>
      <c r="DC23" s="316">
        <v>167</v>
      </c>
      <c r="DD23" s="316">
        <v>7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23</v>
      </c>
      <c r="DV23" s="316">
        <v>0</v>
      </c>
      <c r="DW23" s="316">
        <v>0</v>
      </c>
      <c r="DX23" s="316">
        <v>23</v>
      </c>
      <c r="DY23" s="316">
        <v>0</v>
      </c>
      <c r="DZ23" s="316">
        <f t="shared" si="31"/>
        <v>0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567</v>
      </c>
      <c r="B24" s="295" t="s">
        <v>598</v>
      </c>
      <c r="C24" s="294" t="s">
        <v>599</v>
      </c>
      <c r="D24" s="316">
        <f t="shared" si="5"/>
        <v>1823</v>
      </c>
      <c r="E24" s="316">
        <f t="shared" si="6"/>
        <v>1429</v>
      </c>
      <c r="F24" s="316">
        <f t="shared" si="7"/>
        <v>1429</v>
      </c>
      <c r="G24" s="316">
        <v>0</v>
      </c>
      <c r="H24" s="316">
        <v>1429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145</v>
      </c>
      <c r="U24" s="316">
        <f t="shared" si="10"/>
        <v>145</v>
      </c>
      <c r="V24" s="316">
        <v>0</v>
      </c>
      <c r="W24" s="316">
        <v>0</v>
      </c>
      <c r="X24" s="316">
        <v>74</v>
      </c>
      <c r="Y24" s="316">
        <v>0</v>
      </c>
      <c r="Z24" s="316">
        <v>0</v>
      </c>
      <c r="AA24" s="316">
        <v>71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249</v>
      </c>
      <c r="CR24" s="316">
        <f t="shared" si="25"/>
        <v>249</v>
      </c>
      <c r="CS24" s="316">
        <v>0</v>
      </c>
      <c r="CT24" s="316">
        <v>0</v>
      </c>
      <c r="CU24" s="316">
        <v>0</v>
      </c>
      <c r="CV24" s="316">
        <v>248</v>
      </c>
      <c r="CW24" s="316">
        <v>1</v>
      </c>
      <c r="CX24" s="316">
        <v>0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0</v>
      </c>
      <c r="DV24" s="316">
        <v>0</v>
      </c>
      <c r="DW24" s="316">
        <v>0</v>
      </c>
      <c r="DX24" s="316">
        <v>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567</v>
      </c>
      <c r="B25" s="295" t="s">
        <v>600</v>
      </c>
      <c r="C25" s="294" t="s">
        <v>601</v>
      </c>
      <c r="D25" s="316">
        <f t="shared" si="5"/>
        <v>2682</v>
      </c>
      <c r="E25" s="316">
        <f t="shared" si="6"/>
        <v>2251</v>
      </c>
      <c r="F25" s="316">
        <f t="shared" si="7"/>
        <v>2251</v>
      </c>
      <c r="G25" s="316">
        <v>0</v>
      </c>
      <c r="H25" s="316">
        <v>2251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0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213</v>
      </c>
      <c r="U25" s="316">
        <f t="shared" si="10"/>
        <v>213</v>
      </c>
      <c r="V25" s="316">
        <v>0</v>
      </c>
      <c r="W25" s="316">
        <v>0</v>
      </c>
      <c r="X25" s="316">
        <v>106</v>
      </c>
      <c r="Y25" s="316">
        <v>0</v>
      </c>
      <c r="Z25" s="316">
        <v>0</v>
      </c>
      <c r="AA25" s="316">
        <v>107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22</v>
      </c>
      <c r="AJ25" s="316">
        <f t="shared" si="13"/>
        <v>22</v>
      </c>
      <c r="AK25" s="316">
        <v>0</v>
      </c>
      <c r="AL25" s="316">
        <v>0</v>
      </c>
      <c r="AM25" s="316">
        <v>0</v>
      </c>
      <c r="AN25" s="316">
        <v>22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69</v>
      </c>
      <c r="CR25" s="316">
        <f t="shared" si="25"/>
        <v>69</v>
      </c>
      <c r="CS25" s="316">
        <v>0</v>
      </c>
      <c r="CT25" s="316">
        <v>0</v>
      </c>
      <c r="CU25" s="316">
        <v>0</v>
      </c>
      <c r="CV25" s="316">
        <v>69</v>
      </c>
      <c r="CW25" s="316">
        <v>0</v>
      </c>
      <c r="CX25" s="316">
        <v>0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127</v>
      </c>
      <c r="DV25" s="316">
        <v>127</v>
      </c>
      <c r="DW25" s="316">
        <v>0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567</v>
      </c>
      <c r="B26" s="295" t="s">
        <v>602</v>
      </c>
      <c r="C26" s="294" t="s">
        <v>603</v>
      </c>
      <c r="D26" s="316">
        <f t="shared" si="5"/>
        <v>5692</v>
      </c>
      <c r="E26" s="316">
        <f t="shared" si="6"/>
        <v>4625</v>
      </c>
      <c r="F26" s="316">
        <f t="shared" si="7"/>
        <v>4555</v>
      </c>
      <c r="G26" s="316">
        <v>0</v>
      </c>
      <c r="H26" s="316">
        <v>4555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70</v>
      </c>
      <c r="N26" s="316">
        <v>0</v>
      </c>
      <c r="O26" s="316">
        <v>70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408</v>
      </c>
      <c r="U26" s="316">
        <f t="shared" si="10"/>
        <v>386</v>
      </c>
      <c r="V26" s="316">
        <v>0</v>
      </c>
      <c r="W26" s="316">
        <v>0</v>
      </c>
      <c r="X26" s="316">
        <v>255</v>
      </c>
      <c r="Y26" s="316">
        <v>0</v>
      </c>
      <c r="Z26" s="316">
        <v>0</v>
      </c>
      <c r="AA26" s="316">
        <v>131</v>
      </c>
      <c r="AB26" s="316">
        <f t="shared" si="11"/>
        <v>22</v>
      </c>
      <c r="AC26" s="316">
        <v>0</v>
      </c>
      <c r="AD26" s="316">
        <v>0</v>
      </c>
      <c r="AE26" s="316">
        <v>8</v>
      </c>
      <c r="AF26" s="316">
        <v>0</v>
      </c>
      <c r="AG26" s="316">
        <v>0</v>
      </c>
      <c r="AH26" s="316">
        <v>14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252</v>
      </c>
      <c r="CR26" s="316">
        <f t="shared" si="25"/>
        <v>252</v>
      </c>
      <c r="CS26" s="316">
        <v>0</v>
      </c>
      <c r="CT26" s="316">
        <v>0</v>
      </c>
      <c r="CU26" s="316">
        <v>0</v>
      </c>
      <c r="CV26" s="316">
        <v>252</v>
      </c>
      <c r="CW26" s="316">
        <v>0</v>
      </c>
      <c r="CX26" s="316">
        <v>0</v>
      </c>
      <c r="CY26" s="316">
        <f t="shared" si="26"/>
        <v>0</v>
      </c>
      <c r="CZ26" s="316">
        <v>0</v>
      </c>
      <c r="DA26" s="316">
        <v>0</v>
      </c>
      <c r="DB26" s="316">
        <v>0</v>
      </c>
      <c r="DC26" s="316">
        <v>0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407</v>
      </c>
      <c r="DV26" s="316">
        <v>407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567</v>
      </c>
      <c r="B27" s="295" t="s">
        <v>604</v>
      </c>
      <c r="C27" s="294" t="s">
        <v>605</v>
      </c>
      <c r="D27" s="316">
        <f t="shared" si="5"/>
        <v>2138</v>
      </c>
      <c r="E27" s="316">
        <f t="shared" si="6"/>
        <v>1487</v>
      </c>
      <c r="F27" s="316">
        <f t="shared" si="7"/>
        <v>1261</v>
      </c>
      <c r="G27" s="316">
        <v>0</v>
      </c>
      <c r="H27" s="316">
        <v>1261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226</v>
      </c>
      <c r="N27" s="316">
        <v>0</v>
      </c>
      <c r="O27" s="316">
        <v>226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19</v>
      </c>
      <c r="U27" s="316">
        <f t="shared" si="10"/>
        <v>3</v>
      </c>
      <c r="V27" s="316">
        <v>0</v>
      </c>
      <c r="W27" s="316">
        <v>0</v>
      </c>
      <c r="X27" s="316">
        <v>0</v>
      </c>
      <c r="Y27" s="316">
        <v>0</v>
      </c>
      <c r="Z27" s="316">
        <v>0</v>
      </c>
      <c r="AA27" s="316">
        <v>3</v>
      </c>
      <c r="AB27" s="316">
        <f t="shared" si="11"/>
        <v>16</v>
      </c>
      <c r="AC27" s="316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16</v>
      </c>
      <c r="AI27" s="316">
        <f t="shared" si="12"/>
        <v>52</v>
      </c>
      <c r="AJ27" s="316">
        <f t="shared" si="13"/>
        <v>52</v>
      </c>
      <c r="AK27" s="316">
        <v>0</v>
      </c>
      <c r="AL27" s="316">
        <v>0</v>
      </c>
      <c r="AM27" s="316">
        <v>0</v>
      </c>
      <c r="AN27" s="316">
        <v>52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379</v>
      </c>
      <c r="CR27" s="316">
        <f t="shared" si="25"/>
        <v>210</v>
      </c>
      <c r="CS27" s="316">
        <v>0</v>
      </c>
      <c r="CT27" s="316">
        <v>0</v>
      </c>
      <c r="CU27" s="316">
        <v>0</v>
      </c>
      <c r="CV27" s="316">
        <v>200</v>
      </c>
      <c r="CW27" s="316">
        <v>0</v>
      </c>
      <c r="CX27" s="316">
        <v>10</v>
      </c>
      <c r="CY27" s="316">
        <f t="shared" si="26"/>
        <v>169</v>
      </c>
      <c r="CZ27" s="316">
        <v>0</v>
      </c>
      <c r="DA27" s="316">
        <v>0</v>
      </c>
      <c r="DB27" s="316">
        <v>0</v>
      </c>
      <c r="DC27" s="316">
        <v>124</v>
      </c>
      <c r="DD27" s="316">
        <v>0</v>
      </c>
      <c r="DE27" s="316">
        <v>45</v>
      </c>
      <c r="DF27" s="316">
        <f t="shared" si="27"/>
        <v>201</v>
      </c>
      <c r="DG27" s="316">
        <f t="shared" si="28"/>
        <v>82</v>
      </c>
      <c r="DH27" s="316">
        <v>0</v>
      </c>
      <c r="DI27" s="316">
        <v>0</v>
      </c>
      <c r="DJ27" s="316">
        <v>82</v>
      </c>
      <c r="DK27" s="316">
        <v>0</v>
      </c>
      <c r="DL27" s="316">
        <v>0</v>
      </c>
      <c r="DM27" s="316">
        <v>0</v>
      </c>
      <c r="DN27" s="316">
        <f t="shared" si="29"/>
        <v>119</v>
      </c>
      <c r="DO27" s="316">
        <v>0</v>
      </c>
      <c r="DP27" s="316">
        <v>0</v>
      </c>
      <c r="DQ27" s="316">
        <v>119</v>
      </c>
      <c r="DR27" s="316">
        <v>0</v>
      </c>
      <c r="DS27" s="316">
        <v>0</v>
      </c>
      <c r="DT27" s="316">
        <v>0</v>
      </c>
      <c r="DU27" s="316">
        <f t="shared" si="30"/>
        <v>0</v>
      </c>
      <c r="DV27" s="316">
        <v>0</v>
      </c>
      <c r="DW27" s="316">
        <v>0</v>
      </c>
      <c r="DX27" s="316">
        <v>0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609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AS7">SUM(D8:D27)</f>
        <v>268808</v>
      </c>
      <c r="E7" s="291">
        <f t="shared" si="0"/>
        <v>224417</v>
      </c>
      <c r="F7" s="291">
        <f t="shared" si="0"/>
        <v>38283</v>
      </c>
      <c r="G7" s="291">
        <f t="shared" si="0"/>
        <v>7674</v>
      </c>
      <c r="H7" s="291">
        <f t="shared" si="0"/>
        <v>2242</v>
      </c>
      <c r="I7" s="291">
        <f t="shared" si="0"/>
        <v>0</v>
      </c>
      <c r="J7" s="291">
        <f t="shared" si="0"/>
        <v>214</v>
      </c>
      <c r="K7" s="291">
        <f t="shared" si="0"/>
        <v>200</v>
      </c>
      <c r="L7" s="291">
        <f t="shared" si="0"/>
        <v>27752</v>
      </c>
      <c r="M7" s="291">
        <f t="shared" si="0"/>
        <v>201</v>
      </c>
      <c r="N7" s="291">
        <f t="shared" si="0"/>
        <v>3</v>
      </c>
      <c r="O7" s="291">
        <f t="shared" si="0"/>
        <v>6105</v>
      </c>
      <c r="P7" s="291">
        <f t="shared" si="0"/>
        <v>232761</v>
      </c>
      <c r="Q7" s="291">
        <f t="shared" si="0"/>
        <v>224417</v>
      </c>
      <c r="R7" s="291">
        <f t="shared" si="0"/>
        <v>8344</v>
      </c>
      <c r="S7" s="291">
        <f t="shared" si="0"/>
        <v>3916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4243</v>
      </c>
      <c r="Y7" s="291">
        <f t="shared" si="0"/>
        <v>185</v>
      </c>
      <c r="Z7" s="291">
        <f t="shared" si="0"/>
        <v>17120</v>
      </c>
      <c r="AA7" s="291">
        <f t="shared" si="0"/>
        <v>3</v>
      </c>
      <c r="AB7" s="291">
        <f t="shared" si="0"/>
        <v>13226</v>
      </c>
      <c r="AC7" s="291">
        <f t="shared" si="0"/>
        <v>3891</v>
      </c>
      <c r="AD7" s="291">
        <f t="shared" si="0"/>
        <v>2158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1717</v>
      </c>
      <c r="AJ7" s="291">
        <f t="shared" si="0"/>
        <v>16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607</v>
      </c>
      <c r="C8" s="294" t="s">
        <v>569</v>
      </c>
      <c r="D8" s="302">
        <f aca="true" t="shared" si="1" ref="D8:D27">SUM(E8,F8,N8,O8)</f>
        <v>88534</v>
      </c>
      <c r="E8" s="302">
        <f aca="true" t="shared" si="2" ref="E8:E27">+Q8</f>
        <v>77378</v>
      </c>
      <c r="F8" s="302">
        <f aca="true" t="shared" si="3" ref="F8:F27">SUM(G8:M8)</f>
        <v>11103</v>
      </c>
      <c r="G8" s="302">
        <v>416</v>
      </c>
      <c r="H8" s="302">
        <v>804</v>
      </c>
      <c r="I8" s="302">
        <v>0</v>
      </c>
      <c r="J8" s="302">
        <v>0</v>
      </c>
      <c r="K8" s="302">
        <v>189</v>
      </c>
      <c r="L8" s="302">
        <v>9694</v>
      </c>
      <c r="M8" s="302">
        <v>0</v>
      </c>
      <c r="N8" s="302">
        <f aca="true" t="shared" si="4" ref="N8:N27">+AA8</f>
        <v>0</v>
      </c>
      <c r="O8" s="302">
        <f>+'資源化量内訳'!Y8</f>
        <v>53</v>
      </c>
      <c r="P8" s="302">
        <f aca="true" t="shared" si="5" ref="P8:P27">+SUM(Q8,R8)</f>
        <v>78396</v>
      </c>
      <c r="Q8" s="302">
        <v>77378</v>
      </c>
      <c r="R8" s="302">
        <f aca="true" t="shared" si="6" ref="R8:R27">+SUM(S8,T8,U8,V8,W8,X8,Y8)</f>
        <v>1018</v>
      </c>
      <c r="S8" s="302">
        <v>295</v>
      </c>
      <c r="T8" s="302">
        <v>0</v>
      </c>
      <c r="U8" s="302">
        <v>0</v>
      </c>
      <c r="V8" s="302">
        <v>0</v>
      </c>
      <c r="W8" s="302">
        <v>0</v>
      </c>
      <c r="X8" s="302">
        <v>723</v>
      </c>
      <c r="Y8" s="302">
        <v>0</v>
      </c>
      <c r="Z8" s="302">
        <f aca="true" t="shared" si="7" ref="Z8:Z27">SUM(AA8:AC8)</f>
        <v>4356</v>
      </c>
      <c r="AA8" s="302">
        <v>0</v>
      </c>
      <c r="AB8" s="302">
        <v>3397</v>
      </c>
      <c r="AC8" s="302">
        <f aca="true" t="shared" si="8" ref="AC8:AC27">SUM(AD8:AJ8)</f>
        <v>959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959</v>
      </c>
      <c r="AJ8" s="302">
        <v>0</v>
      </c>
      <c r="AK8" s="316">
        <f aca="true" t="shared" si="9" ref="AK8:AK27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306" t="s">
        <v>571</v>
      </c>
      <c r="C9" s="294" t="s">
        <v>606</v>
      </c>
      <c r="D9" s="302">
        <f t="shared" si="1"/>
        <v>38323</v>
      </c>
      <c r="E9" s="302">
        <f t="shared" si="2"/>
        <v>32901</v>
      </c>
      <c r="F9" s="302">
        <f t="shared" si="3"/>
        <v>2731</v>
      </c>
      <c r="G9" s="302">
        <v>1721</v>
      </c>
      <c r="H9" s="302">
        <v>0</v>
      </c>
      <c r="I9" s="302">
        <v>0</v>
      </c>
      <c r="J9" s="302">
        <v>0</v>
      </c>
      <c r="K9" s="302">
        <v>0</v>
      </c>
      <c r="L9" s="302">
        <v>1010</v>
      </c>
      <c r="M9" s="302">
        <v>0</v>
      </c>
      <c r="N9" s="302">
        <f t="shared" si="4"/>
        <v>3</v>
      </c>
      <c r="O9" s="302">
        <f>+'資源化量内訳'!Y9</f>
        <v>2688</v>
      </c>
      <c r="P9" s="302">
        <f t="shared" si="5"/>
        <v>33521</v>
      </c>
      <c r="Q9" s="302">
        <v>32901</v>
      </c>
      <c r="R9" s="302">
        <f t="shared" si="6"/>
        <v>620</v>
      </c>
      <c r="S9" s="302">
        <v>620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4648</v>
      </c>
      <c r="AA9" s="302">
        <v>3</v>
      </c>
      <c r="AB9" s="302">
        <v>3544</v>
      </c>
      <c r="AC9" s="302">
        <f t="shared" si="8"/>
        <v>1101</v>
      </c>
      <c r="AD9" s="302">
        <v>1101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306" t="s">
        <v>572</v>
      </c>
      <c r="C10" s="294" t="s">
        <v>570</v>
      </c>
      <c r="D10" s="302">
        <f t="shared" si="1"/>
        <v>27771</v>
      </c>
      <c r="E10" s="302">
        <f t="shared" si="2"/>
        <v>22235</v>
      </c>
      <c r="F10" s="302">
        <f t="shared" si="3"/>
        <v>5536</v>
      </c>
      <c r="G10" s="302">
        <v>0</v>
      </c>
      <c r="H10" s="302">
        <v>392</v>
      </c>
      <c r="I10" s="302">
        <v>0</v>
      </c>
      <c r="J10" s="302">
        <v>214</v>
      </c>
      <c r="K10" s="302">
        <v>0</v>
      </c>
      <c r="L10" s="302">
        <v>4930</v>
      </c>
      <c r="M10" s="302">
        <v>0</v>
      </c>
      <c r="N10" s="302">
        <f t="shared" si="4"/>
        <v>0</v>
      </c>
      <c r="O10" s="302">
        <f>+'資源化量内訳'!Y10</f>
        <v>0</v>
      </c>
      <c r="P10" s="302">
        <f t="shared" si="5"/>
        <v>23723</v>
      </c>
      <c r="Q10" s="302">
        <v>22235</v>
      </c>
      <c r="R10" s="302">
        <f t="shared" si="6"/>
        <v>1488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1488</v>
      </c>
      <c r="Y10" s="302">
        <v>0</v>
      </c>
      <c r="Z10" s="302">
        <f t="shared" si="7"/>
        <v>0</v>
      </c>
      <c r="AA10" s="302">
        <v>0</v>
      </c>
      <c r="AB10" s="302">
        <v>0</v>
      </c>
      <c r="AC10" s="302">
        <f t="shared" si="8"/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0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306" t="s">
        <v>573</v>
      </c>
      <c r="C11" s="294" t="s">
        <v>574</v>
      </c>
      <c r="D11" s="302">
        <f t="shared" si="1"/>
        <v>5989</v>
      </c>
      <c r="E11" s="302">
        <f t="shared" si="2"/>
        <v>5185</v>
      </c>
      <c r="F11" s="302">
        <f t="shared" si="3"/>
        <v>595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595</v>
      </c>
      <c r="M11" s="302">
        <v>0</v>
      </c>
      <c r="N11" s="302">
        <f t="shared" si="4"/>
        <v>0</v>
      </c>
      <c r="O11" s="302">
        <f>+'資源化量内訳'!Y11</f>
        <v>209</v>
      </c>
      <c r="P11" s="302">
        <f t="shared" si="5"/>
        <v>5296</v>
      </c>
      <c r="Q11" s="302">
        <v>5185</v>
      </c>
      <c r="R11" s="302">
        <f t="shared" si="6"/>
        <v>111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111</v>
      </c>
      <c r="Y11" s="302">
        <v>0</v>
      </c>
      <c r="Z11" s="302">
        <f t="shared" si="7"/>
        <v>65</v>
      </c>
      <c r="AA11" s="302">
        <v>0</v>
      </c>
      <c r="AB11" s="302">
        <v>0</v>
      </c>
      <c r="AC11" s="302">
        <f t="shared" si="8"/>
        <v>65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65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575</v>
      </c>
      <c r="C12" s="294" t="s">
        <v>576</v>
      </c>
      <c r="D12" s="316">
        <f t="shared" si="1"/>
        <v>15628</v>
      </c>
      <c r="E12" s="316">
        <f t="shared" si="2"/>
        <v>13519</v>
      </c>
      <c r="F12" s="316">
        <f t="shared" si="3"/>
        <v>2084</v>
      </c>
      <c r="G12" s="316">
        <v>638</v>
      </c>
      <c r="H12" s="316">
        <v>508</v>
      </c>
      <c r="I12" s="316">
        <v>0</v>
      </c>
      <c r="J12" s="316">
        <v>0</v>
      </c>
      <c r="K12" s="316">
        <v>10</v>
      </c>
      <c r="L12" s="316">
        <v>928</v>
      </c>
      <c r="M12" s="316">
        <v>0</v>
      </c>
      <c r="N12" s="316">
        <f t="shared" si="4"/>
        <v>0</v>
      </c>
      <c r="O12" s="316">
        <f>+'資源化量内訳'!Y12</f>
        <v>25</v>
      </c>
      <c r="P12" s="316">
        <f t="shared" si="5"/>
        <v>14081</v>
      </c>
      <c r="Q12" s="316">
        <v>13519</v>
      </c>
      <c r="R12" s="316">
        <f t="shared" si="6"/>
        <v>562</v>
      </c>
      <c r="S12" s="316">
        <v>336</v>
      </c>
      <c r="T12" s="316">
        <v>0</v>
      </c>
      <c r="U12" s="316">
        <v>0</v>
      </c>
      <c r="V12" s="316">
        <v>0</v>
      </c>
      <c r="W12" s="316">
        <v>0</v>
      </c>
      <c r="X12" s="316">
        <v>226</v>
      </c>
      <c r="Y12" s="316">
        <v>0</v>
      </c>
      <c r="Z12" s="316">
        <f t="shared" si="7"/>
        <v>2185</v>
      </c>
      <c r="AA12" s="316">
        <v>0</v>
      </c>
      <c r="AB12" s="316">
        <v>1901</v>
      </c>
      <c r="AC12" s="316">
        <f t="shared" si="8"/>
        <v>284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284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568</v>
      </c>
      <c r="C13" s="294" t="s">
        <v>577</v>
      </c>
      <c r="D13" s="316">
        <f t="shared" si="1"/>
        <v>14511</v>
      </c>
      <c r="E13" s="316">
        <f t="shared" si="2"/>
        <v>10673</v>
      </c>
      <c r="F13" s="316">
        <f t="shared" si="3"/>
        <v>3084</v>
      </c>
      <c r="G13" s="316">
        <v>1151</v>
      </c>
      <c r="H13" s="316">
        <v>10</v>
      </c>
      <c r="I13" s="316">
        <v>0</v>
      </c>
      <c r="J13" s="316">
        <v>0</v>
      </c>
      <c r="K13" s="316">
        <v>0</v>
      </c>
      <c r="L13" s="316">
        <v>1923</v>
      </c>
      <c r="M13" s="316">
        <v>0</v>
      </c>
      <c r="N13" s="316">
        <f t="shared" si="4"/>
        <v>0</v>
      </c>
      <c r="O13" s="316">
        <f>+'資源化量内訳'!Y13</f>
        <v>754</v>
      </c>
      <c r="P13" s="316">
        <f t="shared" si="5"/>
        <v>11382</v>
      </c>
      <c r="Q13" s="316">
        <v>10673</v>
      </c>
      <c r="R13" s="316">
        <f t="shared" si="6"/>
        <v>709</v>
      </c>
      <c r="S13" s="316">
        <v>709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1364</v>
      </c>
      <c r="AA13" s="316">
        <v>0</v>
      </c>
      <c r="AB13" s="316">
        <v>1081</v>
      </c>
      <c r="AC13" s="316">
        <f t="shared" si="8"/>
        <v>283</v>
      </c>
      <c r="AD13" s="316">
        <v>283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578</v>
      </c>
      <c r="C14" s="294" t="s">
        <v>579</v>
      </c>
      <c r="D14" s="316">
        <f t="shared" si="1"/>
        <v>9225</v>
      </c>
      <c r="E14" s="316">
        <f t="shared" si="2"/>
        <v>7025</v>
      </c>
      <c r="F14" s="316">
        <f t="shared" si="3"/>
        <v>2200</v>
      </c>
      <c r="G14" s="316">
        <v>512</v>
      </c>
      <c r="H14" s="316">
        <v>0</v>
      </c>
      <c r="I14" s="316">
        <v>0</v>
      </c>
      <c r="J14" s="316">
        <v>0</v>
      </c>
      <c r="K14" s="316">
        <v>0</v>
      </c>
      <c r="L14" s="316">
        <v>1688</v>
      </c>
      <c r="M14" s="316">
        <v>0</v>
      </c>
      <c r="N14" s="316">
        <f t="shared" si="4"/>
        <v>0</v>
      </c>
      <c r="O14" s="316">
        <f>+'資源化量内訳'!Y14</f>
        <v>0</v>
      </c>
      <c r="P14" s="316">
        <f t="shared" si="5"/>
        <v>7435</v>
      </c>
      <c r="Q14" s="316">
        <v>7025</v>
      </c>
      <c r="R14" s="316">
        <f t="shared" si="6"/>
        <v>410</v>
      </c>
      <c r="S14" s="316">
        <v>315</v>
      </c>
      <c r="T14" s="316">
        <v>0</v>
      </c>
      <c r="U14" s="316">
        <v>0</v>
      </c>
      <c r="V14" s="316">
        <v>0</v>
      </c>
      <c r="W14" s="316">
        <v>0</v>
      </c>
      <c r="X14" s="316">
        <v>95</v>
      </c>
      <c r="Y14" s="316">
        <v>0</v>
      </c>
      <c r="Z14" s="316">
        <f t="shared" si="7"/>
        <v>833</v>
      </c>
      <c r="AA14" s="316">
        <v>0</v>
      </c>
      <c r="AB14" s="316">
        <v>726</v>
      </c>
      <c r="AC14" s="316">
        <f t="shared" si="8"/>
        <v>107</v>
      </c>
      <c r="AD14" s="316">
        <v>107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580</v>
      </c>
      <c r="C15" s="294" t="s">
        <v>581</v>
      </c>
      <c r="D15" s="316">
        <f t="shared" si="1"/>
        <v>12936</v>
      </c>
      <c r="E15" s="316">
        <f t="shared" si="2"/>
        <v>10498</v>
      </c>
      <c r="F15" s="316">
        <f t="shared" si="3"/>
        <v>1637</v>
      </c>
      <c r="G15" s="316">
        <v>0</v>
      </c>
      <c r="H15" s="316">
        <v>371</v>
      </c>
      <c r="I15" s="316">
        <v>0</v>
      </c>
      <c r="J15" s="316">
        <v>0</v>
      </c>
      <c r="K15" s="316">
        <v>0</v>
      </c>
      <c r="L15" s="316">
        <v>1266</v>
      </c>
      <c r="M15" s="316">
        <v>0</v>
      </c>
      <c r="N15" s="316">
        <f t="shared" si="4"/>
        <v>0</v>
      </c>
      <c r="O15" s="316">
        <f>+'資源化量内訳'!Y15</f>
        <v>801</v>
      </c>
      <c r="P15" s="316">
        <f t="shared" si="5"/>
        <v>10498</v>
      </c>
      <c r="Q15" s="316">
        <v>10498</v>
      </c>
      <c r="R15" s="316">
        <f t="shared" si="6"/>
        <v>0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f t="shared" si="7"/>
        <v>328</v>
      </c>
      <c r="AA15" s="316">
        <v>0</v>
      </c>
      <c r="AB15" s="316">
        <v>0</v>
      </c>
      <c r="AC15" s="316">
        <f t="shared" si="8"/>
        <v>328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328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582</v>
      </c>
      <c r="C16" s="294" t="s">
        <v>583</v>
      </c>
      <c r="D16" s="316">
        <f t="shared" si="1"/>
        <v>7708</v>
      </c>
      <c r="E16" s="316">
        <f t="shared" si="2"/>
        <v>6284</v>
      </c>
      <c r="F16" s="316">
        <f t="shared" si="3"/>
        <v>1424</v>
      </c>
      <c r="G16" s="316">
        <v>299</v>
      </c>
      <c r="H16" s="316">
        <v>83</v>
      </c>
      <c r="I16" s="316">
        <v>0</v>
      </c>
      <c r="J16" s="316">
        <v>0</v>
      </c>
      <c r="K16" s="316">
        <v>0</v>
      </c>
      <c r="L16" s="316">
        <v>1042</v>
      </c>
      <c r="M16" s="316">
        <v>0</v>
      </c>
      <c r="N16" s="316">
        <f t="shared" si="4"/>
        <v>0</v>
      </c>
      <c r="O16" s="316">
        <f>+'資源化量内訳'!Y16</f>
        <v>0</v>
      </c>
      <c r="P16" s="316">
        <f t="shared" si="5"/>
        <v>6467</v>
      </c>
      <c r="Q16" s="316">
        <v>6284</v>
      </c>
      <c r="R16" s="316">
        <f t="shared" si="6"/>
        <v>183</v>
      </c>
      <c r="S16" s="316">
        <v>183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f t="shared" si="7"/>
        <v>717</v>
      </c>
      <c r="AA16" s="316">
        <v>0</v>
      </c>
      <c r="AB16" s="316">
        <v>643</v>
      </c>
      <c r="AC16" s="316">
        <f t="shared" si="8"/>
        <v>74</v>
      </c>
      <c r="AD16" s="316">
        <v>74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584</v>
      </c>
      <c r="C17" s="294" t="s">
        <v>585</v>
      </c>
      <c r="D17" s="316">
        <f t="shared" si="1"/>
        <v>8128</v>
      </c>
      <c r="E17" s="316">
        <f t="shared" si="2"/>
        <v>6870</v>
      </c>
      <c r="F17" s="316">
        <f t="shared" si="3"/>
        <v>1258</v>
      </c>
      <c r="G17" s="316">
        <v>882</v>
      </c>
      <c r="H17" s="316">
        <v>0</v>
      </c>
      <c r="I17" s="316">
        <v>0</v>
      </c>
      <c r="J17" s="316">
        <v>0</v>
      </c>
      <c r="K17" s="316">
        <v>0</v>
      </c>
      <c r="L17" s="316">
        <v>376</v>
      </c>
      <c r="M17" s="316">
        <v>0</v>
      </c>
      <c r="N17" s="316">
        <f t="shared" si="4"/>
        <v>0</v>
      </c>
      <c r="O17" s="316">
        <f>+'資源化量内訳'!Y17</f>
        <v>0</v>
      </c>
      <c r="P17" s="316">
        <f t="shared" si="5"/>
        <v>7361</v>
      </c>
      <c r="Q17" s="316">
        <v>6870</v>
      </c>
      <c r="R17" s="316">
        <f t="shared" si="6"/>
        <v>491</v>
      </c>
      <c r="S17" s="316">
        <v>487</v>
      </c>
      <c r="T17" s="316">
        <v>0</v>
      </c>
      <c r="U17" s="316">
        <v>0</v>
      </c>
      <c r="V17" s="316">
        <v>0</v>
      </c>
      <c r="W17" s="316">
        <v>0</v>
      </c>
      <c r="X17" s="316">
        <v>4</v>
      </c>
      <c r="Y17" s="316">
        <v>0</v>
      </c>
      <c r="Z17" s="316">
        <f t="shared" si="7"/>
        <v>0</v>
      </c>
      <c r="AA17" s="316">
        <v>0</v>
      </c>
      <c r="AB17" s="316">
        <v>0</v>
      </c>
      <c r="AC17" s="316">
        <f t="shared" si="8"/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586</v>
      </c>
      <c r="C18" s="294" t="s">
        <v>587</v>
      </c>
      <c r="D18" s="316">
        <f t="shared" si="1"/>
        <v>4466</v>
      </c>
      <c r="E18" s="316">
        <f t="shared" si="2"/>
        <v>3647</v>
      </c>
      <c r="F18" s="316">
        <f t="shared" si="3"/>
        <v>534</v>
      </c>
      <c r="G18" s="316">
        <v>413</v>
      </c>
      <c r="H18" s="316">
        <v>0</v>
      </c>
      <c r="I18" s="316">
        <v>0</v>
      </c>
      <c r="J18" s="316">
        <v>0</v>
      </c>
      <c r="K18" s="316">
        <v>0</v>
      </c>
      <c r="L18" s="316">
        <v>121</v>
      </c>
      <c r="M18" s="316">
        <v>0</v>
      </c>
      <c r="N18" s="316">
        <f t="shared" si="4"/>
        <v>0</v>
      </c>
      <c r="O18" s="316">
        <f>+'資源化量内訳'!Y18</f>
        <v>285</v>
      </c>
      <c r="P18" s="316">
        <f t="shared" si="5"/>
        <v>3877</v>
      </c>
      <c r="Q18" s="316">
        <v>3647</v>
      </c>
      <c r="R18" s="316">
        <f t="shared" si="6"/>
        <v>230</v>
      </c>
      <c r="S18" s="316">
        <v>229</v>
      </c>
      <c r="T18" s="316">
        <v>0</v>
      </c>
      <c r="U18" s="316">
        <v>0</v>
      </c>
      <c r="V18" s="316">
        <v>0</v>
      </c>
      <c r="W18" s="316">
        <v>0</v>
      </c>
      <c r="X18" s="316">
        <v>1</v>
      </c>
      <c r="Y18" s="316">
        <v>0</v>
      </c>
      <c r="Z18" s="316">
        <f t="shared" si="7"/>
        <v>0</v>
      </c>
      <c r="AA18" s="316">
        <v>0</v>
      </c>
      <c r="AB18" s="316">
        <v>0</v>
      </c>
      <c r="AC18" s="316">
        <f t="shared" si="8"/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588</v>
      </c>
      <c r="C19" s="294" t="s">
        <v>589</v>
      </c>
      <c r="D19" s="316">
        <f t="shared" si="1"/>
        <v>6366</v>
      </c>
      <c r="E19" s="316">
        <f t="shared" si="2"/>
        <v>4986</v>
      </c>
      <c r="F19" s="316">
        <f t="shared" si="3"/>
        <v>647</v>
      </c>
      <c r="G19" s="316">
        <v>298</v>
      </c>
      <c r="H19" s="316">
        <v>0</v>
      </c>
      <c r="I19" s="316">
        <v>0</v>
      </c>
      <c r="J19" s="316">
        <v>0</v>
      </c>
      <c r="K19" s="316">
        <v>0</v>
      </c>
      <c r="L19" s="316">
        <v>349</v>
      </c>
      <c r="M19" s="316">
        <v>0</v>
      </c>
      <c r="N19" s="316">
        <f t="shared" si="4"/>
        <v>0</v>
      </c>
      <c r="O19" s="316">
        <f>+'資源化量内訳'!Y19</f>
        <v>733</v>
      </c>
      <c r="P19" s="316">
        <f t="shared" si="5"/>
        <v>5424</v>
      </c>
      <c r="Q19" s="316">
        <v>4986</v>
      </c>
      <c r="R19" s="316">
        <f t="shared" si="6"/>
        <v>438</v>
      </c>
      <c r="S19" s="316">
        <v>221</v>
      </c>
      <c r="T19" s="316">
        <v>0</v>
      </c>
      <c r="U19" s="316">
        <v>0</v>
      </c>
      <c r="V19" s="316">
        <v>0</v>
      </c>
      <c r="W19" s="316">
        <v>0</v>
      </c>
      <c r="X19" s="316">
        <v>217</v>
      </c>
      <c r="Y19" s="316">
        <v>0</v>
      </c>
      <c r="Z19" s="316">
        <f t="shared" si="7"/>
        <v>0</v>
      </c>
      <c r="AA19" s="316">
        <v>0</v>
      </c>
      <c r="AB19" s="316">
        <v>0</v>
      </c>
      <c r="AC19" s="316">
        <f t="shared" si="8"/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590</v>
      </c>
      <c r="C20" s="294" t="s">
        <v>591</v>
      </c>
      <c r="D20" s="316">
        <f t="shared" si="1"/>
        <v>2656</v>
      </c>
      <c r="E20" s="316">
        <f t="shared" si="2"/>
        <v>1987</v>
      </c>
      <c r="F20" s="316">
        <f t="shared" si="3"/>
        <v>669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669</v>
      </c>
      <c r="M20" s="316">
        <v>0</v>
      </c>
      <c r="N20" s="316">
        <f t="shared" si="4"/>
        <v>0</v>
      </c>
      <c r="O20" s="316">
        <f>+'資源化量内訳'!Y20</f>
        <v>0</v>
      </c>
      <c r="P20" s="316">
        <f t="shared" si="5"/>
        <v>2332</v>
      </c>
      <c r="Q20" s="316">
        <v>1987</v>
      </c>
      <c r="R20" s="316">
        <f t="shared" si="6"/>
        <v>345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345</v>
      </c>
      <c r="Y20" s="316">
        <v>0</v>
      </c>
      <c r="Z20" s="316">
        <f t="shared" si="7"/>
        <v>0</v>
      </c>
      <c r="AA20" s="316">
        <v>0</v>
      </c>
      <c r="AB20" s="316">
        <v>0</v>
      </c>
      <c r="AC20" s="316">
        <f t="shared" si="8"/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592</v>
      </c>
      <c r="C21" s="294" t="s">
        <v>593</v>
      </c>
      <c r="D21" s="316">
        <f t="shared" si="1"/>
        <v>6958</v>
      </c>
      <c r="E21" s="316">
        <f t="shared" si="2"/>
        <v>5291</v>
      </c>
      <c r="F21" s="316">
        <f t="shared" si="3"/>
        <v>1667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1667</v>
      </c>
      <c r="M21" s="316">
        <v>0</v>
      </c>
      <c r="N21" s="316">
        <f t="shared" si="4"/>
        <v>0</v>
      </c>
      <c r="O21" s="316">
        <f>+'資源化量内訳'!Y21</f>
        <v>0</v>
      </c>
      <c r="P21" s="316">
        <f t="shared" si="5"/>
        <v>6206</v>
      </c>
      <c r="Q21" s="316">
        <v>5291</v>
      </c>
      <c r="R21" s="316">
        <f t="shared" si="6"/>
        <v>915</v>
      </c>
      <c r="S21" s="316">
        <v>0</v>
      </c>
      <c r="T21" s="316">
        <v>0</v>
      </c>
      <c r="U21" s="316">
        <v>0</v>
      </c>
      <c r="V21" s="316">
        <v>0</v>
      </c>
      <c r="W21" s="316">
        <v>0</v>
      </c>
      <c r="X21" s="316">
        <v>915</v>
      </c>
      <c r="Y21" s="316">
        <v>0</v>
      </c>
      <c r="Z21" s="316">
        <f t="shared" si="7"/>
        <v>0</v>
      </c>
      <c r="AA21" s="316">
        <v>0</v>
      </c>
      <c r="AB21" s="316">
        <v>0</v>
      </c>
      <c r="AC21" s="316">
        <f t="shared" si="8"/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594</v>
      </c>
      <c r="C22" s="294" t="s">
        <v>595</v>
      </c>
      <c r="D22" s="316">
        <f t="shared" si="1"/>
        <v>1271</v>
      </c>
      <c r="E22" s="316">
        <f t="shared" si="2"/>
        <v>1111</v>
      </c>
      <c r="F22" s="316">
        <f t="shared" si="3"/>
        <v>160</v>
      </c>
      <c r="G22" s="316">
        <v>104</v>
      </c>
      <c r="H22" s="316">
        <v>0</v>
      </c>
      <c r="I22" s="316">
        <v>0</v>
      </c>
      <c r="J22" s="316">
        <v>0</v>
      </c>
      <c r="K22" s="316">
        <v>0</v>
      </c>
      <c r="L22" s="316">
        <v>56</v>
      </c>
      <c r="M22" s="316">
        <v>0</v>
      </c>
      <c r="N22" s="316">
        <f t="shared" si="4"/>
        <v>0</v>
      </c>
      <c r="O22" s="316">
        <f>+'資源化量内訳'!Y22</f>
        <v>0</v>
      </c>
      <c r="P22" s="316">
        <f t="shared" si="5"/>
        <v>1149</v>
      </c>
      <c r="Q22" s="316">
        <v>1111</v>
      </c>
      <c r="R22" s="316">
        <f t="shared" si="6"/>
        <v>38</v>
      </c>
      <c r="S22" s="316">
        <v>28</v>
      </c>
      <c r="T22" s="316">
        <v>0</v>
      </c>
      <c r="U22" s="316">
        <v>0</v>
      </c>
      <c r="V22" s="316">
        <v>0</v>
      </c>
      <c r="W22" s="316">
        <v>0</v>
      </c>
      <c r="X22" s="316">
        <v>10</v>
      </c>
      <c r="Y22" s="316">
        <v>0</v>
      </c>
      <c r="Z22" s="316">
        <f t="shared" si="7"/>
        <v>280</v>
      </c>
      <c r="AA22" s="316">
        <v>0</v>
      </c>
      <c r="AB22" s="316">
        <v>214</v>
      </c>
      <c r="AC22" s="316">
        <f t="shared" si="8"/>
        <v>66</v>
      </c>
      <c r="AD22" s="316">
        <v>66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596</v>
      </c>
      <c r="C23" s="294" t="s">
        <v>597</v>
      </c>
      <c r="D23" s="316">
        <f t="shared" si="1"/>
        <v>6003</v>
      </c>
      <c r="E23" s="316">
        <f t="shared" si="2"/>
        <v>5035</v>
      </c>
      <c r="F23" s="316">
        <f t="shared" si="3"/>
        <v>945</v>
      </c>
      <c r="G23" s="316">
        <v>455</v>
      </c>
      <c r="H23" s="316">
        <v>0</v>
      </c>
      <c r="I23" s="316">
        <v>0</v>
      </c>
      <c r="J23" s="316">
        <v>0</v>
      </c>
      <c r="K23" s="316">
        <v>1</v>
      </c>
      <c r="L23" s="316">
        <v>489</v>
      </c>
      <c r="M23" s="316">
        <v>0</v>
      </c>
      <c r="N23" s="316">
        <f t="shared" si="4"/>
        <v>0</v>
      </c>
      <c r="O23" s="316">
        <f>+'資源化量内訳'!Y23</f>
        <v>23</v>
      </c>
      <c r="P23" s="316">
        <f t="shared" si="5"/>
        <v>5046</v>
      </c>
      <c r="Q23" s="316">
        <v>5035</v>
      </c>
      <c r="R23" s="316">
        <f t="shared" si="6"/>
        <v>11</v>
      </c>
      <c r="S23" s="316">
        <v>11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1104</v>
      </c>
      <c r="AA23" s="316">
        <v>0</v>
      </c>
      <c r="AB23" s="316">
        <v>700</v>
      </c>
      <c r="AC23" s="316">
        <f t="shared" si="8"/>
        <v>404</v>
      </c>
      <c r="AD23" s="316">
        <v>333</v>
      </c>
      <c r="AE23" s="316">
        <v>0</v>
      </c>
      <c r="AF23" s="316">
        <v>0</v>
      </c>
      <c r="AG23" s="316">
        <v>0</v>
      </c>
      <c r="AH23" s="316">
        <v>0</v>
      </c>
      <c r="AI23" s="316">
        <v>71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598</v>
      </c>
      <c r="C24" s="294" t="s">
        <v>599</v>
      </c>
      <c r="D24" s="316">
        <f t="shared" si="1"/>
        <v>1823</v>
      </c>
      <c r="E24" s="316">
        <f t="shared" si="2"/>
        <v>1429</v>
      </c>
      <c r="F24" s="316">
        <f t="shared" si="3"/>
        <v>394</v>
      </c>
      <c r="G24" s="316">
        <v>145</v>
      </c>
      <c r="H24" s="316">
        <v>0</v>
      </c>
      <c r="I24" s="316">
        <v>0</v>
      </c>
      <c r="J24" s="316">
        <v>0</v>
      </c>
      <c r="K24" s="316">
        <v>0</v>
      </c>
      <c r="L24" s="316">
        <v>249</v>
      </c>
      <c r="M24" s="316">
        <v>0</v>
      </c>
      <c r="N24" s="316">
        <f t="shared" si="4"/>
        <v>0</v>
      </c>
      <c r="O24" s="316">
        <f>+'資源化量内訳'!Y24</f>
        <v>0</v>
      </c>
      <c r="P24" s="316">
        <f t="shared" si="5"/>
        <v>1519</v>
      </c>
      <c r="Q24" s="316">
        <v>1429</v>
      </c>
      <c r="R24" s="316">
        <f t="shared" si="6"/>
        <v>90</v>
      </c>
      <c r="S24" s="316">
        <v>90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180</v>
      </c>
      <c r="AA24" s="316">
        <v>0</v>
      </c>
      <c r="AB24" s="316">
        <v>145</v>
      </c>
      <c r="AC24" s="316">
        <f t="shared" si="8"/>
        <v>35</v>
      </c>
      <c r="AD24" s="316">
        <v>35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600</v>
      </c>
      <c r="C25" s="294" t="s">
        <v>601</v>
      </c>
      <c r="D25" s="316">
        <f t="shared" si="1"/>
        <v>2682</v>
      </c>
      <c r="E25" s="316">
        <f t="shared" si="2"/>
        <v>2251</v>
      </c>
      <c r="F25" s="316">
        <f t="shared" si="3"/>
        <v>304</v>
      </c>
      <c r="G25" s="316">
        <v>213</v>
      </c>
      <c r="H25" s="316">
        <v>22</v>
      </c>
      <c r="I25" s="316">
        <v>0</v>
      </c>
      <c r="J25" s="316">
        <v>0</v>
      </c>
      <c r="K25" s="316">
        <v>0</v>
      </c>
      <c r="L25" s="316">
        <v>69</v>
      </c>
      <c r="M25" s="316">
        <v>0</v>
      </c>
      <c r="N25" s="316">
        <f t="shared" si="4"/>
        <v>0</v>
      </c>
      <c r="O25" s="316">
        <f>+'資源化量内訳'!Y25</f>
        <v>127</v>
      </c>
      <c r="P25" s="316">
        <f t="shared" si="5"/>
        <v>2381</v>
      </c>
      <c r="Q25" s="316">
        <v>2251</v>
      </c>
      <c r="R25" s="316">
        <f t="shared" si="6"/>
        <v>130</v>
      </c>
      <c r="S25" s="316">
        <v>130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283</v>
      </c>
      <c r="AA25" s="316">
        <v>0</v>
      </c>
      <c r="AB25" s="316">
        <v>230</v>
      </c>
      <c r="AC25" s="316">
        <f t="shared" si="8"/>
        <v>53</v>
      </c>
      <c r="AD25" s="316">
        <v>53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602</v>
      </c>
      <c r="C26" s="294" t="s">
        <v>603</v>
      </c>
      <c r="D26" s="316">
        <f t="shared" si="1"/>
        <v>5692</v>
      </c>
      <c r="E26" s="316">
        <f t="shared" si="2"/>
        <v>4625</v>
      </c>
      <c r="F26" s="316">
        <f t="shared" si="3"/>
        <v>660</v>
      </c>
      <c r="G26" s="316">
        <v>408</v>
      </c>
      <c r="H26" s="316">
        <v>0</v>
      </c>
      <c r="I26" s="316">
        <v>0</v>
      </c>
      <c r="J26" s="316">
        <v>0</v>
      </c>
      <c r="K26" s="316">
        <v>0</v>
      </c>
      <c r="L26" s="316">
        <v>252</v>
      </c>
      <c r="M26" s="316">
        <v>0</v>
      </c>
      <c r="N26" s="316">
        <f t="shared" si="4"/>
        <v>0</v>
      </c>
      <c r="O26" s="316">
        <f>+'資源化量内訳'!Y26</f>
        <v>407</v>
      </c>
      <c r="P26" s="316">
        <f t="shared" si="5"/>
        <v>4876</v>
      </c>
      <c r="Q26" s="316">
        <v>4625</v>
      </c>
      <c r="R26" s="316">
        <f t="shared" si="6"/>
        <v>251</v>
      </c>
      <c r="S26" s="316">
        <v>251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f t="shared" si="7"/>
        <v>574</v>
      </c>
      <c r="AA26" s="316">
        <v>0</v>
      </c>
      <c r="AB26" s="316">
        <v>473</v>
      </c>
      <c r="AC26" s="316">
        <f t="shared" si="8"/>
        <v>101</v>
      </c>
      <c r="AD26" s="316">
        <v>101</v>
      </c>
      <c r="AE26" s="316">
        <v>0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604</v>
      </c>
      <c r="C27" s="294" t="s">
        <v>605</v>
      </c>
      <c r="D27" s="316">
        <f t="shared" si="1"/>
        <v>2138</v>
      </c>
      <c r="E27" s="316">
        <f t="shared" si="2"/>
        <v>1487</v>
      </c>
      <c r="F27" s="316">
        <f t="shared" si="3"/>
        <v>651</v>
      </c>
      <c r="G27" s="316">
        <v>19</v>
      </c>
      <c r="H27" s="316">
        <v>52</v>
      </c>
      <c r="I27" s="316">
        <v>0</v>
      </c>
      <c r="J27" s="316">
        <v>0</v>
      </c>
      <c r="K27" s="316">
        <v>0</v>
      </c>
      <c r="L27" s="316">
        <v>379</v>
      </c>
      <c r="M27" s="316">
        <v>201</v>
      </c>
      <c r="N27" s="316">
        <f t="shared" si="4"/>
        <v>0</v>
      </c>
      <c r="O27" s="316">
        <f>+'資源化量内訳'!Y27</f>
        <v>0</v>
      </c>
      <c r="P27" s="316">
        <f t="shared" si="5"/>
        <v>1791</v>
      </c>
      <c r="Q27" s="316">
        <v>1487</v>
      </c>
      <c r="R27" s="316">
        <f t="shared" si="6"/>
        <v>304</v>
      </c>
      <c r="S27" s="316">
        <v>11</v>
      </c>
      <c r="T27" s="316">
        <v>0</v>
      </c>
      <c r="U27" s="316">
        <v>0</v>
      </c>
      <c r="V27" s="316">
        <v>0</v>
      </c>
      <c r="W27" s="316">
        <v>0</v>
      </c>
      <c r="X27" s="316">
        <v>108</v>
      </c>
      <c r="Y27" s="316">
        <v>185</v>
      </c>
      <c r="Z27" s="316">
        <f t="shared" si="7"/>
        <v>203</v>
      </c>
      <c r="AA27" s="316">
        <v>0</v>
      </c>
      <c r="AB27" s="316">
        <v>172</v>
      </c>
      <c r="AC27" s="316">
        <f t="shared" si="8"/>
        <v>31</v>
      </c>
      <c r="AD27" s="316">
        <v>5</v>
      </c>
      <c r="AE27" s="316">
        <v>0</v>
      </c>
      <c r="AF27" s="316">
        <v>0</v>
      </c>
      <c r="AG27" s="316">
        <v>0</v>
      </c>
      <c r="AH27" s="316">
        <v>0</v>
      </c>
      <c r="AI27" s="316">
        <v>10</v>
      </c>
      <c r="AJ27" s="316">
        <v>16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7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AI7">SUM(D8:D27)</f>
        <v>51282</v>
      </c>
      <c r="E7" s="291">
        <f t="shared" si="0"/>
        <v>18904</v>
      </c>
      <c r="F7" s="291">
        <f t="shared" si="0"/>
        <v>36</v>
      </c>
      <c r="G7" s="291">
        <f t="shared" si="0"/>
        <v>393</v>
      </c>
      <c r="H7" s="291">
        <f t="shared" si="0"/>
        <v>5451</v>
      </c>
      <c r="I7" s="291">
        <f t="shared" si="0"/>
        <v>4832</v>
      </c>
      <c r="J7" s="291">
        <f t="shared" si="0"/>
        <v>1555</v>
      </c>
      <c r="K7" s="291">
        <f t="shared" si="0"/>
        <v>15</v>
      </c>
      <c r="L7" s="291">
        <f t="shared" si="0"/>
        <v>900</v>
      </c>
      <c r="M7" s="291">
        <f t="shared" si="0"/>
        <v>98</v>
      </c>
      <c r="N7" s="291">
        <f t="shared" si="0"/>
        <v>1306</v>
      </c>
      <c r="O7" s="291">
        <f t="shared" si="0"/>
        <v>1561</v>
      </c>
      <c r="P7" s="291">
        <f t="shared" si="0"/>
        <v>0</v>
      </c>
      <c r="Q7" s="291">
        <f t="shared" si="0"/>
        <v>10896</v>
      </c>
      <c r="R7" s="291">
        <f t="shared" si="0"/>
        <v>0</v>
      </c>
      <c r="S7" s="291">
        <f t="shared" si="0"/>
        <v>88</v>
      </c>
      <c r="T7" s="291">
        <f t="shared" si="0"/>
        <v>1073</v>
      </c>
      <c r="U7" s="291">
        <f t="shared" si="0"/>
        <v>0</v>
      </c>
      <c r="V7" s="291">
        <f t="shared" si="0"/>
        <v>1239</v>
      </c>
      <c r="W7" s="291">
        <f t="shared" si="0"/>
        <v>153</v>
      </c>
      <c r="X7" s="291">
        <f t="shared" si="0"/>
        <v>2782</v>
      </c>
      <c r="Y7" s="291">
        <f t="shared" si="0"/>
        <v>6105</v>
      </c>
      <c r="Z7" s="291">
        <f t="shared" si="0"/>
        <v>4423</v>
      </c>
      <c r="AA7" s="291">
        <f t="shared" si="0"/>
        <v>9</v>
      </c>
      <c r="AB7" s="291">
        <f t="shared" si="0"/>
        <v>287</v>
      </c>
      <c r="AC7" s="291">
        <f t="shared" si="0"/>
        <v>188</v>
      </c>
      <c r="AD7" s="291">
        <f t="shared" si="0"/>
        <v>45</v>
      </c>
      <c r="AE7" s="291">
        <f t="shared" si="0"/>
        <v>45</v>
      </c>
      <c r="AF7" s="291">
        <f t="shared" si="0"/>
        <v>1</v>
      </c>
      <c r="AG7" s="291">
        <f t="shared" si="0"/>
        <v>0</v>
      </c>
      <c r="AH7" s="291">
        <f t="shared" si="0"/>
        <v>0</v>
      </c>
      <c r="AI7" s="291">
        <f t="shared" si="0"/>
        <v>352</v>
      </c>
      <c r="AJ7" s="291">
        <f aca="true" t="shared" si="1" ref="AJ7:BO7">SUM(AJ8:AJ27)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7</v>
      </c>
      <c r="AS7" s="291">
        <f t="shared" si="1"/>
        <v>748</v>
      </c>
      <c r="AT7" s="291">
        <f t="shared" si="1"/>
        <v>38909</v>
      </c>
      <c r="AU7" s="291">
        <f t="shared" si="1"/>
        <v>8820</v>
      </c>
      <c r="AV7" s="291">
        <f t="shared" si="1"/>
        <v>25</v>
      </c>
      <c r="AW7" s="291">
        <f t="shared" si="1"/>
        <v>13</v>
      </c>
      <c r="AX7" s="291">
        <f t="shared" si="1"/>
        <v>5108</v>
      </c>
      <c r="AY7" s="291">
        <f t="shared" si="1"/>
        <v>4671</v>
      </c>
      <c r="AZ7" s="291">
        <f t="shared" si="1"/>
        <v>1505</v>
      </c>
      <c r="BA7" s="291">
        <f t="shared" si="1"/>
        <v>14</v>
      </c>
      <c r="BB7" s="291">
        <f t="shared" si="1"/>
        <v>900</v>
      </c>
      <c r="BC7" s="291">
        <f t="shared" si="1"/>
        <v>98</v>
      </c>
      <c r="BD7" s="291">
        <f t="shared" si="1"/>
        <v>734</v>
      </c>
      <c r="BE7" s="291">
        <f t="shared" si="1"/>
        <v>1561</v>
      </c>
      <c r="BF7" s="291">
        <f t="shared" si="1"/>
        <v>0</v>
      </c>
      <c r="BG7" s="291">
        <f t="shared" si="1"/>
        <v>10896</v>
      </c>
      <c r="BH7" s="291">
        <f t="shared" si="1"/>
        <v>0</v>
      </c>
      <c r="BI7" s="291">
        <f t="shared" si="1"/>
        <v>88</v>
      </c>
      <c r="BJ7" s="291">
        <f t="shared" si="1"/>
        <v>1073</v>
      </c>
      <c r="BK7" s="291">
        <f t="shared" si="1"/>
        <v>0</v>
      </c>
      <c r="BL7" s="291">
        <f t="shared" si="1"/>
        <v>1239</v>
      </c>
      <c r="BM7" s="291">
        <f t="shared" si="1"/>
        <v>146</v>
      </c>
      <c r="BN7" s="291">
        <f t="shared" si="1"/>
        <v>2018</v>
      </c>
      <c r="BO7" s="291">
        <f t="shared" si="1"/>
        <v>6268</v>
      </c>
      <c r="BP7" s="291">
        <f aca="true" t="shared" si="2" ref="BP7:CI7">SUM(BP8:BP27)</f>
        <v>5661</v>
      </c>
      <c r="BQ7" s="291">
        <f t="shared" si="2"/>
        <v>2</v>
      </c>
      <c r="BR7" s="291">
        <f t="shared" si="2"/>
        <v>93</v>
      </c>
      <c r="BS7" s="291">
        <f t="shared" si="2"/>
        <v>155</v>
      </c>
      <c r="BT7" s="291">
        <f t="shared" si="2"/>
        <v>116</v>
      </c>
      <c r="BU7" s="291">
        <f t="shared" si="2"/>
        <v>5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220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16</v>
      </c>
      <c r="CJ7" s="304">
        <f>+COUNTIF(CJ8:CJ27,"有る")</f>
        <v>14</v>
      </c>
    </row>
    <row r="8" spans="1:88" s="300" customFormat="1" ht="12" customHeight="1">
      <c r="A8" s="294" t="s">
        <v>567</v>
      </c>
      <c r="B8" s="295" t="s">
        <v>607</v>
      </c>
      <c r="C8" s="294" t="s">
        <v>569</v>
      </c>
      <c r="D8" s="296">
        <f aca="true" t="shared" si="3" ref="D8:S23">SUM(Y8,AT8,BO8)</f>
        <v>15703</v>
      </c>
      <c r="E8" s="296">
        <f t="shared" si="3"/>
        <v>5941</v>
      </c>
      <c r="F8" s="296">
        <f t="shared" si="3"/>
        <v>11</v>
      </c>
      <c r="G8" s="296">
        <f t="shared" si="3"/>
        <v>0</v>
      </c>
      <c r="H8" s="296">
        <f t="shared" si="3"/>
        <v>1494</v>
      </c>
      <c r="I8" s="296">
        <f t="shared" si="3"/>
        <v>1724</v>
      </c>
      <c r="J8" s="296">
        <f t="shared" si="3"/>
        <v>490</v>
      </c>
      <c r="K8" s="296">
        <f t="shared" si="3"/>
        <v>4</v>
      </c>
      <c r="L8" s="296">
        <f t="shared" si="3"/>
        <v>17</v>
      </c>
      <c r="M8" s="296">
        <f t="shared" si="3"/>
        <v>0</v>
      </c>
      <c r="N8" s="296">
        <f t="shared" si="3"/>
        <v>511</v>
      </c>
      <c r="O8" s="296">
        <f t="shared" si="3"/>
        <v>804</v>
      </c>
      <c r="P8" s="296">
        <f t="shared" si="3"/>
        <v>0</v>
      </c>
      <c r="Q8" s="296">
        <f t="shared" si="3"/>
        <v>4366</v>
      </c>
      <c r="R8" s="296">
        <f t="shared" si="3"/>
        <v>0</v>
      </c>
      <c r="S8" s="296">
        <f t="shared" si="3"/>
        <v>78</v>
      </c>
      <c r="T8" s="296">
        <f aca="true" t="shared" si="4" ref="T8:T27">SUM(AO8,BJ8,CE8)</f>
        <v>0</v>
      </c>
      <c r="U8" s="296">
        <f aca="true" t="shared" si="5" ref="U8:U27">SUM(AP8,BK8,CF8)</f>
        <v>0</v>
      </c>
      <c r="V8" s="296">
        <f aca="true" t="shared" si="6" ref="V8:V27">SUM(AQ8,BL8,CG8)</f>
        <v>86</v>
      </c>
      <c r="W8" s="296">
        <f aca="true" t="shared" si="7" ref="W8:W27">SUM(AR8,BM8,CH8)</f>
        <v>111</v>
      </c>
      <c r="X8" s="296">
        <f aca="true" t="shared" si="8" ref="X8:X27">SUM(AS8,BN8,CI8)</f>
        <v>66</v>
      </c>
      <c r="Y8" s="296">
        <f aca="true" t="shared" si="9" ref="Y8:Y27">SUM(Z8:AS8)</f>
        <v>53</v>
      </c>
      <c r="Z8" s="296">
        <v>53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13803</v>
      </c>
      <c r="AU8" s="296">
        <f>'施設資源化量内訳'!E8</f>
        <v>4126</v>
      </c>
      <c r="AV8" s="296">
        <f>'施設資源化量内訳'!F8</f>
        <v>11</v>
      </c>
      <c r="AW8" s="296">
        <f>'施設資源化量内訳'!G8</f>
        <v>0</v>
      </c>
      <c r="AX8" s="296">
        <f>'施設資源化量内訳'!H8</f>
        <v>1494</v>
      </c>
      <c r="AY8" s="296">
        <f>'施設資源化量内訳'!I8</f>
        <v>1724</v>
      </c>
      <c r="AZ8" s="296">
        <f>'施設資源化量内訳'!J8</f>
        <v>490</v>
      </c>
      <c r="BA8" s="296">
        <f>'施設資源化量内訳'!K8</f>
        <v>4</v>
      </c>
      <c r="BB8" s="296">
        <f>'施設資源化量内訳'!L8</f>
        <v>17</v>
      </c>
      <c r="BC8" s="296">
        <f>'施設資源化量内訳'!M8</f>
        <v>0</v>
      </c>
      <c r="BD8" s="296">
        <f>'施設資源化量内訳'!N8</f>
        <v>426</v>
      </c>
      <c r="BE8" s="296">
        <f>'施設資源化量内訳'!O8</f>
        <v>804</v>
      </c>
      <c r="BF8" s="296">
        <f>'施設資源化量内訳'!P8</f>
        <v>0</v>
      </c>
      <c r="BG8" s="296">
        <f>'施設資源化量内訳'!Q8</f>
        <v>4366</v>
      </c>
      <c r="BH8" s="296">
        <f>'施設資源化量内訳'!R8</f>
        <v>0</v>
      </c>
      <c r="BI8" s="296">
        <f>'施設資源化量内訳'!S8</f>
        <v>78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86</v>
      </c>
      <c r="BM8" s="296">
        <f>'施設資源化量内訳'!W8</f>
        <v>111</v>
      </c>
      <c r="BN8" s="296">
        <f>'施設資源化量内訳'!X8</f>
        <v>66</v>
      </c>
      <c r="BO8" s="296">
        <f aca="true" t="shared" si="10" ref="BO8:BO27">SUM(BP8:CI8)</f>
        <v>1847</v>
      </c>
      <c r="BP8" s="296">
        <v>1762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85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567</v>
      </c>
      <c r="B9" s="306" t="s">
        <v>571</v>
      </c>
      <c r="C9" s="294" t="s">
        <v>606</v>
      </c>
      <c r="D9" s="296">
        <f t="shared" si="3"/>
        <v>4298</v>
      </c>
      <c r="E9" s="296">
        <f t="shared" si="3"/>
        <v>1806</v>
      </c>
      <c r="F9" s="296">
        <f t="shared" si="3"/>
        <v>2</v>
      </c>
      <c r="G9" s="296">
        <f t="shared" si="3"/>
        <v>321</v>
      </c>
      <c r="H9" s="296">
        <f t="shared" si="3"/>
        <v>640</v>
      </c>
      <c r="I9" s="296">
        <f t="shared" si="3"/>
        <v>404</v>
      </c>
      <c r="J9" s="296">
        <f t="shared" si="3"/>
        <v>207</v>
      </c>
      <c r="K9" s="296">
        <f t="shared" si="3"/>
        <v>0</v>
      </c>
      <c r="L9" s="296">
        <f t="shared" si="3"/>
        <v>0</v>
      </c>
      <c r="M9" s="296">
        <f t="shared" si="3"/>
        <v>13</v>
      </c>
      <c r="N9" s="296">
        <f t="shared" si="3"/>
        <v>173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5</v>
      </c>
      <c r="X9" s="296">
        <f t="shared" si="8"/>
        <v>727</v>
      </c>
      <c r="Y9" s="296">
        <f t="shared" si="9"/>
        <v>2688</v>
      </c>
      <c r="Z9" s="296">
        <v>1405</v>
      </c>
      <c r="AA9" s="296">
        <v>1</v>
      </c>
      <c r="AB9" s="296">
        <v>233</v>
      </c>
      <c r="AC9" s="296">
        <v>139</v>
      </c>
      <c r="AD9" s="296">
        <v>43</v>
      </c>
      <c r="AE9" s="296">
        <v>0</v>
      </c>
      <c r="AF9" s="296">
        <v>0</v>
      </c>
      <c r="AG9" s="296">
        <v>0</v>
      </c>
      <c r="AH9" s="296">
        <v>0</v>
      </c>
      <c r="AI9" s="296">
        <v>137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5</v>
      </c>
      <c r="AS9" s="296">
        <v>725</v>
      </c>
      <c r="AT9" s="296">
        <f>'施設資源化量内訳'!D9</f>
        <v>1010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466</v>
      </c>
      <c r="AY9" s="296">
        <f>'施設資源化量内訳'!I9</f>
        <v>324</v>
      </c>
      <c r="AZ9" s="296">
        <f>'施設資源化量内訳'!J9</f>
        <v>207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13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10"/>
        <v>600</v>
      </c>
      <c r="BP9" s="296">
        <v>401</v>
      </c>
      <c r="BQ9" s="296">
        <v>1</v>
      </c>
      <c r="BR9" s="296">
        <v>88</v>
      </c>
      <c r="BS9" s="296">
        <v>35</v>
      </c>
      <c r="BT9" s="296">
        <v>37</v>
      </c>
      <c r="BU9" s="296">
        <v>0</v>
      </c>
      <c r="BV9" s="296">
        <v>0</v>
      </c>
      <c r="BW9" s="296">
        <v>0</v>
      </c>
      <c r="BX9" s="296">
        <v>0</v>
      </c>
      <c r="BY9" s="296">
        <v>36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2</v>
      </c>
      <c r="CJ9" s="305" t="s">
        <v>565</v>
      </c>
    </row>
    <row r="10" spans="1:88" s="300" customFormat="1" ht="12" customHeight="1">
      <c r="A10" s="294" t="s">
        <v>567</v>
      </c>
      <c r="B10" s="306" t="s">
        <v>572</v>
      </c>
      <c r="C10" s="294" t="s">
        <v>570</v>
      </c>
      <c r="D10" s="296">
        <f t="shared" si="3"/>
        <v>7342</v>
      </c>
      <c r="E10" s="296">
        <f t="shared" si="3"/>
        <v>1994</v>
      </c>
      <c r="F10" s="296">
        <f t="shared" si="3"/>
        <v>7</v>
      </c>
      <c r="G10" s="296">
        <f t="shared" si="3"/>
        <v>0</v>
      </c>
      <c r="H10" s="296">
        <f t="shared" si="3"/>
        <v>398</v>
      </c>
      <c r="I10" s="296">
        <f t="shared" si="3"/>
        <v>386</v>
      </c>
      <c r="J10" s="296">
        <f t="shared" si="3"/>
        <v>89</v>
      </c>
      <c r="K10" s="296">
        <f t="shared" si="3"/>
        <v>2</v>
      </c>
      <c r="L10" s="296">
        <f t="shared" si="3"/>
        <v>38</v>
      </c>
      <c r="M10" s="296">
        <f t="shared" si="3"/>
        <v>0</v>
      </c>
      <c r="N10" s="296">
        <f t="shared" si="3"/>
        <v>62</v>
      </c>
      <c r="O10" s="296">
        <f t="shared" si="3"/>
        <v>15</v>
      </c>
      <c r="P10" s="296">
        <f t="shared" si="3"/>
        <v>0</v>
      </c>
      <c r="Q10" s="296">
        <f t="shared" si="3"/>
        <v>1501</v>
      </c>
      <c r="R10" s="296">
        <f t="shared" si="3"/>
        <v>0</v>
      </c>
      <c r="S10" s="296">
        <f t="shared" si="3"/>
        <v>10</v>
      </c>
      <c r="T10" s="296">
        <f t="shared" si="4"/>
        <v>936</v>
      </c>
      <c r="U10" s="296">
        <f t="shared" si="5"/>
        <v>0</v>
      </c>
      <c r="V10" s="296">
        <f t="shared" si="6"/>
        <v>172</v>
      </c>
      <c r="W10" s="296">
        <f t="shared" si="7"/>
        <v>18</v>
      </c>
      <c r="X10" s="296">
        <f t="shared" si="8"/>
        <v>1714</v>
      </c>
      <c r="Y10" s="296">
        <f t="shared" si="9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6156</v>
      </c>
      <c r="AU10" s="296">
        <f>'施設資源化量内訳'!E10</f>
        <v>861</v>
      </c>
      <c r="AV10" s="296">
        <f>'施設資源化量内訳'!F10</f>
        <v>6</v>
      </c>
      <c r="AW10" s="296">
        <f>'施設資源化量内訳'!G10</f>
        <v>0</v>
      </c>
      <c r="AX10" s="296">
        <f>'施設資源化量内訳'!H10</f>
        <v>390</v>
      </c>
      <c r="AY10" s="296">
        <f>'施設資源化量内訳'!I10</f>
        <v>378</v>
      </c>
      <c r="AZ10" s="296">
        <f>'施設資源化量内訳'!J10</f>
        <v>85</v>
      </c>
      <c r="BA10" s="296">
        <f>'施設資源化量内訳'!K10</f>
        <v>2</v>
      </c>
      <c r="BB10" s="296">
        <f>'施設資源化量内訳'!L10</f>
        <v>38</v>
      </c>
      <c r="BC10" s="296">
        <f>'施設資源化量内訳'!M10</f>
        <v>0</v>
      </c>
      <c r="BD10" s="296">
        <f>'施設資源化量内訳'!N10</f>
        <v>31</v>
      </c>
      <c r="BE10" s="296">
        <f>'施設資源化量内訳'!O10</f>
        <v>15</v>
      </c>
      <c r="BF10" s="296">
        <f>'施設資源化量内訳'!P10</f>
        <v>0</v>
      </c>
      <c r="BG10" s="296">
        <f>'施設資源化量内訳'!Q10</f>
        <v>1501</v>
      </c>
      <c r="BH10" s="296">
        <f>'施設資源化量内訳'!R10</f>
        <v>0</v>
      </c>
      <c r="BI10" s="296">
        <f>'施設資源化量内訳'!S10</f>
        <v>10</v>
      </c>
      <c r="BJ10" s="296">
        <f>'施設資源化量内訳'!T10</f>
        <v>936</v>
      </c>
      <c r="BK10" s="296">
        <f>'施設資源化量内訳'!U10</f>
        <v>0</v>
      </c>
      <c r="BL10" s="296">
        <f>'施設資源化量内訳'!V10</f>
        <v>172</v>
      </c>
      <c r="BM10" s="296">
        <f>'施設資源化量内訳'!W10</f>
        <v>18</v>
      </c>
      <c r="BN10" s="296">
        <f>'施設資源化量内訳'!X10</f>
        <v>1713</v>
      </c>
      <c r="BO10" s="296">
        <f t="shared" si="10"/>
        <v>1186</v>
      </c>
      <c r="BP10" s="296">
        <v>1133</v>
      </c>
      <c r="BQ10" s="296">
        <v>1</v>
      </c>
      <c r="BR10" s="296">
        <v>0</v>
      </c>
      <c r="BS10" s="296">
        <v>8</v>
      </c>
      <c r="BT10" s="296">
        <v>8</v>
      </c>
      <c r="BU10" s="296">
        <v>4</v>
      </c>
      <c r="BV10" s="296">
        <v>0</v>
      </c>
      <c r="BW10" s="296">
        <v>0</v>
      </c>
      <c r="BX10" s="296">
        <v>0</v>
      </c>
      <c r="BY10" s="296">
        <v>31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1</v>
      </c>
      <c r="CJ10" s="305" t="s">
        <v>566</v>
      </c>
    </row>
    <row r="11" spans="1:88" s="300" customFormat="1" ht="12" customHeight="1">
      <c r="A11" s="294" t="s">
        <v>567</v>
      </c>
      <c r="B11" s="306" t="s">
        <v>573</v>
      </c>
      <c r="C11" s="294" t="s">
        <v>574</v>
      </c>
      <c r="D11" s="296">
        <f t="shared" si="3"/>
        <v>1348</v>
      </c>
      <c r="E11" s="296">
        <f t="shared" si="3"/>
        <v>209</v>
      </c>
      <c r="F11" s="296">
        <f t="shared" si="3"/>
        <v>0</v>
      </c>
      <c r="G11" s="296">
        <f t="shared" si="3"/>
        <v>0</v>
      </c>
      <c r="H11" s="296">
        <f t="shared" si="3"/>
        <v>166</v>
      </c>
      <c r="I11" s="296">
        <f t="shared" si="3"/>
        <v>166</v>
      </c>
      <c r="J11" s="296">
        <f t="shared" si="3"/>
        <v>30</v>
      </c>
      <c r="K11" s="296">
        <f t="shared" si="3"/>
        <v>0</v>
      </c>
      <c r="L11" s="296">
        <f t="shared" si="3"/>
        <v>57</v>
      </c>
      <c r="M11" s="296">
        <f t="shared" si="3"/>
        <v>0</v>
      </c>
      <c r="N11" s="296">
        <f t="shared" si="3"/>
        <v>0</v>
      </c>
      <c r="O11" s="296">
        <f t="shared" si="3"/>
        <v>0</v>
      </c>
      <c r="P11" s="296">
        <f t="shared" si="3"/>
        <v>0</v>
      </c>
      <c r="Q11" s="296">
        <f t="shared" si="3"/>
        <v>456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264</v>
      </c>
      <c r="W11" s="296">
        <f t="shared" si="7"/>
        <v>0</v>
      </c>
      <c r="X11" s="296">
        <f t="shared" si="8"/>
        <v>0</v>
      </c>
      <c r="Y11" s="296">
        <f t="shared" si="9"/>
        <v>209</v>
      </c>
      <c r="Z11" s="296">
        <v>209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1139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166</v>
      </c>
      <c r="AY11" s="296">
        <f>'施設資源化量内訳'!I11</f>
        <v>166</v>
      </c>
      <c r="AZ11" s="296">
        <f>'施設資源化量内訳'!J11</f>
        <v>30</v>
      </c>
      <c r="BA11" s="296">
        <f>'施設資源化量内訳'!K11</f>
        <v>0</v>
      </c>
      <c r="BB11" s="296">
        <f>'施設資源化量内訳'!L11</f>
        <v>57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456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264</v>
      </c>
      <c r="BM11" s="296">
        <f>'施設資源化量内訳'!W11</f>
        <v>0</v>
      </c>
      <c r="BN11" s="296">
        <f>'施設資源化量内訳'!X11</f>
        <v>0</v>
      </c>
      <c r="BO11" s="296">
        <f t="shared" si="10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566</v>
      </c>
    </row>
    <row r="12" spans="1:88" s="300" customFormat="1" ht="12" customHeight="1">
      <c r="A12" s="294" t="s">
        <v>567</v>
      </c>
      <c r="B12" s="295" t="s">
        <v>575</v>
      </c>
      <c r="C12" s="294" t="s">
        <v>576</v>
      </c>
      <c r="D12" s="314">
        <f t="shared" si="3"/>
        <v>2093</v>
      </c>
      <c r="E12" s="314">
        <f t="shared" si="3"/>
        <v>1037</v>
      </c>
      <c r="F12" s="314">
        <f t="shared" si="3"/>
        <v>0</v>
      </c>
      <c r="G12" s="314">
        <f t="shared" si="3"/>
        <v>0</v>
      </c>
      <c r="H12" s="314">
        <f t="shared" si="3"/>
        <v>371</v>
      </c>
      <c r="I12" s="314">
        <f t="shared" si="3"/>
        <v>361</v>
      </c>
      <c r="J12" s="314">
        <f t="shared" si="3"/>
        <v>98</v>
      </c>
      <c r="K12" s="314">
        <f t="shared" si="3"/>
        <v>2</v>
      </c>
      <c r="L12" s="314">
        <f t="shared" si="3"/>
        <v>0</v>
      </c>
      <c r="M12" s="314">
        <f t="shared" si="3"/>
        <v>0</v>
      </c>
      <c r="N12" s="314">
        <f t="shared" si="3"/>
        <v>0</v>
      </c>
      <c r="O12" s="314">
        <f t="shared" si="3"/>
        <v>204</v>
      </c>
      <c r="P12" s="314">
        <f t="shared" si="3"/>
        <v>0</v>
      </c>
      <c r="Q12" s="314">
        <f t="shared" si="3"/>
        <v>0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10</v>
      </c>
      <c r="X12" s="314">
        <f t="shared" si="8"/>
        <v>10</v>
      </c>
      <c r="Y12" s="314">
        <f t="shared" si="9"/>
        <v>25</v>
      </c>
      <c r="Z12" s="314">
        <v>0</v>
      </c>
      <c r="AA12" s="314">
        <v>0</v>
      </c>
      <c r="AB12" s="314">
        <v>0</v>
      </c>
      <c r="AC12" s="314">
        <v>15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10</v>
      </c>
      <c r="AT12" s="314">
        <f>'施設資源化量内訳'!D12</f>
        <v>934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302</v>
      </c>
      <c r="AY12" s="314">
        <f>'施設資源化量内訳'!I12</f>
        <v>318</v>
      </c>
      <c r="AZ12" s="314">
        <f>'施設資源化量内訳'!J12</f>
        <v>98</v>
      </c>
      <c r="BA12" s="314">
        <f>'施設資源化量内訳'!K12</f>
        <v>2</v>
      </c>
      <c r="BB12" s="314">
        <f>'施設資源化量内訳'!L12</f>
        <v>0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204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10</v>
      </c>
      <c r="BN12" s="314">
        <f>'施設資源化量内訳'!X12</f>
        <v>0</v>
      </c>
      <c r="BO12" s="314">
        <f t="shared" si="10"/>
        <v>1134</v>
      </c>
      <c r="BP12" s="314">
        <v>1037</v>
      </c>
      <c r="BQ12" s="314">
        <v>0</v>
      </c>
      <c r="BR12" s="314">
        <v>0</v>
      </c>
      <c r="BS12" s="314">
        <v>54</v>
      </c>
      <c r="BT12" s="314">
        <v>43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567</v>
      </c>
      <c r="B13" s="295" t="s">
        <v>568</v>
      </c>
      <c r="C13" s="294" t="s">
        <v>577</v>
      </c>
      <c r="D13" s="314">
        <f t="shared" si="3"/>
        <v>3097</v>
      </c>
      <c r="E13" s="314">
        <f t="shared" si="3"/>
        <v>1982</v>
      </c>
      <c r="F13" s="314">
        <f t="shared" si="3"/>
        <v>0</v>
      </c>
      <c r="G13" s="314">
        <f t="shared" si="3"/>
        <v>0</v>
      </c>
      <c r="H13" s="314">
        <f t="shared" si="3"/>
        <v>307</v>
      </c>
      <c r="I13" s="314">
        <f t="shared" si="3"/>
        <v>356</v>
      </c>
      <c r="J13" s="314">
        <f t="shared" si="3"/>
        <v>118</v>
      </c>
      <c r="K13" s="314">
        <f t="shared" si="3"/>
        <v>0</v>
      </c>
      <c r="L13" s="314">
        <f t="shared" si="3"/>
        <v>177</v>
      </c>
      <c r="M13" s="314">
        <f t="shared" si="3"/>
        <v>0</v>
      </c>
      <c r="N13" s="314">
        <f t="shared" si="3"/>
        <v>113</v>
      </c>
      <c r="O13" s="314">
        <f t="shared" si="3"/>
        <v>10</v>
      </c>
      <c r="P13" s="314">
        <f t="shared" si="3"/>
        <v>0</v>
      </c>
      <c r="Q13" s="314">
        <f t="shared" si="3"/>
        <v>5</v>
      </c>
      <c r="R13" s="314">
        <f t="shared" si="3"/>
        <v>0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29</v>
      </c>
      <c r="Y13" s="314">
        <f t="shared" si="9"/>
        <v>754</v>
      </c>
      <c r="Z13" s="314">
        <v>650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104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2138</v>
      </c>
      <c r="AU13" s="314">
        <f>'施設資源化量内訳'!E13</f>
        <v>1136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307</v>
      </c>
      <c r="AY13" s="314">
        <f>'施設資源化量内訳'!I13</f>
        <v>356</v>
      </c>
      <c r="AZ13" s="314">
        <f>'施設資源化量内訳'!J13</f>
        <v>118</v>
      </c>
      <c r="BA13" s="314">
        <f>'施設資源化量内訳'!K13</f>
        <v>0</v>
      </c>
      <c r="BB13" s="314">
        <f>'施設資源化量内訳'!L13</f>
        <v>177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10</v>
      </c>
      <c r="BF13" s="314">
        <f>'施設資源化量内訳'!P13</f>
        <v>0</v>
      </c>
      <c r="BG13" s="314">
        <f>'施設資源化量内訳'!Q13</f>
        <v>5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29</v>
      </c>
      <c r="BO13" s="314">
        <f t="shared" si="10"/>
        <v>205</v>
      </c>
      <c r="BP13" s="314">
        <v>196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9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567</v>
      </c>
      <c r="B14" s="295" t="s">
        <v>578</v>
      </c>
      <c r="C14" s="294" t="s">
        <v>579</v>
      </c>
      <c r="D14" s="314">
        <f t="shared" si="3"/>
        <v>2141</v>
      </c>
      <c r="E14" s="314">
        <f t="shared" si="3"/>
        <v>1391</v>
      </c>
      <c r="F14" s="314">
        <f t="shared" si="3"/>
        <v>0</v>
      </c>
      <c r="G14" s="314">
        <f t="shared" si="3"/>
        <v>0</v>
      </c>
      <c r="H14" s="314">
        <f t="shared" si="3"/>
        <v>274</v>
      </c>
      <c r="I14" s="314">
        <f t="shared" si="3"/>
        <v>199</v>
      </c>
      <c r="J14" s="314">
        <f t="shared" si="3"/>
        <v>126</v>
      </c>
      <c r="K14" s="314">
        <f t="shared" si="3"/>
        <v>0</v>
      </c>
      <c r="L14" s="314">
        <f t="shared" si="3"/>
        <v>92</v>
      </c>
      <c r="M14" s="314">
        <f t="shared" si="3"/>
        <v>0</v>
      </c>
      <c r="N14" s="314">
        <f t="shared" si="3"/>
        <v>43</v>
      </c>
      <c r="O14" s="314">
        <f t="shared" si="3"/>
        <v>0</v>
      </c>
      <c r="P14" s="314">
        <f t="shared" si="3"/>
        <v>0</v>
      </c>
      <c r="Q14" s="314">
        <f t="shared" si="3"/>
        <v>0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16</v>
      </c>
      <c r="Y14" s="314">
        <f t="shared" si="9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1704</v>
      </c>
      <c r="AU14" s="314">
        <f>'施設資源化量内訳'!E14</f>
        <v>1019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261</v>
      </c>
      <c r="AY14" s="314">
        <f>'施設資源化量内訳'!I14</f>
        <v>199</v>
      </c>
      <c r="AZ14" s="314">
        <f>'施設資源化量内訳'!J14</f>
        <v>126</v>
      </c>
      <c r="BA14" s="314">
        <f>'施設資源化量内訳'!K14</f>
        <v>0</v>
      </c>
      <c r="BB14" s="314">
        <f>'施設資源化量内訳'!L14</f>
        <v>92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7</v>
      </c>
      <c r="BO14" s="314">
        <f t="shared" si="10"/>
        <v>437</v>
      </c>
      <c r="BP14" s="314">
        <v>372</v>
      </c>
      <c r="BQ14" s="314">
        <v>0</v>
      </c>
      <c r="BR14" s="314">
        <v>0</v>
      </c>
      <c r="BS14" s="314">
        <v>13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43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9</v>
      </c>
      <c r="CJ14" s="320" t="s">
        <v>565</v>
      </c>
    </row>
    <row r="15" spans="1:88" s="300" customFormat="1" ht="12" customHeight="1">
      <c r="A15" s="294" t="s">
        <v>567</v>
      </c>
      <c r="B15" s="295" t="s">
        <v>580</v>
      </c>
      <c r="C15" s="294" t="s">
        <v>581</v>
      </c>
      <c r="D15" s="314">
        <f t="shared" si="3"/>
        <v>3235</v>
      </c>
      <c r="E15" s="314">
        <f t="shared" si="3"/>
        <v>853</v>
      </c>
      <c r="F15" s="314">
        <f t="shared" si="3"/>
        <v>0</v>
      </c>
      <c r="G15" s="314">
        <f t="shared" si="3"/>
        <v>0</v>
      </c>
      <c r="H15" s="314">
        <f t="shared" si="3"/>
        <v>419</v>
      </c>
      <c r="I15" s="314">
        <f t="shared" si="3"/>
        <v>238</v>
      </c>
      <c r="J15" s="314">
        <f t="shared" si="3"/>
        <v>63</v>
      </c>
      <c r="K15" s="314">
        <f t="shared" si="3"/>
        <v>0</v>
      </c>
      <c r="L15" s="314">
        <f t="shared" si="3"/>
        <v>75</v>
      </c>
      <c r="M15" s="314">
        <f t="shared" si="3"/>
        <v>82</v>
      </c>
      <c r="N15" s="314">
        <f t="shared" si="3"/>
        <v>84</v>
      </c>
      <c r="O15" s="314">
        <f t="shared" si="3"/>
        <v>371</v>
      </c>
      <c r="P15" s="314">
        <f t="shared" si="3"/>
        <v>0</v>
      </c>
      <c r="Q15" s="314">
        <f t="shared" si="3"/>
        <v>1050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0</v>
      </c>
      <c r="Y15" s="314">
        <f t="shared" si="9"/>
        <v>801</v>
      </c>
      <c r="Z15" s="314">
        <v>792</v>
      </c>
      <c r="AA15" s="314">
        <v>0</v>
      </c>
      <c r="AB15" s="314">
        <v>0</v>
      </c>
      <c r="AC15" s="314">
        <v>9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2359</v>
      </c>
      <c r="AU15" s="314">
        <f>'施設資源化量内訳'!E15</f>
        <v>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404</v>
      </c>
      <c r="AY15" s="314">
        <f>'施設資源化量内訳'!I15</f>
        <v>231</v>
      </c>
      <c r="AZ15" s="314">
        <f>'施設資源化量内訳'!J15</f>
        <v>63</v>
      </c>
      <c r="BA15" s="314">
        <f>'施設資源化量内訳'!K15</f>
        <v>0</v>
      </c>
      <c r="BB15" s="314">
        <f>'施設資源化量内訳'!L15</f>
        <v>75</v>
      </c>
      <c r="BC15" s="314">
        <f>'施設資源化量内訳'!M15</f>
        <v>82</v>
      </c>
      <c r="BD15" s="314">
        <f>'施設資源化量内訳'!N15</f>
        <v>83</v>
      </c>
      <c r="BE15" s="314">
        <f>'施設資源化量内訳'!O15</f>
        <v>371</v>
      </c>
      <c r="BF15" s="314">
        <f>'施設資源化量内訳'!P15</f>
        <v>0</v>
      </c>
      <c r="BG15" s="314">
        <f>'施設資源化量内訳'!Q15</f>
        <v>1050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10"/>
        <v>75</v>
      </c>
      <c r="BP15" s="314">
        <v>61</v>
      </c>
      <c r="BQ15" s="314">
        <v>0</v>
      </c>
      <c r="BR15" s="314">
        <v>0</v>
      </c>
      <c r="BS15" s="314">
        <v>6</v>
      </c>
      <c r="BT15" s="314">
        <v>7</v>
      </c>
      <c r="BU15" s="314">
        <v>0</v>
      </c>
      <c r="BV15" s="314">
        <v>0</v>
      </c>
      <c r="BW15" s="314">
        <v>0</v>
      </c>
      <c r="BX15" s="314">
        <v>0</v>
      </c>
      <c r="BY15" s="314">
        <v>1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566</v>
      </c>
    </row>
    <row r="16" spans="1:88" s="300" customFormat="1" ht="12" customHeight="1">
      <c r="A16" s="294" t="s">
        <v>567</v>
      </c>
      <c r="B16" s="295" t="s">
        <v>582</v>
      </c>
      <c r="C16" s="294" t="s">
        <v>583</v>
      </c>
      <c r="D16" s="314">
        <f t="shared" si="3"/>
        <v>1192</v>
      </c>
      <c r="E16" s="314">
        <f t="shared" si="3"/>
        <v>423</v>
      </c>
      <c r="F16" s="314">
        <f t="shared" si="3"/>
        <v>4</v>
      </c>
      <c r="G16" s="314">
        <f t="shared" si="3"/>
        <v>0</v>
      </c>
      <c r="H16" s="314">
        <f t="shared" si="3"/>
        <v>198</v>
      </c>
      <c r="I16" s="314">
        <f t="shared" si="3"/>
        <v>209</v>
      </c>
      <c r="J16" s="314">
        <f t="shared" si="3"/>
        <v>53</v>
      </c>
      <c r="K16" s="314">
        <f t="shared" si="3"/>
        <v>0</v>
      </c>
      <c r="L16" s="314">
        <f t="shared" si="3"/>
        <v>106</v>
      </c>
      <c r="M16" s="314">
        <f t="shared" si="3"/>
        <v>0</v>
      </c>
      <c r="N16" s="314">
        <f t="shared" si="3"/>
        <v>107</v>
      </c>
      <c r="O16" s="314">
        <f t="shared" si="3"/>
        <v>83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0</v>
      </c>
      <c r="X16" s="314">
        <f t="shared" si="8"/>
        <v>9</v>
      </c>
      <c r="Y16" s="314">
        <f t="shared" si="9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1192</v>
      </c>
      <c r="AU16" s="314">
        <f>'施設資源化量内訳'!E16</f>
        <v>423</v>
      </c>
      <c r="AV16" s="314">
        <f>'施設資源化量内訳'!F16</f>
        <v>4</v>
      </c>
      <c r="AW16" s="314">
        <f>'施設資源化量内訳'!G16</f>
        <v>0</v>
      </c>
      <c r="AX16" s="314">
        <f>'施設資源化量内訳'!H16</f>
        <v>198</v>
      </c>
      <c r="AY16" s="314">
        <f>'施設資源化量内訳'!I16</f>
        <v>209</v>
      </c>
      <c r="AZ16" s="314">
        <f>'施設資源化量内訳'!J16</f>
        <v>53</v>
      </c>
      <c r="BA16" s="314">
        <f>'施設資源化量内訳'!K16</f>
        <v>0</v>
      </c>
      <c r="BB16" s="314">
        <f>'施設資源化量内訳'!L16</f>
        <v>106</v>
      </c>
      <c r="BC16" s="314">
        <f>'施設資源化量内訳'!M16</f>
        <v>0</v>
      </c>
      <c r="BD16" s="314">
        <f>'施設資源化量内訳'!N16</f>
        <v>107</v>
      </c>
      <c r="BE16" s="314">
        <f>'施設資源化量内訳'!O16</f>
        <v>83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9</v>
      </c>
      <c r="BO16" s="314">
        <f t="shared" si="10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567</v>
      </c>
      <c r="B17" s="295" t="s">
        <v>584</v>
      </c>
      <c r="C17" s="294" t="s">
        <v>585</v>
      </c>
      <c r="D17" s="314">
        <f t="shared" si="3"/>
        <v>2929</v>
      </c>
      <c r="E17" s="314">
        <f t="shared" si="3"/>
        <v>606</v>
      </c>
      <c r="F17" s="314">
        <f t="shared" si="3"/>
        <v>2</v>
      </c>
      <c r="G17" s="314">
        <f t="shared" si="3"/>
        <v>0</v>
      </c>
      <c r="H17" s="314">
        <f t="shared" si="3"/>
        <v>210</v>
      </c>
      <c r="I17" s="314">
        <f t="shared" si="3"/>
        <v>213</v>
      </c>
      <c r="J17" s="314">
        <f t="shared" si="3"/>
        <v>66</v>
      </c>
      <c r="K17" s="314">
        <f t="shared" si="3"/>
        <v>1</v>
      </c>
      <c r="L17" s="314">
        <f t="shared" si="3"/>
        <v>1</v>
      </c>
      <c r="M17" s="314">
        <f t="shared" si="3"/>
        <v>0</v>
      </c>
      <c r="N17" s="314">
        <f t="shared" si="3"/>
        <v>6</v>
      </c>
      <c r="O17" s="314">
        <f t="shared" si="3"/>
        <v>0</v>
      </c>
      <c r="P17" s="314">
        <f t="shared" si="3"/>
        <v>0</v>
      </c>
      <c r="Q17" s="314">
        <f t="shared" si="3"/>
        <v>1583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223</v>
      </c>
      <c r="W17" s="314">
        <f t="shared" si="7"/>
        <v>0</v>
      </c>
      <c r="X17" s="314">
        <f t="shared" si="8"/>
        <v>18</v>
      </c>
      <c r="Y17" s="314">
        <f t="shared" si="9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2583</v>
      </c>
      <c r="AU17" s="314">
        <f>'施設資源化量内訳'!E17</f>
        <v>302</v>
      </c>
      <c r="AV17" s="314">
        <f>'施設資源化量内訳'!F17</f>
        <v>2</v>
      </c>
      <c r="AW17" s="314">
        <f>'施設資源化量内訳'!G17</f>
        <v>0</v>
      </c>
      <c r="AX17" s="314">
        <f>'施設資源化量内訳'!H17</f>
        <v>192</v>
      </c>
      <c r="AY17" s="314">
        <f>'施設資源化量内訳'!I17</f>
        <v>199</v>
      </c>
      <c r="AZ17" s="314">
        <f>'施設資源化量内訳'!J17</f>
        <v>66</v>
      </c>
      <c r="BA17" s="314">
        <f>'施設資源化量内訳'!K17</f>
        <v>1</v>
      </c>
      <c r="BB17" s="314">
        <f>'施設資源化量内訳'!L17</f>
        <v>1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1583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223</v>
      </c>
      <c r="BM17" s="314">
        <f>'施設資源化量内訳'!W17</f>
        <v>0</v>
      </c>
      <c r="BN17" s="314">
        <f>'施設資源化量内訳'!X17</f>
        <v>14</v>
      </c>
      <c r="BO17" s="314">
        <f t="shared" si="10"/>
        <v>346</v>
      </c>
      <c r="BP17" s="314">
        <v>304</v>
      </c>
      <c r="BQ17" s="314">
        <v>0</v>
      </c>
      <c r="BR17" s="314">
        <v>0</v>
      </c>
      <c r="BS17" s="314">
        <v>18</v>
      </c>
      <c r="BT17" s="314">
        <v>14</v>
      </c>
      <c r="BU17" s="314">
        <v>0</v>
      </c>
      <c r="BV17" s="314">
        <v>0</v>
      </c>
      <c r="BW17" s="314">
        <v>0</v>
      </c>
      <c r="BX17" s="314">
        <v>0</v>
      </c>
      <c r="BY17" s="314">
        <v>6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4</v>
      </c>
      <c r="CJ17" s="320" t="s">
        <v>565</v>
      </c>
    </row>
    <row r="18" spans="1:88" s="300" customFormat="1" ht="12" customHeight="1">
      <c r="A18" s="294" t="s">
        <v>567</v>
      </c>
      <c r="B18" s="295" t="s">
        <v>586</v>
      </c>
      <c r="C18" s="294" t="s">
        <v>587</v>
      </c>
      <c r="D18" s="314">
        <f t="shared" si="3"/>
        <v>1591</v>
      </c>
      <c r="E18" s="314">
        <f t="shared" si="3"/>
        <v>327</v>
      </c>
      <c r="F18" s="314">
        <f t="shared" si="3"/>
        <v>2</v>
      </c>
      <c r="G18" s="314">
        <f t="shared" si="3"/>
        <v>46</v>
      </c>
      <c r="H18" s="314">
        <f t="shared" si="3"/>
        <v>103</v>
      </c>
      <c r="I18" s="314">
        <f t="shared" si="3"/>
        <v>94</v>
      </c>
      <c r="J18" s="314">
        <f t="shared" si="3"/>
        <v>37</v>
      </c>
      <c r="K18" s="314">
        <f t="shared" si="3"/>
        <v>0</v>
      </c>
      <c r="L18" s="314">
        <f t="shared" si="3"/>
        <v>0</v>
      </c>
      <c r="M18" s="314">
        <f t="shared" si="3"/>
        <v>0</v>
      </c>
      <c r="N18" s="314">
        <f t="shared" si="3"/>
        <v>18</v>
      </c>
      <c r="O18" s="314">
        <f t="shared" si="3"/>
        <v>0</v>
      </c>
      <c r="P18" s="314">
        <f t="shared" si="3"/>
        <v>0</v>
      </c>
      <c r="Q18" s="314">
        <f t="shared" si="3"/>
        <v>840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119</v>
      </c>
      <c r="W18" s="314">
        <f t="shared" si="7"/>
        <v>0</v>
      </c>
      <c r="X18" s="314">
        <f t="shared" si="8"/>
        <v>5</v>
      </c>
      <c r="Y18" s="314">
        <f t="shared" si="9"/>
        <v>285</v>
      </c>
      <c r="Z18" s="314">
        <v>201</v>
      </c>
      <c r="AA18" s="314">
        <v>2</v>
      </c>
      <c r="AB18" s="314">
        <v>41</v>
      </c>
      <c r="AC18" s="314">
        <v>10</v>
      </c>
      <c r="AD18" s="314">
        <v>0</v>
      </c>
      <c r="AE18" s="314">
        <v>15</v>
      </c>
      <c r="AF18" s="314">
        <v>0</v>
      </c>
      <c r="AG18" s="314">
        <v>0</v>
      </c>
      <c r="AH18" s="314">
        <v>0</v>
      </c>
      <c r="AI18" s="314">
        <v>16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1268</v>
      </c>
      <c r="AU18" s="314">
        <f>'施設資源化量内訳'!E18</f>
        <v>98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92</v>
      </c>
      <c r="AY18" s="314">
        <f>'施設資源化量内訳'!I18</f>
        <v>92</v>
      </c>
      <c r="AZ18" s="314">
        <f>'施設資源化量内訳'!J18</f>
        <v>22</v>
      </c>
      <c r="BA18" s="314">
        <f>'施設資源化量内訳'!K18</f>
        <v>0</v>
      </c>
      <c r="BB18" s="314">
        <f>'施設資源化量内訳'!L18</f>
        <v>0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840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119</v>
      </c>
      <c r="BM18" s="314">
        <f>'施設資源化量内訳'!W18</f>
        <v>0</v>
      </c>
      <c r="BN18" s="314">
        <f>'施設資源化量内訳'!X18</f>
        <v>5</v>
      </c>
      <c r="BO18" s="314">
        <f t="shared" si="10"/>
        <v>38</v>
      </c>
      <c r="BP18" s="314">
        <v>28</v>
      </c>
      <c r="BQ18" s="314">
        <v>0</v>
      </c>
      <c r="BR18" s="314">
        <v>5</v>
      </c>
      <c r="BS18" s="314">
        <v>1</v>
      </c>
      <c r="BT18" s="314">
        <v>2</v>
      </c>
      <c r="BU18" s="314">
        <v>0</v>
      </c>
      <c r="BV18" s="314">
        <v>0</v>
      </c>
      <c r="BW18" s="314">
        <v>0</v>
      </c>
      <c r="BX18" s="314">
        <v>0</v>
      </c>
      <c r="BY18" s="314">
        <v>2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567</v>
      </c>
      <c r="B19" s="295" t="s">
        <v>588</v>
      </c>
      <c r="C19" s="294" t="s">
        <v>589</v>
      </c>
      <c r="D19" s="314">
        <f t="shared" si="3"/>
        <v>1671</v>
      </c>
      <c r="E19" s="314">
        <f t="shared" si="3"/>
        <v>671</v>
      </c>
      <c r="F19" s="314">
        <f t="shared" si="3"/>
        <v>1</v>
      </c>
      <c r="G19" s="314">
        <f t="shared" si="3"/>
        <v>0</v>
      </c>
      <c r="H19" s="314">
        <f t="shared" si="3"/>
        <v>151</v>
      </c>
      <c r="I19" s="314">
        <f t="shared" si="3"/>
        <v>78</v>
      </c>
      <c r="J19" s="314">
        <f t="shared" si="3"/>
        <v>30</v>
      </c>
      <c r="K19" s="314">
        <f t="shared" si="3"/>
        <v>1</v>
      </c>
      <c r="L19" s="314">
        <f t="shared" si="3"/>
        <v>0</v>
      </c>
      <c r="M19" s="314">
        <f t="shared" si="3"/>
        <v>0</v>
      </c>
      <c r="N19" s="314">
        <f t="shared" si="3"/>
        <v>46</v>
      </c>
      <c r="O19" s="314">
        <f t="shared" si="3"/>
        <v>0</v>
      </c>
      <c r="P19" s="314">
        <f t="shared" si="3"/>
        <v>0</v>
      </c>
      <c r="Q19" s="314">
        <f t="shared" si="3"/>
        <v>554</v>
      </c>
      <c r="R19" s="314">
        <f t="shared" si="3"/>
        <v>0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112</v>
      </c>
      <c r="W19" s="314">
        <f t="shared" si="7"/>
        <v>2</v>
      </c>
      <c r="X19" s="314">
        <f t="shared" si="8"/>
        <v>25</v>
      </c>
      <c r="Y19" s="314">
        <f t="shared" si="9"/>
        <v>733</v>
      </c>
      <c r="Z19" s="314">
        <v>659</v>
      </c>
      <c r="AA19" s="314">
        <v>1</v>
      </c>
      <c r="AB19" s="314">
        <v>0</v>
      </c>
      <c r="AC19" s="314">
        <v>0</v>
      </c>
      <c r="AD19" s="314">
        <v>0</v>
      </c>
      <c r="AE19" s="314">
        <v>30</v>
      </c>
      <c r="AF19" s="314">
        <v>1</v>
      </c>
      <c r="AG19" s="314">
        <v>0</v>
      </c>
      <c r="AH19" s="314">
        <v>0</v>
      </c>
      <c r="AI19" s="314">
        <v>40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2</v>
      </c>
      <c r="AS19" s="314">
        <v>0</v>
      </c>
      <c r="AT19" s="314">
        <f>'施設資源化量内訳'!D19</f>
        <v>938</v>
      </c>
      <c r="AU19" s="314">
        <f>'施設資源化量内訳'!E19</f>
        <v>12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151</v>
      </c>
      <c r="AY19" s="314">
        <f>'施設資源化量内訳'!I19</f>
        <v>78</v>
      </c>
      <c r="AZ19" s="314">
        <f>'施設資源化量内訳'!J19</f>
        <v>0</v>
      </c>
      <c r="BA19" s="314">
        <f>'施設資源化量内訳'!K19</f>
        <v>0</v>
      </c>
      <c r="BB19" s="314">
        <f>'施設資源化量内訳'!L19</f>
        <v>0</v>
      </c>
      <c r="BC19" s="314">
        <f>'施設資源化量内訳'!M19</f>
        <v>0</v>
      </c>
      <c r="BD19" s="314">
        <f>'施設資源化量内訳'!N19</f>
        <v>6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554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112</v>
      </c>
      <c r="BM19" s="314">
        <f>'施設資源化量内訳'!W19</f>
        <v>0</v>
      </c>
      <c r="BN19" s="314">
        <f>'施設資源化量内訳'!X19</f>
        <v>25</v>
      </c>
      <c r="BO19" s="314">
        <f t="shared" si="10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566</v>
      </c>
    </row>
    <row r="20" spans="1:88" s="300" customFormat="1" ht="12" customHeight="1">
      <c r="A20" s="294" t="s">
        <v>567</v>
      </c>
      <c r="B20" s="295" t="s">
        <v>590</v>
      </c>
      <c r="C20" s="294" t="s">
        <v>591</v>
      </c>
      <c r="D20" s="314">
        <f t="shared" si="3"/>
        <v>588</v>
      </c>
      <c r="E20" s="314">
        <f t="shared" si="3"/>
        <v>144</v>
      </c>
      <c r="F20" s="314">
        <f t="shared" si="3"/>
        <v>1</v>
      </c>
      <c r="G20" s="314">
        <f t="shared" si="3"/>
        <v>0</v>
      </c>
      <c r="H20" s="314">
        <f t="shared" si="3"/>
        <v>74</v>
      </c>
      <c r="I20" s="314">
        <f t="shared" si="3"/>
        <v>40</v>
      </c>
      <c r="J20" s="314">
        <f t="shared" si="3"/>
        <v>12</v>
      </c>
      <c r="K20" s="314">
        <f t="shared" si="3"/>
        <v>1</v>
      </c>
      <c r="L20" s="314">
        <f t="shared" si="3"/>
        <v>11</v>
      </c>
      <c r="M20" s="314">
        <f t="shared" si="3"/>
        <v>0</v>
      </c>
      <c r="N20" s="314">
        <f t="shared" si="3"/>
        <v>25</v>
      </c>
      <c r="O20" s="314">
        <f t="shared" si="3"/>
        <v>0</v>
      </c>
      <c r="P20" s="314">
        <f t="shared" si="3"/>
        <v>0</v>
      </c>
      <c r="Q20" s="314">
        <f t="shared" si="3"/>
        <v>147</v>
      </c>
      <c r="R20" s="314">
        <f t="shared" si="3"/>
        <v>0</v>
      </c>
      <c r="S20" s="314">
        <f t="shared" si="3"/>
        <v>0</v>
      </c>
      <c r="T20" s="314">
        <f t="shared" si="4"/>
        <v>92</v>
      </c>
      <c r="U20" s="314">
        <f t="shared" si="5"/>
        <v>0</v>
      </c>
      <c r="V20" s="314">
        <f t="shared" si="6"/>
        <v>17</v>
      </c>
      <c r="W20" s="314">
        <f t="shared" si="7"/>
        <v>2</v>
      </c>
      <c r="X20" s="314">
        <f t="shared" si="8"/>
        <v>22</v>
      </c>
      <c r="Y20" s="314">
        <f t="shared" si="9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588</v>
      </c>
      <c r="AU20" s="314">
        <f>'施設資源化量内訳'!E20</f>
        <v>144</v>
      </c>
      <c r="AV20" s="314">
        <f>'施設資源化量内訳'!F20</f>
        <v>1</v>
      </c>
      <c r="AW20" s="314">
        <f>'施設資源化量内訳'!G20</f>
        <v>0</v>
      </c>
      <c r="AX20" s="314">
        <f>'施設資源化量内訳'!H20</f>
        <v>74</v>
      </c>
      <c r="AY20" s="314">
        <f>'施設資源化量内訳'!I20</f>
        <v>40</v>
      </c>
      <c r="AZ20" s="314">
        <f>'施設資源化量内訳'!J20</f>
        <v>12</v>
      </c>
      <c r="BA20" s="314">
        <f>'施設資源化量内訳'!K20</f>
        <v>1</v>
      </c>
      <c r="BB20" s="314">
        <f>'施設資源化量内訳'!L20</f>
        <v>11</v>
      </c>
      <c r="BC20" s="314">
        <f>'施設資源化量内訳'!M20</f>
        <v>0</v>
      </c>
      <c r="BD20" s="314">
        <f>'施設資源化量内訳'!N20</f>
        <v>25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147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92</v>
      </c>
      <c r="BK20" s="314">
        <f>'施設資源化量内訳'!U20</f>
        <v>0</v>
      </c>
      <c r="BL20" s="314">
        <f>'施設資源化量内訳'!V20</f>
        <v>17</v>
      </c>
      <c r="BM20" s="314">
        <f>'施設資源化量内訳'!W20</f>
        <v>2</v>
      </c>
      <c r="BN20" s="314">
        <f>'施設資源化量内訳'!X20</f>
        <v>22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566</v>
      </c>
    </row>
    <row r="21" spans="1:88" s="300" customFormat="1" ht="12" customHeight="1">
      <c r="A21" s="294" t="s">
        <v>567</v>
      </c>
      <c r="B21" s="295" t="s">
        <v>592</v>
      </c>
      <c r="C21" s="294" t="s">
        <v>593</v>
      </c>
      <c r="D21" s="314">
        <f t="shared" si="3"/>
        <v>1704</v>
      </c>
      <c r="E21" s="314">
        <f t="shared" si="3"/>
        <v>495</v>
      </c>
      <c r="F21" s="314">
        <f t="shared" si="3"/>
        <v>0</v>
      </c>
      <c r="G21" s="314">
        <f t="shared" si="3"/>
        <v>0</v>
      </c>
      <c r="H21" s="314">
        <f t="shared" si="3"/>
        <v>210</v>
      </c>
      <c r="I21" s="314">
        <f t="shared" si="3"/>
        <v>106</v>
      </c>
      <c r="J21" s="314">
        <f t="shared" si="3"/>
        <v>27</v>
      </c>
      <c r="K21" s="314">
        <f t="shared" si="3"/>
        <v>2</v>
      </c>
      <c r="L21" s="314">
        <f t="shared" si="3"/>
        <v>32</v>
      </c>
      <c r="M21" s="314">
        <f t="shared" si="3"/>
        <v>2</v>
      </c>
      <c r="N21" s="314">
        <f t="shared" si="3"/>
        <v>45</v>
      </c>
      <c r="O21" s="314">
        <f t="shared" si="3"/>
        <v>0</v>
      </c>
      <c r="P21" s="314">
        <f t="shared" si="3"/>
        <v>0</v>
      </c>
      <c r="Q21" s="314">
        <f t="shared" si="3"/>
        <v>394</v>
      </c>
      <c r="R21" s="314">
        <f t="shared" si="3"/>
        <v>0</v>
      </c>
      <c r="S21" s="314">
        <f t="shared" si="3"/>
        <v>0</v>
      </c>
      <c r="T21" s="314">
        <f t="shared" si="4"/>
        <v>45</v>
      </c>
      <c r="U21" s="314">
        <f t="shared" si="5"/>
        <v>0</v>
      </c>
      <c r="V21" s="314">
        <f t="shared" si="6"/>
        <v>246</v>
      </c>
      <c r="W21" s="314">
        <f t="shared" si="7"/>
        <v>4</v>
      </c>
      <c r="X21" s="314">
        <f t="shared" si="8"/>
        <v>96</v>
      </c>
      <c r="Y21" s="314">
        <f t="shared" si="9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1458</v>
      </c>
      <c r="AU21" s="314">
        <f>'施設資源化量内訳'!E21</f>
        <v>269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197</v>
      </c>
      <c r="AY21" s="314">
        <f>'施設資源化量内訳'!I21</f>
        <v>104</v>
      </c>
      <c r="AZ21" s="314">
        <f>'施設資源化量内訳'!J21</f>
        <v>27</v>
      </c>
      <c r="BA21" s="314">
        <f>'施設資源化量内訳'!K21</f>
        <v>2</v>
      </c>
      <c r="BB21" s="314">
        <f>'施設資源化量内訳'!L21</f>
        <v>32</v>
      </c>
      <c r="BC21" s="314">
        <f>'施設資源化量内訳'!M21</f>
        <v>2</v>
      </c>
      <c r="BD21" s="314">
        <f>'施設資源化量内訳'!N21</f>
        <v>40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394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45</v>
      </c>
      <c r="BK21" s="314">
        <f>'施設資源化量内訳'!U21</f>
        <v>0</v>
      </c>
      <c r="BL21" s="314">
        <f>'施設資源化量内訳'!V21</f>
        <v>246</v>
      </c>
      <c r="BM21" s="314">
        <f>'施設資源化量内訳'!W21</f>
        <v>4</v>
      </c>
      <c r="BN21" s="314">
        <f>'施設資源化量内訳'!X21</f>
        <v>96</v>
      </c>
      <c r="BO21" s="314">
        <f t="shared" si="10"/>
        <v>246</v>
      </c>
      <c r="BP21" s="314">
        <v>226</v>
      </c>
      <c r="BQ21" s="314">
        <v>0</v>
      </c>
      <c r="BR21" s="314">
        <v>0</v>
      </c>
      <c r="BS21" s="314">
        <v>13</v>
      </c>
      <c r="BT21" s="314">
        <v>2</v>
      </c>
      <c r="BU21" s="314">
        <v>0</v>
      </c>
      <c r="BV21" s="314">
        <v>0</v>
      </c>
      <c r="BW21" s="314">
        <v>0</v>
      </c>
      <c r="BX21" s="314">
        <v>0</v>
      </c>
      <c r="BY21" s="314">
        <v>5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566</v>
      </c>
    </row>
    <row r="22" spans="1:88" s="300" customFormat="1" ht="12" customHeight="1">
      <c r="A22" s="294" t="s">
        <v>567</v>
      </c>
      <c r="B22" s="295" t="s">
        <v>594</v>
      </c>
      <c r="C22" s="294" t="s">
        <v>595</v>
      </c>
      <c r="D22" s="314">
        <f t="shared" si="3"/>
        <v>105</v>
      </c>
      <c r="E22" s="314">
        <f t="shared" si="3"/>
        <v>42</v>
      </c>
      <c r="F22" s="314">
        <f t="shared" si="3"/>
        <v>0</v>
      </c>
      <c r="G22" s="314">
        <f t="shared" si="3"/>
        <v>0</v>
      </c>
      <c r="H22" s="314">
        <f t="shared" si="3"/>
        <v>31</v>
      </c>
      <c r="I22" s="314">
        <f t="shared" si="3"/>
        <v>22</v>
      </c>
      <c r="J22" s="314">
        <f t="shared" si="3"/>
        <v>7</v>
      </c>
      <c r="K22" s="314">
        <f t="shared" si="3"/>
        <v>0</v>
      </c>
      <c r="L22" s="314">
        <f t="shared" si="3"/>
        <v>0</v>
      </c>
      <c r="M22" s="314">
        <f t="shared" si="3"/>
        <v>1</v>
      </c>
      <c r="N22" s="314">
        <f t="shared" si="3"/>
        <v>2</v>
      </c>
      <c r="O22" s="314">
        <f t="shared" si="3"/>
        <v>0</v>
      </c>
      <c r="P22" s="314">
        <f t="shared" si="3"/>
        <v>0</v>
      </c>
      <c r="Q22" s="314">
        <f t="shared" si="3"/>
        <v>0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0</v>
      </c>
      <c r="X22" s="314">
        <f t="shared" si="8"/>
        <v>0</v>
      </c>
      <c r="Y22" s="314">
        <f t="shared" si="9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56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29</v>
      </c>
      <c r="AY22" s="314">
        <f>'施設資源化量内訳'!I22</f>
        <v>19</v>
      </c>
      <c r="AZ22" s="314">
        <f>'施設資源化量内訳'!J22</f>
        <v>7</v>
      </c>
      <c r="BA22" s="314">
        <f>'施設資源化量内訳'!K22</f>
        <v>0</v>
      </c>
      <c r="BB22" s="314">
        <f>'施設資源化量内訳'!L22</f>
        <v>0</v>
      </c>
      <c r="BC22" s="314">
        <f>'施設資源化量内訳'!M22</f>
        <v>1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0</v>
      </c>
      <c r="BO22" s="314">
        <f t="shared" si="10"/>
        <v>49</v>
      </c>
      <c r="BP22" s="314">
        <v>42</v>
      </c>
      <c r="BQ22" s="314">
        <v>0</v>
      </c>
      <c r="BR22" s="314">
        <v>0</v>
      </c>
      <c r="BS22" s="314">
        <v>2</v>
      </c>
      <c r="BT22" s="314">
        <v>3</v>
      </c>
      <c r="BU22" s="314">
        <v>0</v>
      </c>
      <c r="BV22" s="314">
        <v>0</v>
      </c>
      <c r="BW22" s="314">
        <v>0</v>
      </c>
      <c r="BX22" s="314">
        <v>0</v>
      </c>
      <c r="BY22" s="314">
        <v>2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567</v>
      </c>
      <c r="B23" s="295" t="s">
        <v>596</v>
      </c>
      <c r="C23" s="294" t="s">
        <v>597</v>
      </c>
      <c r="D23" s="314">
        <f t="shared" si="3"/>
        <v>553</v>
      </c>
      <c r="E23" s="314">
        <f t="shared" si="3"/>
        <v>169</v>
      </c>
      <c r="F23" s="314">
        <f t="shared" si="3"/>
        <v>1</v>
      </c>
      <c r="G23" s="314">
        <f t="shared" si="3"/>
        <v>11</v>
      </c>
      <c r="H23" s="314">
        <f t="shared" si="3"/>
        <v>126</v>
      </c>
      <c r="I23" s="314">
        <f t="shared" si="3"/>
        <v>40</v>
      </c>
      <c r="J23" s="314">
        <f t="shared" si="3"/>
        <v>34</v>
      </c>
      <c r="K23" s="314">
        <f t="shared" si="3"/>
        <v>0</v>
      </c>
      <c r="L23" s="314">
        <f t="shared" si="3"/>
        <v>152</v>
      </c>
      <c r="M23" s="314">
        <f t="shared" si="3"/>
        <v>0</v>
      </c>
      <c r="N23" s="314">
        <f t="shared" si="3"/>
        <v>0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0</v>
      </c>
      <c r="S23" s="314">
        <f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1</v>
      </c>
      <c r="X23" s="314">
        <f t="shared" si="8"/>
        <v>19</v>
      </c>
      <c r="Y23" s="314">
        <f t="shared" si="9"/>
        <v>23</v>
      </c>
      <c r="Z23" s="314">
        <v>21</v>
      </c>
      <c r="AA23" s="314">
        <v>0</v>
      </c>
      <c r="AB23" s="314">
        <v>2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530</v>
      </c>
      <c r="AU23" s="314">
        <f>'施設資源化量内訳'!E23</f>
        <v>148</v>
      </c>
      <c r="AV23" s="314">
        <f>'施設資源化量内訳'!F23</f>
        <v>1</v>
      </c>
      <c r="AW23" s="314">
        <f>'施設資源化量内訳'!G23</f>
        <v>9</v>
      </c>
      <c r="AX23" s="314">
        <f>'施設資源化量内訳'!H23</f>
        <v>126</v>
      </c>
      <c r="AY23" s="314">
        <f>'施設資源化量内訳'!I23</f>
        <v>40</v>
      </c>
      <c r="AZ23" s="314">
        <f>'施設資源化量内訳'!J23</f>
        <v>34</v>
      </c>
      <c r="BA23" s="314">
        <f>'施設資源化量内訳'!K23</f>
        <v>0</v>
      </c>
      <c r="BB23" s="314">
        <f>'施設資源化量内訳'!L23</f>
        <v>152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1</v>
      </c>
      <c r="BN23" s="314">
        <f>'施設資源化量内訳'!X23</f>
        <v>19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567</v>
      </c>
      <c r="B24" s="295" t="s">
        <v>598</v>
      </c>
      <c r="C24" s="294" t="s">
        <v>599</v>
      </c>
      <c r="D24" s="314">
        <f aca="true" t="shared" si="11" ref="D24:R27">SUM(Y24,AT24,BO24)</f>
        <v>345</v>
      </c>
      <c r="E24" s="314">
        <f t="shared" si="11"/>
        <v>204</v>
      </c>
      <c r="F24" s="314">
        <f t="shared" si="11"/>
        <v>0</v>
      </c>
      <c r="G24" s="314">
        <f t="shared" si="11"/>
        <v>0</v>
      </c>
      <c r="H24" s="314">
        <f t="shared" si="11"/>
        <v>36</v>
      </c>
      <c r="I24" s="314">
        <f t="shared" si="11"/>
        <v>37</v>
      </c>
      <c r="J24" s="314">
        <f t="shared" si="11"/>
        <v>13</v>
      </c>
      <c r="K24" s="314">
        <f t="shared" si="11"/>
        <v>0</v>
      </c>
      <c r="L24" s="314">
        <f t="shared" si="11"/>
        <v>38</v>
      </c>
      <c r="M24" s="314">
        <f t="shared" si="11"/>
        <v>0</v>
      </c>
      <c r="N24" s="314">
        <f t="shared" si="11"/>
        <v>16</v>
      </c>
      <c r="O24" s="314">
        <f t="shared" si="11"/>
        <v>0</v>
      </c>
      <c r="P24" s="314">
        <f t="shared" si="11"/>
        <v>0</v>
      </c>
      <c r="Q24" s="314">
        <f t="shared" si="11"/>
        <v>0</v>
      </c>
      <c r="R24" s="314">
        <f t="shared" si="11"/>
        <v>0</v>
      </c>
      <c r="S24" s="314">
        <f>SUM(AN24,BI24,CD24)</f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0</v>
      </c>
      <c r="X24" s="314">
        <f t="shared" si="8"/>
        <v>1</v>
      </c>
      <c r="Y24" s="314">
        <f t="shared" si="9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275</v>
      </c>
      <c r="AU24" s="314">
        <f>'施設資源化量内訳'!E24</f>
        <v>137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33</v>
      </c>
      <c r="AY24" s="314">
        <f>'施設資源化量内訳'!I24</f>
        <v>37</v>
      </c>
      <c r="AZ24" s="314">
        <f>'施設資源化量内訳'!J24</f>
        <v>13</v>
      </c>
      <c r="BA24" s="314">
        <f>'施設資源化量内訳'!K24</f>
        <v>0</v>
      </c>
      <c r="BB24" s="314">
        <f>'施設資源化量内訳'!L24</f>
        <v>38</v>
      </c>
      <c r="BC24" s="314">
        <f>'施設資源化量内訳'!M24</f>
        <v>0</v>
      </c>
      <c r="BD24" s="314">
        <f>'施設資源化量内訳'!N24</f>
        <v>16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1</v>
      </c>
      <c r="BO24" s="314">
        <f t="shared" si="10"/>
        <v>70</v>
      </c>
      <c r="BP24" s="314">
        <v>67</v>
      </c>
      <c r="BQ24" s="314">
        <v>0</v>
      </c>
      <c r="BR24" s="314">
        <v>0</v>
      </c>
      <c r="BS24" s="314">
        <v>3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567</v>
      </c>
      <c r="B25" s="295" t="s">
        <v>600</v>
      </c>
      <c r="C25" s="294" t="s">
        <v>601</v>
      </c>
      <c r="D25" s="314">
        <f t="shared" si="11"/>
        <v>292</v>
      </c>
      <c r="E25" s="314">
        <f t="shared" si="11"/>
        <v>119</v>
      </c>
      <c r="F25" s="314">
        <f t="shared" si="11"/>
        <v>1</v>
      </c>
      <c r="G25" s="314">
        <f t="shared" si="11"/>
        <v>3</v>
      </c>
      <c r="H25" s="314">
        <f t="shared" si="11"/>
        <v>56</v>
      </c>
      <c r="I25" s="314">
        <f t="shared" si="11"/>
        <v>37</v>
      </c>
      <c r="J25" s="314">
        <f t="shared" si="11"/>
        <v>9</v>
      </c>
      <c r="K25" s="314">
        <f t="shared" si="11"/>
        <v>2</v>
      </c>
      <c r="L25" s="314">
        <f t="shared" si="11"/>
        <v>22</v>
      </c>
      <c r="M25" s="314">
        <f t="shared" si="11"/>
        <v>0</v>
      </c>
      <c r="N25" s="314">
        <f t="shared" si="11"/>
        <v>6</v>
      </c>
      <c r="O25" s="314">
        <f t="shared" si="11"/>
        <v>22</v>
      </c>
      <c r="P25" s="314">
        <f t="shared" si="11"/>
        <v>0</v>
      </c>
      <c r="Q25" s="314">
        <f t="shared" si="11"/>
        <v>0</v>
      </c>
      <c r="R25" s="314">
        <f t="shared" si="11"/>
        <v>0</v>
      </c>
      <c r="S25" s="314">
        <f>SUM(AN25,BI25,CD25)</f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0</v>
      </c>
      <c r="X25" s="314">
        <f t="shared" si="8"/>
        <v>15</v>
      </c>
      <c r="Y25" s="314">
        <f t="shared" si="9"/>
        <v>127</v>
      </c>
      <c r="Z25" s="314">
        <v>87</v>
      </c>
      <c r="AA25" s="314">
        <v>1</v>
      </c>
      <c r="AB25" s="314">
        <v>3</v>
      </c>
      <c r="AC25" s="314">
        <v>15</v>
      </c>
      <c r="AD25" s="314">
        <v>2</v>
      </c>
      <c r="AE25" s="314">
        <v>0</v>
      </c>
      <c r="AF25" s="314">
        <v>0</v>
      </c>
      <c r="AG25" s="314">
        <v>0</v>
      </c>
      <c r="AH25" s="314">
        <v>0</v>
      </c>
      <c r="AI25" s="314">
        <v>6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13</v>
      </c>
      <c r="AT25" s="314">
        <f>'施設資源化量内訳'!D25</f>
        <v>130</v>
      </c>
      <c r="AU25" s="314">
        <f>'施設資源化量内訳'!E25</f>
        <v>0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39</v>
      </c>
      <c r="AY25" s="314">
        <f>'施設資源化量内訳'!I25</f>
        <v>35</v>
      </c>
      <c r="AZ25" s="314">
        <f>'施設資源化量内訳'!J25</f>
        <v>8</v>
      </c>
      <c r="BA25" s="314">
        <f>'施設資源化量内訳'!K25</f>
        <v>2</v>
      </c>
      <c r="BB25" s="314">
        <f>'施設資源化量内訳'!L25</f>
        <v>22</v>
      </c>
      <c r="BC25" s="314">
        <f>'施設資源化量内訳'!M25</f>
        <v>0</v>
      </c>
      <c r="BD25" s="314">
        <f>'施設資源化量内訳'!N25</f>
        <v>0</v>
      </c>
      <c r="BE25" s="314">
        <f>'施設資源化量内訳'!O25</f>
        <v>22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2</v>
      </c>
      <c r="BO25" s="314">
        <f t="shared" si="10"/>
        <v>35</v>
      </c>
      <c r="BP25" s="314">
        <v>32</v>
      </c>
      <c r="BQ25" s="314">
        <v>0</v>
      </c>
      <c r="BR25" s="314">
        <v>0</v>
      </c>
      <c r="BS25" s="314">
        <v>2</v>
      </c>
      <c r="BT25" s="314">
        <v>0</v>
      </c>
      <c r="BU25" s="314">
        <v>1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565</v>
      </c>
    </row>
    <row r="26" spans="1:88" s="300" customFormat="1" ht="12" customHeight="1">
      <c r="A26" s="294" t="s">
        <v>567</v>
      </c>
      <c r="B26" s="295" t="s">
        <v>602</v>
      </c>
      <c r="C26" s="294" t="s">
        <v>603</v>
      </c>
      <c r="D26" s="314">
        <f t="shared" si="11"/>
        <v>733</v>
      </c>
      <c r="E26" s="314">
        <f t="shared" si="11"/>
        <v>346</v>
      </c>
      <c r="F26" s="314">
        <f t="shared" si="11"/>
        <v>4</v>
      </c>
      <c r="G26" s="314">
        <f t="shared" si="11"/>
        <v>8</v>
      </c>
      <c r="H26" s="314">
        <f t="shared" si="11"/>
        <v>99</v>
      </c>
      <c r="I26" s="314">
        <f t="shared" si="11"/>
        <v>101</v>
      </c>
      <c r="J26" s="314">
        <f t="shared" si="11"/>
        <v>38</v>
      </c>
      <c r="K26" s="314">
        <f t="shared" si="11"/>
        <v>0</v>
      </c>
      <c r="L26" s="314">
        <f t="shared" si="11"/>
        <v>78</v>
      </c>
      <c r="M26" s="314">
        <f t="shared" si="11"/>
        <v>0</v>
      </c>
      <c r="N26" s="314">
        <f t="shared" si="11"/>
        <v>49</v>
      </c>
      <c r="O26" s="314">
        <f t="shared" si="11"/>
        <v>0</v>
      </c>
      <c r="P26" s="314">
        <f t="shared" si="11"/>
        <v>0</v>
      </c>
      <c r="Q26" s="314">
        <f t="shared" si="11"/>
        <v>0</v>
      </c>
      <c r="R26" s="314">
        <f t="shared" si="11"/>
        <v>0</v>
      </c>
      <c r="S26" s="314">
        <f>SUM(AN26,BI26,CD26)</f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10</v>
      </c>
      <c r="Y26" s="314">
        <f t="shared" si="9"/>
        <v>407</v>
      </c>
      <c r="Z26" s="314">
        <v>346</v>
      </c>
      <c r="AA26" s="314">
        <v>4</v>
      </c>
      <c r="AB26" s="314">
        <v>8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49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326</v>
      </c>
      <c r="AU26" s="314">
        <f>'施設資源化量内訳'!E26</f>
        <v>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99</v>
      </c>
      <c r="AY26" s="314">
        <f>'施設資源化量内訳'!I26</f>
        <v>101</v>
      </c>
      <c r="AZ26" s="314">
        <f>'施設資源化量内訳'!J26</f>
        <v>38</v>
      </c>
      <c r="BA26" s="314">
        <f>'施設資源化量内訳'!K26</f>
        <v>0</v>
      </c>
      <c r="BB26" s="314">
        <f>'施設資源化量内訳'!L26</f>
        <v>78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10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567</v>
      </c>
      <c r="B27" s="295" t="s">
        <v>604</v>
      </c>
      <c r="C27" s="294" t="s">
        <v>605</v>
      </c>
      <c r="D27" s="314">
        <f t="shared" si="11"/>
        <v>322</v>
      </c>
      <c r="E27" s="314">
        <f t="shared" si="11"/>
        <v>145</v>
      </c>
      <c r="F27" s="314">
        <f t="shared" si="11"/>
        <v>0</v>
      </c>
      <c r="G27" s="314">
        <f t="shared" si="11"/>
        <v>4</v>
      </c>
      <c r="H27" s="314">
        <f t="shared" si="11"/>
        <v>88</v>
      </c>
      <c r="I27" s="314">
        <f t="shared" si="11"/>
        <v>21</v>
      </c>
      <c r="J27" s="314">
        <f t="shared" si="11"/>
        <v>8</v>
      </c>
      <c r="K27" s="314">
        <f t="shared" si="11"/>
        <v>0</v>
      </c>
      <c r="L27" s="314">
        <f t="shared" si="11"/>
        <v>4</v>
      </c>
      <c r="M27" s="314">
        <f t="shared" si="11"/>
        <v>0</v>
      </c>
      <c r="N27" s="314">
        <f t="shared" si="11"/>
        <v>0</v>
      </c>
      <c r="O27" s="314">
        <f t="shared" si="11"/>
        <v>52</v>
      </c>
      <c r="P27" s="314">
        <f t="shared" si="11"/>
        <v>0</v>
      </c>
      <c r="Q27" s="314">
        <f t="shared" si="11"/>
        <v>0</v>
      </c>
      <c r="R27" s="314">
        <f t="shared" si="11"/>
        <v>0</v>
      </c>
      <c r="S27" s="314">
        <f>SUM(AN27,BI27,CD27)</f>
        <v>0</v>
      </c>
      <c r="T27" s="314">
        <f t="shared" si="4"/>
        <v>0</v>
      </c>
      <c r="U27" s="314">
        <f t="shared" si="5"/>
        <v>0</v>
      </c>
      <c r="V27" s="314">
        <f t="shared" si="6"/>
        <v>0</v>
      </c>
      <c r="W27" s="314">
        <f t="shared" si="7"/>
        <v>0</v>
      </c>
      <c r="X27" s="314">
        <f t="shared" si="8"/>
        <v>0</v>
      </c>
      <c r="Y27" s="314">
        <f t="shared" si="9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0</v>
      </c>
      <c r="AT27" s="314">
        <f>'施設資源化量内訳'!D27</f>
        <v>322</v>
      </c>
      <c r="AU27" s="314">
        <f>'施設資源化量内訳'!E27</f>
        <v>145</v>
      </c>
      <c r="AV27" s="314">
        <f>'施設資源化量内訳'!F27</f>
        <v>0</v>
      </c>
      <c r="AW27" s="314">
        <f>'施設資源化量内訳'!G27</f>
        <v>4</v>
      </c>
      <c r="AX27" s="314">
        <f>'施設資源化量内訳'!H27</f>
        <v>88</v>
      </c>
      <c r="AY27" s="314">
        <f>'施設資源化量内訳'!I27</f>
        <v>21</v>
      </c>
      <c r="AZ27" s="314">
        <f>'施設資源化量内訳'!J27</f>
        <v>8</v>
      </c>
      <c r="BA27" s="314">
        <f>'施設資源化量内訳'!K27</f>
        <v>0</v>
      </c>
      <c r="BB27" s="314">
        <f>'施設資源化量内訳'!L27</f>
        <v>4</v>
      </c>
      <c r="BC27" s="314">
        <f>'施設資源化量内訳'!M27</f>
        <v>0</v>
      </c>
      <c r="BD27" s="314">
        <f>'施設資源化量内訳'!N27</f>
        <v>0</v>
      </c>
      <c r="BE27" s="314">
        <f>'施設資源化量内訳'!O27</f>
        <v>52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0</v>
      </c>
      <c r="BO27" s="314">
        <f t="shared" si="10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7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AI7">SUM(D8:D27)</f>
        <v>38909</v>
      </c>
      <c r="E7" s="291">
        <f t="shared" si="0"/>
        <v>8820</v>
      </c>
      <c r="F7" s="291">
        <f t="shared" si="0"/>
        <v>25</v>
      </c>
      <c r="G7" s="291">
        <f t="shared" si="0"/>
        <v>13</v>
      </c>
      <c r="H7" s="291">
        <f t="shared" si="0"/>
        <v>5108</v>
      </c>
      <c r="I7" s="291">
        <f t="shared" si="0"/>
        <v>4671</v>
      </c>
      <c r="J7" s="291">
        <f t="shared" si="0"/>
        <v>1505</v>
      </c>
      <c r="K7" s="291">
        <f t="shared" si="0"/>
        <v>14</v>
      </c>
      <c r="L7" s="291">
        <f t="shared" si="0"/>
        <v>900</v>
      </c>
      <c r="M7" s="291">
        <f t="shared" si="0"/>
        <v>98</v>
      </c>
      <c r="N7" s="291">
        <f t="shared" si="0"/>
        <v>734</v>
      </c>
      <c r="O7" s="291">
        <f t="shared" si="0"/>
        <v>1561</v>
      </c>
      <c r="P7" s="291">
        <f t="shared" si="0"/>
        <v>0</v>
      </c>
      <c r="Q7" s="291">
        <f t="shared" si="0"/>
        <v>10896</v>
      </c>
      <c r="R7" s="291">
        <f t="shared" si="0"/>
        <v>0</v>
      </c>
      <c r="S7" s="291">
        <f t="shared" si="0"/>
        <v>88</v>
      </c>
      <c r="T7" s="291">
        <f t="shared" si="0"/>
        <v>1073</v>
      </c>
      <c r="U7" s="291">
        <f t="shared" si="0"/>
        <v>0</v>
      </c>
      <c r="V7" s="291">
        <f t="shared" si="0"/>
        <v>1239</v>
      </c>
      <c r="W7" s="291">
        <f t="shared" si="0"/>
        <v>146</v>
      </c>
      <c r="X7" s="291">
        <f t="shared" si="0"/>
        <v>2018</v>
      </c>
      <c r="Y7" s="291">
        <f t="shared" si="0"/>
        <v>13746</v>
      </c>
      <c r="Z7" s="291">
        <f t="shared" si="0"/>
        <v>12</v>
      </c>
      <c r="AA7" s="291">
        <f t="shared" si="0"/>
        <v>0</v>
      </c>
      <c r="AB7" s="291">
        <f t="shared" si="0"/>
        <v>0</v>
      </c>
      <c r="AC7" s="291">
        <f t="shared" si="0"/>
        <v>520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6</v>
      </c>
      <c r="AJ7" s="291">
        <f aca="true" t="shared" si="1" ref="AJ7:BO7">SUM(AJ8:AJ27)</f>
        <v>0</v>
      </c>
      <c r="AK7" s="291">
        <f t="shared" si="1"/>
        <v>0</v>
      </c>
      <c r="AL7" s="291">
        <f t="shared" si="1"/>
        <v>10896</v>
      </c>
      <c r="AM7" s="291">
        <f t="shared" si="1"/>
        <v>0</v>
      </c>
      <c r="AN7" s="291">
        <f t="shared" si="1"/>
        <v>0</v>
      </c>
      <c r="AO7" s="291">
        <f t="shared" si="1"/>
        <v>1073</v>
      </c>
      <c r="AP7" s="291">
        <f t="shared" si="1"/>
        <v>0</v>
      </c>
      <c r="AQ7" s="291">
        <f t="shared" si="1"/>
        <v>1239</v>
      </c>
      <c r="AR7" s="291">
        <f t="shared" si="1"/>
        <v>0</v>
      </c>
      <c r="AS7" s="291">
        <f t="shared" si="1"/>
        <v>0</v>
      </c>
      <c r="AT7" s="291">
        <f t="shared" si="1"/>
        <v>1600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1206</v>
      </c>
      <c r="AY7" s="291">
        <f t="shared" si="1"/>
        <v>353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41</v>
      </c>
      <c r="BO7" s="291">
        <f t="shared" si="1"/>
        <v>1557</v>
      </c>
      <c r="BP7" s="291">
        <f aca="true" t="shared" si="2" ref="BP7:CU7">SUM(BP8:BP27)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1557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SUM(CV8:CV27)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14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4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10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200</v>
      </c>
      <c r="EA7" s="291">
        <f t="shared" si="3"/>
        <v>0</v>
      </c>
      <c r="EB7" s="291">
        <f aca="true" t="shared" si="4" ref="EB7:FG7">SUM(EB8:EB27)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0</v>
      </c>
      <c r="EO7" s="291">
        <f t="shared" si="4"/>
        <v>78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122</v>
      </c>
      <c r="ET7" s="291">
        <f t="shared" si="4"/>
        <v>0</v>
      </c>
      <c r="EU7" s="291">
        <f t="shared" si="4"/>
        <v>21792</v>
      </c>
      <c r="EV7" s="291">
        <f t="shared" si="4"/>
        <v>8808</v>
      </c>
      <c r="EW7" s="291">
        <f t="shared" si="4"/>
        <v>25</v>
      </c>
      <c r="EX7" s="291">
        <f t="shared" si="4"/>
        <v>13</v>
      </c>
      <c r="EY7" s="291">
        <f t="shared" si="4"/>
        <v>3382</v>
      </c>
      <c r="EZ7" s="291">
        <f t="shared" si="4"/>
        <v>4318</v>
      </c>
      <c r="FA7" s="291">
        <f t="shared" si="4"/>
        <v>1505</v>
      </c>
      <c r="FB7" s="291">
        <f t="shared" si="4"/>
        <v>14</v>
      </c>
      <c r="FC7" s="291">
        <f t="shared" si="4"/>
        <v>900</v>
      </c>
      <c r="FD7" s="291">
        <f t="shared" si="4"/>
        <v>98</v>
      </c>
      <c r="FE7" s="291">
        <f t="shared" si="4"/>
        <v>728</v>
      </c>
      <c r="FF7" s="291">
        <f t="shared" si="4"/>
        <v>0</v>
      </c>
      <c r="FG7" s="291">
        <f t="shared" si="4"/>
        <v>0</v>
      </c>
      <c r="FH7" s="291">
        <f aca="true" t="shared" si="5" ref="FH7:FO7">SUM(FH8:FH27)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24</v>
      </c>
      <c r="FO7" s="291">
        <f t="shared" si="5"/>
        <v>1977</v>
      </c>
    </row>
    <row r="8" spans="1:171" s="300" customFormat="1" ht="12" customHeight="1">
      <c r="A8" s="294" t="s">
        <v>567</v>
      </c>
      <c r="B8" s="295" t="s">
        <v>607</v>
      </c>
      <c r="C8" s="294" t="s">
        <v>569</v>
      </c>
      <c r="D8" s="296">
        <f aca="true" t="shared" si="6" ref="D8:D27">SUM(Y8,AT8,BO8,CJ8,DE8,DZ8,EU8)</f>
        <v>13803</v>
      </c>
      <c r="E8" s="296">
        <f aca="true" t="shared" si="7" ref="E8:E27">SUM(Z8,AU8,BP8,CK8,DF8,EA8,EV8)</f>
        <v>4126</v>
      </c>
      <c r="F8" s="296">
        <f aca="true" t="shared" si="8" ref="F8:F27">SUM(AA8,AV8,BQ8,CL8,DG8,EB8,EW8)</f>
        <v>11</v>
      </c>
      <c r="G8" s="296">
        <f aca="true" t="shared" si="9" ref="G8:G27">SUM(AB8,AW8,BR8,CM8,DH8,EC8,EX8)</f>
        <v>0</v>
      </c>
      <c r="H8" s="296">
        <f aca="true" t="shared" si="10" ref="H8:H27">SUM(AC8,AX8,BS8,CN8,DI8,ED8,EY8)</f>
        <v>1494</v>
      </c>
      <c r="I8" s="296">
        <f aca="true" t="shared" si="11" ref="I8:I27">SUM(AD8,AY8,BT8,CO8,DJ8,EE8,EZ8)</f>
        <v>1724</v>
      </c>
      <c r="J8" s="296">
        <f aca="true" t="shared" si="12" ref="J8:J27">SUM(AE8,AZ8,BU8,CP8,DK8,EF8,FA8)</f>
        <v>490</v>
      </c>
      <c r="K8" s="296">
        <f aca="true" t="shared" si="13" ref="K8:K27">SUM(AF8,BA8,BV8,CQ8,DL8,EG8,FB8)</f>
        <v>4</v>
      </c>
      <c r="L8" s="296">
        <f aca="true" t="shared" si="14" ref="L8:L27">SUM(AG8,BB8,BW8,CR8,DM8,EH8,FC8)</f>
        <v>17</v>
      </c>
      <c r="M8" s="296">
        <f aca="true" t="shared" si="15" ref="M8:M27">SUM(AH8,BC8,BX8,CS8,DN8,EI8,FD8)</f>
        <v>0</v>
      </c>
      <c r="N8" s="296">
        <f aca="true" t="shared" si="16" ref="N8:N27">SUM(AI8,BD8,BY8,CT8,DO8,EJ8,FE8)</f>
        <v>426</v>
      </c>
      <c r="O8" s="296">
        <f aca="true" t="shared" si="17" ref="O8:O27">SUM(AJ8,BE8,BZ8,CU8,DP8,EK8,FF8)</f>
        <v>804</v>
      </c>
      <c r="P8" s="296">
        <f aca="true" t="shared" si="18" ref="P8:P27">SUM(AK8,BF8,CA8,CV8,DQ8,EL8,FG8)</f>
        <v>0</v>
      </c>
      <c r="Q8" s="296">
        <f aca="true" t="shared" si="19" ref="Q8:Q27">SUM(AL8,BG8,CB8,CW8,DR8,EM8,FH8)</f>
        <v>4366</v>
      </c>
      <c r="R8" s="296">
        <f aca="true" t="shared" si="20" ref="R8:R27">SUM(AM8,BH8,CC8,CX8,DS8,EN8,FI8)</f>
        <v>0</v>
      </c>
      <c r="S8" s="296">
        <f aca="true" t="shared" si="21" ref="S8:S27">SUM(AN8,BI8,CD8,CY8,DT8,EO8,FJ8)</f>
        <v>78</v>
      </c>
      <c r="T8" s="296">
        <f aca="true" t="shared" si="22" ref="T8:T27">SUM(AO8,BJ8,CE8,CZ8,DU8,EP8,FK8)</f>
        <v>0</v>
      </c>
      <c r="U8" s="296">
        <f aca="true" t="shared" si="23" ref="U8:U27">SUM(AP8,BK8,CF8,DA8,DV8,EQ8,FL8)</f>
        <v>0</v>
      </c>
      <c r="V8" s="296">
        <f aca="true" t="shared" si="24" ref="V8:V27">SUM(AQ8,BL8,CG8,DB8,DW8,ER8,FM8)</f>
        <v>86</v>
      </c>
      <c r="W8" s="296">
        <f aca="true" t="shared" si="25" ref="W8:W27">SUM(AR8,BM8,CH8,DC8,DX8,ES8,FN8)</f>
        <v>111</v>
      </c>
      <c r="X8" s="296">
        <f aca="true" t="shared" si="26" ref="X8:X27">SUM(AS8,BN8,CI8,DD8,DY8,ET8,FO8)</f>
        <v>66</v>
      </c>
      <c r="Y8" s="296">
        <f aca="true" t="shared" si="27" ref="Y8:Y27">SUM(Z8:AS8)</f>
        <v>4677</v>
      </c>
      <c r="Z8" s="296">
        <v>0</v>
      </c>
      <c r="AA8" s="296">
        <v>0</v>
      </c>
      <c r="AB8" s="296">
        <v>0</v>
      </c>
      <c r="AC8" s="296">
        <v>225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4366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86</v>
      </c>
      <c r="AR8" s="297" t="s">
        <v>564</v>
      </c>
      <c r="AS8" s="296">
        <v>0</v>
      </c>
      <c r="AT8" s="296">
        <f aca="true" t="shared" si="28" ref="AT8:AT27">SUM(AU8:BN8)</f>
        <v>121</v>
      </c>
      <c r="AU8" s="296">
        <v>0</v>
      </c>
      <c r="AV8" s="296">
        <v>0</v>
      </c>
      <c r="AW8" s="296">
        <v>0</v>
      </c>
      <c r="AX8" s="296">
        <v>55</v>
      </c>
      <c r="AY8" s="296">
        <v>62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4</v>
      </c>
      <c r="BO8" s="296">
        <f aca="true" t="shared" si="29" ref="BO8:BO27">SUM(BP8:CI8)</f>
        <v>804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804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27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27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27">SUM(EA8:ET8)</f>
        <v>189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78</v>
      </c>
      <c r="EP8" s="297" t="s">
        <v>564</v>
      </c>
      <c r="EQ8" s="297" t="s">
        <v>564</v>
      </c>
      <c r="ER8" s="297" t="s">
        <v>564</v>
      </c>
      <c r="ES8" s="296">
        <v>111</v>
      </c>
      <c r="ET8" s="296">
        <v>0</v>
      </c>
      <c r="EU8" s="296">
        <f aca="true" t="shared" si="33" ref="EU8:EU27">SUM(EV8:FO8)</f>
        <v>8012</v>
      </c>
      <c r="EV8" s="296">
        <v>4126</v>
      </c>
      <c r="EW8" s="296">
        <v>11</v>
      </c>
      <c r="EX8" s="296">
        <v>0</v>
      </c>
      <c r="EY8" s="296">
        <v>1214</v>
      </c>
      <c r="EZ8" s="296">
        <v>1662</v>
      </c>
      <c r="FA8" s="296">
        <v>490</v>
      </c>
      <c r="FB8" s="296">
        <v>4</v>
      </c>
      <c r="FC8" s="296">
        <v>17</v>
      </c>
      <c r="FD8" s="296">
        <v>0</v>
      </c>
      <c r="FE8" s="296">
        <v>426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62</v>
      </c>
    </row>
    <row r="9" spans="1:171" s="300" customFormat="1" ht="12" customHeight="1">
      <c r="A9" s="294" t="s">
        <v>567</v>
      </c>
      <c r="B9" s="306" t="s">
        <v>571</v>
      </c>
      <c r="C9" s="294" t="s">
        <v>606</v>
      </c>
      <c r="D9" s="296">
        <f t="shared" si="6"/>
        <v>1010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466</v>
      </c>
      <c r="I9" s="296">
        <f t="shared" si="11"/>
        <v>324</v>
      </c>
      <c r="J9" s="296">
        <f t="shared" si="12"/>
        <v>207</v>
      </c>
      <c r="K9" s="296">
        <f t="shared" si="13"/>
        <v>0</v>
      </c>
      <c r="L9" s="296">
        <f t="shared" si="14"/>
        <v>0</v>
      </c>
      <c r="M9" s="296">
        <f t="shared" si="15"/>
        <v>13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1010</v>
      </c>
      <c r="EV9" s="296">
        <v>0</v>
      </c>
      <c r="EW9" s="296">
        <v>0</v>
      </c>
      <c r="EX9" s="296">
        <v>0</v>
      </c>
      <c r="EY9" s="296">
        <v>466</v>
      </c>
      <c r="EZ9" s="296">
        <v>324</v>
      </c>
      <c r="FA9" s="296">
        <v>207</v>
      </c>
      <c r="FB9" s="296">
        <v>0</v>
      </c>
      <c r="FC9" s="296">
        <v>0</v>
      </c>
      <c r="FD9" s="296">
        <v>13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567</v>
      </c>
      <c r="B10" s="306" t="s">
        <v>572</v>
      </c>
      <c r="C10" s="294" t="s">
        <v>570</v>
      </c>
      <c r="D10" s="296">
        <f t="shared" si="6"/>
        <v>6156</v>
      </c>
      <c r="E10" s="296">
        <f t="shared" si="7"/>
        <v>861</v>
      </c>
      <c r="F10" s="296">
        <f t="shared" si="8"/>
        <v>6</v>
      </c>
      <c r="G10" s="296">
        <f t="shared" si="9"/>
        <v>0</v>
      </c>
      <c r="H10" s="296">
        <f t="shared" si="10"/>
        <v>390</v>
      </c>
      <c r="I10" s="296">
        <f t="shared" si="11"/>
        <v>378</v>
      </c>
      <c r="J10" s="296">
        <f t="shared" si="12"/>
        <v>85</v>
      </c>
      <c r="K10" s="296">
        <f t="shared" si="13"/>
        <v>2</v>
      </c>
      <c r="L10" s="296">
        <f t="shared" si="14"/>
        <v>38</v>
      </c>
      <c r="M10" s="296">
        <f t="shared" si="15"/>
        <v>0</v>
      </c>
      <c r="N10" s="296">
        <f t="shared" si="16"/>
        <v>31</v>
      </c>
      <c r="O10" s="296">
        <f t="shared" si="17"/>
        <v>15</v>
      </c>
      <c r="P10" s="296">
        <f t="shared" si="18"/>
        <v>0</v>
      </c>
      <c r="Q10" s="296">
        <f t="shared" si="19"/>
        <v>1501</v>
      </c>
      <c r="R10" s="296">
        <f t="shared" si="20"/>
        <v>0</v>
      </c>
      <c r="S10" s="296">
        <f t="shared" si="21"/>
        <v>10</v>
      </c>
      <c r="T10" s="296">
        <f t="shared" si="22"/>
        <v>936</v>
      </c>
      <c r="U10" s="296">
        <f t="shared" si="23"/>
        <v>0</v>
      </c>
      <c r="V10" s="296">
        <f t="shared" si="24"/>
        <v>172</v>
      </c>
      <c r="W10" s="296">
        <f t="shared" si="25"/>
        <v>18</v>
      </c>
      <c r="X10" s="296">
        <f t="shared" si="26"/>
        <v>1713</v>
      </c>
      <c r="Y10" s="296">
        <f t="shared" si="27"/>
        <v>2689</v>
      </c>
      <c r="Z10" s="296">
        <v>0</v>
      </c>
      <c r="AA10" s="296">
        <v>0</v>
      </c>
      <c r="AB10" s="296">
        <v>0</v>
      </c>
      <c r="AC10" s="296">
        <v>80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1501</v>
      </c>
      <c r="AM10" s="297" t="s">
        <v>564</v>
      </c>
      <c r="AN10" s="297" t="s">
        <v>564</v>
      </c>
      <c r="AO10" s="296">
        <v>936</v>
      </c>
      <c r="AP10" s="296" t="s">
        <v>564</v>
      </c>
      <c r="AQ10" s="296">
        <v>172</v>
      </c>
      <c r="AR10" s="297" t="s">
        <v>564</v>
      </c>
      <c r="AS10" s="296">
        <v>0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11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11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14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4</v>
      </c>
      <c r="DQ10" s="296">
        <v>0</v>
      </c>
      <c r="DR10" s="297" t="s">
        <v>564</v>
      </c>
      <c r="DS10" s="297" t="s">
        <v>564</v>
      </c>
      <c r="DT10" s="296">
        <v>10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3442</v>
      </c>
      <c r="EV10" s="296">
        <v>861</v>
      </c>
      <c r="EW10" s="296">
        <v>6</v>
      </c>
      <c r="EX10" s="296">
        <v>0</v>
      </c>
      <c r="EY10" s="296">
        <v>310</v>
      </c>
      <c r="EZ10" s="296">
        <v>378</v>
      </c>
      <c r="FA10" s="296">
        <v>85</v>
      </c>
      <c r="FB10" s="296">
        <v>2</v>
      </c>
      <c r="FC10" s="296">
        <v>38</v>
      </c>
      <c r="FD10" s="296">
        <v>0</v>
      </c>
      <c r="FE10" s="296">
        <v>31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18</v>
      </c>
      <c r="FO10" s="296">
        <v>1713</v>
      </c>
    </row>
    <row r="11" spans="1:171" s="300" customFormat="1" ht="12" customHeight="1">
      <c r="A11" s="294" t="s">
        <v>567</v>
      </c>
      <c r="B11" s="306" t="s">
        <v>573</v>
      </c>
      <c r="C11" s="294" t="s">
        <v>574</v>
      </c>
      <c r="D11" s="296">
        <f t="shared" si="6"/>
        <v>1139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166</v>
      </c>
      <c r="I11" s="296">
        <f t="shared" si="11"/>
        <v>166</v>
      </c>
      <c r="J11" s="296">
        <f t="shared" si="12"/>
        <v>30</v>
      </c>
      <c r="K11" s="296">
        <f t="shared" si="13"/>
        <v>0</v>
      </c>
      <c r="L11" s="296">
        <f t="shared" si="14"/>
        <v>57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456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264</v>
      </c>
      <c r="W11" s="296">
        <f t="shared" si="25"/>
        <v>0</v>
      </c>
      <c r="X11" s="296">
        <f t="shared" si="26"/>
        <v>0</v>
      </c>
      <c r="Y11" s="296">
        <f t="shared" si="27"/>
        <v>720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456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264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419</v>
      </c>
      <c r="EV11" s="296">
        <v>0</v>
      </c>
      <c r="EW11" s="296">
        <v>0</v>
      </c>
      <c r="EX11" s="296">
        <v>0</v>
      </c>
      <c r="EY11" s="296">
        <v>166</v>
      </c>
      <c r="EZ11" s="296">
        <v>166</v>
      </c>
      <c r="FA11" s="296">
        <v>30</v>
      </c>
      <c r="FB11" s="296">
        <v>0</v>
      </c>
      <c r="FC11" s="296">
        <v>57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567</v>
      </c>
      <c r="B12" s="295" t="s">
        <v>575</v>
      </c>
      <c r="C12" s="294" t="s">
        <v>576</v>
      </c>
      <c r="D12" s="314">
        <f t="shared" si="6"/>
        <v>934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302</v>
      </c>
      <c r="I12" s="314">
        <f t="shared" si="11"/>
        <v>318</v>
      </c>
      <c r="J12" s="314">
        <f t="shared" si="12"/>
        <v>98</v>
      </c>
      <c r="K12" s="314">
        <f t="shared" si="13"/>
        <v>2</v>
      </c>
      <c r="L12" s="314">
        <f t="shared" si="14"/>
        <v>0</v>
      </c>
      <c r="M12" s="314">
        <f t="shared" si="15"/>
        <v>0</v>
      </c>
      <c r="N12" s="314">
        <f t="shared" si="16"/>
        <v>0</v>
      </c>
      <c r="O12" s="314">
        <f t="shared" si="17"/>
        <v>204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10</v>
      </c>
      <c r="X12" s="314">
        <f t="shared" si="26"/>
        <v>0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302</v>
      </c>
      <c r="AU12" s="314">
        <v>0</v>
      </c>
      <c r="AV12" s="314">
        <v>0</v>
      </c>
      <c r="AW12" s="314">
        <v>0</v>
      </c>
      <c r="AX12" s="314">
        <v>302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204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204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10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10</v>
      </c>
      <c r="ET12" s="314">
        <v>0</v>
      </c>
      <c r="EU12" s="314">
        <f t="shared" si="33"/>
        <v>418</v>
      </c>
      <c r="EV12" s="314">
        <v>0</v>
      </c>
      <c r="EW12" s="314">
        <v>0</v>
      </c>
      <c r="EX12" s="314">
        <v>0</v>
      </c>
      <c r="EY12" s="314">
        <v>0</v>
      </c>
      <c r="EZ12" s="314">
        <v>318</v>
      </c>
      <c r="FA12" s="314">
        <v>98</v>
      </c>
      <c r="FB12" s="314">
        <v>2</v>
      </c>
      <c r="FC12" s="314">
        <v>0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567</v>
      </c>
      <c r="B13" s="295" t="s">
        <v>568</v>
      </c>
      <c r="C13" s="294" t="s">
        <v>577</v>
      </c>
      <c r="D13" s="314">
        <f t="shared" si="6"/>
        <v>2138</v>
      </c>
      <c r="E13" s="314">
        <f t="shared" si="7"/>
        <v>1136</v>
      </c>
      <c r="F13" s="314">
        <f t="shared" si="8"/>
        <v>0</v>
      </c>
      <c r="G13" s="314">
        <f t="shared" si="9"/>
        <v>0</v>
      </c>
      <c r="H13" s="314">
        <f t="shared" si="10"/>
        <v>307</v>
      </c>
      <c r="I13" s="314">
        <f t="shared" si="11"/>
        <v>356</v>
      </c>
      <c r="J13" s="314">
        <f t="shared" si="12"/>
        <v>118</v>
      </c>
      <c r="K13" s="314">
        <f t="shared" si="13"/>
        <v>0</v>
      </c>
      <c r="L13" s="314">
        <f t="shared" si="14"/>
        <v>177</v>
      </c>
      <c r="M13" s="314">
        <f t="shared" si="15"/>
        <v>0</v>
      </c>
      <c r="N13" s="314">
        <f t="shared" si="16"/>
        <v>0</v>
      </c>
      <c r="O13" s="314">
        <f t="shared" si="17"/>
        <v>10</v>
      </c>
      <c r="P13" s="314">
        <f t="shared" si="18"/>
        <v>0</v>
      </c>
      <c r="Q13" s="314">
        <f t="shared" si="19"/>
        <v>5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29</v>
      </c>
      <c r="Y13" s="314">
        <f t="shared" si="27"/>
        <v>46</v>
      </c>
      <c r="Z13" s="314">
        <v>0</v>
      </c>
      <c r="AA13" s="314">
        <v>0</v>
      </c>
      <c r="AB13" s="314">
        <v>0</v>
      </c>
      <c r="AC13" s="314">
        <v>41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5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159</v>
      </c>
      <c r="AU13" s="314">
        <v>0</v>
      </c>
      <c r="AV13" s="314">
        <v>0</v>
      </c>
      <c r="AW13" s="314">
        <v>0</v>
      </c>
      <c r="AX13" s="314">
        <v>159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10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10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1923</v>
      </c>
      <c r="EV13" s="314">
        <v>1136</v>
      </c>
      <c r="EW13" s="314">
        <v>0</v>
      </c>
      <c r="EX13" s="314">
        <v>0</v>
      </c>
      <c r="EY13" s="314">
        <v>107</v>
      </c>
      <c r="EZ13" s="314">
        <v>356</v>
      </c>
      <c r="FA13" s="314">
        <v>118</v>
      </c>
      <c r="FB13" s="314">
        <v>0</v>
      </c>
      <c r="FC13" s="314">
        <v>177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29</v>
      </c>
    </row>
    <row r="14" spans="1:171" s="300" customFormat="1" ht="12" customHeight="1">
      <c r="A14" s="294" t="s">
        <v>567</v>
      </c>
      <c r="B14" s="295" t="s">
        <v>578</v>
      </c>
      <c r="C14" s="294" t="s">
        <v>579</v>
      </c>
      <c r="D14" s="314">
        <f t="shared" si="6"/>
        <v>1704</v>
      </c>
      <c r="E14" s="314">
        <f t="shared" si="7"/>
        <v>1019</v>
      </c>
      <c r="F14" s="314">
        <f t="shared" si="8"/>
        <v>0</v>
      </c>
      <c r="G14" s="314">
        <f t="shared" si="9"/>
        <v>0</v>
      </c>
      <c r="H14" s="314">
        <f t="shared" si="10"/>
        <v>261</v>
      </c>
      <c r="I14" s="314">
        <f t="shared" si="11"/>
        <v>199</v>
      </c>
      <c r="J14" s="314">
        <f t="shared" si="12"/>
        <v>126</v>
      </c>
      <c r="K14" s="314">
        <f t="shared" si="13"/>
        <v>0</v>
      </c>
      <c r="L14" s="314">
        <f t="shared" si="14"/>
        <v>92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7</v>
      </c>
      <c r="Y14" s="314">
        <f t="shared" si="27"/>
        <v>21</v>
      </c>
      <c r="Z14" s="314">
        <v>0</v>
      </c>
      <c r="AA14" s="314">
        <v>0</v>
      </c>
      <c r="AB14" s="314">
        <v>0</v>
      </c>
      <c r="AC14" s="314">
        <v>21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90</v>
      </c>
      <c r="AU14" s="314">
        <v>0</v>
      </c>
      <c r="AV14" s="314">
        <v>0</v>
      </c>
      <c r="AW14" s="314">
        <v>0</v>
      </c>
      <c r="AX14" s="314">
        <v>90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1593</v>
      </c>
      <c r="EV14" s="314">
        <v>1019</v>
      </c>
      <c r="EW14" s="314">
        <v>0</v>
      </c>
      <c r="EX14" s="314">
        <v>0</v>
      </c>
      <c r="EY14" s="314">
        <v>150</v>
      </c>
      <c r="EZ14" s="314">
        <v>199</v>
      </c>
      <c r="FA14" s="314">
        <v>126</v>
      </c>
      <c r="FB14" s="314">
        <v>0</v>
      </c>
      <c r="FC14" s="314">
        <v>92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7</v>
      </c>
    </row>
    <row r="15" spans="1:171" s="300" customFormat="1" ht="12" customHeight="1">
      <c r="A15" s="294" t="s">
        <v>567</v>
      </c>
      <c r="B15" s="295" t="s">
        <v>580</v>
      </c>
      <c r="C15" s="294" t="s">
        <v>581</v>
      </c>
      <c r="D15" s="314">
        <f t="shared" si="6"/>
        <v>2359</v>
      </c>
      <c r="E15" s="314">
        <f t="shared" si="7"/>
        <v>0</v>
      </c>
      <c r="F15" s="314">
        <f t="shared" si="8"/>
        <v>0</v>
      </c>
      <c r="G15" s="314">
        <f t="shared" si="9"/>
        <v>0</v>
      </c>
      <c r="H15" s="314">
        <f t="shared" si="10"/>
        <v>404</v>
      </c>
      <c r="I15" s="314">
        <f t="shared" si="11"/>
        <v>231</v>
      </c>
      <c r="J15" s="314">
        <f t="shared" si="12"/>
        <v>63</v>
      </c>
      <c r="K15" s="314">
        <f t="shared" si="13"/>
        <v>0</v>
      </c>
      <c r="L15" s="314">
        <f t="shared" si="14"/>
        <v>75</v>
      </c>
      <c r="M15" s="314">
        <f t="shared" si="15"/>
        <v>82</v>
      </c>
      <c r="N15" s="314">
        <f t="shared" si="16"/>
        <v>83</v>
      </c>
      <c r="O15" s="314">
        <f t="shared" si="17"/>
        <v>371</v>
      </c>
      <c r="P15" s="314">
        <f t="shared" si="18"/>
        <v>0</v>
      </c>
      <c r="Q15" s="314">
        <f t="shared" si="19"/>
        <v>1050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1050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1050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371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371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938</v>
      </c>
      <c r="EV15" s="314">
        <v>0</v>
      </c>
      <c r="EW15" s="314">
        <v>0</v>
      </c>
      <c r="EX15" s="314">
        <v>0</v>
      </c>
      <c r="EY15" s="314">
        <v>404</v>
      </c>
      <c r="EZ15" s="314">
        <v>231</v>
      </c>
      <c r="FA15" s="314">
        <v>63</v>
      </c>
      <c r="FB15" s="314">
        <v>0</v>
      </c>
      <c r="FC15" s="314">
        <v>75</v>
      </c>
      <c r="FD15" s="314">
        <v>82</v>
      </c>
      <c r="FE15" s="314">
        <v>83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567</v>
      </c>
      <c r="B16" s="295" t="s">
        <v>582</v>
      </c>
      <c r="C16" s="294" t="s">
        <v>583</v>
      </c>
      <c r="D16" s="314">
        <f t="shared" si="6"/>
        <v>1192</v>
      </c>
      <c r="E16" s="314">
        <f t="shared" si="7"/>
        <v>423</v>
      </c>
      <c r="F16" s="314">
        <f t="shared" si="8"/>
        <v>4</v>
      </c>
      <c r="G16" s="314">
        <f t="shared" si="9"/>
        <v>0</v>
      </c>
      <c r="H16" s="314">
        <f t="shared" si="10"/>
        <v>198</v>
      </c>
      <c r="I16" s="314">
        <f t="shared" si="11"/>
        <v>209</v>
      </c>
      <c r="J16" s="314">
        <f t="shared" si="12"/>
        <v>53</v>
      </c>
      <c r="K16" s="314">
        <f t="shared" si="13"/>
        <v>0</v>
      </c>
      <c r="L16" s="314">
        <f t="shared" si="14"/>
        <v>106</v>
      </c>
      <c r="M16" s="314">
        <f t="shared" si="15"/>
        <v>0</v>
      </c>
      <c r="N16" s="314">
        <f t="shared" si="16"/>
        <v>107</v>
      </c>
      <c r="O16" s="314">
        <f t="shared" si="17"/>
        <v>83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9</v>
      </c>
      <c r="Y16" s="314">
        <f t="shared" si="27"/>
        <v>25</v>
      </c>
      <c r="Z16" s="314">
        <v>0</v>
      </c>
      <c r="AA16" s="314">
        <v>0</v>
      </c>
      <c r="AB16" s="314">
        <v>0</v>
      </c>
      <c r="AC16" s="314">
        <v>25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42</v>
      </c>
      <c r="AU16" s="314">
        <v>0</v>
      </c>
      <c r="AV16" s="314">
        <v>0</v>
      </c>
      <c r="AW16" s="314">
        <v>0</v>
      </c>
      <c r="AX16" s="314">
        <v>42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83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83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1042</v>
      </c>
      <c r="EV16" s="314">
        <v>423</v>
      </c>
      <c r="EW16" s="314">
        <v>4</v>
      </c>
      <c r="EX16" s="314">
        <v>0</v>
      </c>
      <c r="EY16" s="314">
        <v>131</v>
      </c>
      <c r="EZ16" s="314">
        <v>209</v>
      </c>
      <c r="FA16" s="314">
        <v>53</v>
      </c>
      <c r="FB16" s="314">
        <v>0</v>
      </c>
      <c r="FC16" s="314">
        <v>106</v>
      </c>
      <c r="FD16" s="314">
        <v>0</v>
      </c>
      <c r="FE16" s="314">
        <v>107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9</v>
      </c>
    </row>
    <row r="17" spans="1:171" s="300" customFormat="1" ht="12" customHeight="1">
      <c r="A17" s="294" t="s">
        <v>567</v>
      </c>
      <c r="B17" s="295" t="s">
        <v>584</v>
      </c>
      <c r="C17" s="294" t="s">
        <v>585</v>
      </c>
      <c r="D17" s="314">
        <f t="shared" si="6"/>
        <v>2583</v>
      </c>
      <c r="E17" s="314">
        <f t="shared" si="7"/>
        <v>302</v>
      </c>
      <c r="F17" s="314">
        <f t="shared" si="8"/>
        <v>2</v>
      </c>
      <c r="G17" s="314">
        <f t="shared" si="9"/>
        <v>0</v>
      </c>
      <c r="H17" s="314">
        <f t="shared" si="10"/>
        <v>192</v>
      </c>
      <c r="I17" s="314">
        <f t="shared" si="11"/>
        <v>199</v>
      </c>
      <c r="J17" s="314">
        <f t="shared" si="12"/>
        <v>66</v>
      </c>
      <c r="K17" s="314">
        <f t="shared" si="13"/>
        <v>1</v>
      </c>
      <c r="L17" s="314">
        <f t="shared" si="14"/>
        <v>1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1583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223</v>
      </c>
      <c r="W17" s="314">
        <f t="shared" si="25"/>
        <v>0</v>
      </c>
      <c r="X17" s="314">
        <f t="shared" si="26"/>
        <v>14</v>
      </c>
      <c r="Y17" s="314">
        <f t="shared" si="27"/>
        <v>1816</v>
      </c>
      <c r="Z17" s="314">
        <v>0</v>
      </c>
      <c r="AA17" s="314">
        <v>0</v>
      </c>
      <c r="AB17" s="314">
        <v>0</v>
      </c>
      <c r="AC17" s="314">
        <v>10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1583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223</v>
      </c>
      <c r="AR17" s="314" t="s">
        <v>564</v>
      </c>
      <c r="AS17" s="314">
        <v>0</v>
      </c>
      <c r="AT17" s="314">
        <f t="shared" si="28"/>
        <v>395</v>
      </c>
      <c r="AU17" s="314">
        <v>0</v>
      </c>
      <c r="AV17" s="314">
        <v>0</v>
      </c>
      <c r="AW17" s="314">
        <v>0</v>
      </c>
      <c r="AX17" s="314">
        <v>182</v>
      </c>
      <c r="AY17" s="314">
        <v>199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14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372</v>
      </c>
      <c r="EV17" s="314">
        <v>302</v>
      </c>
      <c r="EW17" s="314">
        <v>2</v>
      </c>
      <c r="EX17" s="314">
        <v>0</v>
      </c>
      <c r="EY17" s="314">
        <v>0</v>
      </c>
      <c r="EZ17" s="314">
        <v>0</v>
      </c>
      <c r="FA17" s="314">
        <v>66</v>
      </c>
      <c r="FB17" s="314">
        <v>1</v>
      </c>
      <c r="FC17" s="314">
        <v>1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567</v>
      </c>
      <c r="B18" s="295" t="s">
        <v>586</v>
      </c>
      <c r="C18" s="294" t="s">
        <v>587</v>
      </c>
      <c r="D18" s="314">
        <f t="shared" si="6"/>
        <v>1268</v>
      </c>
      <c r="E18" s="314">
        <f t="shared" si="7"/>
        <v>98</v>
      </c>
      <c r="F18" s="314">
        <f t="shared" si="8"/>
        <v>0</v>
      </c>
      <c r="G18" s="314">
        <f t="shared" si="9"/>
        <v>0</v>
      </c>
      <c r="H18" s="314">
        <f t="shared" si="10"/>
        <v>92</v>
      </c>
      <c r="I18" s="314">
        <f t="shared" si="11"/>
        <v>92</v>
      </c>
      <c r="J18" s="314">
        <f t="shared" si="12"/>
        <v>22</v>
      </c>
      <c r="K18" s="314">
        <f t="shared" si="13"/>
        <v>0</v>
      </c>
      <c r="L18" s="314">
        <f t="shared" si="14"/>
        <v>0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840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119</v>
      </c>
      <c r="W18" s="314">
        <f t="shared" si="25"/>
        <v>0</v>
      </c>
      <c r="X18" s="314">
        <f t="shared" si="26"/>
        <v>5</v>
      </c>
      <c r="Y18" s="314">
        <f t="shared" si="27"/>
        <v>964</v>
      </c>
      <c r="Z18" s="314">
        <v>0</v>
      </c>
      <c r="AA18" s="314">
        <v>0</v>
      </c>
      <c r="AB18" s="314">
        <v>0</v>
      </c>
      <c r="AC18" s="314">
        <v>5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840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119</v>
      </c>
      <c r="AR18" s="314" t="s">
        <v>564</v>
      </c>
      <c r="AS18" s="314">
        <v>0</v>
      </c>
      <c r="AT18" s="314">
        <f t="shared" si="28"/>
        <v>184</v>
      </c>
      <c r="AU18" s="314">
        <v>0</v>
      </c>
      <c r="AV18" s="314">
        <v>0</v>
      </c>
      <c r="AW18" s="314">
        <v>0</v>
      </c>
      <c r="AX18" s="314">
        <v>87</v>
      </c>
      <c r="AY18" s="314">
        <v>92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5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120</v>
      </c>
      <c r="EV18" s="314">
        <v>98</v>
      </c>
      <c r="EW18" s="314">
        <v>0</v>
      </c>
      <c r="EX18" s="314">
        <v>0</v>
      </c>
      <c r="EY18" s="314">
        <v>0</v>
      </c>
      <c r="EZ18" s="314">
        <v>0</v>
      </c>
      <c r="FA18" s="314">
        <v>22</v>
      </c>
      <c r="FB18" s="314">
        <v>0</v>
      </c>
      <c r="FC18" s="314">
        <v>0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567</v>
      </c>
      <c r="B19" s="295" t="s">
        <v>588</v>
      </c>
      <c r="C19" s="294" t="s">
        <v>589</v>
      </c>
      <c r="D19" s="314">
        <f t="shared" si="6"/>
        <v>938</v>
      </c>
      <c r="E19" s="314">
        <f t="shared" si="7"/>
        <v>12</v>
      </c>
      <c r="F19" s="314">
        <f t="shared" si="8"/>
        <v>0</v>
      </c>
      <c r="G19" s="314">
        <f t="shared" si="9"/>
        <v>0</v>
      </c>
      <c r="H19" s="314">
        <f t="shared" si="10"/>
        <v>151</v>
      </c>
      <c r="I19" s="314">
        <f t="shared" si="11"/>
        <v>78</v>
      </c>
      <c r="J19" s="314">
        <f t="shared" si="12"/>
        <v>0</v>
      </c>
      <c r="K19" s="314">
        <f t="shared" si="13"/>
        <v>0</v>
      </c>
      <c r="L19" s="314">
        <f t="shared" si="14"/>
        <v>0</v>
      </c>
      <c r="M19" s="314">
        <f t="shared" si="15"/>
        <v>0</v>
      </c>
      <c r="N19" s="314">
        <f t="shared" si="16"/>
        <v>6</v>
      </c>
      <c r="O19" s="314">
        <f t="shared" si="17"/>
        <v>0</v>
      </c>
      <c r="P19" s="314">
        <f t="shared" si="18"/>
        <v>0</v>
      </c>
      <c r="Q19" s="314">
        <f t="shared" si="19"/>
        <v>554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112</v>
      </c>
      <c r="W19" s="314">
        <f t="shared" si="25"/>
        <v>0</v>
      </c>
      <c r="X19" s="314">
        <f t="shared" si="26"/>
        <v>25</v>
      </c>
      <c r="Y19" s="314">
        <f t="shared" si="27"/>
        <v>729</v>
      </c>
      <c r="Z19" s="314">
        <v>12</v>
      </c>
      <c r="AA19" s="314">
        <v>0</v>
      </c>
      <c r="AB19" s="314">
        <v>0</v>
      </c>
      <c r="AC19" s="314">
        <v>45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6</v>
      </c>
      <c r="AJ19" s="314" t="s">
        <v>564</v>
      </c>
      <c r="AK19" s="314" t="s">
        <v>564</v>
      </c>
      <c r="AL19" s="314">
        <v>554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112</v>
      </c>
      <c r="AR19" s="314" t="s">
        <v>564</v>
      </c>
      <c r="AS19" s="314">
        <v>0</v>
      </c>
      <c r="AT19" s="314">
        <f t="shared" si="28"/>
        <v>77</v>
      </c>
      <c r="AU19" s="314">
        <v>0</v>
      </c>
      <c r="AV19" s="314">
        <v>0</v>
      </c>
      <c r="AW19" s="314">
        <v>0</v>
      </c>
      <c r="AX19" s="314">
        <v>59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18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132</v>
      </c>
      <c r="EV19" s="314">
        <v>0</v>
      </c>
      <c r="EW19" s="314">
        <v>0</v>
      </c>
      <c r="EX19" s="314">
        <v>0</v>
      </c>
      <c r="EY19" s="314">
        <v>47</v>
      </c>
      <c r="EZ19" s="314">
        <v>78</v>
      </c>
      <c r="FA19" s="314">
        <v>0</v>
      </c>
      <c r="FB19" s="314">
        <v>0</v>
      </c>
      <c r="FC19" s="314">
        <v>0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7</v>
      </c>
    </row>
    <row r="20" spans="1:171" s="300" customFormat="1" ht="12" customHeight="1">
      <c r="A20" s="294" t="s">
        <v>567</v>
      </c>
      <c r="B20" s="295" t="s">
        <v>590</v>
      </c>
      <c r="C20" s="294" t="s">
        <v>591</v>
      </c>
      <c r="D20" s="314">
        <f t="shared" si="6"/>
        <v>588</v>
      </c>
      <c r="E20" s="314">
        <f t="shared" si="7"/>
        <v>144</v>
      </c>
      <c r="F20" s="314">
        <f t="shared" si="8"/>
        <v>1</v>
      </c>
      <c r="G20" s="314">
        <f t="shared" si="9"/>
        <v>0</v>
      </c>
      <c r="H20" s="314">
        <f t="shared" si="10"/>
        <v>74</v>
      </c>
      <c r="I20" s="314">
        <f t="shared" si="11"/>
        <v>40</v>
      </c>
      <c r="J20" s="314">
        <f t="shared" si="12"/>
        <v>12</v>
      </c>
      <c r="K20" s="314">
        <f t="shared" si="13"/>
        <v>1</v>
      </c>
      <c r="L20" s="314">
        <f t="shared" si="14"/>
        <v>11</v>
      </c>
      <c r="M20" s="314">
        <f t="shared" si="15"/>
        <v>0</v>
      </c>
      <c r="N20" s="314">
        <f t="shared" si="16"/>
        <v>25</v>
      </c>
      <c r="O20" s="314">
        <f t="shared" si="17"/>
        <v>0</v>
      </c>
      <c r="P20" s="314">
        <f t="shared" si="18"/>
        <v>0</v>
      </c>
      <c r="Q20" s="314">
        <f t="shared" si="19"/>
        <v>147</v>
      </c>
      <c r="R20" s="314">
        <f t="shared" si="20"/>
        <v>0</v>
      </c>
      <c r="S20" s="314">
        <f t="shared" si="21"/>
        <v>0</v>
      </c>
      <c r="T20" s="314">
        <f t="shared" si="22"/>
        <v>92</v>
      </c>
      <c r="U20" s="314">
        <f t="shared" si="23"/>
        <v>0</v>
      </c>
      <c r="V20" s="314">
        <f t="shared" si="24"/>
        <v>17</v>
      </c>
      <c r="W20" s="314">
        <f t="shared" si="25"/>
        <v>2</v>
      </c>
      <c r="X20" s="314">
        <f t="shared" si="26"/>
        <v>22</v>
      </c>
      <c r="Y20" s="314">
        <f t="shared" si="27"/>
        <v>264</v>
      </c>
      <c r="Z20" s="314">
        <v>0</v>
      </c>
      <c r="AA20" s="314">
        <v>0</v>
      </c>
      <c r="AB20" s="314">
        <v>0</v>
      </c>
      <c r="AC20" s="314">
        <v>8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147</v>
      </c>
      <c r="AM20" s="314" t="s">
        <v>564</v>
      </c>
      <c r="AN20" s="314" t="s">
        <v>564</v>
      </c>
      <c r="AO20" s="314">
        <v>92</v>
      </c>
      <c r="AP20" s="314" t="s">
        <v>564</v>
      </c>
      <c r="AQ20" s="314">
        <v>17</v>
      </c>
      <c r="AR20" s="314" t="s">
        <v>564</v>
      </c>
      <c r="AS20" s="314">
        <v>0</v>
      </c>
      <c r="AT20" s="314">
        <f t="shared" si="28"/>
        <v>0</v>
      </c>
      <c r="AU20" s="314">
        <v>0</v>
      </c>
      <c r="AV20" s="314"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324</v>
      </c>
      <c r="EV20" s="314">
        <v>144</v>
      </c>
      <c r="EW20" s="314">
        <v>1</v>
      </c>
      <c r="EX20" s="314">
        <v>0</v>
      </c>
      <c r="EY20" s="314">
        <v>66</v>
      </c>
      <c r="EZ20" s="314">
        <v>40</v>
      </c>
      <c r="FA20" s="314">
        <v>12</v>
      </c>
      <c r="FB20" s="314">
        <v>1</v>
      </c>
      <c r="FC20" s="314">
        <v>11</v>
      </c>
      <c r="FD20" s="314">
        <v>0</v>
      </c>
      <c r="FE20" s="314">
        <v>25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2</v>
      </c>
      <c r="FO20" s="314">
        <v>22</v>
      </c>
    </row>
    <row r="21" spans="1:171" s="300" customFormat="1" ht="12" customHeight="1">
      <c r="A21" s="294" t="s">
        <v>567</v>
      </c>
      <c r="B21" s="295" t="s">
        <v>592</v>
      </c>
      <c r="C21" s="294" t="s">
        <v>593</v>
      </c>
      <c r="D21" s="314">
        <f t="shared" si="6"/>
        <v>1458</v>
      </c>
      <c r="E21" s="314">
        <f t="shared" si="7"/>
        <v>269</v>
      </c>
      <c r="F21" s="314">
        <f t="shared" si="8"/>
        <v>0</v>
      </c>
      <c r="G21" s="314">
        <f t="shared" si="9"/>
        <v>0</v>
      </c>
      <c r="H21" s="314">
        <f t="shared" si="10"/>
        <v>197</v>
      </c>
      <c r="I21" s="314">
        <f t="shared" si="11"/>
        <v>104</v>
      </c>
      <c r="J21" s="314">
        <f t="shared" si="12"/>
        <v>27</v>
      </c>
      <c r="K21" s="314">
        <f t="shared" si="13"/>
        <v>2</v>
      </c>
      <c r="L21" s="314">
        <f t="shared" si="14"/>
        <v>32</v>
      </c>
      <c r="M21" s="314">
        <f t="shared" si="15"/>
        <v>2</v>
      </c>
      <c r="N21" s="314">
        <f t="shared" si="16"/>
        <v>40</v>
      </c>
      <c r="O21" s="314">
        <f t="shared" si="17"/>
        <v>0</v>
      </c>
      <c r="P21" s="314">
        <f t="shared" si="18"/>
        <v>0</v>
      </c>
      <c r="Q21" s="314">
        <f t="shared" si="19"/>
        <v>394</v>
      </c>
      <c r="R21" s="314">
        <f t="shared" si="20"/>
        <v>0</v>
      </c>
      <c r="S21" s="314">
        <f t="shared" si="21"/>
        <v>0</v>
      </c>
      <c r="T21" s="314">
        <f t="shared" si="22"/>
        <v>45</v>
      </c>
      <c r="U21" s="314">
        <f t="shared" si="23"/>
        <v>0</v>
      </c>
      <c r="V21" s="314">
        <f t="shared" si="24"/>
        <v>246</v>
      </c>
      <c r="W21" s="314">
        <f t="shared" si="25"/>
        <v>4</v>
      </c>
      <c r="X21" s="314">
        <f t="shared" si="26"/>
        <v>96</v>
      </c>
      <c r="Y21" s="314">
        <f t="shared" si="27"/>
        <v>706</v>
      </c>
      <c r="Z21" s="314">
        <v>0</v>
      </c>
      <c r="AA21" s="314">
        <v>0</v>
      </c>
      <c r="AB21" s="314">
        <v>0</v>
      </c>
      <c r="AC21" s="314">
        <v>21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394</v>
      </c>
      <c r="AM21" s="314" t="s">
        <v>564</v>
      </c>
      <c r="AN21" s="314" t="s">
        <v>564</v>
      </c>
      <c r="AO21" s="314">
        <v>45</v>
      </c>
      <c r="AP21" s="314" t="s">
        <v>564</v>
      </c>
      <c r="AQ21" s="314">
        <v>246</v>
      </c>
      <c r="AR21" s="314" t="s">
        <v>564</v>
      </c>
      <c r="AS21" s="314">
        <v>0</v>
      </c>
      <c r="AT21" s="314">
        <f t="shared" si="28"/>
        <v>0</v>
      </c>
      <c r="AU21" s="314">
        <v>0</v>
      </c>
      <c r="AV21" s="314"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752</v>
      </c>
      <c r="EV21" s="314">
        <v>269</v>
      </c>
      <c r="EW21" s="314">
        <v>0</v>
      </c>
      <c r="EX21" s="314">
        <v>0</v>
      </c>
      <c r="EY21" s="314">
        <v>176</v>
      </c>
      <c r="EZ21" s="314">
        <v>104</v>
      </c>
      <c r="FA21" s="314">
        <v>27</v>
      </c>
      <c r="FB21" s="314">
        <v>2</v>
      </c>
      <c r="FC21" s="314">
        <v>32</v>
      </c>
      <c r="FD21" s="314">
        <v>2</v>
      </c>
      <c r="FE21" s="314">
        <v>40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4</v>
      </c>
      <c r="FO21" s="314">
        <v>96</v>
      </c>
    </row>
    <row r="22" spans="1:171" s="300" customFormat="1" ht="12" customHeight="1">
      <c r="A22" s="294" t="s">
        <v>567</v>
      </c>
      <c r="B22" s="295" t="s">
        <v>594</v>
      </c>
      <c r="C22" s="294" t="s">
        <v>595</v>
      </c>
      <c r="D22" s="314">
        <f t="shared" si="6"/>
        <v>56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29</v>
      </c>
      <c r="I22" s="314">
        <f t="shared" si="11"/>
        <v>19</v>
      </c>
      <c r="J22" s="314">
        <f t="shared" si="12"/>
        <v>7</v>
      </c>
      <c r="K22" s="314">
        <f t="shared" si="13"/>
        <v>0</v>
      </c>
      <c r="L22" s="314">
        <f t="shared" si="14"/>
        <v>0</v>
      </c>
      <c r="M22" s="314">
        <f t="shared" si="15"/>
        <v>1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0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10</v>
      </c>
      <c r="AU22" s="314">
        <v>0</v>
      </c>
      <c r="AV22" s="314">
        <v>0</v>
      </c>
      <c r="AW22" s="314">
        <v>0</v>
      </c>
      <c r="AX22" s="314">
        <v>10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46</v>
      </c>
      <c r="EV22" s="314">
        <v>0</v>
      </c>
      <c r="EW22" s="314">
        <v>0</v>
      </c>
      <c r="EX22" s="314">
        <v>0</v>
      </c>
      <c r="EY22" s="314">
        <v>19</v>
      </c>
      <c r="EZ22" s="314">
        <v>19</v>
      </c>
      <c r="FA22" s="314">
        <v>7</v>
      </c>
      <c r="FB22" s="314">
        <v>0</v>
      </c>
      <c r="FC22" s="314">
        <v>0</v>
      </c>
      <c r="FD22" s="314">
        <v>1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567</v>
      </c>
      <c r="B23" s="295" t="s">
        <v>596</v>
      </c>
      <c r="C23" s="294" t="s">
        <v>597</v>
      </c>
      <c r="D23" s="314">
        <f t="shared" si="6"/>
        <v>530</v>
      </c>
      <c r="E23" s="314">
        <f t="shared" si="7"/>
        <v>148</v>
      </c>
      <c r="F23" s="314">
        <f t="shared" si="8"/>
        <v>1</v>
      </c>
      <c r="G23" s="314">
        <f t="shared" si="9"/>
        <v>9</v>
      </c>
      <c r="H23" s="314">
        <f t="shared" si="10"/>
        <v>126</v>
      </c>
      <c r="I23" s="314">
        <f t="shared" si="11"/>
        <v>40</v>
      </c>
      <c r="J23" s="314">
        <f t="shared" si="12"/>
        <v>34</v>
      </c>
      <c r="K23" s="314">
        <f t="shared" si="13"/>
        <v>0</v>
      </c>
      <c r="L23" s="314">
        <f t="shared" si="14"/>
        <v>152</v>
      </c>
      <c r="M23" s="314">
        <f t="shared" si="15"/>
        <v>0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1</v>
      </c>
      <c r="X23" s="314">
        <f t="shared" si="26"/>
        <v>19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111</v>
      </c>
      <c r="AU23" s="314">
        <v>0</v>
      </c>
      <c r="AV23" s="314">
        <v>0</v>
      </c>
      <c r="AW23" s="314">
        <v>0</v>
      </c>
      <c r="AX23" s="314">
        <v>111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1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1</v>
      </c>
      <c r="ET23" s="314">
        <v>0</v>
      </c>
      <c r="EU23" s="314">
        <f t="shared" si="33"/>
        <v>418</v>
      </c>
      <c r="EV23" s="314">
        <v>148</v>
      </c>
      <c r="EW23" s="314">
        <v>1</v>
      </c>
      <c r="EX23" s="314">
        <v>9</v>
      </c>
      <c r="EY23" s="314">
        <v>15</v>
      </c>
      <c r="EZ23" s="314">
        <v>40</v>
      </c>
      <c r="FA23" s="314">
        <v>34</v>
      </c>
      <c r="FB23" s="314">
        <v>0</v>
      </c>
      <c r="FC23" s="314">
        <v>152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19</v>
      </c>
    </row>
    <row r="24" spans="1:171" s="300" customFormat="1" ht="12" customHeight="1">
      <c r="A24" s="294" t="s">
        <v>567</v>
      </c>
      <c r="B24" s="295" t="s">
        <v>598</v>
      </c>
      <c r="C24" s="294" t="s">
        <v>599</v>
      </c>
      <c r="D24" s="314">
        <f t="shared" si="6"/>
        <v>275</v>
      </c>
      <c r="E24" s="314">
        <f t="shared" si="7"/>
        <v>137</v>
      </c>
      <c r="F24" s="314">
        <f t="shared" si="8"/>
        <v>0</v>
      </c>
      <c r="G24" s="314">
        <f t="shared" si="9"/>
        <v>0</v>
      </c>
      <c r="H24" s="314">
        <f t="shared" si="10"/>
        <v>33</v>
      </c>
      <c r="I24" s="314">
        <f t="shared" si="11"/>
        <v>37</v>
      </c>
      <c r="J24" s="314">
        <f t="shared" si="12"/>
        <v>13</v>
      </c>
      <c r="K24" s="314">
        <f t="shared" si="13"/>
        <v>0</v>
      </c>
      <c r="L24" s="314">
        <f t="shared" si="14"/>
        <v>38</v>
      </c>
      <c r="M24" s="314">
        <f t="shared" si="15"/>
        <v>0</v>
      </c>
      <c r="N24" s="314">
        <f t="shared" si="16"/>
        <v>16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1</v>
      </c>
      <c r="Y24" s="314">
        <f t="shared" si="27"/>
        <v>6</v>
      </c>
      <c r="Z24" s="314">
        <v>0</v>
      </c>
      <c r="AA24" s="314">
        <v>0</v>
      </c>
      <c r="AB24" s="314">
        <v>0</v>
      </c>
      <c r="AC24" s="314">
        <v>6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20</v>
      </c>
      <c r="AU24" s="314">
        <v>0</v>
      </c>
      <c r="AV24" s="314">
        <v>0</v>
      </c>
      <c r="AW24" s="314">
        <v>0</v>
      </c>
      <c r="AX24" s="314">
        <v>20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249</v>
      </c>
      <c r="EV24" s="314">
        <v>137</v>
      </c>
      <c r="EW24" s="314">
        <v>0</v>
      </c>
      <c r="EX24" s="314">
        <v>0</v>
      </c>
      <c r="EY24" s="314">
        <v>7</v>
      </c>
      <c r="EZ24" s="314">
        <v>37</v>
      </c>
      <c r="FA24" s="314">
        <v>13</v>
      </c>
      <c r="FB24" s="314">
        <v>0</v>
      </c>
      <c r="FC24" s="314">
        <v>38</v>
      </c>
      <c r="FD24" s="314">
        <v>0</v>
      </c>
      <c r="FE24" s="314">
        <v>16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1</v>
      </c>
    </row>
    <row r="25" spans="1:171" s="300" customFormat="1" ht="12" customHeight="1">
      <c r="A25" s="294" t="s">
        <v>567</v>
      </c>
      <c r="B25" s="295" t="s">
        <v>600</v>
      </c>
      <c r="C25" s="294" t="s">
        <v>601</v>
      </c>
      <c r="D25" s="314">
        <f t="shared" si="6"/>
        <v>130</v>
      </c>
      <c r="E25" s="314">
        <f t="shared" si="7"/>
        <v>0</v>
      </c>
      <c r="F25" s="314">
        <f t="shared" si="8"/>
        <v>0</v>
      </c>
      <c r="G25" s="314">
        <f t="shared" si="9"/>
        <v>0</v>
      </c>
      <c r="H25" s="314">
        <f t="shared" si="10"/>
        <v>39</v>
      </c>
      <c r="I25" s="314">
        <f t="shared" si="11"/>
        <v>35</v>
      </c>
      <c r="J25" s="314">
        <f t="shared" si="12"/>
        <v>8</v>
      </c>
      <c r="K25" s="314">
        <f t="shared" si="13"/>
        <v>2</v>
      </c>
      <c r="L25" s="314">
        <f t="shared" si="14"/>
        <v>22</v>
      </c>
      <c r="M25" s="314">
        <f t="shared" si="15"/>
        <v>0</v>
      </c>
      <c r="N25" s="314">
        <f t="shared" si="16"/>
        <v>0</v>
      </c>
      <c r="O25" s="314">
        <f t="shared" si="17"/>
        <v>22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2</v>
      </c>
      <c r="Y25" s="314">
        <f t="shared" si="27"/>
        <v>9</v>
      </c>
      <c r="Z25" s="314">
        <v>0</v>
      </c>
      <c r="AA25" s="314">
        <v>0</v>
      </c>
      <c r="AB25" s="314">
        <v>0</v>
      </c>
      <c r="AC25" s="314">
        <v>9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30</v>
      </c>
      <c r="AU25" s="314">
        <v>0</v>
      </c>
      <c r="AV25" s="314">
        <v>0</v>
      </c>
      <c r="AW25" s="314">
        <v>0</v>
      </c>
      <c r="AX25" s="314">
        <v>30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22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22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69</v>
      </c>
      <c r="EV25" s="314">
        <v>0</v>
      </c>
      <c r="EW25" s="314">
        <v>0</v>
      </c>
      <c r="EX25" s="314">
        <v>0</v>
      </c>
      <c r="EY25" s="314">
        <v>0</v>
      </c>
      <c r="EZ25" s="314">
        <v>35</v>
      </c>
      <c r="FA25" s="314">
        <v>8</v>
      </c>
      <c r="FB25" s="314">
        <v>2</v>
      </c>
      <c r="FC25" s="314">
        <v>22</v>
      </c>
      <c r="FD25" s="314">
        <v>0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2</v>
      </c>
    </row>
    <row r="26" spans="1:171" s="300" customFormat="1" ht="12" customHeight="1">
      <c r="A26" s="294" t="s">
        <v>567</v>
      </c>
      <c r="B26" s="295" t="s">
        <v>602</v>
      </c>
      <c r="C26" s="294" t="s">
        <v>603</v>
      </c>
      <c r="D26" s="314">
        <f t="shared" si="6"/>
        <v>326</v>
      </c>
      <c r="E26" s="314">
        <f t="shared" si="7"/>
        <v>0</v>
      </c>
      <c r="F26" s="314">
        <f t="shared" si="8"/>
        <v>0</v>
      </c>
      <c r="G26" s="314">
        <f t="shared" si="9"/>
        <v>0</v>
      </c>
      <c r="H26" s="314">
        <f t="shared" si="10"/>
        <v>99</v>
      </c>
      <c r="I26" s="314">
        <f t="shared" si="11"/>
        <v>101</v>
      </c>
      <c r="J26" s="314">
        <f t="shared" si="12"/>
        <v>38</v>
      </c>
      <c r="K26" s="314">
        <f t="shared" si="13"/>
        <v>0</v>
      </c>
      <c r="L26" s="314">
        <f t="shared" si="14"/>
        <v>78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10</v>
      </c>
      <c r="Y26" s="314">
        <f t="shared" si="27"/>
        <v>18</v>
      </c>
      <c r="Z26" s="314">
        <v>0</v>
      </c>
      <c r="AA26" s="314">
        <v>0</v>
      </c>
      <c r="AB26" s="314">
        <v>0</v>
      </c>
      <c r="AC26" s="314">
        <v>18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56</v>
      </c>
      <c r="AU26" s="314">
        <v>0</v>
      </c>
      <c r="AV26" s="314">
        <v>0</v>
      </c>
      <c r="AW26" s="314">
        <v>0</v>
      </c>
      <c r="AX26" s="314">
        <v>56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252</v>
      </c>
      <c r="EV26" s="314">
        <v>0</v>
      </c>
      <c r="EW26" s="314">
        <v>0</v>
      </c>
      <c r="EX26" s="314">
        <v>0</v>
      </c>
      <c r="EY26" s="314">
        <v>25</v>
      </c>
      <c r="EZ26" s="314">
        <v>101</v>
      </c>
      <c r="FA26" s="314">
        <v>38</v>
      </c>
      <c r="FB26" s="314">
        <v>0</v>
      </c>
      <c r="FC26" s="314">
        <v>78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10</v>
      </c>
    </row>
    <row r="27" spans="1:171" s="300" customFormat="1" ht="12" customHeight="1">
      <c r="A27" s="294" t="s">
        <v>567</v>
      </c>
      <c r="B27" s="295" t="s">
        <v>604</v>
      </c>
      <c r="C27" s="294" t="s">
        <v>605</v>
      </c>
      <c r="D27" s="314">
        <f t="shared" si="6"/>
        <v>322</v>
      </c>
      <c r="E27" s="314">
        <f t="shared" si="7"/>
        <v>145</v>
      </c>
      <c r="F27" s="314">
        <f t="shared" si="8"/>
        <v>0</v>
      </c>
      <c r="G27" s="314">
        <f t="shared" si="9"/>
        <v>4</v>
      </c>
      <c r="H27" s="314">
        <f t="shared" si="10"/>
        <v>88</v>
      </c>
      <c r="I27" s="314">
        <f t="shared" si="11"/>
        <v>21</v>
      </c>
      <c r="J27" s="314">
        <f t="shared" si="12"/>
        <v>8</v>
      </c>
      <c r="K27" s="314">
        <f t="shared" si="13"/>
        <v>0</v>
      </c>
      <c r="L27" s="314">
        <f t="shared" si="14"/>
        <v>4</v>
      </c>
      <c r="M27" s="314">
        <f t="shared" si="15"/>
        <v>0</v>
      </c>
      <c r="N27" s="314">
        <f t="shared" si="16"/>
        <v>0</v>
      </c>
      <c r="O27" s="314">
        <f t="shared" si="17"/>
        <v>52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0</v>
      </c>
      <c r="Y27" s="314">
        <f t="shared" si="27"/>
        <v>6</v>
      </c>
      <c r="Z27" s="314">
        <v>0</v>
      </c>
      <c r="AA27" s="314">
        <v>0</v>
      </c>
      <c r="AB27" s="314">
        <v>0</v>
      </c>
      <c r="AC27" s="314">
        <v>6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3</v>
      </c>
      <c r="AU27" s="314">
        <v>0</v>
      </c>
      <c r="AV27" s="314">
        <v>0</v>
      </c>
      <c r="AW27" s="314">
        <v>0</v>
      </c>
      <c r="AX27" s="314">
        <v>3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0</v>
      </c>
      <c r="BO27" s="314">
        <f t="shared" si="29"/>
        <v>52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52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261</v>
      </c>
      <c r="EV27" s="314">
        <v>145</v>
      </c>
      <c r="EW27" s="314">
        <v>0</v>
      </c>
      <c r="EX27" s="314">
        <v>4</v>
      </c>
      <c r="EY27" s="314">
        <v>79</v>
      </c>
      <c r="EZ27" s="314">
        <v>21</v>
      </c>
      <c r="FA27" s="314">
        <v>8</v>
      </c>
      <c r="FB27" s="314">
        <v>0</v>
      </c>
      <c r="FC27" s="314">
        <v>4</v>
      </c>
      <c r="FD27" s="314">
        <v>0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608</v>
      </c>
      <c r="C7" s="290" t="s">
        <v>545</v>
      </c>
      <c r="D7" s="291">
        <f aca="true" t="shared" si="0" ref="D7:AI7">SUM(D8:D27)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SUM(AJ8:AJ27)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SUM(BP8:BP27)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SUM(CV8:CV27)</f>
        <v>0</v>
      </c>
      <c r="CW7" s="291">
        <f>SUM(CW8:CW27)</f>
        <v>0</v>
      </c>
      <c r="CX7" s="291">
        <f>SUM(CX8:CX27)</f>
        <v>0</v>
      </c>
      <c r="CY7" s="291">
        <f>SUM(CY8:CY27)</f>
        <v>0</v>
      </c>
    </row>
    <row r="8" spans="1:103" s="300" customFormat="1" ht="12" customHeight="1">
      <c r="A8" s="294" t="s">
        <v>567</v>
      </c>
      <c r="B8" s="295" t="s">
        <v>607</v>
      </c>
      <c r="C8" s="294" t="s">
        <v>569</v>
      </c>
      <c r="D8" s="302">
        <f aca="true" t="shared" si="3" ref="D8:D27">SUM(E8,F8,N8,O8)</f>
        <v>0</v>
      </c>
      <c r="E8" s="302">
        <f aca="true" t="shared" si="4" ref="E8:E27">X8</f>
        <v>0</v>
      </c>
      <c r="F8" s="302">
        <f aca="true" t="shared" si="5" ref="F8:F27">SUM(G8:M8)</f>
        <v>0</v>
      </c>
      <c r="G8" s="302">
        <f aca="true" t="shared" si="6" ref="G8:G27">AF8</f>
        <v>0</v>
      </c>
      <c r="H8" s="302">
        <f aca="true" t="shared" si="7" ref="H8:H27">AN8</f>
        <v>0</v>
      </c>
      <c r="I8" s="302">
        <f aca="true" t="shared" si="8" ref="I8:I27">AV8</f>
        <v>0</v>
      </c>
      <c r="J8" s="302">
        <f aca="true" t="shared" si="9" ref="J8:J27">BD8</f>
        <v>0</v>
      </c>
      <c r="K8" s="302">
        <f aca="true" t="shared" si="10" ref="K8:K27">BL8</f>
        <v>0</v>
      </c>
      <c r="L8" s="302">
        <f aca="true" t="shared" si="11" ref="L8:L27">BT8</f>
        <v>0</v>
      </c>
      <c r="M8" s="302">
        <f aca="true" t="shared" si="12" ref="M8:M27">CB8</f>
        <v>0</v>
      </c>
      <c r="N8" s="302">
        <f aca="true" t="shared" si="13" ref="N8:N27">CJ8</f>
        <v>0</v>
      </c>
      <c r="O8" s="302">
        <f aca="true" t="shared" si="14" ref="O8:O27">CR8</f>
        <v>0</v>
      </c>
      <c r="P8" s="302">
        <f aca="true" t="shared" si="15" ref="P8:P27">SUM(Q8:W8)</f>
        <v>0</v>
      </c>
      <c r="Q8" s="302">
        <f aca="true" t="shared" si="16" ref="Q8:Q27">SUM(Y8,AG8,AO8,AW8,BE8,BM8,BU8,CC8,CK8,CS8)</f>
        <v>0</v>
      </c>
      <c r="R8" s="302">
        <f aca="true" t="shared" si="17" ref="R8:R27">SUM(Z8,AH8,AP8,AX8,BF8,BN8,BV8,CD8,CL8,CT8)</f>
        <v>0</v>
      </c>
      <c r="S8" s="302">
        <f aca="true" t="shared" si="18" ref="S8:S27">SUM(AA8,AI8,AQ8,AY8,BG8,BO8,BW8,CE8,CM8,CU8)</f>
        <v>0</v>
      </c>
      <c r="T8" s="302">
        <f aca="true" t="shared" si="19" ref="T8:T27">SUM(AB8,AJ8,AR8,AZ8,BH8,BP8,BX8,CF8,CN8,CV8)</f>
        <v>0</v>
      </c>
      <c r="U8" s="302">
        <f aca="true" t="shared" si="20" ref="U8:U27">SUM(AC8,AK8,AS8,BA8,BI8,BQ8,BY8,CG8,CO8,CW8)</f>
        <v>0</v>
      </c>
      <c r="V8" s="302">
        <f aca="true" t="shared" si="21" ref="V8:V27">SUM(AD8,AL8,AT8,BB8,BJ8,BR8,BZ8,CH8,CP8,CX8)</f>
        <v>0</v>
      </c>
      <c r="W8" s="302">
        <f aca="true" t="shared" si="22" ref="W8:W27">SUM(AE8,AM8,AU8,BC8,BK8,BS8,CA8,CI8,CQ8,CY8)</f>
        <v>0</v>
      </c>
      <c r="X8" s="302">
        <f aca="true" t="shared" si="23" ref="X8:X27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27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27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27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27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27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27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27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27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27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306" t="s">
        <v>571</v>
      </c>
      <c r="C9" s="294" t="s">
        <v>606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306" t="s">
        <v>572</v>
      </c>
      <c r="C10" s="294" t="s">
        <v>570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306" t="s">
        <v>573</v>
      </c>
      <c r="C11" s="294" t="s">
        <v>574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575</v>
      </c>
      <c r="C12" s="294" t="s">
        <v>576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567</v>
      </c>
      <c r="B13" s="295" t="s">
        <v>568</v>
      </c>
      <c r="C13" s="294" t="s">
        <v>577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567</v>
      </c>
      <c r="B14" s="295" t="s">
        <v>578</v>
      </c>
      <c r="C14" s="294" t="s">
        <v>579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567</v>
      </c>
      <c r="B15" s="295" t="s">
        <v>580</v>
      </c>
      <c r="C15" s="294" t="s">
        <v>581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567</v>
      </c>
      <c r="B16" s="295" t="s">
        <v>582</v>
      </c>
      <c r="C16" s="294" t="s">
        <v>583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567</v>
      </c>
      <c r="B17" s="295" t="s">
        <v>584</v>
      </c>
      <c r="C17" s="294" t="s">
        <v>585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567</v>
      </c>
      <c r="B18" s="295" t="s">
        <v>586</v>
      </c>
      <c r="C18" s="294" t="s">
        <v>587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567</v>
      </c>
      <c r="B19" s="295" t="s">
        <v>588</v>
      </c>
      <c r="C19" s="294" t="s">
        <v>589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567</v>
      </c>
      <c r="B20" s="295" t="s">
        <v>590</v>
      </c>
      <c r="C20" s="294" t="s">
        <v>591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567</v>
      </c>
      <c r="B21" s="295" t="s">
        <v>592</v>
      </c>
      <c r="C21" s="294" t="s">
        <v>593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567</v>
      </c>
      <c r="B22" s="295" t="s">
        <v>594</v>
      </c>
      <c r="C22" s="294" t="s">
        <v>595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567</v>
      </c>
      <c r="B23" s="295" t="s">
        <v>596</v>
      </c>
      <c r="C23" s="294" t="s">
        <v>597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567</v>
      </c>
      <c r="B24" s="295" t="s">
        <v>598</v>
      </c>
      <c r="C24" s="294" t="s">
        <v>599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567</v>
      </c>
      <c r="B25" s="295" t="s">
        <v>600</v>
      </c>
      <c r="C25" s="294" t="s">
        <v>601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567</v>
      </c>
      <c r="B26" s="295" t="s">
        <v>602</v>
      </c>
      <c r="C26" s="294" t="s">
        <v>603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567</v>
      </c>
      <c r="B27" s="295" t="s">
        <v>604</v>
      </c>
      <c r="C27" s="294" t="s">
        <v>605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610</v>
      </c>
      <c r="E2" s="252" t="s">
        <v>292</v>
      </c>
      <c r="F2" s="37"/>
      <c r="N2" s="1" t="str">
        <f>LEFT(D2,2)</f>
        <v>41</v>
      </c>
      <c r="O2" s="1" t="str">
        <f>IF(N2&gt;0,VLOOKUP(N2,$AD$6:$AE$53,2,FALSE),"-")</f>
        <v>佐賀県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852638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852638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224417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41000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852638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3916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4215</v>
      </c>
      <c r="Z8" s="35"/>
      <c r="AA8" s="35" t="str">
        <f ca="1" t="shared" si="1"/>
        <v>41201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4215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41202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148651</v>
      </c>
      <c r="Z10" s="35"/>
      <c r="AA10" s="35" t="str">
        <f ca="1" t="shared" si="1"/>
        <v>41203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7658</v>
      </c>
      <c r="Z11" s="35"/>
      <c r="AA11" s="35" t="str">
        <f ca="1" t="shared" si="1"/>
        <v>41204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19459</v>
      </c>
      <c r="Z12" s="35"/>
      <c r="AA12" s="35" t="str">
        <f ca="1" t="shared" si="1"/>
        <v>41205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148651</v>
      </c>
      <c r="F13" s="40">
        <f t="shared" si="4"/>
        <v>58798</v>
      </c>
      <c r="H13" s="397"/>
      <c r="I13" s="398"/>
      <c r="J13" s="407"/>
      <c r="K13" s="44" t="s">
        <v>331</v>
      </c>
      <c r="L13" s="40">
        <f t="shared" si="2"/>
        <v>4243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97</v>
      </c>
      <c r="Z13" s="35"/>
      <c r="AA13" s="35" t="str">
        <f ca="1" t="shared" si="1"/>
        <v>41206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7658</v>
      </c>
      <c r="F14" s="40">
        <f t="shared" si="4"/>
        <v>236</v>
      </c>
      <c r="H14" s="397"/>
      <c r="I14" s="398"/>
      <c r="J14" s="408"/>
      <c r="K14" s="45" t="s">
        <v>335</v>
      </c>
      <c r="L14" s="123">
        <f t="shared" si="2"/>
        <v>185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2081</v>
      </c>
      <c r="Z14" s="35"/>
      <c r="AA14" s="35" t="str">
        <f ca="1" t="shared" si="1"/>
        <v>41207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19459</v>
      </c>
      <c r="F15" s="40">
        <f t="shared" si="4"/>
        <v>5016</v>
      </c>
      <c r="H15" s="397"/>
      <c r="I15" s="11"/>
      <c r="J15" s="12" t="s">
        <v>339</v>
      </c>
      <c r="K15" s="13"/>
      <c r="L15" s="138">
        <f>SUM(L7:L14)</f>
        <v>232761</v>
      </c>
      <c r="M15" s="139" t="s">
        <v>54</v>
      </c>
      <c r="N15" s="140">
        <f aca="true" t="shared" si="5" ref="N15:N22">Y59</f>
        <v>13226</v>
      </c>
      <c r="O15" s="141">
        <f aca="true" t="shared" si="6" ref="O15:O21">Y67</f>
        <v>13746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26193</v>
      </c>
      <c r="Z15" s="35"/>
      <c r="AA15" s="35" t="str">
        <f ca="1" t="shared" si="1"/>
        <v>41208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97</v>
      </c>
      <c r="F16" s="40">
        <f t="shared" si="4"/>
        <v>1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7674</v>
      </c>
      <c r="M16" s="143">
        <f aca="true" t="shared" si="8" ref="M16:M22">L8</f>
        <v>3916</v>
      </c>
      <c r="N16" s="144">
        <f t="shared" si="5"/>
        <v>2158</v>
      </c>
      <c r="O16" s="263">
        <f t="shared" si="6"/>
        <v>1600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6268</v>
      </c>
      <c r="Z16" s="35"/>
      <c r="AA16" s="35" t="str">
        <f ca="1" t="shared" si="1"/>
        <v>41209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2081</v>
      </c>
      <c r="F17" s="40">
        <f t="shared" si="4"/>
        <v>618</v>
      </c>
      <c r="H17" s="397"/>
      <c r="I17" s="398"/>
      <c r="J17" s="17" t="s">
        <v>313</v>
      </c>
      <c r="K17" s="18"/>
      <c r="L17" s="40">
        <f t="shared" si="7"/>
        <v>2242</v>
      </c>
      <c r="M17" s="146">
        <f t="shared" si="8"/>
        <v>0</v>
      </c>
      <c r="N17" s="147">
        <f t="shared" si="5"/>
        <v>0</v>
      </c>
      <c r="O17" s="264">
        <f t="shared" si="6"/>
        <v>1557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41210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177946</v>
      </c>
      <c r="F18" s="124">
        <f>SUM(F12:F17)</f>
        <v>64669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148651</v>
      </c>
      <c r="Z18" s="35"/>
      <c r="AA18" s="35" t="str">
        <f ca="1" t="shared" si="1"/>
        <v>41327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214</v>
      </c>
      <c r="M19" s="146">
        <f t="shared" si="8"/>
        <v>0</v>
      </c>
      <c r="N19" s="147">
        <f t="shared" si="5"/>
        <v>0</v>
      </c>
      <c r="O19" s="264">
        <f t="shared" si="6"/>
        <v>14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7658</v>
      </c>
      <c r="Z19" s="35"/>
      <c r="AA19" s="35" t="str">
        <f ca="1" t="shared" si="1"/>
        <v>41341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4387</v>
      </c>
      <c r="F20" s="40">
        <f t="shared" si="11"/>
        <v>11557</v>
      </c>
      <c r="H20" s="397"/>
      <c r="I20" s="398"/>
      <c r="J20" s="17" t="s">
        <v>327</v>
      </c>
      <c r="K20" s="18"/>
      <c r="L20" s="40">
        <f t="shared" si="7"/>
        <v>200</v>
      </c>
      <c r="M20" s="146">
        <f t="shared" si="8"/>
        <v>0</v>
      </c>
      <c r="N20" s="147">
        <f t="shared" si="5"/>
        <v>0</v>
      </c>
      <c r="O20" s="264">
        <f t="shared" si="6"/>
        <v>200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19459</v>
      </c>
      <c r="Z20" s="35"/>
      <c r="AA20" s="35" t="str">
        <f ca="1" t="shared" si="1"/>
        <v>41345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1240</v>
      </c>
      <c r="F21" s="40">
        <f t="shared" si="11"/>
        <v>129</v>
      </c>
      <c r="H21" s="397"/>
      <c r="I21" s="398"/>
      <c r="J21" s="17" t="s">
        <v>331</v>
      </c>
      <c r="K21" s="18"/>
      <c r="L21" s="40">
        <f t="shared" si="7"/>
        <v>27752</v>
      </c>
      <c r="M21" s="146">
        <f t="shared" si="8"/>
        <v>4243</v>
      </c>
      <c r="N21" s="147">
        <f t="shared" si="5"/>
        <v>1717</v>
      </c>
      <c r="O21" s="264">
        <f t="shared" si="6"/>
        <v>21792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97</v>
      </c>
      <c r="Z21" s="35"/>
      <c r="AA21" s="35" t="str">
        <f ca="1" t="shared" si="1"/>
        <v>41346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1085</v>
      </c>
      <c r="F22" s="40">
        <f t="shared" si="11"/>
        <v>1572</v>
      </c>
      <c r="H22" s="397"/>
      <c r="I22" s="398"/>
      <c r="J22" s="20" t="s">
        <v>335</v>
      </c>
      <c r="K22" s="21"/>
      <c r="L22" s="123">
        <f t="shared" si="7"/>
        <v>201</v>
      </c>
      <c r="M22" s="149">
        <f t="shared" si="8"/>
        <v>185</v>
      </c>
      <c r="N22" s="150">
        <f t="shared" si="5"/>
        <v>16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2081</v>
      </c>
      <c r="Z22" s="35"/>
      <c r="AA22" s="35" t="str">
        <f ca="1" t="shared" si="1"/>
        <v>41387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8</v>
      </c>
      <c r="F23" s="40">
        <f t="shared" si="11"/>
        <v>0</v>
      </c>
      <c r="H23" s="397"/>
      <c r="I23" s="11"/>
      <c r="J23" s="22" t="s">
        <v>339</v>
      </c>
      <c r="K23" s="23"/>
      <c r="L23" s="151">
        <f>SUM(L16:L22)</f>
        <v>38283</v>
      </c>
      <c r="M23" s="152">
        <f>SUM(M16:M22)</f>
        <v>8344</v>
      </c>
      <c r="N23" s="153">
        <f>SUM(N16:N22)</f>
        <v>3891</v>
      </c>
      <c r="O23" s="154">
        <f>SUM(O16:O21)</f>
        <v>25163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41401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4961</v>
      </c>
      <c r="F24" s="40">
        <f t="shared" si="11"/>
        <v>1254</v>
      </c>
      <c r="H24" s="24"/>
      <c r="I24" s="254" t="s">
        <v>367</v>
      </c>
      <c r="J24" s="22"/>
      <c r="K24" s="22"/>
      <c r="L24" s="127">
        <f>SUM(L7,L23)</f>
        <v>262700</v>
      </c>
      <c r="M24" s="155">
        <f>M23</f>
        <v>8344</v>
      </c>
      <c r="N24" s="156">
        <f>SUM(N15,N23)</f>
        <v>17117</v>
      </c>
      <c r="O24" s="157">
        <f>SUM(O15,O23)</f>
        <v>38909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4387</v>
      </c>
      <c r="Z24" s="35"/>
      <c r="AA24" s="35" t="str">
        <f ca="1" t="shared" si="1"/>
        <v>41423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11681</v>
      </c>
      <c r="F25" s="40">
        <f>SUM(F19:F24)</f>
        <v>14512</v>
      </c>
      <c r="H25" s="25" t="s">
        <v>371</v>
      </c>
      <c r="I25" s="26"/>
      <c r="J25" s="285"/>
      <c r="K25" s="16"/>
      <c r="L25" s="142">
        <f>Y57</f>
        <v>6105</v>
      </c>
      <c r="M25" s="158" t="s">
        <v>54</v>
      </c>
      <c r="N25" s="159" t="s">
        <v>54</v>
      </c>
      <c r="O25" s="145">
        <f>L25</f>
        <v>6105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1240</v>
      </c>
      <c r="Z25" s="35"/>
      <c r="AA25" s="35" t="str">
        <f ca="1">INDIRECT($W$6&amp;"!"&amp;"B"&amp;ROW(B25))</f>
        <v>41424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189627</v>
      </c>
      <c r="F26" s="123">
        <f>F18+F25</f>
        <v>79181</v>
      </c>
      <c r="H26" s="27" t="s">
        <v>375</v>
      </c>
      <c r="I26" s="28"/>
      <c r="J26" s="28"/>
      <c r="K26" s="29"/>
      <c r="L26" s="124">
        <f>Y58</f>
        <v>3</v>
      </c>
      <c r="M26" s="160" t="s">
        <v>54</v>
      </c>
      <c r="N26" s="161">
        <f>L26</f>
        <v>3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1085</v>
      </c>
      <c r="Z26" s="35"/>
      <c r="AA26" s="35" t="str">
        <f ca="1">INDIRECT($W$6&amp;"!"&amp;"B"&amp;ROW(B26))</f>
        <v>41425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268808</v>
      </c>
      <c r="M27" s="164">
        <f>SUM(M24:M26)</f>
        <v>8344</v>
      </c>
      <c r="N27" s="165">
        <f>SUM(N24:N26)</f>
        <v>17120</v>
      </c>
      <c r="O27" s="166">
        <f>SUM(O24:O26)</f>
        <v>45014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8</v>
      </c>
      <c r="Z27" s="35"/>
      <c r="AA27" s="35" t="str">
        <f ca="1" t="shared" si="1"/>
        <v>41441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4961</v>
      </c>
      <c r="Z28" s="35"/>
      <c r="AA28" s="35">
        <f ca="1" t="shared" si="1"/>
        <v>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189627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>
        <f ca="1" t="shared" si="1"/>
        <v>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79181</v>
      </c>
      <c r="F30" s="64"/>
      <c r="L30" s="66" t="s">
        <v>392</v>
      </c>
      <c r="M30" s="147">
        <f aca="true" t="shared" si="12" ref="M30:M39">Y74</f>
        <v>4423</v>
      </c>
      <c r="N30" s="147">
        <f aca="true" t="shared" si="13" ref="N30:N49">Y93</f>
        <v>8820</v>
      </c>
      <c r="O30" s="148">
        <f aca="true" t="shared" si="14" ref="O30:O39">Y113</f>
        <v>5661</v>
      </c>
      <c r="V30" s="35" t="s">
        <v>393</v>
      </c>
      <c r="W30" s="173" t="s">
        <v>315</v>
      </c>
      <c r="X30" s="173" t="s">
        <v>394</v>
      </c>
      <c r="Y30" s="35">
        <f ca="1" t="shared" si="0"/>
        <v>58798</v>
      </c>
      <c r="Z30" s="35"/>
      <c r="AA30" s="35">
        <f ca="1" t="shared" si="1"/>
        <v>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6268</v>
      </c>
      <c r="F31" s="64"/>
      <c r="L31" s="66" t="s">
        <v>396</v>
      </c>
      <c r="M31" s="147">
        <f t="shared" si="12"/>
        <v>9</v>
      </c>
      <c r="N31" s="147">
        <f t="shared" si="13"/>
        <v>25</v>
      </c>
      <c r="O31" s="148">
        <f t="shared" si="14"/>
        <v>2</v>
      </c>
      <c r="V31" s="35" t="s">
        <v>397</v>
      </c>
      <c r="W31" s="173" t="s">
        <v>315</v>
      </c>
      <c r="X31" s="173" t="s">
        <v>398</v>
      </c>
      <c r="Y31" s="35">
        <f ca="1" t="shared" si="0"/>
        <v>236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275076</v>
      </c>
      <c r="F32" s="64"/>
      <c r="L32" s="66" t="s">
        <v>401</v>
      </c>
      <c r="M32" s="147">
        <f t="shared" si="12"/>
        <v>287</v>
      </c>
      <c r="N32" s="147">
        <f t="shared" si="13"/>
        <v>13</v>
      </c>
      <c r="O32" s="148">
        <f t="shared" si="14"/>
        <v>93</v>
      </c>
      <c r="V32" s="35" t="s">
        <v>402</v>
      </c>
      <c r="W32" s="173" t="s">
        <v>315</v>
      </c>
      <c r="X32" s="173" t="s">
        <v>403</v>
      </c>
      <c r="Y32" s="35">
        <f ca="1" t="shared" si="0"/>
        <v>5016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188</v>
      </c>
      <c r="N33" s="147">
        <f t="shared" si="13"/>
        <v>5108</v>
      </c>
      <c r="O33" s="148">
        <f t="shared" si="14"/>
        <v>155</v>
      </c>
      <c r="V33" s="35" t="s">
        <v>406</v>
      </c>
      <c r="W33" s="173" t="s">
        <v>315</v>
      </c>
      <c r="X33" s="173" t="s">
        <v>407</v>
      </c>
      <c r="Y33" s="35">
        <f ca="1" t="shared" si="0"/>
        <v>1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45</v>
      </c>
      <c r="N34" s="147">
        <f t="shared" si="13"/>
        <v>4671</v>
      </c>
      <c r="O34" s="148">
        <f t="shared" si="14"/>
        <v>116</v>
      </c>
      <c r="V34" s="35" t="s">
        <v>410</v>
      </c>
      <c r="W34" s="173" t="s">
        <v>315</v>
      </c>
      <c r="X34" s="173" t="s">
        <v>411</v>
      </c>
      <c r="Y34" s="35">
        <f ca="1" t="shared" si="0"/>
        <v>618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45</v>
      </c>
      <c r="N35" s="147">
        <f t="shared" si="13"/>
        <v>1505</v>
      </c>
      <c r="O35" s="148">
        <f t="shared" si="14"/>
        <v>5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収集ごみ（混合ごみ＋可燃ごみ＋不燃ごみ＋資源ごみ＋粗大ごみ＋その他）＝242,615t/年</v>
      </c>
      <c r="C36" s="252"/>
      <c r="L36" s="66" t="s">
        <v>416</v>
      </c>
      <c r="M36" s="147">
        <f t="shared" si="12"/>
        <v>1</v>
      </c>
      <c r="N36" s="147">
        <f t="shared" si="13"/>
        <v>14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11557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計画収集量（収集ごみ＋直接搬入ごみ）＝268,808t/年</v>
      </c>
      <c r="L37" s="66" t="s">
        <v>420</v>
      </c>
      <c r="M37" s="147">
        <f t="shared" si="12"/>
        <v>0</v>
      </c>
      <c r="N37" s="147">
        <f t="shared" si="13"/>
        <v>900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129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ごみ総排出量（計画収集量＋集団回収量）＝275,076t/年</v>
      </c>
      <c r="L38" s="66" t="s">
        <v>424</v>
      </c>
      <c r="M38" s="147">
        <f t="shared" si="12"/>
        <v>0</v>
      </c>
      <c r="N38" s="147">
        <f t="shared" si="13"/>
        <v>98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1572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ごみ処理量（直接最終処分量＋直接焼却量＋焼却以外の中間処理量＋直接資源化量）＝268,808t/年</v>
      </c>
      <c r="L39" s="66" t="s">
        <v>428</v>
      </c>
      <c r="M39" s="147">
        <f t="shared" si="12"/>
        <v>352</v>
      </c>
      <c r="N39" s="147">
        <f t="shared" si="13"/>
        <v>734</v>
      </c>
      <c r="O39" s="148">
        <f t="shared" si="14"/>
        <v>220</v>
      </c>
      <c r="V39" s="35" t="s">
        <v>429</v>
      </c>
      <c r="W39" s="173" t="s">
        <v>315</v>
      </c>
      <c r="X39" s="173" t="s">
        <v>430</v>
      </c>
      <c r="Y39" s="35">
        <f ca="1" t="shared" si="0"/>
        <v>0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１人１日あたりごみ排出量（ごみ総排出量/総人口）＝884g/人日</v>
      </c>
      <c r="L40" s="66" t="s">
        <v>432</v>
      </c>
      <c r="M40" s="134" t="s">
        <v>54</v>
      </c>
      <c r="N40" s="147">
        <f t="shared" si="13"/>
        <v>1561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1254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リサイクル率（[資源化量合計＋集団回収量]/[ごみ処理量＋集団回収量]）＝18.64％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中間処理による減量化量（施設処理量-施設処理後資源化量-施設処理後残渣処分量）＝206,674t/年</v>
      </c>
      <c r="L42" s="66" t="s">
        <v>438</v>
      </c>
      <c r="M42" s="134" t="s">
        <v>54</v>
      </c>
      <c r="N42" s="147">
        <f t="shared" si="13"/>
        <v>10896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224417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0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3916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88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1073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1239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7</v>
      </c>
      <c r="N48" s="147">
        <f t="shared" si="13"/>
        <v>146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4243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748</v>
      </c>
      <c r="N49" s="147">
        <f t="shared" si="13"/>
        <v>2018</v>
      </c>
      <c r="O49" s="167">
        <f>Y131</f>
        <v>16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185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6105</v>
      </c>
      <c r="N50" s="156">
        <f>SUM(N30:N49)</f>
        <v>38909</v>
      </c>
      <c r="O50" s="157">
        <f>SUM(O30:O49)</f>
        <v>6268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7674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2242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214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200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27752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201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6105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3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13226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2158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1717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16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13746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1600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1557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14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200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21792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4423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9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287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188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45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45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352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748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8820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25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13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5108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4671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1505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900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98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734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1561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10896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88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1073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1239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146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2018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5661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93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155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116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5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220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16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66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3</v>
      </c>
      <c r="H5" s="74"/>
      <c r="I5" s="75"/>
      <c r="L5" s="75"/>
      <c r="M5" s="75"/>
      <c r="O5" s="79" t="s">
        <v>182</v>
      </c>
      <c r="P5" s="80">
        <f ca="1">INDIRECT(B47&amp;"!N27")</f>
        <v>17120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13226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224417</v>
      </c>
      <c r="H8" s="79" t="s">
        <v>185</v>
      </c>
      <c r="I8" s="80">
        <f ca="1">INDIRECT(B47&amp;"!L15")</f>
        <v>232761</v>
      </c>
      <c r="K8" s="86" t="s">
        <v>61</v>
      </c>
      <c r="L8" s="87" t="s">
        <v>186</v>
      </c>
      <c r="M8" s="88">
        <f ca="1">INDIRECT(B47&amp;"!O15")</f>
        <v>13746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8344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3891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207449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3916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7674</v>
      </c>
      <c r="K13" s="94" t="s">
        <v>63</v>
      </c>
      <c r="L13" s="95" t="s">
        <v>190</v>
      </c>
      <c r="M13" s="96">
        <f ca="1">INDIRECT(B47&amp;"!N16")</f>
        <v>2158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7894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1600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24475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4243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27752</v>
      </c>
      <c r="K17" s="94" t="s">
        <v>63</v>
      </c>
      <c r="L17" s="95" t="s">
        <v>537</v>
      </c>
      <c r="M17" s="96">
        <f ca="1">INDIRECT(B47&amp;"!N21")</f>
        <v>1717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98</v>
      </c>
      <c r="H18" s="74"/>
      <c r="I18" s="81"/>
      <c r="K18" s="97" t="s">
        <v>61</v>
      </c>
      <c r="L18" s="98" t="s">
        <v>225</v>
      </c>
      <c r="M18" s="80">
        <f ca="1">INDIRECT(B47&amp;"!O21")</f>
        <v>21792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2699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38283</v>
      </c>
      <c r="H21" s="79" t="s">
        <v>193</v>
      </c>
      <c r="I21" s="80">
        <f ca="1">INDIRECT(B47&amp;"!L17")</f>
        <v>2242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26193</v>
      </c>
      <c r="F22" s="81"/>
      <c r="K22" s="97" t="s">
        <v>61</v>
      </c>
      <c r="L22" s="98" t="s">
        <v>195</v>
      </c>
      <c r="M22" s="88">
        <f ca="1">INDIRECT(B47&amp;"!O17")</f>
        <v>1557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66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6268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214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14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200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200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185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201</v>
      </c>
      <c r="K37" s="97" t="s">
        <v>63</v>
      </c>
      <c r="L37" s="98" t="s">
        <v>209</v>
      </c>
      <c r="M37" s="88">
        <f ca="1">INDIRECT(B47&amp;"!N22")</f>
        <v>16</v>
      </c>
      <c r="O37" s="423">
        <f ca="1">INDIRECT(B47&amp;"!O24")</f>
        <v>38909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852638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852638</v>
      </c>
      <c r="E40" s="79" t="s">
        <v>544</v>
      </c>
      <c r="F40" s="80">
        <f ca="1">INDIRECT(B47&amp;"!L25")</f>
        <v>6105</v>
      </c>
      <c r="H40" s="74"/>
      <c r="I40" s="75"/>
      <c r="L40" s="75"/>
      <c r="M40" s="75"/>
      <c r="O40" s="79"/>
      <c r="P40" s="80">
        <f ca="1">INDIRECT(B47&amp;"!O27")</f>
        <v>45014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2015-02-17T03:20:49Z</dcterms:modified>
  <cp:category/>
  <cp:version/>
  <cp:contentType/>
  <cp:contentStatus/>
</cp:coreProperties>
</file>