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'市町村分担金内訳'!$A$7:$DU$13</definedName>
    <definedName name="_xlnm.Print_Area" localSheetId="4">'組合分担金内訳'!$A$7:$BE$30</definedName>
    <definedName name="_xlnm.Print_Area" localSheetId="3">'廃棄物事業経費（歳出）'!$A$7:$CI$36</definedName>
    <definedName name="_xlnm.Print_Area" localSheetId="2">'廃棄物事業経費（歳入）'!$A$7:$AD$36</definedName>
    <definedName name="_xlnm.Print_Area" localSheetId="0">'廃棄物事業経費（市町村）'!$A$7:$DJ$30</definedName>
    <definedName name="_xlnm.Print_Area" localSheetId="1">'廃棄物事業経費（組合）'!$A$7:$DJ$13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<sst xmlns="http://schemas.openxmlformats.org/spreadsheetml/2006/main" count="2001" uniqueCount="454">
  <si>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</si>
  <si>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</si>
  <si>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</si>
  <si>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</si>
  <si>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</si>
  <si>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</si>
  <si>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</si>
  <si>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</si>
  <si>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</si>
  <si>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</si>
  <si>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</si>
  <si>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</si>
  <si>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</si>
  <si>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</si>
  <si>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</si>
  <si>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</si>
  <si>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</si>
  <si>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</si>
  <si>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</si>
  <si>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</si>
  <si>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</si>
  <si>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</si>
  <si>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</si>
  <si>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</si>
  <si>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</si>
  <si>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</si>
  <si>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</si>
  <si>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</si>
  <si>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</si>
  <si>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</si>
  <si>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</si>
  <si>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</si>
  <si>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</si>
  <si>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</si>
  <si>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</si>
  <si>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</si>
  <si>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</si>
  <si>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</si>
  <si>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</si>
  <si>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</si>
  <si>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</si>
  <si>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</si>
  <si>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</si>
  <si>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</si>
  <si>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</si>
  <si>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</si>
  <si>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</si>
  <si>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</si>
  <si>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</si>
  <si>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</si>
  <si>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</si>
  <si>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</si>
  <si>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</si>
  <si>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</si>
  <si>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</si>
  <si>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</si>
  <si>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</si>
  <si>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</si>
  <si>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</si>
  <si>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</si>
  <si>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</si>
  <si>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</si>
  <si>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</si>
  <si>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</si>
  <si>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</si>
  <si>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</si>
  <si>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</si>
  <si>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</si>
  <si>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</si>
  <si>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</si>
  <si>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</si>
  <si>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</si>
  <si>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</si>
  <si>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</si>
  <si>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</si>
  <si>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</si>
  <si>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</si>
  <si>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</si>
  <si>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</si>
  <si>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</si>
  <si>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</si>
  <si>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</si>
  <si>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</si>
  <si>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</si>
  <si>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</si>
  <si>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</si>
  <si>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</si>
  <si>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</si>
  <si>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</si>
  <si>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</si>
  <si>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</si>
  <si>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</si>
  <si>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</si>
  <si>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</si>
  <si>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</si>
  <si>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</si>
  <si>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</si>
  <si>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</si>
  <si>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</si>
  <si>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</si>
  <si>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</si>
  <si>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</si>
  <si>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</si>
  <si>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</si>
  <si>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</si>
  <si>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</si>
  <si>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</si>
  <si>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</si>
  <si>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</si>
  <si>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</si>
  <si>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</si>
  <si>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</si>
  <si>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</si>
  <si>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</si>
  <si>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</si>
  <si>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</si>
  <si>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</si>
  <si>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</si>
  <si>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</si>
  <si>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</si>
  <si>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</si>
  <si>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</si>
  <si>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</si>
  <si>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</si>
  <si>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</si>
  <si>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</si>
  <si>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</si>
  <si>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</si>
  <si>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</si>
  <si>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</si>
  <si>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</si>
  <si>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</si>
  <si>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</si>
  <si>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</si>
  <si>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</si>
  <si>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</si>
  <si>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</si>
  <si>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</si>
  <si>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</si>
  <si>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</si>
  <si>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</si>
  <si>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</si>
  <si>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</si>
  <si>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</si>
  <si>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</si>
  <si>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</si>
  <si>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</si>
  <si>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</si>
  <si>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</si>
  <si>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</si>
  <si>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</si>
  <si>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</si>
  <si>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</si>
  <si>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</si>
  <si>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</si>
  <si>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</si>
  <si>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</si>
  <si>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</si>
  <si>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</si>
  <si>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</si>
  <si>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</si>
  <si>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</si>
  <si>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</si>
  <si>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</si>
  <si>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</si>
  <si>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</si>
  <si>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</si>
  <si>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</si>
  <si>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</si>
  <si>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</si>
  <si>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</si>
  <si>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</si>
  <si>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</si>
  <si>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</si>
  <si>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</si>
  <si>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</si>
  <si>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</si>
  <si>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</si>
  <si>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</si>
  <si>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</si>
  <si>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</si>
  <si>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</si>
  <si>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</si>
  <si>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</si>
  <si>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</si>
  <si>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</si>
  <si>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</si>
  <si>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</si>
  <si>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</si>
  <si>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</si>
  <si>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</si>
  <si>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</si>
  <si>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</si>
  <si>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</si>
  <si>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</si>
  <si>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</si>
  <si>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</si>
  <si>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</si>
  <si>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</si>
  <si>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</si>
  <si>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</si>
  <si>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</si>
  <si>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</si>
  <si>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</si>
  <si>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</si>
  <si>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</si>
  <si>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</si>
  <si>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</si>
  <si>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</si>
  <si>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</si>
  <si>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</si>
  <si>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</si>
  <si>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</si>
  <si>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</si>
  <si>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</si>
  <si>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</si>
  <si>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</si>
  <si>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</si>
  <si>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</si>
  <si>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</si>
  <si>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</si>
  <si>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</si>
  <si>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</si>
  <si>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</si>
  <si>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</si>
  <si>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</si>
  <si>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</si>
  <si>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</si>
  <si>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</si>
  <si>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</si>
  <si>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</si>
  <si>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</si>
  <si>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</si>
  <si>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</si>
  <si>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</si>
  <si>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</si>
  <si>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</si>
  <si>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</si>
  <si>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</si>
  <si>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</si>
  <si>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</si>
  <si>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</si>
  <si>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</si>
  <si>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</si>
  <si>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</si>
  <si>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</si>
  <si>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</si>
  <si>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</si>
  <si>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</si>
  <si>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</si>
  <si>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</si>
  <si>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</si>
  <si>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</si>
  <si>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</si>
  <si>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</si>
  <si>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</si>
  <si>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</si>
  <si>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</si>
  <si>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</si>
  <si>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</si>
  <si>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</si>
  <si>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</si>
  <si>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</si>
  <si>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</si>
  <si>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</si>
  <si>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</si>
  <si>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</si>
  <si>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</si>
  <si>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</si>
  <si>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</si>
  <si>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</si>
  <si>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</si>
  <si>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</si>
  <si>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</si>
  <si>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</si>
  <si>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</si>
  <si>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</si>
  <si>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</si>
  <si>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</si>
  <si>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</si>
  <si>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</si>
  <si>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</si>
  <si>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</si>
  <si>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</si>
  <si>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</si>
  <si>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</si>
  <si>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</si>
  <si>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</si>
  <si>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</si>
  <si>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</si>
  <si>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</si>
  <si>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</si>
  <si>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</si>
  <si>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</si>
  <si>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</si>
  <si>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</si>
  <si>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</si>
  <si>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</si>
  <si>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</si>
  <si>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</si>
  <si>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</si>
  <si>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</si>
  <si>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</si>
  <si>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</si>
  <si>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</si>
  <si>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</si>
  <si>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</si>
  <si>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</si>
  <si>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</si>
  <si>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</si>
  <si>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</si>
  <si>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</si>
  <si>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</si>
  <si>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</si>
  <si>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</si>
  <si>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</si>
  <si>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</si>
  <si>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</si>
  <si>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</si>
  <si>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</si>
  <si>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</si>
  <si>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</si>
  <si>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</si>
  <si>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</si>
  <si>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</si>
  <si>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</si>
  <si>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</si>
  <si>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</si>
  <si>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</si>
  <si>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</si>
  <si>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</si>
  <si>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</si>
  <si>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</si>
  <si>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</si>
  <si>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府中市</t>
  </si>
  <si>
    <t>府中市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</si>
  <si>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</si>
  <si>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</si>
  <si>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</si>
  <si>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</si>
  <si>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</si>
  <si>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</si>
  <si>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</si>
  <si>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</si>
  <si>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</si>
  <si>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</si>
  <si>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</si>
  <si>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</si>
  <si>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</si>
  <si>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</si>
  <si>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</si>
  <si>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</si>
  <si>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</si>
  <si>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</si>
  <si>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</si>
  <si>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</si>
  <si>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</si>
  <si>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</si>
  <si>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</si>
  <si>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</si>
  <si>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</si>
  <si>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</si>
  <si>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</si>
  <si>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</si>
  <si>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</si>
  <si>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</si>
  <si>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</si>
  <si>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</si>
  <si>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</si>
  <si>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</si>
  <si>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</si>
  <si>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</si>
  <si>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</si>
  <si>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</si>
  <si>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</si>
  <si>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</si>
  <si>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</si>
  <si>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</si>
  <si>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</si>
  <si>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</si>
  <si>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</si>
  <si>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</si>
  <si>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</si>
  <si>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</si>
  <si>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</si>
  <si>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</si>
  <si>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</si>
  <si>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</si>
  <si>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</si>
  <si>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</si>
  <si>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</si>
  <si>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</si>
  <si>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</si>
  <si>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</si>
  <si>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</si>
  <si>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広島県</t>
  </si>
  <si>
    <t>34100</t>
  </si>
  <si>
    <t>広島市</t>
  </si>
  <si>
    <t>34839</t>
  </si>
  <si>
    <t>安芸地区衛生施設管理組合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</si>
  <si>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</si>
  <si>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</si>
  <si>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</si>
  <si>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</si>
  <si>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</si>
  <si>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</si>
  <si>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</si>
  <si>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</si>
  <si>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</si>
  <si>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34845</t>
  </si>
  <si>
    <t>甲世衛生組合</t>
  </si>
  <si>
    <t>34205</t>
  </si>
  <si>
    <t>尾道市</t>
  </si>
  <si>
    <t>福山市</t>
  </si>
  <si>
    <t>三次市</t>
  </si>
  <si>
    <t>庄原市</t>
  </si>
  <si>
    <t>大竹市</t>
  </si>
  <si>
    <t>34212</t>
  </si>
  <si>
    <t>東広島市</t>
  </si>
  <si>
    <t>廿日市市</t>
  </si>
  <si>
    <t>34214</t>
  </si>
  <si>
    <t>安芸高田市</t>
  </si>
  <si>
    <t>34908</t>
  </si>
  <si>
    <t>芸北広域環境施設組合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</si>
  <si>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</si>
  <si>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</si>
  <si>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</si>
  <si>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</si>
  <si>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</si>
  <si>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</si>
  <si>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</si>
  <si>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</si>
  <si>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</si>
  <si>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</si>
  <si>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</si>
  <si>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34842</t>
  </si>
  <si>
    <t>山県郡西部衛生組合</t>
  </si>
  <si>
    <t>34369</t>
  </si>
  <si>
    <t>北広島町</t>
  </si>
  <si>
    <t>34431</t>
  </si>
  <si>
    <t>大崎上島町</t>
  </si>
  <si>
    <t>34462</t>
  </si>
  <si>
    <t>世羅町</t>
  </si>
  <si>
    <t>神石高原町</t>
  </si>
  <si>
    <t>34202</t>
  </si>
  <si>
    <t>34207</t>
  </si>
  <si>
    <t>34208</t>
  </si>
  <si>
    <t>34209</t>
  </si>
  <si>
    <t>34210</t>
  </si>
  <si>
    <t>34211</t>
  </si>
  <si>
    <t>34213</t>
  </si>
  <si>
    <t>34215</t>
  </si>
  <si>
    <t>34545</t>
  </si>
  <si>
    <t>34000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</si>
</sst>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3" fontId="15" fillId="37" borderId="10" xfId="48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SUM(D8:D30)</f>
        <v>36986290</v>
      </c>
      <c r="E7" s="123">
        <f t="shared" si="0"/>
        <v>10235341</v>
      </c>
      <c r="F7" s="123">
        <f t="shared" si="0"/>
        <v>2429296</v>
      </c>
      <c r="G7" s="123">
        <f t="shared" si="0"/>
        <v>44785</v>
      </c>
      <c r="H7" s="123">
        <f t="shared" si="0"/>
        <v>699200</v>
      </c>
      <c r="I7" s="123">
        <f t="shared" si="0"/>
        <v>5127471</v>
      </c>
      <c r="J7" s="123" t="s">
        <v>332</v>
      </c>
      <c r="K7" s="123">
        <f aca="true" t="shared" si="1" ref="K7:R7">SUM(K8:K30)</f>
        <v>1934589</v>
      </c>
      <c r="L7" s="123">
        <f t="shared" si="1"/>
        <v>26750949</v>
      </c>
      <c r="M7" s="123">
        <f t="shared" si="1"/>
        <v>5918918</v>
      </c>
      <c r="N7" s="123">
        <f t="shared" si="1"/>
        <v>1327280</v>
      </c>
      <c r="O7" s="123">
        <f t="shared" si="1"/>
        <v>30896</v>
      </c>
      <c r="P7" s="123">
        <f t="shared" si="1"/>
        <v>6961</v>
      </c>
      <c r="Q7" s="123">
        <f t="shared" si="1"/>
        <v>536500</v>
      </c>
      <c r="R7" s="123">
        <f t="shared" si="1"/>
        <v>513250</v>
      </c>
      <c r="S7" s="123" t="s">
        <v>332</v>
      </c>
      <c r="T7" s="123">
        <f aca="true" t="shared" si="2" ref="T7:AA7">SUM(T8:T30)</f>
        <v>239673</v>
      </c>
      <c r="U7" s="123">
        <f t="shared" si="2"/>
        <v>4591638</v>
      </c>
      <c r="V7" s="123">
        <f t="shared" si="2"/>
        <v>42905208</v>
      </c>
      <c r="W7" s="123">
        <f t="shared" si="2"/>
        <v>11562621</v>
      </c>
      <c r="X7" s="123">
        <f t="shared" si="2"/>
        <v>2460192</v>
      </c>
      <c r="Y7" s="123">
        <f t="shared" si="2"/>
        <v>51746</v>
      </c>
      <c r="Z7" s="123">
        <f t="shared" si="2"/>
        <v>1235700</v>
      </c>
      <c r="AA7" s="123">
        <f t="shared" si="2"/>
        <v>5640721</v>
      </c>
      <c r="AB7" s="123" t="s">
        <v>332</v>
      </c>
      <c r="AC7" s="123">
        <f aca="true" t="shared" si="3" ref="AC7:BH7">SUM(AC8:AC30)</f>
        <v>2174262</v>
      </c>
      <c r="AD7" s="123">
        <f t="shared" si="3"/>
        <v>31342587</v>
      </c>
      <c r="AE7" s="123">
        <f t="shared" si="3"/>
        <v>3446307</v>
      </c>
      <c r="AF7" s="123">
        <f t="shared" si="3"/>
        <v>3291452</v>
      </c>
      <c r="AG7" s="123">
        <f t="shared" si="3"/>
        <v>100006</v>
      </c>
      <c r="AH7" s="123">
        <f t="shared" si="3"/>
        <v>2332028</v>
      </c>
      <c r="AI7" s="123">
        <f t="shared" si="3"/>
        <v>313162</v>
      </c>
      <c r="AJ7" s="123">
        <f t="shared" si="3"/>
        <v>546256</v>
      </c>
      <c r="AK7" s="123">
        <f t="shared" si="3"/>
        <v>154855</v>
      </c>
      <c r="AL7" s="123">
        <f t="shared" si="3"/>
        <v>0</v>
      </c>
      <c r="AM7" s="123">
        <f t="shared" si="3"/>
        <v>29454270</v>
      </c>
      <c r="AN7" s="123">
        <f t="shared" si="3"/>
        <v>7490963</v>
      </c>
      <c r="AO7" s="123">
        <f t="shared" si="3"/>
        <v>1666273</v>
      </c>
      <c r="AP7" s="123">
        <f t="shared" si="3"/>
        <v>4536461</v>
      </c>
      <c r="AQ7" s="123">
        <f t="shared" si="3"/>
        <v>1061678</v>
      </c>
      <c r="AR7" s="123">
        <f t="shared" si="3"/>
        <v>226551</v>
      </c>
      <c r="AS7" s="123">
        <f t="shared" si="3"/>
        <v>6052043</v>
      </c>
      <c r="AT7" s="123">
        <f t="shared" si="3"/>
        <v>1068746</v>
      </c>
      <c r="AU7" s="123">
        <f t="shared" si="3"/>
        <v>4540303</v>
      </c>
      <c r="AV7" s="123">
        <f t="shared" si="3"/>
        <v>442994</v>
      </c>
      <c r="AW7" s="123">
        <f t="shared" si="3"/>
        <v>70485</v>
      </c>
      <c r="AX7" s="123">
        <f t="shared" si="3"/>
        <v>15834972</v>
      </c>
      <c r="AY7" s="123">
        <f t="shared" si="3"/>
        <v>6429188</v>
      </c>
      <c r="AZ7" s="123">
        <f t="shared" si="3"/>
        <v>7432216</v>
      </c>
      <c r="BA7" s="123">
        <f t="shared" si="3"/>
        <v>1617549</v>
      </c>
      <c r="BB7" s="123">
        <f t="shared" si="3"/>
        <v>356019</v>
      </c>
      <c r="BC7" s="123">
        <f t="shared" si="3"/>
        <v>2925087</v>
      </c>
      <c r="BD7" s="123">
        <f t="shared" si="3"/>
        <v>5807</v>
      </c>
      <c r="BE7" s="123">
        <f t="shared" si="3"/>
        <v>1160626</v>
      </c>
      <c r="BF7" s="123">
        <f t="shared" si="3"/>
        <v>34061203</v>
      </c>
      <c r="BG7" s="123">
        <f t="shared" si="3"/>
        <v>1030361</v>
      </c>
      <c r="BH7" s="123">
        <f t="shared" si="3"/>
        <v>1028985</v>
      </c>
      <c r="BI7" s="123">
        <f aca="true" t="shared" si="4" ref="BI7:CN7">SUM(BI8:BI30)</f>
        <v>340844</v>
      </c>
      <c r="BJ7" s="123">
        <f t="shared" si="4"/>
        <v>664778</v>
      </c>
      <c r="BK7" s="123">
        <f t="shared" si="4"/>
        <v>23363</v>
      </c>
      <c r="BL7" s="123">
        <f t="shared" si="4"/>
        <v>0</v>
      </c>
      <c r="BM7" s="123">
        <f t="shared" si="4"/>
        <v>1376</v>
      </c>
      <c r="BN7" s="123">
        <f t="shared" si="4"/>
        <v>0</v>
      </c>
      <c r="BO7" s="123">
        <f t="shared" si="4"/>
        <v>3609821</v>
      </c>
      <c r="BP7" s="123">
        <f t="shared" si="4"/>
        <v>592921</v>
      </c>
      <c r="BQ7" s="123">
        <f t="shared" si="4"/>
        <v>250472</v>
      </c>
      <c r="BR7" s="123">
        <f t="shared" si="4"/>
        <v>140439</v>
      </c>
      <c r="BS7" s="123">
        <f t="shared" si="4"/>
        <v>201989</v>
      </c>
      <c r="BT7" s="123">
        <f t="shared" si="4"/>
        <v>21</v>
      </c>
      <c r="BU7" s="123">
        <f t="shared" si="4"/>
        <v>1145316</v>
      </c>
      <c r="BV7" s="123">
        <f t="shared" si="4"/>
        <v>90451</v>
      </c>
      <c r="BW7" s="123">
        <f t="shared" si="4"/>
        <v>834911</v>
      </c>
      <c r="BX7" s="123">
        <f t="shared" si="4"/>
        <v>219954</v>
      </c>
      <c r="BY7" s="123">
        <f t="shared" si="4"/>
        <v>7260</v>
      </c>
      <c r="BZ7" s="123">
        <f t="shared" si="4"/>
        <v>1864324</v>
      </c>
      <c r="CA7" s="123">
        <f t="shared" si="4"/>
        <v>266943</v>
      </c>
      <c r="CB7" s="123">
        <f t="shared" si="4"/>
        <v>1575172</v>
      </c>
      <c r="CC7" s="123">
        <f t="shared" si="4"/>
        <v>20283</v>
      </c>
      <c r="CD7" s="123">
        <f t="shared" si="4"/>
        <v>1926</v>
      </c>
      <c r="CE7" s="123">
        <f t="shared" si="4"/>
        <v>1112781</v>
      </c>
      <c r="CF7" s="123">
        <f t="shared" si="4"/>
        <v>0</v>
      </c>
      <c r="CG7" s="123">
        <f t="shared" si="4"/>
        <v>165955</v>
      </c>
      <c r="CH7" s="123">
        <f t="shared" si="4"/>
        <v>4806137</v>
      </c>
      <c r="CI7" s="123">
        <f t="shared" si="4"/>
        <v>4476668</v>
      </c>
      <c r="CJ7" s="123">
        <f t="shared" si="4"/>
        <v>4320437</v>
      </c>
      <c r="CK7" s="123">
        <f t="shared" si="4"/>
        <v>440850</v>
      </c>
      <c r="CL7" s="123">
        <f t="shared" si="4"/>
        <v>2996806</v>
      </c>
      <c r="CM7" s="123">
        <f t="shared" si="4"/>
        <v>336525</v>
      </c>
      <c r="CN7" s="123">
        <f t="shared" si="4"/>
        <v>546256</v>
      </c>
      <c r="CO7" s="123">
        <f aca="true" t="shared" si="5" ref="CO7:DJ7">SUM(CO8:CO30)</f>
        <v>156231</v>
      </c>
      <c r="CP7" s="123">
        <f t="shared" si="5"/>
        <v>0</v>
      </c>
      <c r="CQ7" s="123">
        <f t="shared" si="5"/>
        <v>33064091</v>
      </c>
      <c r="CR7" s="123">
        <f t="shared" si="5"/>
        <v>8083884</v>
      </c>
      <c r="CS7" s="123">
        <f t="shared" si="5"/>
        <v>1916745</v>
      </c>
      <c r="CT7" s="123">
        <f t="shared" si="5"/>
        <v>4676900</v>
      </c>
      <c r="CU7" s="123">
        <f t="shared" si="5"/>
        <v>1263667</v>
      </c>
      <c r="CV7" s="123">
        <f t="shared" si="5"/>
        <v>226572</v>
      </c>
      <c r="CW7" s="123">
        <f t="shared" si="5"/>
        <v>7197359</v>
      </c>
      <c r="CX7" s="123">
        <f t="shared" si="5"/>
        <v>1159197</v>
      </c>
      <c r="CY7" s="123">
        <f t="shared" si="5"/>
        <v>5375214</v>
      </c>
      <c r="CZ7" s="123">
        <f t="shared" si="5"/>
        <v>662948</v>
      </c>
      <c r="DA7" s="123">
        <f t="shared" si="5"/>
        <v>77745</v>
      </c>
      <c r="DB7" s="123">
        <f t="shared" si="5"/>
        <v>17699296</v>
      </c>
      <c r="DC7" s="123">
        <f t="shared" si="5"/>
        <v>6696131</v>
      </c>
      <c r="DD7" s="123">
        <f t="shared" si="5"/>
        <v>9007388</v>
      </c>
      <c r="DE7" s="123">
        <f t="shared" si="5"/>
        <v>1637832</v>
      </c>
      <c r="DF7" s="123">
        <f t="shared" si="5"/>
        <v>357945</v>
      </c>
      <c r="DG7" s="123">
        <f t="shared" si="5"/>
        <v>4037868</v>
      </c>
      <c r="DH7" s="123">
        <f t="shared" si="5"/>
        <v>5807</v>
      </c>
      <c r="DI7" s="123">
        <f t="shared" si="5"/>
        <v>1326581</v>
      </c>
      <c r="DJ7" s="123">
        <f t="shared" si="5"/>
        <v>38867340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30">SUM(E8,+L8)</f>
        <v>13807326</v>
      </c>
      <c r="E8" s="127">
        <f aca="true" t="shared" si="7" ref="E8:E30">SUM(F8:I8)+K8</f>
        <v>5016894</v>
      </c>
      <c r="F8" s="127">
        <v>982474</v>
      </c>
      <c r="G8" s="127">
        <v>20101</v>
      </c>
      <c r="H8" s="127">
        <v>589100</v>
      </c>
      <c r="I8" s="127">
        <v>2468640</v>
      </c>
      <c r="J8" s="128" t="s">
        <v>332</v>
      </c>
      <c r="K8" s="127">
        <v>956579</v>
      </c>
      <c r="L8" s="210">
        <v>8790432</v>
      </c>
      <c r="M8" s="127">
        <f aca="true" t="shared" si="8" ref="M8:M30">SUM(N8,+U8)</f>
        <v>1284056</v>
      </c>
      <c r="N8" s="127">
        <f aca="true" t="shared" si="9" ref="N8:N30">SUM(O8:R8)+T8</f>
        <v>193582</v>
      </c>
      <c r="O8" s="127">
        <v>0</v>
      </c>
      <c r="P8" s="127">
        <v>0</v>
      </c>
      <c r="Q8" s="127">
        <v>0</v>
      </c>
      <c r="R8" s="127">
        <v>131011</v>
      </c>
      <c r="S8" s="128" t="s">
        <v>332</v>
      </c>
      <c r="T8" s="127">
        <v>62571</v>
      </c>
      <c r="U8" s="127">
        <v>1090474</v>
      </c>
      <c r="V8" s="127">
        <f aca="true" t="shared" si="10" ref="V8:V30">+SUM(D8,M8)</f>
        <v>15091382</v>
      </c>
      <c r="W8" s="127">
        <f aca="true" t="shared" si="11" ref="W8:W30">+SUM(E8,N8)</f>
        <v>5210476</v>
      </c>
      <c r="X8" s="127">
        <f aca="true" t="shared" si="12" ref="X8:X30">+SUM(F8,O8)</f>
        <v>982474</v>
      </c>
      <c r="Y8" s="127">
        <f aca="true" t="shared" si="13" ref="Y8:Y30">+SUM(G8,P8)</f>
        <v>20101</v>
      </c>
      <c r="Z8" s="127">
        <f aca="true" t="shared" si="14" ref="Z8:Z30">+SUM(H8,Q8)</f>
        <v>589100</v>
      </c>
      <c r="AA8" s="127">
        <f aca="true" t="shared" si="15" ref="AA8:AA30">+SUM(I8,R8)</f>
        <v>2599651</v>
      </c>
      <c r="AB8" s="128" t="s">
        <v>332</v>
      </c>
      <c r="AC8" s="127">
        <f aca="true" t="shared" si="16" ref="AC8:AC30">+SUM(K8,T8)</f>
        <v>1019150</v>
      </c>
      <c r="AD8" s="127">
        <f aca="true" t="shared" si="17" ref="AD8:AD30">+SUM(L8,U8)</f>
        <v>9880906</v>
      </c>
      <c r="AE8" s="127">
        <f aca="true" t="shared" si="18" ref="AE8:AE30">SUM(AF8,+AK8)</f>
        <v>1759898</v>
      </c>
      <c r="AF8" s="127">
        <f aca="true" t="shared" si="19" ref="AF8:AF30">SUM(AG8:AJ8)</f>
        <v>1756874</v>
      </c>
      <c r="AG8" s="127">
        <v>0</v>
      </c>
      <c r="AH8" s="127">
        <v>980986</v>
      </c>
      <c r="AI8" s="127">
        <v>266555</v>
      </c>
      <c r="AJ8" s="127">
        <v>509333</v>
      </c>
      <c r="AK8" s="127">
        <v>3024</v>
      </c>
      <c r="AL8" s="127">
        <v>0</v>
      </c>
      <c r="AM8" s="127">
        <f aca="true" t="shared" si="20" ref="AM8:AM30">SUM(AN8,AS8,AW8,AX8,BD8)</f>
        <v>11318275</v>
      </c>
      <c r="AN8" s="127">
        <f aca="true" t="shared" si="21" ref="AN8:AN30">SUM(AO8:AR8)</f>
        <v>3980887</v>
      </c>
      <c r="AO8" s="127">
        <v>803894</v>
      </c>
      <c r="AP8" s="127">
        <v>2373098</v>
      </c>
      <c r="AQ8" s="127">
        <v>629135</v>
      </c>
      <c r="AR8" s="127">
        <v>174760</v>
      </c>
      <c r="AS8" s="127">
        <f aca="true" t="shared" si="22" ref="AS8:AS30">SUM(AT8:AV8)</f>
        <v>1867567</v>
      </c>
      <c r="AT8" s="127">
        <v>212083</v>
      </c>
      <c r="AU8" s="127">
        <v>1348887</v>
      </c>
      <c r="AV8" s="127">
        <v>306597</v>
      </c>
      <c r="AW8" s="127">
        <v>29242</v>
      </c>
      <c r="AX8" s="127">
        <f aca="true" t="shared" si="23" ref="AX8:AX30">SUM(AY8:BB8)</f>
        <v>5440579</v>
      </c>
      <c r="AY8" s="127">
        <v>2321855</v>
      </c>
      <c r="AZ8" s="127">
        <v>2798771</v>
      </c>
      <c r="BA8" s="127">
        <v>133007</v>
      </c>
      <c r="BB8" s="127">
        <v>186946</v>
      </c>
      <c r="BC8" s="127">
        <v>0</v>
      </c>
      <c r="BD8" s="127">
        <v>0</v>
      </c>
      <c r="BE8" s="210">
        <v>729153</v>
      </c>
      <c r="BF8" s="127">
        <f aca="true" t="shared" si="24" ref="BF8:BF30">SUM(AE8,+AM8,+BE8)</f>
        <v>13807326</v>
      </c>
      <c r="BG8" s="127">
        <f aca="true" t="shared" si="25" ref="BG8:BG30">SUM(BH8,+BM8)</f>
        <v>0</v>
      </c>
      <c r="BH8" s="127">
        <f aca="true" t="shared" si="26" ref="BH8:BH30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30">SUM(BP8,BU8,BY8,BZ8,CF8)</f>
        <v>906685</v>
      </c>
      <c r="BP8" s="127">
        <f aca="true" t="shared" si="28" ref="BP8:BP30">SUM(BQ8:BT8)</f>
        <v>105960</v>
      </c>
      <c r="BQ8" s="127">
        <v>35320</v>
      </c>
      <c r="BR8" s="127">
        <v>26490</v>
      </c>
      <c r="BS8" s="127">
        <v>44150</v>
      </c>
      <c r="BT8" s="127">
        <v>0</v>
      </c>
      <c r="BU8" s="127">
        <f aca="true" t="shared" si="29" ref="BU8:BU30">SUM(BV8:BX8)</f>
        <v>1415</v>
      </c>
      <c r="BV8" s="127">
        <v>0</v>
      </c>
      <c r="BW8" s="127">
        <v>1415</v>
      </c>
      <c r="BX8" s="127">
        <v>0</v>
      </c>
      <c r="BY8" s="127">
        <v>227</v>
      </c>
      <c r="BZ8" s="127">
        <f aca="true" t="shared" si="30" ref="BZ8:BZ30">SUM(CA8:CD8)</f>
        <v>799083</v>
      </c>
      <c r="CA8" s="127">
        <v>0</v>
      </c>
      <c r="CB8" s="127">
        <v>799083</v>
      </c>
      <c r="CC8" s="127">
        <v>0</v>
      </c>
      <c r="CD8" s="127">
        <v>0</v>
      </c>
      <c r="CE8" s="127">
        <v>256986</v>
      </c>
      <c r="CF8" s="210">
        <v>0</v>
      </c>
      <c r="CG8" s="210">
        <v>120385</v>
      </c>
      <c r="CH8" s="127">
        <f aca="true" t="shared" si="31" ref="CH8:CH30">SUM(BG8,+BO8,+CG8)</f>
        <v>1027070</v>
      </c>
      <c r="CI8" s="127">
        <f aca="true" t="shared" si="32" ref="CI8:CX23">SUM(AE8,+BG8)</f>
        <v>1759898</v>
      </c>
      <c r="CJ8" s="127">
        <f t="shared" si="32"/>
        <v>1756874</v>
      </c>
      <c r="CK8" s="127">
        <f t="shared" si="32"/>
        <v>0</v>
      </c>
      <c r="CL8" s="127">
        <f t="shared" si="32"/>
        <v>980986</v>
      </c>
      <c r="CM8" s="127">
        <f t="shared" si="32"/>
        <v>266555</v>
      </c>
      <c r="CN8" s="127">
        <f t="shared" si="32"/>
        <v>509333</v>
      </c>
      <c r="CO8" s="127">
        <f t="shared" si="32"/>
        <v>3024</v>
      </c>
      <c r="CP8" s="127">
        <f t="shared" si="32"/>
        <v>0</v>
      </c>
      <c r="CQ8" s="127">
        <f t="shared" si="32"/>
        <v>12224960</v>
      </c>
      <c r="CR8" s="127">
        <f t="shared" si="32"/>
        <v>4086847</v>
      </c>
      <c r="CS8" s="127">
        <f t="shared" si="32"/>
        <v>839214</v>
      </c>
      <c r="CT8" s="127">
        <f t="shared" si="32"/>
        <v>2399588</v>
      </c>
      <c r="CU8" s="127">
        <f t="shared" si="32"/>
        <v>673285</v>
      </c>
      <c r="CV8" s="127">
        <f t="shared" si="32"/>
        <v>174760</v>
      </c>
      <c r="CW8" s="127">
        <f t="shared" si="32"/>
        <v>1868982</v>
      </c>
      <c r="CX8" s="127">
        <f t="shared" si="32"/>
        <v>212083</v>
      </c>
      <c r="CY8" s="127">
        <f aca="true" t="shared" si="33" ref="CY8:DJ29">SUM(AU8,+BW8)</f>
        <v>1350302</v>
      </c>
      <c r="CZ8" s="127">
        <f t="shared" si="33"/>
        <v>306597</v>
      </c>
      <c r="DA8" s="127">
        <f t="shared" si="33"/>
        <v>29469</v>
      </c>
      <c r="DB8" s="127">
        <f t="shared" si="33"/>
        <v>6239662</v>
      </c>
      <c r="DC8" s="127">
        <f t="shared" si="33"/>
        <v>2321855</v>
      </c>
      <c r="DD8" s="127">
        <f t="shared" si="33"/>
        <v>3597854</v>
      </c>
      <c r="DE8" s="127">
        <f t="shared" si="33"/>
        <v>133007</v>
      </c>
      <c r="DF8" s="127">
        <f t="shared" si="33"/>
        <v>186946</v>
      </c>
      <c r="DG8" s="127">
        <f t="shared" si="33"/>
        <v>256986</v>
      </c>
      <c r="DH8" s="127">
        <f t="shared" si="33"/>
        <v>0</v>
      </c>
      <c r="DI8" s="127">
        <f t="shared" si="33"/>
        <v>849538</v>
      </c>
      <c r="DJ8" s="127">
        <f t="shared" si="33"/>
        <v>14834396</v>
      </c>
    </row>
    <row r="9" spans="1:114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6"/>
        <v>4423210</v>
      </c>
      <c r="E9" s="127">
        <f t="shared" si="7"/>
        <v>1890436</v>
      </c>
      <c r="F9" s="127">
        <v>792876</v>
      </c>
      <c r="G9" s="127">
        <v>0</v>
      </c>
      <c r="H9" s="127">
        <v>0</v>
      </c>
      <c r="I9" s="127">
        <v>700827</v>
      </c>
      <c r="J9" s="128" t="s">
        <v>332</v>
      </c>
      <c r="K9" s="127">
        <v>396733</v>
      </c>
      <c r="L9" s="127">
        <v>2532774</v>
      </c>
      <c r="M9" s="127">
        <f t="shared" si="8"/>
        <v>290900</v>
      </c>
      <c r="N9" s="127">
        <f t="shared" si="9"/>
        <v>19792</v>
      </c>
      <c r="O9" s="127">
        <v>0</v>
      </c>
      <c r="P9" s="127">
        <v>0</v>
      </c>
      <c r="Q9" s="127">
        <v>0</v>
      </c>
      <c r="R9" s="127">
        <v>13034</v>
      </c>
      <c r="S9" s="128" t="s">
        <v>332</v>
      </c>
      <c r="T9" s="127">
        <v>6758</v>
      </c>
      <c r="U9" s="127">
        <v>271108</v>
      </c>
      <c r="V9" s="127">
        <f t="shared" si="10"/>
        <v>4714110</v>
      </c>
      <c r="W9" s="127">
        <f t="shared" si="11"/>
        <v>1910228</v>
      </c>
      <c r="X9" s="127">
        <f t="shared" si="12"/>
        <v>792876</v>
      </c>
      <c r="Y9" s="127">
        <f t="shared" si="13"/>
        <v>0</v>
      </c>
      <c r="Z9" s="127">
        <f t="shared" si="14"/>
        <v>0</v>
      </c>
      <c r="AA9" s="127">
        <f t="shared" si="15"/>
        <v>713861</v>
      </c>
      <c r="AB9" s="128" t="s">
        <v>332</v>
      </c>
      <c r="AC9" s="127">
        <f t="shared" si="16"/>
        <v>403491</v>
      </c>
      <c r="AD9" s="127">
        <f t="shared" si="17"/>
        <v>2803882</v>
      </c>
      <c r="AE9" s="127">
        <f t="shared" si="18"/>
        <v>435069</v>
      </c>
      <c r="AF9" s="127">
        <f t="shared" si="19"/>
        <v>435069</v>
      </c>
      <c r="AG9" s="127">
        <v>0</v>
      </c>
      <c r="AH9" s="127">
        <v>435069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3988141</v>
      </c>
      <c r="AN9" s="127">
        <f t="shared" si="21"/>
        <v>970320</v>
      </c>
      <c r="AO9" s="127">
        <v>106011</v>
      </c>
      <c r="AP9" s="127">
        <v>679450</v>
      </c>
      <c r="AQ9" s="127">
        <v>160908</v>
      </c>
      <c r="AR9" s="127">
        <v>23951</v>
      </c>
      <c r="AS9" s="127">
        <f t="shared" si="22"/>
        <v>433098</v>
      </c>
      <c r="AT9" s="127">
        <v>56544</v>
      </c>
      <c r="AU9" s="127">
        <v>374538</v>
      </c>
      <c r="AV9" s="127">
        <v>2016</v>
      </c>
      <c r="AW9" s="127">
        <v>2767</v>
      </c>
      <c r="AX9" s="127">
        <f t="shared" si="23"/>
        <v>2581956</v>
      </c>
      <c r="AY9" s="127">
        <v>464273</v>
      </c>
      <c r="AZ9" s="127">
        <v>838705</v>
      </c>
      <c r="BA9" s="127">
        <v>1278978</v>
      </c>
      <c r="BB9" s="127">
        <v>0</v>
      </c>
      <c r="BC9" s="127">
        <v>0</v>
      </c>
      <c r="BD9" s="127">
        <v>0</v>
      </c>
      <c r="BE9" s="127">
        <v>0</v>
      </c>
      <c r="BF9" s="127">
        <f t="shared" si="24"/>
        <v>4423210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290900</v>
      </c>
      <c r="BP9" s="127">
        <f t="shared" si="28"/>
        <v>52416</v>
      </c>
      <c r="BQ9" s="127">
        <v>0</v>
      </c>
      <c r="BR9" s="127">
        <v>0</v>
      </c>
      <c r="BS9" s="127">
        <v>52395</v>
      </c>
      <c r="BT9" s="127">
        <v>21</v>
      </c>
      <c r="BU9" s="127">
        <f t="shared" si="29"/>
        <v>105490</v>
      </c>
      <c r="BV9" s="127">
        <v>7058</v>
      </c>
      <c r="BW9" s="127">
        <v>98432</v>
      </c>
      <c r="BX9" s="127">
        <v>0</v>
      </c>
      <c r="BY9" s="127">
        <v>0</v>
      </c>
      <c r="BZ9" s="127">
        <f t="shared" si="30"/>
        <v>132994</v>
      </c>
      <c r="CA9" s="127">
        <v>12369</v>
      </c>
      <c r="CB9" s="127">
        <v>120625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31"/>
        <v>290900</v>
      </c>
      <c r="CI9" s="127">
        <f t="shared" si="32"/>
        <v>435069</v>
      </c>
      <c r="CJ9" s="127">
        <f t="shared" si="32"/>
        <v>435069</v>
      </c>
      <c r="CK9" s="127">
        <f t="shared" si="32"/>
        <v>0</v>
      </c>
      <c r="CL9" s="127">
        <f t="shared" si="32"/>
        <v>435069</v>
      </c>
      <c r="CM9" s="127">
        <f t="shared" si="32"/>
        <v>0</v>
      </c>
      <c r="CN9" s="127">
        <f t="shared" si="32"/>
        <v>0</v>
      </c>
      <c r="CO9" s="127">
        <f t="shared" si="32"/>
        <v>0</v>
      </c>
      <c r="CP9" s="127">
        <f t="shared" si="32"/>
        <v>0</v>
      </c>
      <c r="CQ9" s="127">
        <f t="shared" si="32"/>
        <v>4279041</v>
      </c>
      <c r="CR9" s="127">
        <f t="shared" si="32"/>
        <v>1022736</v>
      </c>
      <c r="CS9" s="127">
        <f t="shared" si="32"/>
        <v>106011</v>
      </c>
      <c r="CT9" s="127">
        <f t="shared" si="32"/>
        <v>679450</v>
      </c>
      <c r="CU9" s="127">
        <f t="shared" si="32"/>
        <v>213303</v>
      </c>
      <c r="CV9" s="127">
        <f t="shared" si="32"/>
        <v>23972</v>
      </c>
      <c r="CW9" s="127">
        <f t="shared" si="32"/>
        <v>538588</v>
      </c>
      <c r="CX9" s="127">
        <f t="shared" si="32"/>
        <v>63602</v>
      </c>
      <c r="CY9" s="127">
        <f t="shared" si="33"/>
        <v>472970</v>
      </c>
      <c r="CZ9" s="127">
        <f t="shared" si="33"/>
        <v>2016</v>
      </c>
      <c r="DA9" s="127">
        <f t="shared" si="33"/>
        <v>2767</v>
      </c>
      <c r="DB9" s="127">
        <f t="shared" si="33"/>
        <v>2714950</v>
      </c>
      <c r="DC9" s="127">
        <f t="shared" si="33"/>
        <v>476642</v>
      </c>
      <c r="DD9" s="127">
        <f t="shared" si="33"/>
        <v>959330</v>
      </c>
      <c r="DE9" s="127">
        <f t="shared" si="33"/>
        <v>1278978</v>
      </c>
      <c r="DF9" s="127">
        <f t="shared" si="33"/>
        <v>0</v>
      </c>
      <c r="DG9" s="127">
        <f t="shared" si="33"/>
        <v>0</v>
      </c>
      <c r="DH9" s="127">
        <f t="shared" si="33"/>
        <v>0</v>
      </c>
      <c r="DI9" s="127">
        <f t="shared" si="33"/>
        <v>0</v>
      </c>
      <c r="DJ9" s="127">
        <f t="shared" si="33"/>
        <v>4714110</v>
      </c>
    </row>
    <row r="10" spans="1:114" s="129" customFormat="1" ht="12" customHeight="1">
      <c r="A10" s="125" t="s">
        <v>336</v>
      </c>
      <c r="B10" s="133" t="s">
        <v>342</v>
      </c>
      <c r="C10" s="125" t="s">
        <v>343</v>
      </c>
      <c r="D10" s="127">
        <f t="shared" si="6"/>
        <v>354772</v>
      </c>
      <c r="E10" s="127">
        <f t="shared" si="7"/>
        <v>49</v>
      </c>
      <c r="F10" s="127">
        <v>0</v>
      </c>
      <c r="G10" s="127">
        <v>0</v>
      </c>
      <c r="H10" s="127">
        <v>0</v>
      </c>
      <c r="I10" s="127">
        <v>49</v>
      </c>
      <c r="J10" s="128" t="s">
        <v>332</v>
      </c>
      <c r="K10" s="127">
        <v>0</v>
      </c>
      <c r="L10" s="127">
        <v>354723</v>
      </c>
      <c r="M10" s="127">
        <f t="shared" si="8"/>
        <v>71989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71989</v>
      </c>
      <c r="V10" s="127">
        <f t="shared" si="10"/>
        <v>426761</v>
      </c>
      <c r="W10" s="127">
        <f t="shared" si="11"/>
        <v>49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49</v>
      </c>
      <c r="AB10" s="128" t="s">
        <v>332</v>
      </c>
      <c r="AC10" s="127">
        <f t="shared" si="16"/>
        <v>0</v>
      </c>
      <c r="AD10" s="127">
        <f t="shared" si="17"/>
        <v>426712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101367</v>
      </c>
      <c r="AN10" s="127">
        <f t="shared" si="21"/>
        <v>4033</v>
      </c>
      <c r="AO10" s="127">
        <v>4033</v>
      </c>
      <c r="AP10" s="127">
        <v>0</v>
      </c>
      <c r="AQ10" s="127">
        <v>0</v>
      </c>
      <c r="AR10" s="127">
        <v>0</v>
      </c>
      <c r="AS10" s="127">
        <f t="shared" si="22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3"/>
        <v>97334</v>
      </c>
      <c r="AY10" s="127">
        <v>97334</v>
      </c>
      <c r="AZ10" s="127">
        <v>0</v>
      </c>
      <c r="BA10" s="127">
        <v>0</v>
      </c>
      <c r="BB10" s="127">
        <v>0</v>
      </c>
      <c r="BC10" s="127">
        <v>253325</v>
      </c>
      <c r="BD10" s="127">
        <v>0</v>
      </c>
      <c r="BE10" s="127">
        <v>80</v>
      </c>
      <c r="BF10" s="127">
        <f t="shared" si="24"/>
        <v>101447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3901</v>
      </c>
      <c r="BP10" s="127">
        <f t="shared" si="28"/>
        <v>3901</v>
      </c>
      <c r="BQ10" s="127">
        <v>3901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68088</v>
      </c>
      <c r="CF10" s="127">
        <v>0</v>
      </c>
      <c r="CG10" s="127">
        <v>0</v>
      </c>
      <c r="CH10" s="127">
        <f t="shared" si="31"/>
        <v>3901</v>
      </c>
      <c r="CI10" s="127">
        <f t="shared" si="32"/>
        <v>0</v>
      </c>
      <c r="CJ10" s="127">
        <f t="shared" si="32"/>
        <v>0</v>
      </c>
      <c r="CK10" s="127">
        <f t="shared" si="32"/>
        <v>0</v>
      </c>
      <c r="CL10" s="127">
        <f t="shared" si="32"/>
        <v>0</v>
      </c>
      <c r="CM10" s="127">
        <f t="shared" si="32"/>
        <v>0</v>
      </c>
      <c r="CN10" s="127">
        <f t="shared" si="32"/>
        <v>0</v>
      </c>
      <c r="CO10" s="127">
        <f t="shared" si="32"/>
        <v>0</v>
      </c>
      <c r="CP10" s="127">
        <f t="shared" si="32"/>
        <v>0</v>
      </c>
      <c r="CQ10" s="127">
        <f t="shared" si="32"/>
        <v>105268</v>
      </c>
      <c r="CR10" s="127">
        <f t="shared" si="32"/>
        <v>7934</v>
      </c>
      <c r="CS10" s="127">
        <f t="shared" si="32"/>
        <v>7934</v>
      </c>
      <c r="CT10" s="127">
        <f t="shared" si="32"/>
        <v>0</v>
      </c>
      <c r="CU10" s="127">
        <f t="shared" si="32"/>
        <v>0</v>
      </c>
      <c r="CV10" s="127">
        <f t="shared" si="32"/>
        <v>0</v>
      </c>
      <c r="CW10" s="127">
        <f t="shared" si="32"/>
        <v>0</v>
      </c>
      <c r="CX10" s="127">
        <f t="shared" si="32"/>
        <v>0</v>
      </c>
      <c r="CY10" s="127">
        <f t="shared" si="33"/>
        <v>0</v>
      </c>
      <c r="CZ10" s="127">
        <f t="shared" si="33"/>
        <v>0</v>
      </c>
      <c r="DA10" s="127">
        <f t="shared" si="33"/>
        <v>0</v>
      </c>
      <c r="DB10" s="127">
        <f t="shared" si="33"/>
        <v>97334</v>
      </c>
      <c r="DC10" s="127">
        <f t="shared" si="33"/>
        <v>97334</v>
      </c>
      <c r="DD10" s="127">
        <f t="shared" si="33"/>
        <v>0</v>
      </c>
      <c r="DE10" s="127">
        <f t="shared" si="33"/>
        <v>0</v>
      </c>
      <c r="DF10" s="127">
        <f t="shared" si="33"/>
        <v>0</v>
      </c>
      <c r="DG10" s="127">
        <f t="shared" si="33"/>
        <v>321413</v>
      </c>
      <c r="DH10" s="127">
        <f t="shared" si="33"/>
        <v>0</v>
      </c>
      <c r="DI10" s="127">
        <f t="shared" si="33"/>
        <v>80</v>
      </c>
      <c r="DJ10" s="127">
        <f t="shared" si="33"/>
        <v>105348</v>
      </c>
    </row>
    <row r="11" spans="1:114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6"/>
        <v>1212964</v>
      </c>
      <c r="E11" s="127">
        <f t="shared" si="7"/>
        <v>186260</v>
      </c>
      <c r="F11" s="127">
        <v>2005</v>
      </c>
      <c r="G11" s="127">
        <v>2226</v>
      </c>
      <c r="H11" s="127">
        <v>0</v>
      </c>
      <c r="I11" s="127">
        <v>181722</v>
      </c>
      <c r="J11" s="128" t="s">
        <v>332</v>
      </c>
      <c r="K11" s="127">
        <v>307</v>
      </c>
      <c r="L11" s="127">
        <v>1026704</v>
      </c>
      <c r="M11" s="127">
        <f t="shared" si="8"/>
        <v>781499</v>
      </c>
      <c r="N11" s="127">
        <f t="shared" si="9"/>
        <v>528700</v>
      </c>
      <c r="O11" s="127">
        <v>18233</v>
      </c>
      <c r="P11" s="127">
        <v>0</v>
      </c>
      <c r="Q11" s="127">
        <v>508100</v>
      </c>
      <c r="R11" s="127">
        <v>451</v>
      </c>
      <c r="S11" s="128" t="s">
        <v>332</v>
      </c>
      <c r="T11" s="127">
        <v>1916</v>
      </c>
      <c r="U11" s="127">
        <v>252799</v>
      </c>
      <c r="V11" s="127">
        <f t="shared" si="10"/>
        <v>1994463</v>
      </c>
      <c r="W11" s="127">
        <f t="shared" si="11"/>
        <v>714960</v>
      </c>
      <c r="X11" s="127">
        <f t="shared" si="12"/>
        <v>20238</v>
      </c>
      <c r="Y11" s="127">
        <f t="shared" si="13"/>
        <v>2226</v>
      </c>
      <c r="Z11" s="127">
        <f t="shared" si="14"/>
        <v>508100</v>
      </c>
      <c r="AA11" s="127">
        <f t="shared" si="15"/>
        <v>182173</v>
      </c>
      <c r="AB11" s="128" t="s">
        <v>332</v>
      </c>
      <c r="AC11" s="127">
        <f t="shared" si="16"/>
        <v>2223</v>
      </c>
      <c r="AD11" s="127">
        <f t="shared" si="17"/>
        <v>1279503</v>
      </c>
      <c r="AE11" s="127">
        <f t="shared" si="18"/>
        <v>191225</v>
      </c>
      <c r="AF11" s="127">
        <f t="shared" si="19"/>
        <v>191225</v>
      </c>
      <c r="AG11" s="127">
        <v>0</v>
      </c>
      <c r="AH11" s="127">
        <v>191225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761395</v>
      </c>
      <c r="AN11" s="127">
        <f t="shared" si="21"/>
        <v>200515</v>
      </c>
      <c r="AO11" s="127">
        <v>94041</v>
      </c>
      <c r="AP11" s="127">
        <v>90551</v>
      </c>
      <c r="AQ11" s="127">
        <v>15923</v>
      </c>
      <c r="AR11" s="127">
        <v>0</v>
      </c>
      <c r="AS11" s="127">
        <f t="shared" si="22"/>
        <v>259232</v>
      </c>
      <c r="AT11" s="127">
        <v>10385</v>
      </c>
      <c r="AU11" s="127">
        <v>248847</v>
      </c>
      <c r="AV11" s="127">
        <v>0</v>
      </c>
      <c r="AW11" s="127">
        <v>17417</v>
      </c>
      <c r="AX11" s="127">
        <f t="shared" si="23"/>
        <v>284231</v>
      </c>
      <c r="AY11" s="127">
        <v>264007</v>
      </c>
      <c r="AZ11" s="127">
        <v>17147</v>
      </c>
      <c r="BA11" s="127">
        <v>3077</v>
      </c>
      <c r="BB11" s="127">
        <v>0</v>
      </c>
      <c r="BC11" s="127">
        <v>128702</v>
      </c>
      <c r="BD11" s="127">
        <v>0</v>
      </c>
      <c r="BE11" s="127">
        <v>131642</v>
      </c>
      <c r="BF11" s="127">
        <f t="shared" si="24"/>
        <v>1084262</v>
      </c>
      <c r="BG11" s="127">
        <f t="shared" si="25"/>
        <v>588990</v>
      </c>
      <c r="BH11" s="127">
        <f t="shared" si="26"/>
        <v>588874</v>
      </c>
      <c r="BI11" s="127">
        <v>0</v>
      </c>
      <c r="BJ11" s="127">
        <v>588874</v>
      </c>
      <c r="BK11" s="127">
        <v>0</v>
      </c>
      <c r="BL11" s="127">
        <v>0</v>
      </c>
      <c r="BM11" s="127">
        <v>116</v>
      </c>
      <c r="BN11" s="127">
        <v>0</v>
      </c>
      <c r="BO11" s="127">
        <f t="shared" si="27"/>
        <v>167438</v>
      </c>
      <c r="BP11" s="127">
        <f t="shared" si="28"/>
        <v>24415</v>
      </c>
      <c r="BQ11" s="127">
        <v>24415</v>
      </c>
      <c r="BR11" s="127">
        <v>0</v>
      </c>
      <c r="BS11" s="127">
        <v>0</v>
      </c>
      <c r="BT11" s="127">
        <v>0</v>
      </c>
      <c r="BU11" s="127">
        <f t="shared" si="29"/>
        <v>58321</v>
      </c>
      <c r="BV11" s="127">
        <v>14394</v>
      </c>
      <c r="BW11" s="127">
        <v>43927</v>
      </c>
      <c r="BX11" s="127">
        <v>0</v>
      </c>
      <c r="BY11" s="127">
        <v>0</v>
      </c>
      <c r="BZ11" s="127">
        <f t="shared" si="30"/>
        <v>84702</v>
      </c>
      <c r="CA11" s="127">
        <v>449</v>
      </c>
      <c r="CB11" s="127">
        <v>84253</v>
      </c>
      <c r="CC11" s="127">
        <v>0</v>
      </c>
      <c r="CD11" s="127">
        <v>0</v>
      </c>
      <c r="CE11" s="127">
        <v>25071</v>
      </c>
      <c r="CF11" s="127">
        <v>0</v>
      </c>
      <c r="CG11" s="127">
        <v>0</v>
      </c>
      <c r="CH11" s="127">
        <f t="shared" si="31"/>
        <v>756428</v>
      </c>
      <c r="CI11" s="127">
        <f t="shared" si="32"/>
        <v>780215</v>
      </c>
      <c r="CJ11" s="127">
        <f t="shared" si="32"/>
        <v>780099</v>
      </c>
      <c r="CK11" s="127">
        <f t="shared" si="32"/>
        <v>0</v>
      </c>
      <c r="CL11" s="127">
        <f t="shared" si="32"/>
        <v>780099</v>
      </c>
      <c r="CM11" s="127">
        <f t="shared" si="32"/>
        <v>0</v>
      </c>
      <c r="CN11" s="127">
        <f t="shared" si="32"/>
        <v>0</v>
      </c>
      <c r="CO11" s="127">
        <f t="shared" si="32"/>
        <v>116</v>
      </c>
      <c r="CP11" s="127">
        <f t="shared" si="32"/>
        <v>0</v>
      </c>
      <c r="CQ11" s="127">
        <f t="shared" si="32"/>
        <v>928833</v>
      </c>
      <c r="CR11" s="127">
        <f t="shared" si="32"/>
        <v>224930</v>
      </c>
      <c r="CS11" s="127">
        <f t="shared" si="32"/>
        <v>118456</v>
      </c>
      <c r="CT11" s="127">
        <f t="shared" si="32"/>
        <v>90551</v>
      </c>
      <c r="CU11" s="127">
        <f t="shared" si="32"/>
        <v>15923</v>
      </c>
      <c r="CV11" s="127">
        <f t="shared" si="32"/>
        <v>0</v>
      </c>
      <c r="CW11" s="127">
        <f t="shared" si="32"/>
        <v>317553</v>
      </c>
      <c r="CX11" s="127">
        <f t="shared" si="32"/>
        <v>24779</v>
      </c>
      <c r="CY11" s="127">
        <f t="shared" si="33"/>
        <v>292774</v>
      </c>
      <c r="CZ11" s="127">
        <f t="shared" si="33"/>
        <v>0</v>
      </c>
      <c r="DA11" s="127">
        <f t="shared" si="33"/>
        <v>17417</v>
      </c>
      <c r="DB11" s="127">
        <f t="shared" si="33"/>
        <v>368933</v>
      </c>
      <c r="DC11" s="127">
        <f t="shared" si="33"/>
        <v>264456</v>
      </c>
      <c r="DD11" s="127">
        <f t="shared" si="33"/>
        <v>101400</v>
      </c>
      <c r="DE11" s="127">
        <f t="shared" si="33"/>
        <v>3077</v>
      </c>
      <c r="DF11" s="127">
        <f t="shared" si="33"/>
        <v>0</v>
      </c>
      <c r="DG11" s="127">
        <f t="shared" si="33"/>
        <v>153773</v>
      </c>
      <c r="DH11" s="127">
        <f t="shared" si="33"/>
        <v>0</v>
      </c>
      <c r="DI11" s="127">
        <f t="shared" si="33"/>
        <v>131642</v>
      </c>
      <c r="DJ11" s="127">
        <f t="shared" si="33"/>
        <v>1840690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6"/>
        <v>1598073</v>
      </c>
      <c r="E12" s="134">
        <f t="shared" si="7"/>
        <v>442399</v>
      </c>
      <c r="F12" s="134">
        <v>1718</v>
      </c>
      <c r="G12" s="134">
        <v>384</v>
      </c>
      <c r="H12" s="134">
        <v>0</v>
      </c>
      <c r="I12" s="134">
        <v>357935</v>
      </c>
      <c r="J12" s="135" t="s">
        <v>332</v>
      </c>
      <c r="K12" s="134">
        <v>82362</v>
      </c>
      <c r="L12" s="134">
        <v>1155674</v>
      </c>
      <c r="M12" s="134">
        <f t="shared" si="8"/>
        <v>510486</v>
      </c>
      <c r="N12" s="134">
        <f t="shared" si="9"/>
        <v>139460</v>
      </c>
      <c r="O12" s="134">
        <v>0</v>
      </c>
      <c r="P12" s="134">
        <v>0</v>
      </c>
      <c r="Q12" s="134">
        <v>0</v>
      </c>
      <c r="R12" s="134">
        <v>138952</v>
      </c>
      <c r="S12" s="135" t="s">
        <v>332</v>
      </c>
      <c r="T12" s="134">
        <v>508</v>
      </c>
      <c r="U12" s="134">
        <v>371026</v>
      </c>
      <c r="V12" s="134">
        <f t="shared" si="10"/>
        <v>2108559</v>
      </c>
      <c r="W12" s="134">
        <f t="shared" si="11"/>
        <v>581859</v>
      </c>
      <c r="X12" s="134">
        <f t="shared" si="12"/>
        <v>1718</v>
      </c>
      <c r="Y12" s="134">
        <f t="shared" si="13"/>
        <v>384</v>
      </c>
      <c r="Z12" s="134">
        <f t="shared" si="14"/>
        <v>0</v>
      </c>
      <c r="AA12" s="134">
        <f t="shared" si="15"/>
        <v>496887</v>
      </c>
      <c r="AB12" s="135" t="s">
        <v>332</v>
      </c>
      <c r="AC12" s="134">
        <f t="shared" si="16"/>
        <v>82870</v>
      </c>
      <c r="AD12" s="134">
        <f t="shared" si="17"/>
        <v>1526700</v>
      </c>
      <c r="AE12" s="134">
        <f t="shared" si="18"/>
        <v>26597</v>
      </c>
      <c r="AF12" s="134">
        <f t="shared" si="19"/>
        <v>19793</v>
      </c>
      <c r="AG12" s="134">
        <v>19793</v>
      </c>
      <c r="AH12" s="134">
        <v>0</v>
      </c>
      <c r="AI12" s="134">
        <v>0</v>
      </c>
      <c r="AJ12" s="134">
        <v>0</v>
      </c>
      <c r="AK12" s="134">
        <v>6804</v>
      </c>
      <c r="AL12" s="134">
        <v>0</v>
      </c>
      <c r="AM12" s="134">
        <f t="shared" si="20"/>
        <v>1521273</v>
      </c>
      <c r="AN12" s="134">
        <f t="shared" si="21"/>
        <v>376683</v>
      </c>
      <c r="AO12" s="134">
        <v>28468</v>
      </c>
      <c r="AP12" s="134">
        <v>303624</v>
      </c>
      <c r="AQ12" s="134">
        <v>44591</v>
      </c>
      <c r="AR12" s="134">
        <v>0</v>
      </c>
      <c r="AS12" s="134">
        <f t="shared" si="22"/>
        <v>726147</v>
      </c>
      <c r="AT12" s="134">
        <v>606126</v>
      </c>
      <c r="AU12" s="134">
        <v>106270</v>
      </c>
      <c r="AV12" s="134">
        <v>13751</v>
      </c>
      <c r="AW12" s="134">
        <v>0</v>
      </c>
      <c r="AX12" s="134">
        <f t="shared" si="23"/>
        <v>418443</v>
      </c>
      <c r="AY12" s="134">
        <v>343289</v>
      </c>
      <c r="AZ12" s="134">
        <v>50405</v>
      </c>
      <c r="BA12" s="134">
        <v>21261</v>
      </c>
      <c r="BB12" s="134">
        <v>3488</v>
      </c>
      <c r="BC12" s="134">
        <v>31614</v>
      </c>
      <c r="BD12" s="134">
        <v>0</v>
      </c>
      <c r="BE12" s="134">
        <v>18589</v>
      </c>
      <c r="BF12" s="134">
        <f t="shared" si="24"/>
        <v>1566459</v>
      </c>
      <c r="BG12" s="134">
        <f t="shared" si="25"/>
        <v>23363</v>
      </c>
      <c r="BH12" s="134">
        <f t="shared" si="26"/>
        <v>23363</v>
      </c>
      <c r="BI12" s="134">
        <v>0</v>
      </c>
      <c r="BJ12" s="134">
        <v>0</v>
      </c>
      <c r="BK12" s="134">
        <v>23363</v>
      </c>
      <c r="BL12" s="134">
        <v>0</v>
      </c>
      <c r="BM12" s="134">
        <v>0</v>
      </c>
      <c r="BN12" s="134">
        <v>0</v>
      </c>
      <c r="BO12" s="134">
        <f t="shared" si="27"/>
        <v>487123</v>
      </c>
      <c r="BP12" s="134">
        <f t="shared" si="28"/>
        <v>220339</v>
      </c>
      <c r="BQ12" s="134">
        <v>79636</v>
      </c>
      <c r="BR12" s="134">
        <v>108257</v>
      </c>
      <c r="BS12" s="134">
        <v>32446</v>
      </c>
      <c r="BT12" s="134">
        <v>0</v>
      </c>
      <c r="BU12" s="134">
        <f t="shared" si="29"/>
        <v>234367</v>
      </c>
      <c r="BV12" s="134">
        <v>10496</v>
      </c>
      <c r="BW12" s="134">
        <v>51029</v>
      </c>
      <c r="BX12" s="134">
        <v>172842</v>
      </c>
      <c r="BY12" s="134">
        <v>0</v>
      </c>
      <c r="BZ12" s="134">
        <f t="shared" si="30"/>
        <v>32417</v>
      </c>
      <c r="CA12" s="134">
        <v>11269</v>
      </c>
      <c r="CB12" s="134">
        <v>865</v>
      </c>
      <c r="CC12" s="134">
        <v>20283</v>
      </c>
      <c r="CD12" s="134">
        <v>0</v>
      </c>
      <c r="CE12" s="134">
        <v>0</v>
      </c>
      <c r="CF12" s="134">
        <v>0</v>
      </c>
      <c r="CG12" s="134">
        <v>0</v>
      </c>
      <c r="CH12" s="134">
        <f t="shared" si="31"/>
        <v>510486</v>
      </c>
      <c r="CI12" s="134">
        <f t="shared" si="32"/>
        <v>49960</v>
      </c>
      <c r="CJ12" s="134">
        <f t="shared" si="32"/>
        <v>43156</v>
      </c>
      <c r="CK12" s="134">
        <f t="shared" si="32"/>
        <v>19793</v>
      </c>
      <c r="CL12" s="134">
        <f t="shared" si="32"/>
        <v>0</v>
      </c>
      <c r="CM12" s="134">
        <f t="shared" si="32"/>
        <v>23363</v>
      </c>
      <c r="CN12" s="134">
        <f t="shared" si="32"/>
        <v>0</v>
      </c>
      <c r="CO12" s="134">
        <f t="shared" si="32"/>
        <v>6804</v>
      </c>
      <c r="CP12" s="134">
        <f t="shared" si="32"/>
        <v>0</v>
      </c>
      <c r="CQ12" s="134">
        <f t="shared" si="32"/>
        <v>2008396</v>
      </c>
      <c r="CR12" s="134">
        <f t="shared" si="32"/>
        <v>597022</v>
      </c>
      <c r="CS12" s="134">
        <f t="shared" si="32"/>
        <v>108104</v>
      </c>
      <c r="CT12" s="134">
        <f t="shared" si="32"/>
        <v>411881</v>
      </c>
      <c r="CU12" s="134">
        <f t="shared" si="32"/>
        <v>77037</v>
      </c>
      <c r="CV12" s="134">
        <f t="shared" si="32"/>
        <v>0</v>
      </c>
      <c r="CW12" s="134">
        <f t="shared" si="32"/>
        <v>960514</v>
      </c>
      <c r="CX12" s="134">
        <f t="shared" si="32"/>
        <v>616622</v>
      </c>
      <c r="CY12" s="134">
        <f t="shared" si="33"/>
        <v>157299</v>
      </c>
      <c r="CZ12" s="134">
        <f t="shared" si="33"/>
        <v>186593</v>
      </c>
      <c r="DA12" s="134">
        <f t="shared" si="33"/>
        <v>0</v>
      </c>
      <c r="DB12" s="134">
        <f t="shared" si="33"/>
        <v>450860</v>
      </c>
      <c r="DC12" s="134">
        <f t="shared" si="33"/>
        <v>354558</v>
      </c>
      <c r="DD12" s="134">
        <f t="shared" si="33"/>
        <v>51270</v>
      </c>
      <c r="DE12" s="134">
        <f t="shared" si="33"/>
        <v>41544</v>
      </c>
      <c r="DF12" s="134">
        <f t="shared" si="33"/>
        <v>3488</v>
      </c>
      <c r="DG12" s="134">
        <f t="shared" si="33"/>
        <v>31614</v>
      </c>
      <c r="DH12" s="134">
        <f t="shared" si="33"/>
        <v>0</v>
      </c>
      <c r="DI12" s="134">
        <f t="shared" si="33"/>
        <v>18589</v>
      </c>
      <c r="DJ12" s="134">
        <f t="shared" si="33"/>
        <v>2076945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6"/>
        <v>5855326</v>
      </c>
      <c r="E13" s="134">
        <f t="shared" si="7"/>
        <v>867070</v>
      </c>
      <c r="F13" s="134">
        <v>0</v>
      </c>
      <c r="G13" s="134">
        <v>4261</v>
      </c>
      <c r="H13" s="134">
        <v>55500</v>
      </c>
      <c r="I13" s="134">
        <v>695752</v>
      </c>
      <c r="J13" s="135" t="s">
        <v>332</v>
      </c>
      <c r="K13" s="134">
        <v>111557</v>
      </c>
      <c r="L13" s="134">
        <v>4988256</v>
      </c>
      <c r="M13" s="134">
        <f t="shared" si="8"/>
        <v>1064467</v>
      </c>
      <c r="N13" s="134">
        <f t="shared" si="9"/>
        <v>1918</v>
      </c>
      <c r="O13" s="134">
        <v>0</v>
      </c>
      <c r="P13" s="134">
        <v>0</v>
      </c>
      <c r="Q13" s="134">
        <v>0</v>
      </c>
      <c r="R13" s="134">
        <v>1506</v>
      </c>
      <c r="S13" s="135" t="s">
        <v>332</v>
      </c>
      <c r="T13" s="134">
        <v>412</v>
      </c>
      <c r="U13" s="134">
        <v>1062549</v>
      </c>
      <c r="V13" s="134">
        <f t="shared" si="10"/>
        <v>6919793</v>
      </c>
      <c r="W13" s="134">
        <f t="shared" si="11"/>
        <v>868988</v>
      </c>
      <c r="X13" s="134">
        <f t="shared" si="12"/>
        <v>0</v>
      </c>
      <c r="Y13" s="134">
        <f t="shared" si="13"/>
        <v>4261</v>
      </c>
      <c r="Z13" s="134">
        <f t="shared" si="14"/>
        <v>55500</v>
      </c>
      <c r="AA13" s="134">
        <f t="shared" si="15"/>
        <v>697258</v>
      </c>
      <c r="AB13" s="135" t="s">
        <v>332</v>
      </c>
      <c r="AC13" s="134">
        <f t="shared" si="16"/>
        <v>111969</v>
      </c>
      <c r="AD13" s="134">
        <f t="shared" si="17"/>
        <v>6050805</v>
      </c>
      <c r="AE13" s="134">
        <f t="shared" si="18"/>
        <v>110722</v>
      </c>
      <c r="AF13" s="134">
        <f t="shared" si="19"/>
        <v>110722</v>
      </c>
      <c r="AG13" s="134">
        <v>79294</v>
      </c>
      <c r="AH13" s="134">
        <v>20160</v>
      </c>
      <c r="AI13" s="134">
        <v>11268</v>
      </c>
      <c r="AJ13" s="134">
        <v>0</v>
      </c>
      <c r="AK13" s="134">
        <v>0</v>
      </c>
      <c r="AL13" s="134">
        <v>0</v>
      </c>
      <c r="AM13" s="134">
        <f t="shared" si="20"/>
        <v>5744604</v>
      </c>
      <c r="AN13" s="134">
        <f t="shared" si="21"/>
        <v>1400857</v>
      </c>
      <c r="AO13" s="134">
        <v>236636</v>
      </c>
      <c r="AP13" s="134">
        <v>1000426</v>
      </c>
      <c r="AQ13" s="134">
        <v>135955</v>
      </c>
      <c r="AR13" s="134">
        <v>27840</v>
      </c>
      <c r="AS13" s="134">
        <f t="shared" si="22"/>
        <v>1765853</v>
      </c>
      <c r="AT13" s="134">
        <v>114639</v>
      </c>
      <c r="AU13" s="134">
        <v>1584948</v>
      </c>
      <c r="AV13" s="134">
        <v>66266</v>
      </c>
      <c r="AW13" s="134">
        <v>10549</v>
      </c>
      <c r="AX13" s="134">
        <f t="shared" si="23"/>
        <v>2567345</v>
      </c>
      <c r="AY13" s="134">
        <v>831178</v>
      </c>
      <c r="AZ13" s="134">
        <v>1712997</v>
      </c>
      <c r="BA13" s="134">
        <v>18538</v>
      </c>
      <c r="BB13" s="134">
        <v>4632</v>
      </c>
      <c r="BC13" s="134">
        <v>0</v>
      </c>
      <c r="BD13" s="134">
        <v>0</v>
      </c>
      <c r="BE13" s="134">
        <v>0</v>
      </c>
      <c r="BF13" s="134">
        <f t="shared" si="24"/>
        <v>5855326</v>
      </c>
      <c r="BG13" s="134">
        <f t="shared" si="25"/>
        <v>340844</v>
      </c>
      <c r="BH13" s="134">
        <f t="shared" si="26"/>
        <v>340844</v>
      </c>
      <c r="BI13" s="134">
        <v>340844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723623</v>
      </c>
      <c r="BP13" s="134">
        <f t="shared" si="28"/>
        <v>69238</v>
      </c>
      <c r="BQ13" s="134">
        <v>54483</v>
      </c>
      <c r="BR13" s="134">
        <v>0</v>
      </c>
      <c r="BS13" s="134">
        <v>14755</v>
      </c>
      <c r="BT13" s="134">
        <v>0</v>
      </c>
      <c r="BU13" s="134">
        <f t="shared" si="29"/>
        <v>316866</v>
      </c>
      <c r="BV13" s="134">
        <v>55230</v>
      </c>
      <c r="BW13" s="134">
        <v>261636</v>
      </c>
      <c r="BX13" s="134">
        <v>0</v>
      </c>
      <c r="BY13" s="134">
        <v>0</v>
      </c>
      <c r="BZ13" s="134">
        <f t="shared" si="30"/>
        <v>337519</v>
      </c>
      <c r="CA13" s="134">
        <v>146483</v>
      </c>
      <c r="CB13" s="134">
        <v>191036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f t="shared" si="31"/>
        <v>1064467</v>
      </c>
      <c r="CI13" s="134">
        <f t="shared" si="32"/>
        <v>451566</v>
      </c>
      <c r="CJ13" s="134">
        <f t="shared" si="32"/>
        <v>451566</v>
      </c>
      <c r="CK13" s="134">
        <f t="shared" si="32"/>
        <v>420138</v>
      </c>
      <c r="CL13" s="134">
        <f t="shared" si="32"/>
        <v>20160</v>
      </c>
      <c r="CM13" s="134">
        <f t="shared" si="32"/>
        <v>11268</v>
      </c>
      <c r="CN13" s="134">
        <f t="shared" si="32"/>
        <v>0</v>
      </c>
      <c r="CO13" s="134">
        <f t="shared" si="32"/>
        <v>0</v>
      </c>
      <c r="CP13" s="134">
        <f t="shared" si="32"/>
        <v>0</v>
      </c>
      <c r="CQ13" s="134">
        <f t="shared" si="32"/>
        <v>6468227</v>
      </c>
      <c r="CR13" s="134">
        <f t="shared" si="32"/>
        <v>1470095</v>
      </c>
      <c r="CS13" s="134">
        <f t="shared" si="32"/>
        <v>291119</v>
      </c>
      <c r="CT13" s="134">
        <f t="shared" si="32"/>
        <v>1000426</v>
      </c>
      <c r="CU13" s="134">
        <f t="shared" si="32"/>
        <v>150710</v>
      </c>
      <c r="CV13" s="134">
        <f t="shared" si="32"/>
        <v>27840</v>
      </c>
      <c r="CW13" s="134">
        <f t="shared" si="32"/>
        <v>2082719</v>
      </c>
      <c r="CX13" s="134">
        <f t="shared" si="32"/>
        <v>169869</v>
      </c>
      <c r="CY13" s="134">
        <f t="shared" si="33"/>
        <v>1846584</v>
      </c>
      <c r="CZ13" s="134">
        <f t="shared" si="33"/>
        <v>66266</v>
      </c>
      <c r="DA13" s="134">
        <f t="shared" si="33"/>
        <v>10549</v>
      </c>
      <c r="DB13" s="134">
        <f t="shared" si="33"/>
        <v>2904864</v>
      </c>
      <c r="DC13" s="134">
        <f t="shared" si="33"/>
        <v>977661</v>
      </c>
      <c r="DD13" s="134">
        <f t="shared" si="33"/>
        <v>1904033</v>
      </c>
      <c r="DE13" s="134">
        <f t="shared" si="33"/>
        <v>18538</v>
      </c>
      <c r="DF13" s="134">
        <f t="shared" si="33"/>
        <v>4632</v>
      </c>
      <c r="DG13" s="134">
        <f t="shared" si="33"/>
        <v>0</v>
      </c>
      <c r="DH13" s="134">
        <f t="shared" si="33"/>
        <v>0</v>
      </c>
      <c r="DI13" s="134">
        <f t="shared" si="33"/>
        <v>0</v>
      </c>
      <c r="DJ13" s="134">
        <f t="shared" si="33"/>
        <v>6919793</v>
      </c>
    </row>
    <row r="14" spans="1:114" s="129" customFormat="1" ht="12" customHeight="1">
      <c r="A14" s="125" t="s">
        <v>336</v>
      </c>
      <c r="B14" s="126" t="s">
        <v>350</v>
      </c>
      <c r="C14" s="125" t="s">
        <v>334</v>
      </c>
      <c r="D14" s="134">
        <f t="shared" si="6"/>
        <v>618803</v>
      </c>
      <c r="E14" s="134">
        <f t="shared" si="7"/>
        <v>105108</v>
      </c>
      <c r="F14" s="134">
        <v>10259</v>
      </c>
      <c r="G14" s="134">
        <v>0</v>
      </c>
      <c r="H14" s="134">
        <v>19400</v>
      </c>
      <c r="I14" s="134">
        <v>73431</v>
      </c>
      <c r="J14" s="135" t="s">
        <v>332</v>
      </c>
      <c r="K14" s="134">
        <v>2018</v>
      </c>
      <c r="L14" s="134">
        <v>513695</v>
      </c>
      <c r="M14" s="134">
        <f t="shared" si="8"/>
        <v>146411</v>
      </c>
      <c r="N14" s="134">
        <f t="shared" si="9"/>
        <v>32730</v>
      </c>
      <c r="O14" s="134">
        <v>12104</v>
      </c>
      <c r="P14" s="134">
        <v>6823</v>
      </c>
      <c r="Q14" s="134">
        <v>0</v>
      </c>
      <c r="R14" s="134">
        <v>13803</v>
      </c>
      <c r="S14" s="135" t="s">
        <v>332</v>
      </c>
      <c r="T14" s="134">
        <v>0</v>
      </c>
      <c r="U14" s="134">
        <v>113681</v>
      </c>
      <c r="V14" s="134">
        <f t="shared" si="10"/>
        <v>765214</v>
      </c>
      <c r="W14" s="134">
        <f t="shared" si="11"/>
        <v>137838</v>
      </c>
      <c r="X14" s="134">
        <f t="shared" si="12"/>
        <v>22363</v>
      </c>
      <c r="Y14" s="134">
        <f t="shared" si="13"/>
        <v>6823</v>
      </c>
      <c r="Z14" s="134">
        <f t="shared" si="14"/>
        <v>19400</v>
      </c>
      <c r="AA14" s="134">
        <f t="shared" si="15"/>
        <v>87234</v>
      </c>
      <c r="AB14" s="135" t="s">
        <v>332</v>
      </c>
      <c r="AC14" s="134">
        <f t="shared" si="16"/>
        <v>2018</v>
      </c>
      <c r="AD14" s="134">
        <f t="shared" si="17"/>
        <v>627376</v>
      </c>
      <c r="AE14" s="134">
        <f t="shared" si="18"/>
        <v>33642</v>
      </c>
      <c r="AF14" s="134">
        <f t="shared" si="19"/>
        <v>33642</v>
      </c>
      <c r="AG14" s="134">
        <v>0</v>
      </c>
      <c r="AH14" s="134">
        <v>0</v>
      </c>
      <c r="AI14" s="134">
        <v>0</v>
      </c>
      <c r="AJ14" s="134">
        <v>33642</v>
      </c>
      <c r="AK14" s="134">
        <v>0</v>
      </c>
      <c r="AL14" s="134">
        <v>0</v>
      </c>
      <c r="AM14" s="134">
        <f t="shared" si="20"/>
        <v>581057</v>
      </c>
      <c r="AN14" s="134">
        <f t="shared" si="21"/>
        <v>44996</v>
      </c>
      <c r="AO14" s="134">
        <v>44996</v>
      </c>
      <c r="AP14" s="134">
        <v>0</v>
      </c>
      <c r="AQ14" s="134">
        <v>0</v>
      </c>
      <c r="AR14" s="134">
        <v>0</v>
      </c>
      <c r="AS14" s="134">
        <f t="shared" si="22"/>
        <v>260322</v>
      </c>
      <c r="AT14" s="134">
        <v>0</v>
      </c>
      <c r="AU14" s="134">
        <v>245600</v>
      </c>
      <c r="AV14" s="134">
        <v>14722</v>
      </c>
      <c r="AW14" s="134">
        <v>0</v>
      </c>
      <c r="AX14" s="134">
        <f t="shared" si="23"/>
        <v>275739</v>
      </c>
      <c r="AY14" s="134">
        <v>173278</v>
      </c>
      <c r="AZ14" s="134">
        <v>93770</v>
      </c>
      <c r="BA14" s="134">
        <v>8574</v>
      </c>
      <c r="BB14" s="134">
        <v>117</v>
      </c>
      <c r="BC14" s="134">
        <v>0</v>
      </c>
      <c r="BD14" s="134">
        <v>0</v>
      </c>
      <c r="BE14" s="134">
        <v>4104</v>
      </c>
      <c r="BF14" s="134">
        <f t="shared" si="24"/>
        <v>618803</v>
      </c>
      <c r="BG14" s="134">
        <f t="shared" si="25"/>
        <v>1260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1260</v>
      </c>
      <c r="BN14" s="134">
        <v>0</v>
      </c>
      <c r="BO14" s="134">
        <f t="shared" si="27"/>
        <v>106744</v>
      </c>
      <c r="BP14" s="134">
        <f t="shared" si="28"/>
        <v>37614</v>
      </c>
      <c r="BQ14" s="134">
        <v>4092</v>
      </c>
      <c r="BR14" s="134">
        <v>0</v>
      </c>
      <c r="BS14" s="134">
        <v>33522</v>
      </c>
      <c r="BT14" s="134">
        <v>0</v>
      </c>
      <c r="BU14" s="134">
        <f t="shared" si="29"/>
        <v>63665</v>
      </c>
      <c r="BV14" s="134">
        <v>0</v>
      </c>
      <c r="BW14" s="134">
        <v>63665</v>
      </c>
      <c r="BX14" s="134">
        <v>0</v>
      </c>
      <c r="BY14" s="134">
        <v>0</v>
      </c>
      <c r="BZ14" s="134">
        <f t="shared" si="30"/>
        <v>5465</v>
      </c>
      <c r="CA14" s="134">
        <v>1273</v>
      </c>
      <c r="CB14" s="134">
        <v>4192</v>
      </c>
      <c r="CC14" s="134">
        <v>0</v>
      </c>
      <c r="CD14" s="134">
        <v>0</v>
      </c>
      <c r="CE14" s="134">
        <v>0</v>
      </c>
      <c r="CF14" s="134">
        <v>0</v>
      </c>
      <c r="CG14" s="134">
        <v>38407</v>
      </c>
      <c r="CH14" s="134">
        <f t="shared" si="31"/>
        <v>146411</v>
      </c>
      <c r="CI14" s="134">
        <f t="shared" si="32"/>
        <v>34902</v>
      </c>
      <c r="CJ14" s="134">
        <f t="shared" si="32"/>
        <v>33642</v>
      </c>
      <c r="CK14" s="134">
        <f t="shared" si="32"/>
        <v>0</v>
      </c>
      <c r="CL14" s="134">
        <f t="shared" si="32"/>
        <v>0</v>
      </c>
      <c r="CM14" s="134">
        <f t="shared" si="32"/>
        <v>0</v>
      </c>
      <c r="CN14" s="134">
        <f t="shared" si="32"/>
        <v>33642</v>
      </c>
      <c r="CO14" s="134">
        <f t="shared" si="32"/>
        <v>1260</v>
      </c>
      <c r="CP14" s="134">
        <f t="shared" si="32"/>
        <v>0</v>
      </c>
      <c r="CQ14" s="134">
        <f t="shared" si="32"/>
        <v>687801</v>
      </c>
      <c r="CR14" s="134">
        <f t="shared" si="32"/>
        <v>82610</v>
      </c>
      <c r="CS14" s="134">
        <f t="shared" si="32"/>
        <v>49088</v>
      </c>
      <c r="CT14" s="134">
        <f t="shared" si="32"/>
        <v>0</v>
      </c>
      <c r="CU14" s="134">
        <f t="shared" si="32"/>
        <v>33522</v>
      </c>
      <c r="CV14" s="134">
        <f t="shared" si="32"/>
        <v>0</v>
      </c>
      <c r="CW14" s="134">
        <f t="shared" si="32"/>
        <v>323987</v>
      </c>
      <c r="CX14" s="134">
        <f t="shared" si="32"/>
        <v>0</v>
      </c>
      <c r="CY14" s="134">
        <f t="shared" si="33"/>
        <v>309265</v>
      </c>
      <c r="CZ14" s="134">
        <f t="shared" si="33"/>
        <v>14722</v>
      </c>
      <c r="DA14" s="134">
        <f t="shared" si="33"/>
        <v>0</v>
      </c>
      <c r="DB14" s="134">
        <f t="shared" si="33"/>
        <v>281204</v>
      </c>
      <c r="DC14" s="134">
        <f t="shared" si="33"/>
        <v>174551</v>
      </c>
      <c r="DD14" s="134">
        <f t="shared" si="33"/>
        <v>97962</v>
      </c>
      <c r="DE14" s="134">
        <f t="shared" si="33"/>
        <v>8574</v>
      </c>
      <c r="DF14" s="134">
        <f t="shared" si="33"/>
        <v>117</v>
      </c>
      <c r="DG14" s="134">
        <f t="shared" si="33"/>
        <v>0</v>
      </c>
      <c r="DH14" s="134">
        <f t="shared" si="33"/>
        <v>0</v>
      </c>
      <c r="DI14" s="134">
        <f t="shared" si="33"/>
        <v>42511</v>
      </c>
      <c r="DJ14" s="134">
        <f t="shared" si="33"/>
        <v>765214</v>
      </c>
    </row>
    <row r="15" spans="1:114" s="129" customFormat="1" ht="12" customHeight="1">
      <c r="A15" s="125" t="s">
        <v>336</v>
      </c>
      <c r="B15" s="126" t="s">
        <v>351</v>
      </c>
      <c r="C15" s="125" t="s">
        <v>352</v>
      </c>
      <c r="D15" s="134">
        <f t="shared" si="6"/>
        <v>1429493</v>
      </c>
      <c r="E15" s="134">
        <f t="shared" si="7"/>
        <v>794695</v>
      </c>
      <c r="F15" s="134">
        <v>639964</v>
      </c>
      <c r="G15" s="134">
        <v>86</v>
      </c>
      <c r="H15" s="134">
        <v>0</v>
      </c>
      <c r="I15" s="134">
        <v>36145</v>
      </c>
      <c r="J15" s="135" t="s">
        <v>332</v>
      </c>
      <c r="K15" s="134">
        <v>118500</v>
      </c>
      <c r="L15" s="134">
        <v>634798</v>
      </c>
      <c r="M15" s="134">
        <f t="shared" si="8"/>
        <v>167081</v>
      </c>
      <c r="N15" s="134">
        <f t="shared" si="9"/>
        <v>167081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167081</v>
      </c>
      <c r="U15" s="134">
        <v>0</v>
      </c>
      <c r="V15" s="134">
        <f t="shared" si="10"/>
        <v>1596574</v>
      </c>
      <c r="W15" s="134">
        <f t="shared" si="11"/>
        <v>961776</v>
      </c>
      <c r="X15" s="134">
        <f t="shared" si="12"/>
        <v>639964</v>
      </c>
      <c r="Y15" s="134">
        <f t="shared" si="13"/>
        <v>86</v>
      </c>
      <c r="Z15" s="134">
        <f t="shared" si="14"/>
        <v>0</v>
      </c>
      <c r="AA15" s="134">
        <f t="shared" si="15"/>
        <v>36145</v>
      </c>
      <c r="AB15" s="135" t="s">
        <v>332</v>
      </c>
      <c r="AC15" s="134">
        <f t="shared" si="16"/>
        <v>285581</v>
      </c>
      <c r="AD15" s="134">
        <f t="shared" si="17"/>
        <v>634798</v>
      </c>
      <c r="AE15" s="134">
        <f t="shared" si="18"/>
        <v>825060</v>
      </c>
      <c r="AF15" s="134">
        <f t="shared" si="19"/>
        <v>680033</v>
      </c>
      <c r="AG15" s="134">
        <v>0</v>
      </c>
      <c r="AH15" s="134">
        <v>665173</v>
      </c>
      <c r="AI15" s="134">
        <v>14238</v>
      </c>
      <c r="AJ15" s="134">
        <v>622</v>
      </c>
      <c r="AK15" s="134">
        <v>145027</v>
      </c>
      <c r="AL15" s="134">
        <v>0</v>
      </c>
      <c r="AM15" s="134">
        <f t="shared" si="20"/>
        <v>598261</v>
      </c>
      <c r="AN15" s="134">
        <f t="shared" si="21"/>
        <v>52516</v>
      </c>
      <c r="AO15" s="134">
        <v>52516</v>
      </c>
      <c r="AP15" s="134">
        <v>0</v>
      </c>
      <c r="AQ15" s="134">
        <v>0</v>
      </c>
      <c r="AR15" s="134">
        <v>0</v>
      </c>
      <c r="AS15" s="134">
        <f t="shared" si="22"/>
        <v>70672</v>
      </c>
      <c r="AT15" s="134">
        <v>1909</v>
      </c>
      <c r="AU15" s="134">
        <v>56738</v>
      </c>
      <c r="AV15" s="134">
        <v>12025</v>
      </c>
      <c r="AW15" s="134">
        <v>0</v>
      </c>
      <c r="AX15" s="134">
        <f t="shared" si="23"/>
        <v>474124</v>
      </c>
      <c r="AY15" s="134">
        <v>235192</v>
      </c>
      <c r="AZ15" s="134">
        <v>211596</v>
      </c>
      <c r="BA15" s="134">
        <v>26066</v>
      </c>
      <c r="BB15" s="134">
        <v>1270</v>
      </c>
      <c r="BC15" s="134">
        <v>0</v>
      </c>
      <c r="BD15" s="134">
        <v>949</v>
      </c>
      <c r="BE15" s="134">
        <v>6172</v>
      </c>
      <c r="BF15" s="134">
        <f t="shared" si="24"/>
        <v>1429493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167081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52142</v>
      </c>
      <c r="BV15" s="134">
        <v>0</v>
      </c>
      <c r="BW15" s="134">
        <v>52142</v>
      </c>
      <c r="BX15" s="134">
        <v>0</v>
      </c>
      <c r="BY15" s="134">
        <v>0</v>
      </c>
      <c r="BZ15" s="134">
        <f t="shared" si="30"/>
        <v>114939</v>
      </c>
      <c r="CA15" s="134">
        <v>0</v>
      </c>
      <c r="CB15" s="134">
        <v>114939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f t="shared" si="31"/>
        <v>167081</v>
      </c>
      <c r="CI15" s="134">
        <f t="shared" si="32"/>
        <v>825060</v>
      </c>
      <c r="CJ15" s="134">
        <f t="shared" si="32"/>
        <v>680033</v>
      </c>
      <c r="CK15" s="134">
        <f t="shared" si="32"/>
        <v>0</v>
      </c>
      <c r="CL15" s="134">
        <f t="shared" si="32"/>
        <v>665173</v>
      </c>
      <c r="CM15" s="134">
        <f t="shared" si="32"/>
        <v>14238</v>
      </c>
      <c r="CN15" s="134">
        <f t="shared" si="32"/>
        <v>622</v>
      </c>
      <c r="CO15" s="134">
        <f t="shared" si="32"/>
        <v>145027</v>
      </c>
      <c r="CP15" s="134">
        <f t="shared" si="32"/>
        <v>0</v>
      </c>
      <c r="CQ15" s="134">
        <f t="shared" si="32"/>
        <v>765342</v>
      </c>
      <c r="CR15" s="134">
        <f t="shared" si="32"/>
        <v>52516</v>
      </c>
      <c r="CS15" s="134">
        <f t="shared" si="32"/>
        <v>52516</v>
      </c>
      <c r="CT15" s="134">
        <f t="shared" si="32"/>
        <v>0</v>
      </c>
      <c r="CU15" s="134">
        <f t="shared" si="32"/>
        <v>0</v>
      </c>
      <c r="CV15" s="134">
        <f t="shared" si="32"/>
        <v>0</v>
      </c>
      <c r="CW15" s="134">
        <f t="shared" si="32"/>
        <v>122814</v>
      </c>
      <c r="CX15" s="134">
        <f t="shared" si="32"/>
        <v>1909</v>
      </c>
      <c r="CY15" s="134">
        <f t="shared" si="33"/>
        <v>108880</v>
      </c>
      <c r="CZ15" s="134">
        <f t="shared" si="33"/>
        <v>12025</v>
      </c>
      <c r="DA15" s="134">
        <f t="shared" si="33"/>
        <v>0</v>
      </c>
      <c r="DB15" s="134">
        <f t="shared" si="33"/>
        <v>589063</v>
      </c>
      <c r="DC15" s="134">
        <f t="shared" si="33"/>
        <v>235192</v>
      </c>
      <c r="DD15" s="134">
        <f t="shared" si="33"/>
        <v>326535</v>
      </c>
      <c r="DE15" s="134">
        <f t="shared" si="33"/>
        <v>26066</v>
      </c>
      <c r="DF15" s="134">
        <f t="shared" si="33"/>
        <v>1270</v>
      </c>
      <c r="DG15" s="134">
        <f t="shared" si="33"/>
        <v>0</v>
      </c>
      <c r="DH15" s="134">
        <f t="shared" si="33"/>
        <v>949</v>
      </c>
      <c r="DI15" s="134">
        <f t="shared" si="33"/>
        <v>6172</v>
      </c>
      <c r="DJ15" s="134">
        <f t="shared" si="33"/>
        <v>1596574</v>
      </c>
    </row>
    <row r="16" spans="1:114" s="129" customFormat="1" ht="12" customHeight="1">
      <c r="A16" s="125" t="s">
        <v>336</v>
      </c>
      <c r="B16" s="126" t="s">
        <v>353</v>
      </c>
      <c r="C16" s="125" t="s">
        <v>354</v>
      </c>
      <c r="D16" s="134">
        <f t="shared" si="6"/>
        <v>565617</v>
      </c>
      <c r="E16" s="134">
        <f t="shared" si="7"/>
        <v>100649</v>
      </c>
      <c r="F16" s="134">
        <v>0</v>
      </c>
      <c r="G16" s="134">
        <v>0</v>
      </c>
      <c r="H16" s="134">
        <v>0</v>
      </c>
      <c r="I16" s="134">
        <v>89141</v>
      </c>
      <c r="J16" s="135" t="s">
        <v>332</v>
      </c>
      <c r="K16" s="134">
        <v>11508</v>
      </c>
      <c r="L16" s="134">
        <v>464968</v>
      </c>
      <c r="M16" s="134">
        <f t="shared" si="8"/>
        <v>142646</v>
      </c>
      <c r="N16" s="134">
        <f t="shared" si="9"/>
        <v>10501</v>
      </c>
      <c r="O16" s="134">
        <v>0</v>
      </c>
      <c r="P16" s="134">
        <v>0</v>
      </c>
      <c r="Q16" s="134">
        <v>0</v>
      </c>
      <c r="R16" s="134">
        <v>10501</v>
      </c>
      <c r="S16" s="135" t="s">
        <v>332</v>
      </c>
      <c r="T16" s="134">
        <v>0</v>
      </c>
      <c r="U16" s="134">
        <v>132145</v>
      </c>
      <c r="V16" s="134">
        <f t="shared" si="10"/>
        <v>708263</v>
      </c>
      <c r="W16" s="134">
        <f t="shared" si="11"/>
        <v>111150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99642</v>
      </c>
      <c r="AB16" s="135" t="s">
        <v>332</v>
      </c>
      <c r="AC16" s="134">
        <f t="shared" si="16"/>
        <v>11508</v>
      </c>
      <c r="AD16" s="134">
        <f t="shared" si="17"/>
        <v>597113</v>
      </c>
      <c r="AE16" s="134">
        <f t="shared" si="18"/>
        <v>1999</v>
      </c>
      <c r="AF16" s="134">
        <f t="shared" si="19"/>
        <v>1999</v>
      </c>
      <c r="AG16" s="134">
        <v>0</v>
      </c>
      <c r="AH16" s="134">
        <v>0</v>
      </c>
      <c r="AI16" s="134">
        <v>0</v>
      </c>
      <c r="AJ16" s="134">
        <v>1999</v>
      </c>
      <c r="AK16" s="134">
        <v>0</v>
      </c>
      <c r="AL16" s="134">
        <v>0</v>
      </c>
      <c r="AM16" s="134">
        <f t="shared" si="20"/>
        <v>551777</v>
      </c>
      <c r="AN16" s="134">
        <f t="shared" si="21"/>
        <v>96271</v>
      </c>
      <c r="AO16" s="134">
        <v>65957</v>
      </c>
      <c r="AP16" s="134">
        <v>0</v>
      </c>
      <c r="AQ16" s="134">
        <v>30314</v>
      </c>
      <c r="AR16" s="134">
        <v>0</v>
      </c>
      <c r="AS16" s="134">
        <f t="shared" si="22"/>
        <v>94030</v>
      </c>
      <c r="AT16" s="134">
        <v>9376</v>
      </c>
      <c r="AU16" s="134">
        <v>84213</v>
      </c>
      <c r="AV16" s="134">
        <v>441</v>
      </c>
      <c r="AW16" s="134">
        <v>7066</v>
      </c>
      <c r="AX16" s="134">
        <f t="shared" si="23"/>
        <v>354410</v>
      </c>
      <c r="AY16" s="134">
        <v>97194</v>
      </c>
      <c r="AZ16" s="134">
        <v>190139</v>
      </c>
      <c r="BA16" s="134">
        <v>66968</v>
      </c>
      <c r="BB16" s="134">
        <v>109</v>
      </c>
      <c r="BC16" s="134">
        <v>0</v>
      </c>
      <c r="BD16" s="134">
        <v>0</v>
      </c>
      <c r="BE16" s="134">
        <v>11841</v>
      </c>
      <c r="BF16" s="134">
        <f t="shared" si="24"/>
        <v>565617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137068</v>
      </c>
      <c r="BP16" s="134">
        <f t="shared" si="28"/>
        <v>14294</v>
      </c>
      <c r="BQ16" s="134">
        <v>14294</v>
      </c>
      <c r="BR16" s="134">
        <v>0</v>
      </c>
      <c r="BS16" s="134">
        <v>0</v>
      </c>
      <c r="BT16" s="134">
        <v>0</v>
      </c>
      <c r="BU16" s="134">
        <f t="shared" si="29"/>
        <v>62028</v>
      </c>
      <c r="BV16" s="134">
        <v>0</v>
      </c>
      <c r="BW16" s="134">
        <v>62028</v>
      </c>
      <c r="BX16" s="134">
        <v>0</v>
      </c>
      <c r="BY16" s="134">
        <v>0</v>
      </c>
      <c r="BZ16" s="134">
        <f t="shared" si="30"/>
        <v>60746</v>
      </c>
      <c r="CA16" s="134">
        <v>0</v>
      </c>
      <c r="CB16" s="134">
        <v>60746</v>
      </c>
      <c r="CC16" s="134">
        <v>0</v>
      </c>
      <c r="CD16" s="134">
        <v>0</v>
      </c>
      <c r="CE16" s="134">
        <v>0</v>
      </c>
      <c r="CF16" s="134">
        <v>0</v>
      </c>
      <c r="CG16" s="134">
        <v>5578</v>
      </c>
      <c r="CH16" s="134">
        <f t="shared" si="31"/>
        <v>142646</v>
      </c>
      <c r="CI16" s="134">
        <f t="shared" si="32"/>
        <v>1999</v>
      </c>
      <c r="CJ16" s="134">
        <f t="shared" si="32"/>
        <v>1999</v>
      </c>
      <c r="CK16" s="134">
        <f t="shared" si="32"/>
        <v>0</v>
      </c>
      <c r="CL16" s="134">
        <f t="shared" si="32"/>
        <v>0</v>
      </c>
      <c r="CM16" s="134">
        <f t="shared" si="32"/>
        <v>0</v>
      </c>
      <c r="CN16" s="134">
        <f t="shared" si="32"/>
        <v>1999</v>
      </c>
      <c r="CO16" s="134">
        <f t="shared" si="32"/>
        <v>0</v>
      </c>
      <c r="CP16" s="134">
        <f t="shared" si="32"/>
        <v>0</v>
      </c>
      <c r="CQ16" s="134">
        <f t="shared" si="32"/>
        <v>688845</v>
      </c>
      <c r="CR16" s="134">
        <f t="shared" si="32"/>
        <v>110565</v>
      </c>
      <c r="CS16" s="134">
        <f t="shared" si="32"/>
        <v>80251</v>
      </c>
      <c r="CT16" s="134">
        <f t="shared" si="32"/>
        <v>0</v>
      </c>
      <c r="CU16" s="134">
        <f t="shared" si="32"/>
        <v>30314</v>
      </c>
      <c r="CV16" s="134">
        <f t="shared" si="32"/>
        <v>0</v>
      </c>
      <c r="CW16" s="134">
        <f t="shared" si="32"/>
        <v>156058</v>
      </c>
      <c r="CX16" s="134">
        <f t="shared" si="32"/>
        <v>9376</v>
      </c>
      <c r="CY16" s="134">
        <f t="shared" si="33"/>
        <v>146241</v>
      </c>
      <c r="CZ16" s="134">
        <f t="shared" si="33"/>
        <v>441</v>
      </c>
      <c r="DA16" s="134">
        <f t="shared" si="33"/>
        <v>7066</v>
      </c>
      <c r="DB16" s="134">
        <f t="shared" si="33"/>
        <v>415156</v>
      </c>
      <c r="DC16" s="134">
        <f t="shared" si="33"/>
        <v>97194</v>
      </c>
      <c r="DD16" s="134">
        <f t="shared" si="33"/>
        <v>250885</v>
      </c>
      <c r="DE16" s="134">
        <f t="shared" si="33"/>
        <v>66968</v>
      </c>
      <c r="DF16" s="134">
        <f t="shared" si="33"/>
        <v>109</v>
      </c>
      <c r="DG16" s="134">
        <f t="shared" si="33"/>
        <v>0</v>
      </c>
      <c r="DH16" s="134">
        <f t="shared" si="33"/>
        <v>0</v>
      </c>
      <c r="DI16" s="134">
        <f t="shared" si="33"/>
        <v>17419</v>
      </c>
      <c r="DJ16" s="134">
        <f t="shared" si="33"/>
        <v>708263</v>
      </c>
    </row>
    <row r="17" spans="1:114" s="129" customFormat="1" ht="12" customHeight="1">
      <c r="A17" s="125" t="s">
        <v>336</v>
      </c>
      <c r="B17" s="126" t="s">
        <v>355</v>
      </c>
      <c r="C17" s="125" t="s">
        <v>356</v>
      </c>
      <c r="D17" s="134">
        <f t="shared" si="6"/>
        <v>495460</v>
      </c>
      <c r="E17" s="134">
        <f t="shared" si="7"/>
        <v>89956</v>
      </c>
      <c r="F17" s="134">
        <v>0</v>
      </c>
      <c r="G17" s="134">
        <v>3982</v>
      </c>
      <c r="H17" s="134">
        <v>0</v>
      </c>
      <c r="I17" s="134">
        <v>63576</v>
      </c>
      <c r="J17" s="135" t="s">
        <v>332</v>
      </c>
      <c r="K17" s="134">
        <v>22398</v>
      </c>
      <c r="L17" s="134">
        <v>405504</v>
      </c>
      <c r="M17" s="134">
        <f t="shared" si="8"/>
        <v>50328</v>
      </c>
      <c r="N17" s="134">
        <f t="shared" si="9"/>
        <v>10064</v>
      </c>
      <c r="O17" s="134">
        <v>559</v>
      </c>
      <c r="P17" s="134">
        <v>138</v>
      </c>
      <c r="Q17" s="134">
        <v>0</v>
      </c>
      <c r="R17" s="134">
        <v>9367</v>
      </c>
      <c r="S17" s="135" t="s">
        <v>332</v>
      </c>
      <c r="T17" s="134">
        <v>0</v>
      </c>
      <c r="U17" s="134">
        <v>40264</v>
      </c>
      <c r="V17" s="134">
        <f t="shared" si="10"/>
        <v>545788</v>
      </c>
      <c r="W17" s="134">
        <f t="shared" si="11"/>
        <v>100020</v>
      </c>
      <c r="X17" s="134">
        <f t="shared" si="12"/>
        <v>559</v>
      </c>
      <c r="Y17" s="134">
        <f t="shared" si="13"/>
        <v>4120</v>
      </c>
      <c r="Z17" s="134">
        <f t="shared" si="14"/>
        <v>0</v>
      </c>
      <c r="AA17" s="134">
        <f t="shared" si="15"/>
        <v>72943</v>
      </c>
      <c r="AB17" s="135" t="s">
        <v>332</v>
      </c>
      <c r="AC17" s="134">
        <f t="shared" si="16"/>
        <v>22398</v>
      </c>
      <c r="AD17" s="134">
        <f t="shared" si="17"/>
        <v>445768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f t="shared" si="20"/>
        <v>490468</v>
      </c>
      <c r="AN17" s="134">
        <f t="shared" si="21"/>
        <v>115424</v>
      </c>
      <c r="AO17" s="134">
        <v>37432</v>
      </c>
      <c r="AP17" s="134">
        <v>44844</v>
      </c>
      <c r="AQ17" s="134">
        <v>33148</v>
      </c>
      <c r="AR17" s="134">
        <v>0</v>
      </c>
      <c r="AS17" s="134">
        <f t="shared" si="22"/>
        <v>99990</v>
      </c>
      <c r="AT17" s="134">
        <v>15834</v>
      </c>
      <c r="AU17" s="134">
        <v>84156</v>
      </c>
      <c r="AV17" s="134">
        <v>0</v>
      </c>
      <c r="AW17" s="134">
        <v>0</v>
      </c>
      <c r="AX17" s="134">
        <f t="shared" si="23"/>
        <v>275054</v>
      </c>
      <c r="AY17" s="134">
        <v>68539</v>
      </c>
      <c r="AZ17" s="134">
        <v>199584</v>
      </c>
      <c r="BA17" s="134">
        <v>6931</v>
      </c>
      <c r="BB17" s="134">
        <v>0</v>
      </c>
      <c r="BC17" s="134">
        <v>0</v>
      </c>
      <c r="BD17" s="134">
        <v>0</v>
      </c>
      <c r="BE17" s="134">
        <v>4992</v>
      </c>
      <c r="BF17" s="134">
        <f t="shared" si="24"/>
        <v>495460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49774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16750</v>
      </c>
      <c r="BV17" s="134">
        <v>287</v>
      </c>
      <c r="BW17" s="134">
        <v>16463</v>
      </c>
      <c r="BX17" s="134">
        <v>0</v>
      </c>
      <c r="BY17" s="134">
        <v>0</v>
      </c>
      <c r="BZ17" s="134">
        <f t="shared" si="30"/>
        <v>33024</v>
      </c>
      <c r="CA17" s="134">
        <v>20500</v>
      </c>
      <c r="CB17" s="134">
        <v>12524</v>
      </c>
      <c r="CC17" s="134">
        <v>0</v>
      </c>
      <c r="CD17" s="134">
        <v>0</v>
      </c>
      <c r="CE17" s="134">
        <v>0</v>
      </c>
      <c r="CF17" s="134">
        <v>0</v>
      </c>
      <c r="CG17" s="134">
        <v>554</v>
      </c>
      <c r="CH17" s="134">
        <f t="shared" si="31"/>
        <v>50328</v>
      </c>
      <c r="CI17" s="134">
        <f t="shared" si="32"/>
        <v>0</v>
      </c>
      <c r="CJ17" s="134">
        <f t="shared" si="32"/>
        <v>0</v>
      </c>
      <c r="CK17" s="134">
        <f t="shared" si="32"/>
        <v>0</v>
      </c>
      <c r="CL17" s="134">
        <f t="shared" si="32"/>
        <v>0</v>
      </c>
      <c r="CM17" s="134">
        <f t="shared" si="32"/>
        <v>0</v>
      </c>
      <c r="CN17" s="134">
        <f t="shared" si="32"/>
        <v>0</v>
      </c>
      <c r="CO17" s="134">
        <f t="shared" si="32"/>
        <v>0</v>
      </c>
      <c r="CP17" s="134">
        <f t="shared" si="32"/>
        <v>0</v>
      </c>
      <c r="CQ17" s="134">
        <f t="shared" si="32"/>
        <v>540242</v>
      </c>
      <c r="CR17" s="134">
        <f t="shared" si="32"/>
        <v>115424</v>
      </c>
      <c r="CS17" s="134">
        <f t="shared" si="32"/>
        <v>37432</v>
      </c>
      <c r="CT17" s="134">
        <f t="shared" si="32"/>
        <v>44844</v>
      </c>
      <c r="CU17" s="134">
        <f t="shared" si="32"/>
        <v>33148</v>
      </c>
      <c r="CV17" s="134">
        <f t="shared" si="32"/>
        <v>0</v>
      </c>
      <c r="CW17" s="134">
        <f t="shared" si="32"/>
        <v>116740</v>
      </c>
      <c r="CX17" s="134">
        <f t="shared" si="32"/>
        <v>16121</v>
      </c>
      <c r="CY17" s="134">
        <f t="shared" si="33"/>
        <v>100619</v>
      </c>
      <c r="CZ17" s="134">
        <f t="shared" si="33"/>
        <v>0</v>
      </c>
      <c r="DA17" s="134">
        <f t="shared" si="33"/>
        <v>0</v>
      </c>
      <c r="DB17" s="134">
        <f t="shared" si="33"/>
        <v>308078</v>
      </c>
      <c r="DC17" s="134">
        <f t="shared" si="33"/>
        <v>89039</v>
      </c>
      <c r="DD17" s="134">
        <f t="shared" si="33"/>
        <v>212108</v>
      </c>
      <c r="DE17" s="134">
        <f t="shared" si="33"/>
        <v>6931</v>
      </c>
      <c r="DF17" s="134">
        <f t="shared" si="33"/>
        <v>0</v>
      </c>
      <c r="DG17" s="134">
        <f t="shared" si="33"/>
        <v>0</v>
      </c>
      <c r="DH17" s="134">
        <f t="shared" si="33"/>
        <v>0</v>
      </c>
      <c r="DI17" s="134">
        <f t="shared" si="33"/>
        <v>5546</v>
      </c>
      <c r="DJ17" s="134">
        <f t="shared" si="33"/>
        <v>545788</v>
      </c>
    </row>
    <row r="18" spans="1:114" s="129" customFormat="1" ht="12" customHeight="1">
      <c r="A18" s="125" t="s">
        <v>336</v>
      </c>
      <c r="B18" s="126" t="s">
        <v>357</v>
      </c>
      <c r="C18" s="125" t="s">
        <v>358</v>
      </c>
      <c r="D18" s="134">
        <f t="shared" si="6"/>
        <v>2024127</v>
      </c>
      <c r="E18" s="134">
        <f t="shared" si="7"/>
        <v>369980</v>
      </c>
      <c r="F18" s="134">
        <v>0</v>
      </c>
      <c r="G18" s="134">
        <v>3000</v>
      </c>
      <c r="H18" s="134">
        <v>0</v>
      </c>
      <c r="I18" s="134">
        <v>268254</v>
      </c>
      <c r="J18" s="135" t="s">
        <v>332</v>
      </c>
      <c r="K18" s="134">
        <v>98726</v>
      </c>
      <c r="L18" s="134">
        <v>1654147</v>
      </c>
      <c r="M18" s="134">
        <f t="shared" si="8"/>
        <v>272368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0</v>
      </c>
      <c r="U18" s="134">
        <v>272368</v>
      </c>
      <c r="V18" s="134">
        <f t="shared" si="10"/>
        <v>2296495</v>
      </c>
      <c r="W18" s="134">
        <f t="shared" si="11"/>
        <v>369980</v>
      </c>
      <c r="X18" s="134">
        <f t="shared" si="12"/>
        <v>0</v>
      </c>
      <c r="Y18" s="134">
        <f t="shared" si="13"/>
        <v>3000</v>
      </c>
      <c r="Z18" s="134">
        <f t="shared" si="14"/>
        <v>0</v>
      </c>
      <c r="AA18" s="134">
        <f t="shared" si="15"/>
        <v>268254</v>
      </c>
      <c r="AB18" s="135" t="s">
        <v>332</v>
      </c>
      <c r="AC18" s="134">
        <f t="shared" si="16"/>
        <v>98726</v>
      </c>
      <c r="AD18" s="134">
        <f t="shared" si="17"/>
        <v>1926515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864357</v>
      </c>
      <c r="AN18" s="134">
        <f t="shared" si="21"/>
        <v>42237</v>
      </c>
      <c r="AO18" s="134">
        <v>42237</v>
      </c>
      <c r="AP18" s="134">
        <v>0</v>
      </c>
      <c r="AQ18" s="134">
        <v>0</v>
      </c>
      <c r="AR18" s="134">
        <v>0</v>
      </c>
      <c r="AS18" s="134">
        <f t="shared" si="22"/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f t="shared" si="23"/>
        <v>822120</v>
      </c>
      <c r="AY18" s="134">
        <v>681559</v>
      </c>
      <c r="AZ18" s="134">
        <v>159</v>
      </c>
      <c r="BA18" s="134">
        <v>0</v>
      </c>
      <c r="BB18" s="134">
        <v>140402</v>
      </c>
      <c r="BC18" s="134">
        <v>1137007</v>
      </c>
      <c r="BD18" s="134">
        <v>0</v>
      </c>
      <c r="BE18" s="134">
        <v>22763</v>
      </c>
      <c r="BF18" s="134">
        <f t="shared" si="24"/>
        <v>887120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10559</v>
      </c>
      <c r="BP18" s="134">
        <f t="shared" si="28"/>
        <v>10559</v>
      </c>
      <c r="BQ18" s="134">
        <v>10559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261809</v>
      </c>
      <c r="CF18" s="134">
        <v>0</v>
      </c>
      <c r="CG18" s="134">
        <v>0</v>
      </c>
      <c r="CH18" s="134">
        <f t="shared" si="31"/>
        <v>10559</v>
      </c>
      <c r="CI18" s="134">
        <f t="shared" si="32"/>
        <v>0</v>
      </c>
      <c r="CJ18" s="134">
        <f t="shared" si="32"/>
        <v>0</v>
      </c>
      <c r="CK18" s="134">
        <f t="shared" si="32"/>
        <v>0</v>
      </c>
      <c r="CL18" s="134">
        <f t="shared" si="32"/>
        <v>0</v>
      </c>
      <c r="CM18" s="134">
        <f t="shared" si="32"/>
        <v>0</v>
      </c>
      <c r="CN18" s="134">
        <f t="shared" si="32"/>
        <v>0</v>
      </c>
      <c r="CO18" s="134">
        <f t="shared" si="32"/>
        <v>0</v>
      </c>
      <c r="CP18" s="134">
        <f t="shared" si="32"/>
        <v>0</v>
      </c>
      <c r="CQ18" s="134">
        <f t="shared" si="32"/>
        <v>874916</v>
      </c>
      <c r="CR18" s="134">
        <f t="shared" si="32"/>
        <v>52796</v>
      </c>
      <c r="CS18" s="134">
        <f t="shared" si="32"/>
        <v>52796</v>
      </c>
      <c r="CT18" s="134">
        <f t="shared" si="32"/>
        <v>0</v>
      </c>
      <c r="CU18" s="134">
        <f t="shared" si="32"/>
        <v>0</v>
      </c>
      <c r="CV18" s="134">
        <f t="shared" si="32"/>
        <v>0</v>
      </c>
      <c r="CW18" s="134">
        <f t="shared" si="32"/>
        <v>0</v>
      </c>
      <c r="CX18" s="134">
        <f t="shared" si="32"/>
        <v>0</v>
      </c>
      <c r="CY18" s="134">
        <f t="shared" si="33"/>
        <v>0</v>
      </c>
      <c r="CZ18" s="134">
        <f t="shared" si="33"/>
        <v>0</v>
      </c>
      <c r="DA18" s="134">
        <f t="shared" si="33"/>
        <v>0</v>
      </c>
      <c r="DB18" s="134">
        <f t="shared" si="33"/>
        <v>822120</v>
      </c>
      <c r="DC18" s="134">
        <f t="shared" si="33"/>
        <v>681559</v>
      </c>
      <c r="DD18" s="134">
        <f t="shared" si="33"/>
        <v>159</v>
      </c>
      <c r="DE18" s="134">
        <f t="shared" si="33"/>
        <v>0</v>
      </c>
      <c r="DF18" s="134">
        <f t="shared" si="33"/>
        <v>140402</v>
      </c>
      <c r="DG18" s="134">
        <f t="shared" si="33"/>
        <v>1398816</v>
      </c>
      <c r="DH18" s="134">
        <f t="shared" si="33"/>
        <v>0</v>
      </c>
      <c r="DI18" s="134">
        <f t="shared" si="33"/>
        <v>22763</v>
      </c>
      <c r="DJ18" s="134">
        <f t="shared" si="33"/>
        <v>897679</v>
      </c>
    </row>
    <row r="19" spans="1:114" s="129" customFormat="1" ht="12" customHeight="1">
      <c r="A19" s="125" t="s">
        <v>336</v>
      </c>
      <c r="B19" s="126" t="s">
        <v>359</v>
      </c>
      <c r="C19" s="125" t="s">
        <v>360</v>
      </c>
      <c r="D19" s="134">
        <f t="shared" si="6"/>
        <v>1768399</v>
      </c>
      <c r="E19" s="134">
        <f t="shared" si="7"/>
        <v>217138</v>
      </c>
      <c r="F19" s="134">
        <v>0</v>
      </c>
      <c r="G19" s="134">
        <v>1879</v>
      </c>
      <c r="H19" s="134">
        <v>6200</v>
      </c>
      <c r="I19" s="134">
        <v>150792</v>
      </c>
      <c r="J19" s="135" t="s">
        <v>332</v>
      </c>
      <c r="K19" s="134">
        <v>58267</v>
      </c>
      <c r="L19" s="134">
        <v>1551261</v>
      </c>
      <c r="M19" s="134">
        <f t="shared" si="8"/>
        <v>257659</v>
      </c>
      <c r="N19" s="134">
        <f t="shared" si="9"/>
        <v>324</v>
      </c>
      <c r="O19" s="134">
        <v>0</v>
      </c>
      <c r="P19" s="134">
        <v>0</v>
      </c>
      <c r="Q19" s="134">
        <v>0</v>
      </c>
      <c r="R19" s="134">
        <v>191</v>
      </c>
      <c r="S19" s="135" t="s">
        <v>332</v>
      </c>
      <c r="T19" s="134">
        <v>133</v>
      </c>
      <c r="U19" s="134">
        <v>257335</v>
      </c>
      <c r="V19" s="134">
        <f t="shared" si="10"/>
        <v>2026058</v>
      </c>
      <c r="W19" s="134">
        <f t="shared" si="11"/>
        <v>217462</v>
      </c>
      <c r="X19" s="134">
        <f t="shared" si="12"/>
        <v>0</v>
      </c>
      <c r="Y19" s="134">
        <f t="shared" si="13"/>
        <v>1879</v>
      </c>
      <c r="Z19" s="134">
        <f t="shared" si="14"/>
        <v>6200</v>
      </c>
      <c r="AA19" s="134">
        <f t="shared" si="15"/>
        <v>150983</v>
      </c>
      <c r="AB19" s="135" t="s">
        <v>332</v>
      </c>
      <c r="AC19" s="134">
        <f t="shared" si="16"/>
        <v>58400</v>
      </c>
      <c r="AD19" s="134">
        <f t="shared" si="17"/>
        <v>1808596</v>
      </c>
      <c r="AE19" s="134">
        <f t="shared" si="18"/>
        <v>21101</v>
      </c>
      <c r="AF19" s="134">
        <f t="shared" si="19"/>
        <v>21101</v>
      </c>
      <c r="AG19" s="134">
        <v>0</v>
      </c>
      <c r="AH19" s="134">
        <v>0</v>
      </c>
      <c r="AI19" s="134">
        <v>21101</v>
      </c>
      <c r="AJ19" s="134">
        <v>0</v>
      </c>
      <c r="AK19" s="134">
        <v>0</v>
      </c>
      <c r="AL19" s="134">
        <v>0</v>
      </c>
      <c r="AM19" s="134">
        <f t="shared" si="20"/>
        <v>1747298</v>
      </c>
      <c r="AN19" s="134">
        <f t="shared" si="21"/>
        <v>56261</v>
      </c>
      <c r="AO19" s="134">
        <v>44557</v>
      </c>
      <c r="AP19" s="134">
        <v>0</v>
      </c>
      <c r="AQ19" s="134">
        <v>11704</v>
      </c>
      <c r="AR19" s="134">
        <v>0</v>
      </c>
      <c r="AS19" s="134">
        <f t="shared" si="22"/>
        <v>339078</v>
      </c>
      <c r="AT19" s="134">
        <v>6265</v>
      </c>
      <c r="AU19" s="134">
        <v>325240</v>
      </c>
      <c r="AV19" s="134">
        <v>7573</v>
      </c>
      <c r="AW19" s="134">
        <v>0</v>
      </c>
      <c r="AX19" s="134">
        <f t="shared" si="23"/>
        <v>1351959</v>
      </c>
      <c r="AY19" s="134">
        <v>316211</v>
      </c>
      <c r="AZ19" s="134">
        <v>1000082</v>
      </c>
      <c r="BA19" s="134">
        <v>29346</v>
      </c>
      <c r="BB19" s="134">
        <v>6320</v>
      </c>
      <c r="BC19" s="134">
        <v>0</v>
      </c>
      <c r="BD19" s="134">
        <v>0</v>
      </c>
      <c r="BE19" s="134">
        <v>0</v>
      </c>
      <c r="BF19" s="134">
        <f t="shared" si="24"/>
        <v>1768399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257659</v>
      </c>
      <c r="BP19" s="134">
        <f t="shared" si="28"/>
        <v>8537</v>
      </c>
      <c r="BQ19" s="134">
        <v>8537</v>
      </c>
      <c r="BR19" s="134">
        <v>0</v>
      </c>
      <c r="BS19" s="134">
        <v>0</v>
      </c>
      <c r="BT19" s="134">
        <v>0</v>
      </c>
      <c r="BU19" s="134">
        <f t="shared" si="29"/>
        <v>91746</v>
      </c>
      <c r="BV19" s="134">
        <v>587</v>
      </c>
      <c r="BW19" s="134">
        <v>91159</v>
      </c>
      <c r="BX19" s="134">
        <v>0</v>
      </c>
      <c r="BY19" s="134">
        <v>0</v>
      </c>
      <c r="BZ19" s="134">
        <f t="shared" si="30"/>
        <v>157376</v>
      </c>
      <c r="CA19" s="134">
        <v>760</v>
      </c>
      <c r="CB19" s="134">
        <v>156616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f t="shared" si="31"/>
        <v>257659</v>
      </c>
      <c r="CI19" s="134">
        <f t="shared" si="32"/>
        <v>21101</v>
      </c>
      <c r="CJ19" s="134">
        <f t="shared" si="32"/>
        <v>21101</v>
      </c>
      <c r="CK19" s="134">
        <f t="shared" si="32"/>
        <v>0</v>
      </c>
      <c r="CL19" s="134">
        <f t="shared" si="32"/>
        <v>0</v>
      </c>
      <c r="CM19" s="134">
        <f t="shared" si="32"/>
        <v>21101</v>
      </c>
      <c r="CN19" s="134">
        <f t="shared" si="32"/>
        <v>0</v>
      </c>
      <c r="CO19" s="134">
        <f t="shared" si="32"/>
        <v>0</v>
      </c>
      <c r="CP19" s="134">
        <f t="shared" si="32"/>
        <v>0</v>
      </c>
      <c r="CQ19" s="134">
        <f t="shared" si="32"/>
        <v>2004957</v>
      </c>
      <c r="CR19" s="134">
        <f t="shared" si="32"/>
        <v>64798</v>
      </c>
      <c r="CS19" s="134">
        <f t="shared" si="32"/>
        <v>53094</v>
      </c>
      <c r="CT19" s="134">
        <f t="shared" si="32"/>
        <v>0</v>
      </c>
      <c r="CU19" s="134">
        <f t="shared" si="32"/>
        <v>11704</v>
      </c>
      <c r="CV19" s="134">
        <f t="shared" si="32"/>
        <v>0</v>
      </c>
      <c r="CW19" s="134">
        <f t="shared" si="32"/>
        <v>430824</v>
      </c>
      <c r="CX19" s="134">
        <f t="shared" si="32"/>
        <v>6852</v>
      </c>
      <c r="CY19" s="134">
        <f t="shared" si="33"/>
        <v>416399</v>
      </c>
      <c r="CZ19" s="134">
        <f t="shared" si="33"/>
        <v>7573</v>
      </c>
      <c r="DA19" s="134">
        <f t="shared" si="33"/>
        <v>0</v>
      </c>
      <c r="DB19" s="134">
        <f t="shared" si="33"/>
        <v>1509335</v>
      </c>
      <c r="DC19" s="134">
        <f t="shared" si="33"/>
        <v>316971</v>
      </c>
      <c r="DD19" s="134">
        <f t="shared" si="33"/>
        <v>1156698</v>
      </c>
      <c r="DE19" s="134">
        <f t="shared" si="33"/>
        <v>29346</v>
      </c>
      <c r="DF19" s="134">
        <f t="shared" si="33"/>
        <v>6320</v>
      </c>
      <c r="DG19" s="134">
        <f t="shared" si="33"/>
        <v>0</v>
      </c>
      <c r="DH19" s="134">
        <f t="shared" si="33"/>
        <v>0</v>
      </c>
      <c r="DI19" s="134">
        <f t="shared" si="33"/>
        <v>0</v>
      </c>
      <c r="DJ19" s="134">
        <f t="shared" si="33"/>
        <v>2026058</v>
      </c>
    </row>
    <row r="20" spans="1:114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6"/>
        <v>248010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5" t="s">
        <v>332</v>
      </c>
      <c r="K20" s="134">
        <v>0</v>
      </c>
      <c r="L20" s="134">
        <v>248010</v>
      </c>
      <c r="M20" s="134">
        <f t="shared" si="8"/>
        <v>120952</v>
      </c>
      <c r="N20" s="134">
        <f t="shared" si="9"/>
        <v>72996</v>
      </c>
      <c r="O20" s="134">
        <v>0</v>
      </c>
      <c r="P20" s="134">
        <v>0</v>
      </c>
      <c r="Q20" s="134">
        <v>0</v>
      </c>
      <c r="R20" s="134">
        <v>72996</v>
      </c>
      <c r="S20" s="135" t="s">
        <v>332</v>
      </c>
      <c r="T20" s="134">
        <v>0</v>
      </c>
      <c r="U20" s="134">
        <v>47956</v>
      </c>
      <c r="V20" s="134">
        <f t="shared" si="10"/>
        <v>368962</v>
      </c>
      <c r="W20" s="134">
        <f t="shared" si="11"/>
        <v>72996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72996</v>
      </c>
      <c r="AB20" s="135" t="s">
        <v>332</v>
      </c>
      <c r="AC20" s="134">
        <f t="shared" si="16"/>
        <v>0</v>
      </c>
      <c r="AD20" s="134">
        <f t="shared" si="17"/>
        <v>295966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0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f t="shared" si="23"/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248010</v>
      </c>
      <c r="BD20" s="134">
        <v>0</v>
      </c>
      <c r="BE20" s="134">
        <v>0</v>
      </c>
      <c r="BF20" s="134">
        <f t="shared" si="24"/>
        <v>0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120952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47112</v>
      </c>
      <c r="BV20" s="134">
        <v>0</v>
      </c>
      <c r="BW20" s="134">
        <v>0</v>
      </c>
      <c r="BX20" s="134">
        <v>47112</v>
      </c>
      <c r="BY20" s="134">
        <v>0</v>
      </c>
      <c r="BZ20" s="134">
        <f t="shared" si="30"/>
        <v>73840</v>
      </c>
      <c r="CA20" s="134">
        <v>73840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f t="shared" si="31"/>
        <v>120952</v>
      </c>
      <c r="CI20" s="134">
        <f t="shared" si="32"/>
        <v>0</v>
      </c>
      <c r="CJ20" s="134">
        <f t="shared" si="32"/>
        <v>0</v>
      </c>
      <c r="CK20" s="134">
        <f t="shared" si="32"/>
        <v>0</v>
      </c>
      <c r="CL20" s="134">
        <f t="shared" si="32"/>
        <v>0</v>
      </c>
      <c r="CM20" s="134">
        <f t="shared" si="32"/>
        <v>0</v>
      </c>
      <c r="CN20" s="134">
        <f t="shared" si="32"/>
        <v>0</v>
      </c>
      <c r="CO20" s="134">
        <f t="shared" si="32"/>
        <v>0</v>
      </c>
      <c r="CP20" s="134">
        <f t="shared" si="32"/>
        <v>0</v>
      </c>
      <c r="CQ20" s="134">
        <f t="shared" si="32"/>
        <v>120952</v>
      </c>
      <c r="CR20" s="134">
        <f t="shared" si="32"/>
        <v>0</v>
      </c>
      <c r="CS20" s="134">
        <f t="shared" si="32"/>
        <v>0</v>
      </c>
      <c r="CT20" s="134">
        <f t="shared" si="32"/>
        <v>0</v>
      </c>
      <c r="CU20" s="134">
        <f t="shared" si="32"/>
        <v>0</v>
      </c>
      <c r="CV20" s="134">
        <f t="shared" si="32"/>
        <v>0</v>
      </c>
      <c r="CW20" s="134">
        <f t="shared" si="32"/>
        <v>47112</v>
      </c>
      <c r="CX20" s="134">
        <f t="shared" si="32"/>
        <v>0</v>
      </c>
      <c r="CY20" s="134">
        <f t="shared" si="33"/>
        <v>0</v>
      </c>
      <c r="CZ20" s="134">
        <f t="shared" si="33"/>
        <v>47112</v>
      </c>
      <c r="DA20" s="134">
        <f t="shared" si="33"/>
        <v>0</v>
      </c>
      <c r="DB20" s="134">
        <f t="shared" si="33"/>
        <v>73840</v>
      </c>
      <c r="DC20" s="134">
        <f t="shared" si="33"/>
        <v>73840</v>
      </c>
      <c r="DD20" s="134">
        <f t="shared" si="33"/>
        <v>0</v>
      </c>
      <c r="DE20" s="134">
        <f t="shared" si="33"/>
        <v>0</v>
      </c>
      <c r="DF20" s="134">
        <f t="shared" si="33"/>
        <v>0</v>
      </c>
      <c r="DG20" s="134">
        <f t="shared" si="33"/>
        <v>248010</v>
      </c>
      <c r="DH20" s="134">
        <f t="shared" si="33"/>
        <v>0</v>
      </c>
      <c r="DI20" s="134">
        <f t="shared" si="33"/>
        <v>0</v>
      </c>
      <c r="DJ20" s="134">
        <f t="shared" si="33"/>
        <v>120952</v>
      </c>
    </row>
    <row r="21" spans="1:114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6"/>
        <v>394052</v>
      </c>
      <c r="E21" s="134">
        <f t="shared" si="7"/>
        <v>53121</v>
      </c>
      <c r="F21" s="134">
        <v>0</v>
      </c>
      <c r="G21" s="134">
        <v>0</v>
      </c>
      <c r="H21" s="134">
        <v>0</v>
      </c>
      <c r="I21" s="134">
        <v>24184</v>
      </c>
      <c r="J21" s="135" t="s">
        <v>332</v>
      </c>
      <c r="K21" s="134">
        <v>28937</v>
      </c>
      <c r="L21" s="134">
        <v>340931</v>
      </c>
      <c r="M21" s="134">
        <f t="shared" si="8"/>
        <v>134161</v>
      </c>
      <c r="N21" s="134">
        <f t="shared" si="9"/>
        <v>35316</v>
      </c>
      <c r="O21" s="134">
        <v>0</v>
      </c>
      <c r="P21" s="134">
        <v>0</v>
      </c>
      <c r="Q21" s="134">
        <v>0</v>
      </c>
      <c r="R21" s="134">
        <v>35316</v>
      </c>
      <c r="S21" s="135" t="s">
        <v>332</v>
      </c>
      <c r="T21" s="134">
        <v>0</v>
      </c>
      <c r="U21" s="134">
        <v>98845</v>
      </c>
      <c r="V21" s="134">
        <f t="shared" si="10"/>
        <v>528213</v>
      </c>
      <c r="W21" s="134">
        <f t="shared" si="11"/>
        <v>88437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59500</v>
      </c>
      <c r="AB21" s="135" t="s">
        <v>332</v>
      </c>
      <c r="AC21" s="134">
        <f t="shared" si="16"/>
        <v>28937</v>
      </c>
      <c r="AD21" s="134">
        <f t="shared" si="17"/>
        <v>439776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377443</v>
      </c>
      <c r="AN21" s="134">
        <f t="shared" si="21"/>
        <v>27384</v>
      </c>
      <c r="AO21" s="134">
        <v>27384</v>
      </c>
      <c r="AP21" s="134">
        <v>0</v>
      </c>
      <c r="AQ21" s="134">
        <v>0</v>
      </c>
      <c r="AR21" s="134">
        <v>0</v>
      </c>
      <c r="AS21" s="134">
        <f t="shared" si="22"/>
        <v>71295</v>
      </c>
      <c r="AT21" s="134">
        <v>29410</v>
      </c>
      <c r="AU21" s="134">
        <v>24517</v>
      </c>
      <c r="AV21" s="134">
        <v>17368</v>
      </c>
      <c r="AW21" s="134">
        <v>3444</v>
      </c>
      <c r="AX21" s="134">
        <f t="shared" si="23"/>
        <v>275320</v>
      </c>
      <c r="AY21" s="134">
        <v>61214</v>
      </c>
      <c r="AZ21" s="134">
        <v>199561</v>
      </c>
      <c r="BA21" s="134">
        <v>14545</v>
      </c>
      <c r="BB21" s="134">
        <v>0</v>
      </c>
      <c r="BC21" s="134">
        <v>0</v>
      </c>
      <c r="BD21" s="134">
        <v>0</v>
      </c>
      <c r="BE21" s="134">
        <v>16609</v>
      </c>
      <c r="BF21" s="134">
        <f t="shared" si="24"/>
        <v>394052</v>
      </c>
      <c r="BG21" s="134">
        <f t="shared" si="25"/>
        <v>46000</v>
      </c>
      <c r="BH21" s="134">
        <f t="shared" si="26"/>
        <v>46000</v>
      </c>
      <c r="BI21" s="134">
        <v>0</v>
      </c>
      <c r="BJ21" s="134">
        <v>46000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88161</v>
      </c>
      <c r="BP21" s="134">
        <f t="shared" si="28"/>
        <v>28912</v>
      </c>
      <c r="BQ21" s="134">
        <v>13692</v>
      </c>
      <c r="BR21" s="134">
        <v>0</v>
      </c>
      <c r="BS21" s="134">
        <v>15220</v>
      </c>
      <c r="BT21" s="134">
        <v>0</v>
      </c>
      <c r="BU21" s="134">
        <f t="shared" si="29"/>
        <v>52216</v>
      </c>
      <c r="BV21" s="134">
        <v>0</v>
      </c>
      <c r="BW21" s="134">
        <v>52216</v>
      </c>
      <c r="BX21" s="134">
        <v>0</v>
      </c>
      <c r="BY21" s="134">
        <v>7033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f t="shared" si="31"/>
        <v>134161</v>
      </c>
      <c r="CI21" s="134">
        <f t="shared" si="32"/>
        <v>46000</v>
      </c>
      <c r="CJ21" s="134">
        <f t="shared" si="32"/>
        <v>46000</v>
      </c>
      <c r="CK21" s="134">
        <f t="shared" si="32"/>
        <v>0</v>
      </c>
      <c r="CL21" s="134">
        <f t="shared" si="32"/>
        <v>46000</v>
      </c>
      <c r="CM21" s="134">
        <f t="shared" si="32"/>
        <v>0</v>
      </c>
      <c r="CN21" s="134">
        <f t="shared" si="32"/>
        <v>0</v>
      </c>
      <c r="CO21" s="134">
        <f t="shared" si="32"/>
        <v>0</v>
      </c>
      <c r="CP21" s="134">
        <f t="shared" si="32"/>
        <v>0</v>
      </c>
      <c r="CQ21" s="134">
        <f t="shared" si="32"/>
        <v>465604</v>
      </c>
      <c r="CR21" s="134">
        <f t="shared" si="32"/>
        <v>56296</v>
      </c>
      <c r="CS21" s="134">
        <f t="shared" si="32"/>
        <v>41076</v>
      </c>
      <c r="CT21" s="134">
        <f t="shared" si="32"/>
        <v>0</v>
      </c>
      <c r="CU21" s="134">
        <f t="shared" si="32"/>
        <v>15220</v>
      </c>
      <c r="CV21" s="134">
        <f t="shared" si="32"/>
        <v>0</v>
      </c>
      <c r="CW21" s="134">
        <f t="shared" si="32"/>
        <v>123511</v>
      </c>
      <c r="CX21" s="134">
        <f t="shared" si="32"/>
        <v>29410</v>
      </c>
      <c r="CY21" s="134">
        <f t="shared" si="33"/>
        <v>76733</v>
      </c>
      <c r="CZ21" s="134">
        <f t="shared" si="33"/>
        <v>17368</v>
      </c>
      <c r="DA21" s="134">
        <f t="shared" si="33"/>
        <v>10477</v>
      </c>
      <c r="DB21" s="134">
        <f t="shared" si="33"/>
        <v>275320</v>
      </c>
      <c r="DC21" s="134">
        <f t="shared" si="33"/>
        <v>61214</v>
      </c>
      <c r="DD21" s="134">
        <f t="shared" si="33"/>
        <v>199561</v>
      </c>
      <c r="DE21" s="134">
        <f t="shared" si="33"/>
        <v>14545</v>
      </c>
      <c r="DF21" s="134">
        <f t="shared" si="33"/>
        <v>0</v>
      </c>
      <c r="DG21" s="134">
        <f t="shared" si="33"/>
        <v>0</v>
      </c>
      <c r="DH21" s="134">
        <f t="shared" si="33"/>
        <v>0</v>
      </c>
      <c r="DI21" s="134">
        <f t="shared" si="33"/>
        <v>16609</v>
      </c>
      <c r="DJ21" s="134">
        <f t="shared" si="33"/>
        <v>528213</v>
      </c>
    </row>
    <row r="22" spans="1:114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6"/>
        <v>584776</v>
      </c>
      <c r="E22" s="134">
        <f t="shared" si="7"/>
        <v>3309</v>
      </c>
      <c r="F22" s="134">
        <v>0</v>
      </c>
      <c r="G22" s="134">
        <v>3309</v>
      </c>
      <c r="H22" s="134">
        <v>0</v>
      </c>
      <c r="I22" s="134">
        <v>0</v>
      </c>
      <c r="J22" s="135" t="s">
        <v>332</v>
      </c>
      <c r="K22" s="134">
        <v>0</v>
      </c>
      <c r="L22" s="134">
        <v>581467</v>
      </c>
      <c r="M22" s="134">
        <f t="shared" si="8"/>
        <v>93171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93171</v>
      </c>
      <c r="V22" s="134">
        <f t="shared" si="10"/>
        <v>677947</v>
      </c>
      <c r="W22" s="134">
        <f t="shared" si="11"/>
        <v>3309</v>
      </c>
      <c r="X22" s="134">
        <f t="shared" si="12"/>
        <v>0</v>
      </c>
      <c r="Y22" s="134">
        <f t="shared" si="13"/>
        <v>3309</v>
      </c>
      <c r="Z22" s="134">
        <f t="shared" si="14"/>
        <v>0</v>
      </c>
      <c r="AA22" s="134">
        <f t="shared" si="15"/>
        <v>0</v>
      </c>
      <c r="AB22" s="135" t="s">
        <v>332</v>
      </c>
      <c r="AC22" s="134">
        <f t="shared" si="16"/>
        <v>0</v>
      </c>
      <c r="AD22" s="134">
        <f t="shared" si="17"/>
        <v>674638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265551</v>
      </c>
      <c r="AN22" s="134">
        <f t="shared" si="21"/>
        <v>77459</v>
      </c>
      <c r="AO22" s="134">
        <v>32991</v>
      </c>
      <c r="AP22" s="134">
        <v>44468</v>
      </c>
      <c r="AQ22" s="134">
        <v>0</v>
      </c>
      <c r="AR22" s="134">
        <v>0</v>
      </c>
      <c r="AS22" s="134">
        <f t="shared" si="22"/>
        <v>6019</v>
      </c>
      <c r="AT22" s="134">
        <v>6019</v>
      </c>
      <c r="AU22" s="134">
        <v>0</v>
      </c>
      <c r="AV22" s="134">
        <v>0</v>
      </c>
      <c r="AW22" s="134">
        <v>0</v>
      </c>
      <c r="AX22" s="134">
        <f t="shared" si="23"/>
        <v>182073</v>
      </c>
      <c r="AY22" s="134">
        <v>163133</v>
      </c>
      <c r="AZ22" s="134">
        <v>13879</v>
      </c>
      <c r="BA22" s="134">
        <v>5061</v>
      </c>
      <c r="BB22" s="134">
        <v>0</v>
      </c>
      <c r="BC22" s="134">
        <v>305740</v>
      </c>
      <c r="BD22" s="134">
        <v>0</v>
      </c>
      <c r="BE22" s="134">
        <v>13485</v>
      </c>
      <c r="BF22" s="134">
        <f t="shared" si="24"/>
        <v>279036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93171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2"/>
        <v>0</v>
      </c>
      <c r="CK22" s="134">
        <f t="shared" si="32"/>
        <v>0</v>
      </c>
      <c r="CL22" s="134">
        <f t="shared" si="32"/>
        <v>0</v>
      </c>
      <c r="CM22" s="134">
        <f t="shared" si="32"/>
        <v>0</v>
      </c>
      <c r="CN22" s="134">
        <f t="shared" si="32"/>
        <v>0</v>
      </c>
      <c r="CO22" s="134">
        <f t="shared" si="32"/>
        <v>0</v>
      </c>
      <c r="CP22" s="134">
        <f t="shared" si="32"/>
        <v>0</v>
      </c>
      <c r="CQ22" s="134">
        <f t="shared" si="32"/>
        <v>265551</v>
      </c>
      <c r="CR22" s="134">
        <f t="shared" si="32"/>
        <v>77459</v>
      </c>
      <c r="CS22" s="134">
        <f t="shared" si="32"/>
        <v>32991</v>
      </c>
      <c r="CT22" s="134">
        <f t="shared" si="32"/>
        <v>44468</v>
      </c>
      <c r="CU22" s="134">
        <f t="shared" si="32"/>
        <v>0</v>
      </c>
      <c r="CV22" s="134">
        <f t="shared" si="32"/>
        <v>0</v>
      </c>
      <c r="CW22" s="134">
        <f t="shared" si="32"/>
        <v>6019</v>
      </c>
      <c r="CX22" s="134">
        <f t="shared" si="32"/>
        <v>6019</v>
      </c>
      <c r="CY22" s="134">
        <f t="shared" si="33"/>
        <v>0</v>
      </c>
      <c r="CZ22" s="134">
        <f t="shared" si="33"/>
        <v>0</v>
      </c>
      <c r="DA22" s="134">
        <f t="shared" si="33"/>
        <v>0</v>
      </c>
      <c r="DB22" s="134">
        <f t="shared" si="33"/>
        <v>182073</v>
      </c>
      <c r="DC22" s="134">
        <f t="shared" si="33"/>
        <v>163133</v>
      </c>
      <c r="DD22" s="134">
        <f t="shared" si="33"/>
        <v>13879</v>
      </c>
      <c r="DE22" s="134">
        <f t="shared" si="33"/>
        <v>5061</v>
      </c>
      <c r="DF22" s="134">
        <f t="shared" si="33"/>
        <v>0</v>
      </c>
      <c r="DG22" s="134">
        <f t="shared" si="33"/>
        <v>398911</v>
      </c>
      <c r="DH22" s="134">
        <f t="shared" si="33"/>
        <v>0</v>
      </c>
      <c r="DI22" s="134">
        <f t="shared" si="33"/>
        <v>13485</v>
      </c>
      <c r="DJ22" s="134">
        <f t="shared" si="33"/>
        <v>279036</v>
      </c>
    </row>
    <row r="23" spans="1:114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6"/>
        <v>475316</v>
      </c>
      <c r="E23" s="134">
        <f t="shared" si="7"/>
        <v>15691</v>
      </c>
      <c r="F23" s="134">
        <v>0</v>
      </c>
      <c r="G23" s="134">
        <v>434</v>
      </c>
      <c r="H23" s="134">
        <v>0</v>
      </c>
      <c r="I23" s="134">
        <v>254</v>
      </c>
      <c r="J23" s="135" t="s">
        <v>332</v>
      </c>
      <c r="K23" s="134">
        <v>15003</v>
      </c>
      <c r="L23" s="134">
        <v>459625</v>
      </c>
      <c r="M23" s="134">
        <f t="shared" si="8"/>
        <v>55881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55881</v>
      </c>
      <c r="V23" s="134">
        <f t="shared" si="10"/>
        <v>531197</v>
      </c>
      <c r="W23" s="134">
        <f t="shared" si="11"/>
        <v>15691</v>
      </c>
      <c r="X23" s="134">
        <f t="shared" si="12"/>
        <v>0</v>
      </c>
      <c r="Y23" s="134">
        <f t="shared" si="13"/>
        <v>434</v>
      </c>
      <c r="Z23" s="134">
        <f t="shared" si="14"/>
        <v>0</v>
      </c>
      <c r="AA23" s="134">
        <f t="shared" si="15"/>
        <v>254</v>
      </c>
      <c r="AB23" s="135" t="s">
        <v>332</v>
      </c>
      <c r="AC23" s="134">
        <f t="shared" si="16"/>
        <v>15003</v>
      </c>
      <c r="AD23" s="134">
        <f t="shared" si="17"/>
        <v>515506</v>
      </c>
      <c r="AE23" s="134">
        <f t="shared" si="18"/>
        <v>9177</v>
      </c>
      <c r="AF23" s="134">
        <f t="shared" si="19"/>
        <v>9177</v>
      </c>
      <c r="AG23" s="134">
        <v>0</v>
      </c>
      <c r="AH23" s="134">
        <v>9177</v>
      </c>
      <c r="AI23" s="134">
        <v>0</v>
      </c>
      <c r="AJ23" s="134">
        <v>0</v>
      </c>
      <c r="AK23" s="134">
        <v>0</v>
      </c>
      <c r="AL23" s="134">
        <v>0</v>
      </c>
      <c r="AM23" s="134">
        <f t="shared" si="20"/>
        <v>135706</v>
      </c>
      <c r="AN23" s="134">
        <f t="shared" si="21"/>
        <v>25167</v>
      </c>
      <c r="AO23" s="134">
        <v>25167</v>
      </c>
      <c r="AP23" s="134">
        <v>0</v>
      </c>
      <c r="AQ23" s="134">
        <v>0</v>
      </c>
      <c r="AR23" s="134">
        <v>0</v>
      </c>
      <c r="AS23" s="134">
        <f t="shared" si="22"/>
        <v>126</v>
      </c>
      <c r="AT23" s="134">
        <v>30</v>
      </c>
      <c r="AU23" s="134">
        <v>96</v>
      </c>
      <c r="AV23" s="134">
        <v>0</v>
      </c>
      <c r="AW23" s="134">
        <v>0</v>
      </c>
      <c r="AX23" s="134">
        <f t="shared" si="23"/>
        <v>110413</v>
      </c>
      <c r="AY23" s="134">
        <v>105679</v>
      </c>
      <c r="AZ23" s="134">
        <v>3368</v>
      </c>
      <c r="BA23" s="134">
        <v>1366</v>
      </c>
      <c r="BB23" s="134">
        <v>0</v>
      </c>
      <c r="BC23" s="134">
        <v>170986</v>
      </c>
      <c r="BD23" s="134">
        <v>0</v>
      </c>
      <c r="BE23" s="134">
        <v>159447</v>
      </c>
      <c r="BF23" s="134">
        <f t="shared" si="24"/>
        <v>304330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0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55881</v>
      </c>
      <c r="CF23" s="134">
        <v>0</v>
      </c>
      <c r="CG23" s="134">
        <v>0</v>
      </c>
      <c r="CH23" s="134">
        <f t="shared" si="31"/>
        <v>0</v>
      </c>
      <c r="CI23" s="134">
        <f t="shared" si="32"/>
        <v>9177</v>
      </c>
      <c r="CJ23" s="134">
        <f t="shared" si="32"/>
        <v>9177</v>
      </c>
      <c r="CK23" s="134">
        <f t="shared" si="32"/>
        <v>0</v>
      </c>
      <c r="CL23" s="134">
        <f t="shared" si="32"/>
        <v>9177</v>
      </c>
      <c r="CM23" s="134">
        <f t="shared" si="32"/>
        <v>0</v>
      </c>
      <c r="CN23" s="134">
        <f t="shared" si="32"/>
        <v>0</v>
      </c>
      <c r="CO23" s="134">
        <f t="shared" si="32"/>
        <v>0</v>
      </c>
      <c r="CP23" s="134">
        <f t="shared" si="32"/>
        <v>0</v>
      </c>
      <c r="CQ23" s="134">
        <f t="shared" si="32"/>
        <v>135706</v>
      </c>
      <c r="CR23" s="134">
        <f t="shared" si="32"/>
        <v>25167</v>
      </c>
      <c r="CS23" s="134">
        <f t="shared" si="32"/>
        <v>25167</v>
      </c>
      <c r="CT23" s="134">
        <f t="shared" si="32"/>
        <v>0</v>
      </c>
      <c r="CU23" s="134">
        <f t="shared" si="32"/>
        <v>0</v>
      </c>
      <c r="CV23" s="134">
        <f t="shared" si="32"/>
        <v>0</v>
      </c>
      <c r="CW23" s="134">
        <f t="shared" si="32"/>
        <v>126</v>
      </c>
      <c r="CX23" s="134">
        <f aca="true" t="shared" si="34" ref="CX23:CX30">SUM(AT23,+BV23)</f>
        <v>30</v>
      </c>
      <c r="CY23" s="134">
        <f t="shared" si="33"/>
        <v>96</v>
      </c>
      <c r="CZ23" s="134">
        <f t="shared" si="33"/>
        <v>0</v>
      </c>
      <c r="DA23" s="134">
        <f t="shared" si="33"/>
        <v>0</v>
      </c>
      <c r="DB23" s="134">
        <f t="shared" si="33"/>
        <v>110413</v>
      </c>
      <c r="DC23" s="134">
        <f t="shared" si="33"/>
        <v>105679</v>
      </c>
      <c r="DD23" s="134">
        <f t="shared" si="33"/>
        <v>3368</v>
      </c>
      <c r="DE23" s="134">
        <f t="shared" si="33"/>
        <v>1366</v>
      </c>
      <c r="DF23" s="134">
        <f t="shared" si="33"/>
        <v>0</v>
      </c>
      <c r="DG23" s="134">
        <f t="shared" si="33"/>
        <v>226867</v>
      </c>
      <c r="DH23" s="134">
        <f t="shared" si="33"/>
        <v>0</v>
      </c>
      <c r="DI23" s="134">
        <f t="shared" si="33"/>
        <v>159447</v>
      </c>
      <c r="DJ23" s="134">
        <f t="shared" si="33"/>
        <v>304330</v>
      </c>
    </row>
    <row r="24" spans="1:114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6"/>
        <v>238229</v>
      </c>
      <c r="E24" s="134">
        <f t="shared" si="7"/>
        <v>23998</v>
      </c>
      <c r="F24" s="134">
        <v>0</v>
      </c>
      <c r="G24" s="134">
        <v>2842</v>
      </c>
      <c r="H24" s="134">
        <v>0</v>
      </c>
      <c r="I24" s="134">
        <v>626</v>
      </c>
      <c r="J24" s="135" t="s">
        <v>332</v>
      </c>
      <c r="K24" s="134">
        <v>20530</v>
      </c>
      <c r="L24" s="134">
        <v>214231</v>
      </c>
      <c r="M24" s="134">
        <f t="shared" si="8"/>
        <v>15973</v>
      </c>
      <c r="N24" s="134">
        <f t="shared" si="9"/>
        <v>0</v>
      </c>
      <c r="O24" s="134">
        <v>0</v>
      </c>
      <c r="P24" s="134">
        <v>0</v>
      </c>
      <c r="Q24" s="134">
        <v>0</v>
      </c>
      <c r="R24" s="134">
        <v>0</v>
      </c>
      <c r="S24" s="135" t="s">
        <v>332</v>
      </c>
      <c r="T24" s="134">
        <v>0</v>
      </c>
      <c r="U24" s="134">
        <v>15973</v>
      </c>
      <c r="V24" s="134">
        <f t="shared" si="10"/>
        <v>254202</v>
      </c>
      <c r="W24" s="134">
        <f t="shared" si="11"/>
        <v>23998</v>
      </c>
      <c r="X24" s="134">
        <f t="shared" si="12"/>
        <v>0</v>
      </c>
      <c r="Y24" s="134">
        <f t="shared" si="13"/>
        <v>2842</v>
      </c>
      <c r="Z24" s="134">
        <f t="shared" si="14"/>
        <v>0</v>
      </c>
      <c r="AA24" s="134">
        <f t="shared" si="15"/>
        <v>626</v>
      </c>
      <c r="AB24" s="135" t="s">
        <v>332</v>
      </c>
      <c r="AC24" s="134">
        <f t="shared" si="16"/>
        <v>20530</v>
      </c>
      <c r="AD24" s="134">
        <f t="shared" si="17"/>
        <v>230204</v>
      </c>
      <c r="AE24" s="134">
        <f t="shared" si="18"/>
        <v>1794</v>
      </c>
      <c r="AF24" s="134">
        <f t="shared" si="19"/>
        <v>1794</v>
      </c>
      <c r="AG24" s="134">
        <v>0</v>
      </c>
      <c r="AH24" s="134">
        <v>1134</v>
      </c>
      <c r="AI24" s="134">
        <v>0</v>
      </c>
      <c r="AJ24" s="134">
        <v>660</v>
      </c>
      <c r="AK24" s="134">
        <v>0</v>
      </c>
      <c r="AL24" s="134">
        <v>0</v>
      </c>
      <c r="AM24" s="134">
        <f t="shared" si="20"/>
        <v>87448</v>
      </c>
      <c r="AN24" s="134">
        <f t="shared" si="21"/>
        <v>204</v>
      </c>
      <c r="AO24" s="134">
        <v>204</v>
      </c>
      <c r="AP24" s="134">
        <v>0</v>
      </c>
      <c r="AQ24" s="134">
        <v>0</v>
      </c>
      <c r="AR24" s="134">
        <v>0</v>
      </c>
      <c r="AS24" s="134">
        <f t="shared" si="22"/>
        <v>1435</v>
      </c>
      <c r="AT24" s="134">
        <v>0</v>
      </c>
      <c r="AU24" s="134">
        <v>1435</v>
      </c>
      <c r="AV24" s="134">
        <v>0</v>
      </c>
      <c r="AW24" s="134">
        <v>0</v>
      </c>
      <c r="AX24" s="134">
        <f t="shared" si="23"/>
        <v>85809</v>
      </c>
      <c r="AY24" s="134">
        <v>42957</v>
      </c>
      <c r="AZ24" s="134">
        <v>41136</v>
      </c>
      <c r="BA24" s="134">
        <v>1716</v>
      </c>
      <c r="BB24" s="134">
        <v>0</v>
      </c>
      <c r="BC24" s="134">
        <v>148987</v>
      </c>
      <c r="BD24" s="134">
        <v>0</v>
      </c>
      <c r="BE24" s="134">
        <v>0</v>
      </c>
      <c r="BF24" s="134">
        <f t="shared" si="24"/>
        <v>89242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0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15973</v>
      </c>
      <c r="CF24" s="134">
        <v>0</v>
      </c>
      <c r="CG24" s="134">
        <v>0</v>
      </c>
      <c r="CH24" s="134">
        <f t="shared" si="31"/>
        <v>0</v>
      </c>
      <c r="CI24" s="134">
        <f aca="true" t="shared" si="35" ref="CI24:CI30">SUM(AE24,+BG24)</f>
        <v>1794</v>
      </c>
      <c r="CJ24" s="134">
        <f aca="true" t="shared" si="36" ref="CJ24:CJ30">SUM(AF24,+BH24)</f>
        <v>1794</v>
      </c>
      <c r="CK24" s="134">
        <f aca="true" t="shared" si="37" ref="CK24:CK30">SUM(AG24,+BI24)</f>
        <v>0</v>
      </c>
      <c r="CL24" s="134">
        <f aca="true" t="shared" si="38" ref="CL24:CL30">SUM(AH24,+BJ24)</f>
        <v>1134</v>
      </c>
      <c r="CM24" s="134">
        <f aca="true" t="shared" si="39" ref="CM24:CM30">SUM(AI24,+BK24)</f>
        <v>0</v>
      </c>
      <c r="CN24" s="134">
        <f aca="true" t="shared" si="40" ref="CN24:CN30">SUM(AJ24,+BL24)</f>
        <v>660</v>
      </c>
      <c r="CO24" s="134">
        <f aca="true" t="shared" si="41" ref="CO24:CO30">SUM(AK24,+BM24)</f>
        <v>0</v>
      </c>
      <c r="CP24" s="134">
        <f aca="true" t="shared" si="42" ref="CP24:CP30">SUM(AL24,+BN24)</f>
        <v>0</v>
      </c>
      <c r="CQ24" s="134">
        <f aca="true" t="shared" si="43" ref="CQ24:CQ30">SUM(AM24,+BO24)</f>
        <v>87448</v>
      </c>
      <c r="CR24" s="134">
        <f aca="true" t="shared" si="44" ref="CR24:CR30">SUM(AN24,+BP24)</f>
        <v>204</v>
      </c>
      <c r="CS24" s="134">
        <f aca="true" t="shared" si="45" ref="CS24:CS30">SUM(AO24,+BQ24)</f>
        <v>204</v>
      </c>
      <c r="CT24" s="134">
        <f aca="true" t="shared" si="46" ref="CT24:CT30">SUM(AP24,+BR24)</f>
        <v>0</v>
      </c>
      <c r="CU24" s="134">
        <f aca="true" t="shared" si="47" ref="CU24:CU30">SUM(AQ24,+BS24)</f>
        <v>0</v>
      </c>
      <c r="CV24" s="134">
        <f aca="true" t="shared" si="48" ref="CV24:CV30">SUM(AR24,+BT24)</f>
        <v>0</v>
      </c>
      <c r="CW24" s="134">
        <f aca="true" t="shared" si="49" ref="CW24:CW30">SUM(AS24,+BU24)</f>
        <v>1435</v>
      </c>
      <c r="CX24" s="134">
        <f t="shared" si="34"/>
        <v>0</v>
      </c>
      <c r="CY24" s="134">
        <f t="shared" si="33"/>
        <v>1435</v>
      </c>
      <c r="CZ24" s="134">
        <f t="shared" si="33"/>
        <v>0</v>
      </c>
      <c r="DA24" s="134">
        <f t="shared" si="33"/>
        <v>0</v>
      </c>
      <c r="DB24" s="134">
        <f t="shared" si="33"/>
        <v>85809</v>
      </c>
      <c r="DC24" s="134">
        <f t="shared" si="33"/>
        <v>42957</v>
      </c>
      <c r="DD24" s="134">
        <f t="shared" si="33"/>
        <v>41136</v>
      </c>
      <c r="DE24" s="134">
        <f t="shared" si="33"/>
        <v>1716</v>
      </c>
      <c r="DF24" s="134">
        <f t="shared" si="33"/>
        <v>0</v>
      </c>
      <c r="DG24" s="134">
        <f t="shared" si="33"/>
        <v>164960</v>
      </c>
      <c r="DH24" s="134">
        <f t="shared" si="33"/>
        <v>0</v>
      </c>
      <c r="DI24" s="134">
        <f t="shared" si="33"/>
        <v>0</v>
      </c>
      <c r="DJ24" s="134">
        <f t="shared" si="33"/>
        <v>89242</v>
      </c>
    </row>
    <row r="25" spans="1:114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6"/>
        <v>203226</v>
      </c>
      <c r="E25" s="134">
        <f t="shared" si="7"/>
        <v>8724</v>
      </c>
      <c r="F25" s="134">
        <v>0</v>
      </c>
      <c r="G25" s="134">
        <v>364</v>
      </c>
      <c r="H25" s="134">
        <v>0</v>
      </c>
      <c r="I25" s="134">
        <v>400</v>
      </c>
      <c r="J25" s="135" t="s">
        <v>332</v>
      </c>
      <c r="K25" s="134">
        <v>7960</v>
      </c>
      <c r="L25" s="134">
        <v>194502</v>
      </c>
      <c r="M25" s="134">
        <f t="shared" si="8"/>
        <v>12063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12063</v>
      </c>
      <c r="V25" s="134">
        <f t="shared" si="10"/>
        <v>215289</v>
      </c>
      <c r="W25" s="134">
        <f t="shared" si="11"/>
        <v>8724</v>
      </c>
      <c r="X25" s="134">
        <f t="shared" si="12"/>
        <v>0</v>
      </c>
      <c r="Y25" s="134">
        <f t="shared" si="13"/>
        <v>364</v>
      </c>
      <c r="Z25" s="134">
        <f t="shared" si="14"/>
        <v>0</v>
      </c>
      <c r="AA25" s="134">
        <f t="shared" si="15"/>
        <v>400</v>
      </c>
      <c r="AB25" s="135" t="s">
        <v>332</v>
      </c>
      <c r="AC25" s="134">
        <f t="shared" si="16"/>
        <v>7960</v>
      </c>
      <c r="AD25" s="134">
        <f t="shared" si="17"/>
        <v>206565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f t="shared" si="20"/>
        <v>85538</v>
      </c>
      <c r="AN25" s="134">
        <f t="shared" si="21"/>
        <v>4885</v>
      </c>
      <c r="AO25" s="134">
        <v>4885</v>
      </c>
      <c r="AP25" s="134">
        <v>0</v>
      </c>
      <c r="AQ25" s="134">
        <v>0</v>
      </c>
      <c r="AR25" s="134">
        <v>0</v>
      </c>
      <c r="AS25" s="134">
        <f t="shared" si="22"/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f t="shared" si="23"/>
        <v>80653</v>
      </c>
      <c r="AY25" s="134">
        <v>53981</v>
      </c>
      <c r="AZ25" s="134">
        <v>24557</v>
      </c>
      <c r="BA25" s="134">
        <v>2115</v>
      </c>
      <c r="BB25" s="134">
        <v>0</v>
      </c>
      <c r="BC25" s="134">
        <v>79695</v>
      </c>
      <c r="BD25" s="134">
        <v>0</v>
      </c>
      <c r="BE25" s="134">
        <v>37993</v>
      </c>
      <c r="BF25" s="134">
        <f t="shared" si="24"/>
        <v>123531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0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12063</v>
      </c>
      <c r="CF25" s="134">
        <v>0</v>
      </c>
      <c r="CG25" s="134">
        <v>0</v>
      </c>
      <c r="CH25" s="134">
        <f t="shared" si="31"/>
        <v>0</v>
      </c>
      <c r="CI25" s="134">
        <f t="shared" si="35"/>
        <v>0</v>
      </c>
      <c r="CJ25" s="134">
        <f t="shared" si="36"/>
        <v>0</v>
      </c>
      <c r="CK25" s="134">
        <f t="shared" si="37"/>
        <v>0</v>
      </c>
      <c r="CL25" s="134">
        <f t="shared" si="38"/>
        <v>0</v>
      </c>
      <c r="CM25" s="134">
        <f t="shared" si="39"/>
        <v>0</v>
      </c>
      <c r="CN25" s="134">
        <f t="shared" si="40"/>
        <v>0</v>
      </c>
      <c r="CO25" s="134">
        <f t="shared" si="41"/>
        <v>0</v>
      </c>
      <c r="CP25" s="134">
        <f t="shared" si="42"/>
        <v>0</v>
      </c>
      <c r="CQ25" s="134">
        <f t="shared" si="43"/>
        <v>85538</v>
      </c>
      <c r="CR25" s="134">
        <f t="shared" si="44"/>
        <v>4885</v>
      </c>
      <c r="CS25" s="134">
        <f t="shared" si="45"/>
        <v>4885</v>
      </c>
      <c r="CT25" s="134">
        <f t="shared" si="46"/>
        <v>0</v>
      </c>
      <c r="CU25" s="134">
        <f t="shared" si="47"/>
        <v>0</v>
      </c>
      <c r="CV25" s="134">
        <f t="shared" si="48"/>
        <v>0</v>
      </c>
      <c r="CW25" s="134">
        <f t="shared" si="49"/>
        <v>0</v>
      </c>
      <c r="CX25" s="134">
        <f t="shared" si="34"/>
        <v>0</v>
      </c>
      <c r="CY25" s="134">
        <f t="shared" si="33"/>
        <v>0</v>
      </c>
      <c r="CZ25" s="134">
        <f t="shared" si="33"/>
        <v>0</v>
      </c>
      <c r="DA25" s="134">
        <f t="shared" si="33"/>
        <v>0</v>
      </c>
      <c r="DB25" s="134">
        <f t="shared" si="33"/>
        <v>80653</v>
      </c>
      <c r="DC25" s="134">
        <f t="shared" si="33"/>
        <v>53981</v>
      </c>
      <c r="DD25" s="134">
        <f t="shared" si="33"/>
        <v>24557</v>
      </c>
      <c r="DE25" s="134">
        <f t="shared" si="33"/>
        <v>2115</v>
      </c>
      <c r="DF25" s="134">
        <f t="shared" si="33"/>
        <v>0</v>
      </c>
      <c r="DG25" s="134">
        <f t="shared" si="33"/>
        <v>91758</v>
      </c>
      <c r="DH25" s="134">
        <f t="shared" si="33"/>
        <v>0</v>
      </c>
      <c r="DI25" s="134">
        <f t="shared" si="33"/>
        <v>37993</v>
      </c>
      <c r="DJ25" s="134">
        <f t="shared" si="33"/>
        <v>123531</v>
      </c>
    </row>
    <row r="26" spans="1:114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6"/>
        <v>59800</v>
      </c>
      <c r="E26" s="134">
        <f t="shared" si="7"/>
        <v>0</v>
      </c>
      <c r="F26" s="134">
        <v>0</v>
      </c>
      <c r="G26" s="134">
        <v>0</v>
      </c>
      <c r="H26" s="134">
        <v>0</v>
      </c>
      <c r="I26" s="134">
        <v>0</v>
      </c>
      <c r="J26" s="135" t="s">
        <v>332</v>
      </c>
      <c r="K26" s="134">
        <v>0</v>
      </c>
      <c r="L26" s="134">
        <v>59800</v>
      </c>
      <c r="M26" s="134">
        <f t="shared" si="8"/>
        <v>17192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17192</v>
      </c>
      <c r="V26" s="134">
        <f t="shared" si="10"/>
        <v>76992</v>
      </c>
      <c r="W26" s="134">
        <f t="shared" si="11"/>
        <v>0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5" t="s">
        <v>332</v>
      </c>
      <c r="AC26" s="134">
        <f t="shared" si="16"/>
        <v>0</v>
      </c>
      <c r="AD26" s="134">
        <f t="shared" si="17"/>
        <v>76992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f t="shared" si="20"/>
        <v>0</v>
      </c>
      <c r="AN26" s="134">
        <f t="shared" si="21"/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f t="shared" si="22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3"/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59800</v>
      </c>
      <c r="BD26" s="134">
        <v>0</v>
      </c>
      <c r="BE26" s="134">
        <v>0</v>
      </c>
      <c r="BF26" s="134">
        <f t="shared" si="24"/>
        <v>0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0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17192</v>
      </c>
      <c r="CF26" s="134">
        <v>0</v>
      </c>
      <c r="CG26" s="134">
        <v>0</v>
      </c>
      <c r="CH26" s="134">
        <f t="shared" si="31"/>
        <v>0</v>
      </c>
      <c r="CI26" s="134">
        <f t="shared" si="35"/>
        <v>0</v>
      </c>
      <c r="CJ26" s="134">
        <f t="shared" si="36"/>
        <v>0</v>
      </c>
      <c r="CK26" s="134">
        <f t="shared" si="37"/>
        <v>0</v>
      </c>
      <c r="CL26" s="134">
        <f t="shared" si="38"/>
        <v>0</v>
      </c>
      <c r="CM26" s="134">
        <f t="shared" si="39"/>
        <v>0</v>
      </c>
      <c r="CN26" s="134">
        <f t="shared" si="40"/>
        <v>0</v>
      </c>
      <c r="CO26" s="134">
        <f t="shared" si="41"/>
        <v>0</v>
      </c>
      <c r="CP26" s="134">
        <f t="shared" si="42"/>
        <v>0</v>
      </c>
      <c r="CQ26" s="134">
        <f t="shared" si="43"/>
        <v>0</v>
      </c>
      <c r="CR26" s="134">
        <f t="shared" si="44"/>
        <v>0</v>
      </c>
      <c r="CS26" s="134">
        <f t="shared" si="45"/>
        <v>0</v>
      </c>
      <c r="CT26" s="134">
        <f t="shared" si="46"/>
        <v>0</v>
      </c>
      <c r="CU26" s="134">
        <f t="shared" si="47"/>
        <v>0</v>
      </c>
      <c r="CV26" s="134">
        <f t="shared" si="48"/>
        <v>0</v>
      </c>
      <c r="CW26" s="134">
        <f t="shared" si="49"/>
        <v>0</v>
      </c>
      <c r="CX26" s="134">
        <f t="shared" si="34"/>
        <v>0</v>
      </c>
      <c r="CY26" s="134">
        <f t="shared" si="33"/>
        <v>0</v>
      </c>
      <c r="CZ26" s="134">
        <f t="shared" si="33"/>
        <v>0</v>
      </c>
      <c r="DA26" s="134">
        <f t="shared" si="33"/>
        <v>0</v>
      </c>
      <c r="DB26" s="134">
        <f t="shared" si="33"/>
        <v>0</v>
      </c>
      <c r="DC26" s="134">
        <f t="shared" si="33"/>
        <v>0</v>
      </c>
      <c r="DD26" s="134">
        <f t="shared" si="33"/>
        <v>0</v>
      </c>
      <c r="DE26" s="134">
        <f t="shared" si="33"/>
        <v>0</v>
      </c>
      <c r="DF26" s="134">
        <f t="shared" si="33"/>
        <v>0</v>
      </c>
      <c r="DG26" s="134">
        <f t="shared" si="33"/>
        <v>76992</v>
      </c>
      <c r="DH26" s="134">
        <f t="shared" si="33"/>
        <v>0</v>
      </c>
      <c r="DI26" s="134">
        <f t="shared" si="33"/>
        <v>0</v>
      </c>
      <c r="DJ26" s="134">
        <f t="shared" si="33"/>
        <v>0</v>
      </c>
    </row>
    <row r="27" spans="1:114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6"/>
        <v>151179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5" t="s">
        <v>332</v>
      </c>
      <c r="K27" s="134">
        <v>0</v>
      </c>
      <c r="L27" s="134">
        <v>151179</v>
      </c>
      <c r="M27" s="134">
        <f t="shared" si="8"/>
        <v>55238</v>
      </c>
      <c r="N27" s="134">
        <f t="shared" si="9"/>
        <v>50500</v>
      </c>
      <c r="O27" s="134">
        <v>0</v>
      </c>
      <c r="P27" s="134">
        <v>0</v>
      </c>
      <c r="Q27" s="134">
        <v>0</v>
      </c>
      <c r="R27" s="134">
        <v>50461</v>
      </c>
      <c r="S27" s="135" t="s">
        <v>332</v>
      </c>
      <c r="T27" s="134">
        <v>39</v>
      </c>
      <c r="U27" s="134">
        <v>4738</v>
      </c>
      <c r="V27" s="134">
        <f t="shared" si="10"/>
        <v>206417</v>
      </c>
      <c r="W27" s="134">
        <f t="shared" si="11"/>
        <v>50500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50461</v>
      </c>
      <c r="AB27" s="135" t="s">
        <v>332</v>
      </c>
      <c r="AC27" s="134">
        <f t="shared" si="16"/>
        <v>39</v>
      </c>
      <c r="AD27" s="134">
        <f t="shared" si="17"/>
        <v>155917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f t="shared" si="20"/>
        <v>0</v>
      </c>
      <c r="AN27" s="134">
        <f t="shared" si="21"/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f t="shared" si="22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3"/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151179</v>
      </c>
      <c r="BD27" s="134">
        <v>0</v>
      </c>
      <c r="BE27" s="134">
        <v>0</v>
      </c>
      <c r="BF27" s="134">
        <f t="shared" si="24"/>
        <v>0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47006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18743</v>
      </c>
      <c r="BV27" s="134">
        <v>0</v>
      </c>
      <c r="BW27" s="134">
        <v>18743</v>
      </c>
      <c r="BX27" s="134">
        <v>0</v>
      </c>
      <c r="BY27" s="134">
        <v>0</v>
      </c>
      <c r="BZ27" s="134">
        <f t="shared" si="30"/>
        <v>28263</v>
      </c>
      <c r="CA27" s="134">
        <v>0</v>
      </c>
      <c r="CB27" s="134">
        <v>28263</v>
      </c>
      <c r="CC27" s="134">
        <v>0</v>
      </c>
      <c r="CD27" s="134">
        <v>0</v>
      </c>
      <c r="CE27" s="134">
        <v>7680</v>
      </c>
      <c r="CF27" s="134">
        <v>0</v>
      </c>
      <c r="CG27" s="134">
        <v>552</v>
      </c>
      <c r="CH27" s="134">
        <f t="shared" si="31"/>
        <v>47558</v>
      </c>
      <c r="CI27" s="134">
        <f t="shared" si="35"/>
        <v>0</v>
      </c>
      <c r="CJ27" s="134">
        <f t="shared" si="36"/>
        <v>0</v>
      </c>
      <c r="CK27" s="134">
        <f t="shared" si="37"/>
        <v>0</v>
      </c>
      <c r="CL27" s="134">
        <f t="shared" si="38"/>
        <v>0</v>
      </c>
      <c r="CM27" s="134">
        <f t="shared" si="39"/>
        <v>0</v>
      </c>
      <c r="CN27" s="134">
        <f t="shared" si="40"/>
        <v>0</v>
      </c>
      <c r="CO27" s="134">
        <f t="shared" si="41"/>
        <v>0</v>
      </c>
      <c r="CP27" s="134">
        <f t="shared" si="42"/>
        <v>0</v>
      </c>
      <c r="CQ27" s="134">
        <f t="shared" si="43"/>
        <v>47006</v>
      </c>
      <c r="CR27" s="134">
        <f t="shared" si="44"/>
        <v>0</v>
      </c>
      <c r="CS27" s="134">
        <f t="shared" si="45"/>
        <v>0</v>
      </c>
      <c r="CT27" s="134">
        <f t="shared" si="46"/>
        <v>0</v>
      </c>
      <c r="CU27" s="134">
        <f t="shared" si="47"/>
        <v>0</v>
      </c>
      <c r="CV27" s="134">
        <f t="shared" si="48"/>
        <v>0</v>
      </c>
      <c r="CW27" s="134">
        <f t="shared" si="49"/>
        <v>18743</v>
      </c>
      <c r="CX27" s="134">
        <f t="shared" si="34"/>
        <v>0</v>
      </c>
      <c r="CY27" s="134">
        <f t="shared" si="33"/>
        <v>18743</v>
      </c>
      <c r="CZ27" s="134">
        <f t="shared" si="33"/>
        <v>0</v>
      </c>
      <c r="DA27" s="134">
        <f t="shared" si="33"/>
        <v>0</v>
      </c>
      <c r="DB27" s="134">
        <f t="shared" si="33"/>
        <v>28263</v>
      </c>
      <c r="DC27" s="134">
        <f t="shared" si="33"/>
        <v>0</v>
      </c>
      <c r="DD27" s="134">
        <f t="shared" si="33"/>
        <v>28263</v>
      </c>
      <c r="DE27" s="134">
        <f t="shared" si="33"/>
        <v>0</v>
      </c>
      <c r="DF27" s="134">
        <f t="shared" si="33"/>
        <v>0</v>
      </c>
      <c r="DG27" s="134">
        <f t="shared" si="33"/>
        <v>158859</v>
      </c>
      <c r="DH27" s="134">
        <f t="shared" si="33"/>
        <v>0</v>
      </c>
      <c r="DI27" s="134">
        <f t="shared" si="33"/>
        <v>552</v>
      </c>
      <c r="DJ27" s="134">
        <f t="shared" si="33"/>
        <v>47558</v>
      </c>
    </row>
    <row r="28" spans="1:114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6"/>
        <v>144467</v>
      </c>
      <c r="E28" s="134">
        <f t="shared" si="7"/>
        <v>0</v>
      </c>
      <c r="F28" s="134">
        <v>0</v>
      </c>
      <c r="G28" s="134">
        <v>0</v>
      </c>
      <c r="H28" s="134">
        <v>0</v>
      </c>
      <c r="I28" s="134">
        <v>0</v>
      </c>
      <c r="J28" s="135" t="s">
        <v>332</v>
      </c>
      <c r="K28" s="134">
        <v>0</v>
      </c>
      <c r="L28" s="134">
        <v>144467</v>
      </c>
      <c r="M28" s="134">
        <f t="shared" si="8"/>
        <v>220339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220339</v>
      </c>
      <c r="V28" s="134">
        <f t="shared" si="10"/>
        <v>364806</v>
      </c>
      <c r="W28" s="134">
        <f t="shared" si="11"/>
        <v>0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0</v>
      </c>
      <c r="AB28" s="135" t="s">
        <v>332</v>
      </c>
      <c r="AC28" s="134">
        <f t="shared" si="16"/>
        <v>0</v>
      </c>
      <c r="AD28" s="134">
        <f t="shared" si="17"/>
        <v>364806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f t="shared" si="20"/>
        <v>47940</v>
      </c>
      <c r="AN28" s="134">
        <f t="shared" si="21"/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f t="shared" si="22"/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f t="shared" si="23"/>
        <v>47940</v>
      </c>
      <c r="AY28" s="134">
        <v>47940</v>
      </c>
      <c r="AZ28" s="134">
        <v>0</v>
      </c>
      <c r="BA28" s="134">
        <v>0</v>
      </c>
      <c r="BB28" s="134">
        <v>0</v>
      </c>
      <c r="BC28" s="134">
        <v>96527</v>
      </c>
      <c r="BD28" s="134">
        <v>0</v>
      </c>
      <c r="BE28" s="134">
        <v>0</v>
      </c>
      <c r="BF28" s="134">
        <f t="shared" si="24"/>
        <v>47940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220339</v>
      </c>
      <c r="CF28" s="134">
        <v>0</v>
      </c>
      <c r="CG28" s="134">
        <v>0</v>
      </c>
      <c r="CH28" s="134">
        <f t="shared" si="31"/>
        <v>0</v>
      </c>
      <c r="CI28" s="134">
        <f t="shared" si="35"/>
        <v>0</v>
      </c>
      <c r="CJ28" s="134">
        <f t="shared" si="36"/>
        <v>0</v>
      </c>
      <c r="CK28" s="134">
        <f t="shared" si="37"/>
        <v>0</v>
      </c>
      <c r="CL28" s="134">
        <f t="shared" si="38"/>
        <v>0</v>
      </c>
      <c r="CM28" s="134">
        <f t="shared" si="39"/>
        <v>0</v>
      </c>
      <c r="CN28" s="134">
        <f t="shared" si="40"/>
        <v>0</v>
      </c>
      <c r="CO28" s="134">
        <f t="shared" si="41"/>
        <v>0</v>
      </c>
      <c r="CP28" s="134">
        <f t="shared" si="42"/>
        <v>0</v>
      </c>
      <c r="CQ28" s="134">
        <f t="shared" si="43"/>
        <v>47940</v>
      </c>
      <c r="CR28" s="134">
        <f t="shared" si="44"/>
        <v>0</v>
      </c>
      <c r="CS28" s="134">
        <f t="shared" si="45"/>
        <v>0</v>
      </c>
      <c r="CT28" s="134">
        <f t="shared" si="46"/>
        <v>0</v>
      </c>
      <c r="CU28" s="134">
        <f t="shared" si="47"/>
        <v>0</v>
      </c>
      <c r="CV28" s="134">
        <f t="shared" si="48"/>
        <v>0</v>
      </c>
      <c r="CW28" s="134">
        <f t="shared" si="49"/>
        <v>0</v>
      </c>
      <c r="CX28" s="134">
        <f t="shared" si="34"/>
        <v>0</v>
      </c>
      <c r="CY28" s="134">
        <f t="shared" si="33"/>
        <v>0</v>
      </c>
      <c r="CZ28" s="134">
        <f t="shared" si="33"/>
        <v>0</v>
      </c>
      <c r="DA28" s="134">
        <f t="shared" si="33"/>
        <v>0</v>
      </c>
      <c r="DB28" s="134">
        <f t="shared" si="33"/>
        <v>47940</v>
      </c>
      <c r="DC28" s="134">
        <f t="shared" si="33"/>
        <v>47940</v>
      </c>
      <c r="DD28" s="134">
        <f t="shared" si="33"/>
        <v>0</v>
      </c>
      <c r="DE28" s="134">
        <f t="shared" si="33"/>
        <v>0</v>
      </c>
      <c r="DF28" s="134">
        <f t="shared" si="33"/>
        <v>0</v>
      </c>
      <c r="DG28" s="134">
        <f t="shared" si="33"/>
        <v>316866</v>
      </c>
      <c r="DH28" s="134">
        <f t="shared" si="33"/>
        <v>0</v>
      </c>
      <c r="DI28" s="134">
        <f t="shared" si="33"/>
        <v>0</v>
      </c>
      <c r="DJ28" s="134">
        <f t="shared" si="33"/>
        <v>47940</v>
      </c>
    </row>
    <row r="29" spans="1:114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6"/>
        <v>113515</v>
      </c>
      <c r="E29" s="134">
        <f t="shared" si="7"/>
        <v>0</v>
      </c>
      <c r="F29" s="134">
        <v>0</v>
      </c>
      <c r="G29" s="134">
        <v>0</v>
      </c>
      <c r="H29" s="134">
        <v>0</v>
      </c>
      <c r="I29" s="134">
        <v>0</v>
      </c>
      <c r="J29" s="135" t="s">
        <v>332</v>
      </c>
      <c r="K29" s="134">
        <v>0</v>
      </c>
      <c r="L29" s="134">
        <v>113515</v>
      </c>
      <c r="M29" s="134">
        <f t="shared" si="8"/>
        <v>78528</v>
      </c>
      <c r="N29" s="134">
        <f t="shared" si="9"/>
        <v>0</v>
      </c>
      <c r="O29" s="134">
        <v>0</v>
      </c>
      <c r="P29" s="134">
        <v>0</v>
      </c>
      <c r="Q29" s="134">
        <v>0</v>
      </c>
      <c r="R29" s="134">
        <v>0</v>
      </c>
      <c r="S29" s="135" t="s">
        <v>332</v>
      </c>
      <c r="T29" s="134">
        <v>0</v>
      </c>
      <c r="U29" s="134">
        <v>78528</v>
      </c>
      <c r="V29" s="134">
        <f t="shared" si="10"/>
        <v>192043</v>
      </c>
      <c r="W29" s="134">
        <f t="shared" si="11"/>
        <v>0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0</v>
      </c>
      <c r="AB29" s="135" t="s">
        <v>332</v>
      </c>
      <c r="AC29" s="134">
        <f t="shared" si="16"/>
        <v>0</v>
      </c>
      <c r="AD29" s="134">
        <f t="shared" si="17"/>
        <v>192043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0</v>
      </c>
      <c r="AN29" s="134">
        <f t="shared" si="21"/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113515</v>
      </c>
      <c r="BD29" s="134">
        <v>0</v>
      </c>
      <c r="BE29" s="134">
        <v>0</v>
      </c>
      <c r="BF29" s="134">
        <f t="shared" si="24"/>
        <v>0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0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78528</v>
      </c>
      <c r="CF29" s="134">
        <v>0</v>
      </c>
      <c r="CG29" s="134">
        <v>0</v>
      </c>
      <c r="CH29" s="134">
        <f t="shared" si="31"/>
        <v>0</v>
      </c>
      <c r="CI29" s="134">
        <f t="shared" si="35"/>
        <v>0</v>
      </c>
      <c r="CJ29" s="134">
        <f t="shared" si="36"/>
        <v>0</v>
      </c>
      <c r="CK29" s="134">
        <f t="shared" si="37"/>
        <v>0</v>
      </c>
      <c r="CL29" s="134">
        <f t="shared" si="38"/>
        <v>0</v>
      </c>
      <c r="CM29" s="134">
        <f t="shared" si="39"/>
        <v>0</v>
      </c>
      <c r="CN29" s="134">
        <f t="shared" si="40"/>
        <v>0</v>
      </c>
      <c r="CO29" s="134">
        <f t="shared" si="41"/>
        <v>0</v>
      </c>
      <c r="CP29" s="134">
        <f t="shared" si="42"/>
        <v>0</v>
      </c>
      <c r="CQ29" s="134">
        <f t="shared" si="43"/>
        <v>0</v>
      </c>
      <c r="CR29" s="134">
        <f t="shared" si="44"/>
        <v>0</v>
      </c>
      <c r="CS29" s="134">
        <f t="shared" si="45"/>
        <v>0</v>
      </c>
      <c r="CT29" s="134">
        <f t="shared" si="46"/>
        <v>0</v>
      </c>
      <c r="CU29" s="134">
        <f t="shared" si="47"/>
        <v>0</v>
      </c>
      <c r="CV29" s="134">
        <f t="shared" si="48"/>
        <v>0</v>
      </c>
      <c r="CW29" s="134">
        <f t="shared" si="49"/>
        <v>0</v>
      </c>
      <c r="CX29" s="134">
        <f t="shared" si="34"/>
        <v>0</v>
      </c>
      <c r="CY29" s="134">
        <f t="shared" si="33"/>
        <v>0</v>
      </c>
      <c r="CZ29" s="134">
        <f t="shared" si="33"/>
        <v>0</v>
      </c>
      <c r="DA29" s="134">
        <f t="shared" si="33"/>
        <v>0</v>
      </c>
      <c r="DB29" s="134">
        <f aca="true" t="shared" si="50" ref="DB29:DJ30">SUM(AX29,+BZ29)</f>
        <v>0</v>
      </c>
      <c r="DC29" s="134">
        <f t="shared" si="50"/>
        <v>0</v>
      </c>
      <c r="DD29" s="134">
        <f t="shared" si="50"/>
        <v>0</v>
      </c>
      <c r="DE29" s="134">
        <f t="shared" si="50"/>
        <v>0</v>
      </c>
      <c r="DF29" s="134">
        <f t="shared" si="50"/>
        <v>0</v>
      </c>
      <c r="DG29" s="134">
        <f t="shared" si="50"/>
        <v>192043</v>
      </c>
      <c r="DH29" s="134">
        <f t="shared" si="50"/>
        <v>0</v>
      </c>
      <c r="DI29" s="134">
        <f t="shared" si="50"/>
        <v>0</v>
      </c>
      <c r="DJ29" s="134">
        <f t="shared" si="50"/>
        <v>0</v>
      </c>
    </row>
    <row r="30" spans="1:114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6"/>
        <v>220150</v>
      </c>
      <c r="E30" s="134">
        <f t="shared" si="7"/>
        <v>49864</v>
      </c>
      <c r="F30" s="134">
        <v>0</v>
      </c>
      <c r="G30" s="134">
        <v>1917</v>
      </c>
      <c r="H30" s="134">
        <v>29000</v>
      </c>
      <c r="I30" s="134">
        <v>15743</v>
      </c>
      <c r="J30" s="135" t="s">
        <v>332</v>
      </c>
      <c r="K30" s="134">
        <v>3204</v>
      </c>
      <c r="L30" s="134">
        <v>170286</v>
      </c>
      <c r="M30" s="134">
        <f t="shared" si="8"/>
        <v>75530</v>
      </c>
      <c r="N30" s="134">
        <f t="shared" si="9"/>
        <v>64316</v>
      </c>
      <c r="O30" s="134">
        <v>0</v>
      </c>
      <c r="P30" s="134">
        <v>0</v>
      </c>
      <c r="Q30" s="134">
        <v>28400</v>
      </c>
      <c r="R30" s="134">
        <v>35661</v>
      </c>
      <c r="S30" s="135" t="s">
        <v>332</v>
      </c>
      <c r="T30" s="134">
        <v>255</v>
      </c>
      <c r="U30" s="134">
        <v>11214</v>
      </c>
      <c r="V30" s="134">
        <f t="shared" si="10"/>
        <v>295680</v>
      </c>
      <c r="W30" s="134">
        <f t="shared" si="11"/>
        <v>114180</v>
      </c>
      <c r="X30" s="134">
        <f t="shared" si="12"/>
        <v>0</v>
      </c>
      <c r="Y30" s="134">
        <f t="shared" si="13"/>
        <v>1917</v>
      </c>
      <c r="Z30" s="134">
        <f t="shared" si="14"/>
        <v>57400</v>
      </c>
      <c r="AA30" s="134">
        <f t="shared" si="15"/>
        <v>51404</v>
      </c>
      <c r="AB30" s="135" t="s">
        <v>332</v>
      </c>
      <c r="AC30" s="134">
        <f t="shared" si="16"/>
        <v>3459</v>
      </c>
      <c r="AD30" s="134">
        <f t="shared" si="17"/>
        <v>181500</v>
      </c>
      <c r="AE30" s="134">
        <f t="shared" si="18"/>
        <v>30023</v>
      </c>
      <c r="AF30" s="134">
        <f t="shared" si="19"/>
        <v>30023</v>
      </c>
      <c r="AG30" s="134">
        <v>919</v>
      </c>
      <c r="AH30" s="134">
        <v>29104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186371</v>
      </c>
      <c r="AN30" s="134">
        <f t="shared" si="21"/>
        <v>14864</v>
      </c>
      <c r="AO30" s="134">
        <v>14864</v>
      </c>
      <c r="AP30" s="134">
        <v>0</v>
      </c>
      <c r="AQ30" s="134">
        <v>0</v>
      </c>
      <c r="AR30" s="134">
        <v>0</v>
      </c>
      <c r="AS30" s="134">
        <f t="shared" si="22"/>
        <v>57179</v>
      </c>
      <c r="AT30" s="134">
        <v>126</v>
      </c>
      <c r="AU30" s="134">
        <v>54818</v>
      </c>
      <c r="AV30" s="134">
        <v>2235</v>
      </c>
      <c r="AW30" s="134">
        <v>0</v>
      </c>
      <c r="AX30" s="134">
        <f t="shared" si="23"/>
        <v>109470</v>
      </c>
      <c r="AY30" s="134">
        <v>60375</v>
      </c>
      <c r="AZ30" s="134">
        <v>36360</v>
      </c>
      <c r="BA30" s="134">
        <v>0</v>
      </c>
      <c r="BB30" s="134">
        <v>12735</v>
      </c>
      <c r="BC30" s="134">
        <v>0</v>
      </c>
      <c r="BD30" s="134">
        <v>4858</v>
      </c>
      <c r="BE30" s="134">
        <v>3756</v>
      </c>
      <c r="BF30" s="134">
        <f t="shared" si="24"/>
        <v>220150</v>
      </c>
      <c r="BG30" s="134">
        <f t="shared" si="25"/>
        <v>29904</v>
      </c>
      <c r="BH30" s="134">
        <f t="shared" si="26"/>
        <v>29904</v>
      </c>
      <c r="BI30" s="134">
        <v>0</v>
      </c>
      <c r="BJ30" s="134">
        <v>29904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45147</v>
      </c>
      <c r="BP30" s="134">
        <f t="shared" si="28"/>
        <v>16736</v>
      </c>
      <c r="BQ30" s="134">
        <v>1543</v>
      </c>
      <c r="BR30" s="134">
        <v>5692</v>
      </c>
      <c r="BS30" s="134">
        <v>9501</v>
      </c>
      <c r="BT30" s="134">
        <v>0</v>
      </c>
      <c r="BU30" s="134">
        <f t="shared" si="29"/>
        <v>24455</v>
      </c>
      <c r="BV30" s="134">
        <v>2399</v>
      </c>
      <c r="BW30" s="134">
        <v>22056</v>
      </c>
      <c r="BX30" s="134">
        <v>0</v>
      </c>
      <c r="BY30" s="134">
        <v>0</v>
      </c>
      <c r="BZ30" s="134">
        <f t="shared" si="30"/>
        <v>3956</v>
      </c>
      <c r="CA30" s="134">
        <v>0</v>
      </c>
      <c r="CB30" s="134">
        <v>2030</v>
      </c>
      <c r="CC30" s="134">
        <v>0</v>
      </c>
      <c r="CD30" s="134">
        <v>1926</v>
      </c>
      <c r="CE30" s="134">
        <v>0</v>
      </c>
      <c r="CF30" s="134">
        <v>0</v>
      </c>
      <c r="CG30" s="134">
        <v>479</v>
      </c>
      <c r="CH30" s="134">
        <f t="shared" si="31"/>
        <v>75530</v>
      </c>
      <c r="CI30" s="134">
        <f t="shared" si="35"/>
        <v>59927</v>
      </c>
      <c r="CJ30" s="134">
        <f t="shared" si="36"/>
        <v>59927</v>
      </c>
      <c r="CK30" s="134">
        <f t="shared" si="37"/>
        <v>919</v>
      </c>
      <c r="CL30" s="134">
        <f t="shared" si="38"/>
        <v>59008</v>
      </c>
      <c r="CM30" s="134">
        <f t="shared" si="39"/>
        <v>0</v>
      </c>
      <c r="CN30" s="134">
        <f t="shared" si="40"/>
        <v>0</v>
      </c>
      <c r="CO30" s="134">
        <f t="shared" si="41"/>
        <v>0</v>
      </c>
      <c r="CP30" s="134">
        <f t="shared" si="42"/>
        <v>0</v>
      </c>
      <c r="CQ30" s="134">
        <f t="shared" si="43"/>
        <v>231518</v>
      </c>
      <c r="CR30" s="134">
        <f t="shared" si="44"/>
        <v>31600</v>
      </c>
      <c r="CS30" s="134">
        <f t="shared" si="45"/>
        <v>16407</v>
      </c>
      <c r="CT30" s="134">
        <f t="shared" si="46"/>
        <v>5692</v>
      </c>
      <c r="CU30" s="134">
        <f t="shared" si="47"/>
        <v>9501</v>
      </c>
      <c r="CV30" s="134">
        <f t="shared" si="48"/>
        <v>0</v>
      </c>
      <c r="CW30" s="134">
        <f t="shared" si="49"/>
        <v>81634</v>
      </c>
      <c r="CX30" s="134">
        <f t="shared" si="34"/>
        <v>2525</v>
      </c>
      <c r="CY30" s="134">
        <f>SUM(AU30,+BW30)</f>
        <v>76874</v>
      </c>
      <c r="CZ30" s="134">
        <f>SUM(AV30,+BX30)</f>
        <v>2235</v>
      </c>
      <c r="DA30" s="134">
        <f>SUM(AW30,+BY30)</f>
        <v>0</v>
      </c>
      <c r="DB30" s="134">
        <f t="shared" si="50"/>
        <v>113426</v>
      </c>
      <c r="DC30" s="134">
        <f t="shared" si="50"/>
        <v>60375</v>
      </c>
      <c r="DD30" s="134">
        <f t="shared" si="50"/>
        <v>38390</v>
      </c>
      <c r="DE30" s="134">
        <f t="shared" si="50"/>
        <v>0</v>
      </c>
      <c r="DF30" s="134">
        <f t="shared" si="50"/>
        <v>14661</v>
      </c>
      <c r="DG30" s="134">
        <f t="shared" si="50"/>
        <v>0</v>
      </c>
      <c r="DH30" s="134">
        <f t="shared" si="50"/>
        <v>4858</v>
      </c>
      <c r="DI30" s="134">
        <f t="shared" si="50"/>
        <v>4235</v>
      </c>
      <c r="DJ30" s="134">
        <f t="shared" si="50"/>
        <v>295680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SUM(D8:D13)</f>
        <v>679790</v>
      </c>
      <c r="E7" s="123">
        <f t="shared" si="0"/>
        <v>596850</v>
      </c>
      <c r="F7" s="123">
        <f t="shared" si="0"/>
        <v>17588</v>
      </c>
      <c r="G7" s="123">
        <f t="shared" si="0"/>
        <v>0</v>
      </c>
      <c r="H7" s="123">
        <f t="shared" si="0"/>
        <v>83800</v>
      </c>
      <c r="I7" s="123">
        <f t="shared" si="0"/>
        <v>276785</v>
      </c>
      <c r="J7" s="123">
        <f t="shared" si="0"/>
        <v>2925087</v>
      </c>
      <c r="K7" s="123">
        <f t="shared" si="0"/>
        <v>218677</v>
      </c>
      <c r="L7" s="123">
        <f t="shared" si="0"/>
        <v>82940</v>
      </c>
      <c r="M7" s="123">
        <f t="shared" si="0"/>
        <v>318777</v>
      </c>
      <c r="N7" s="123">
        <f t="shared" si="0"/>
        <v>261595</v>
      </c>
      <c r="O7" s="123">
        <f t="shared" si="0"/>
        <v>66011</v>
      </c>
      <c r="P7" s="123">
        <f t="shared" si="0"/>
        <v>0</v>
      </c>
      <c r="Q7" s="123">
        <f t="shared" si="0"/>
        <v>0</v>
      </c>
      <c r="R7" s="123">
        <f t="shared" si="0"/>
        <v>188707</v>
      </c>
      <c r="S7" s="123">
        <f t="shared" si="0"/>
        <v>1112781</v>
      </c>
      <c r="T7" s="123">
        <f t="shared" si="0"/>
        <v>6877</v>
      </c>
      <c r="U7" s="123">
        <f t="shared" si="0"/>
        <v>57182</v>
      </c>
      <c r="V7" s="123">
        <f t="shared" si="0"/>
        <v>998567</v>
      </c>
      <c r="W7" s="123">
        <f t="shared" si="0"/>
        <v>858445</v>
      </c>
      <c r="X7" s="123">
        <f t="shared" si="0"/>
        <v>83599</v>
      </c>
      <c r="Y7" s="123">
        <f t="shared" si="0"/>
        <v>0</v>
      </c>
      <c r="Z7" s="123">
        <f t="shared" si="0"/>
        <v>83800</v>
      </c>
      <c r="AA7" s="123">
        <f t="shared" si="0"/>
        <v>465492</v>
      </c>
      <c r="AB7" s="123">
        <f t="shared" si="0"/>
        <v>4037868</v>
      </c>
      <c r="AC7" s="123">
        <f t="shared" si="0"/>
        <v>225554</v>
      </c>
      <c r="AD7" s="123">
        <f t="shared" si="0"/>
        <v>140122</v>
      </c>
      <c r="AE7" s="123">
        <f t="shared" si="0"/>
        <v>191088</v>
      </c>
      <c r="AF7" s="123">
        <f t="shared" si="0"/>
        <v>180588</v>
      </c>
      <c r="AG7" s="123">
        <f t="shared" si="0"/>
        <v>0</v>
      </c>
      <c r="AH7" s="123">
        <f t="shared" si="0"/>
        <v>171675</v>
      </c>
      <c r="AI7" s="123">
        <f t="shared" si="0"/>
        <v>8913</v>
      </c>
      <c r="AJ7" s="123">
        <f t="shared" si="0"/>
        <v>0</v>
      </c>
      <c r="AK7" s="123">
        <f t="shared" si="0"/>
        <v>10500</v>
      </c>
      <c r="AL7" s="123" t="s">
        <v>332</v>
      </c>
      <c r="AM7" s="123">
        <f aca="true" t="shared" si="1" ref="AM7:BB7">SUM(AM8:AM13)</f>
        <v>3293665</v>
      </c>
      <c r="AN7" s="123">
        <f t="shared" si="1"/>
        <v>346823</v>
      </c>
      <c r="AO7" s="123">
        <f t="shared" si="1"/>
        <v>314739</v>
      </c>
      <c r="AP7" s="123">
        <f t="shared" si="1"/>
        <v>0</v>
      </c>
      <c r="AQ7" s="123">
        <f t="shared" si="1"/>
        <v>32084</v>
      </c>
      <c r="AR7" s="123">
        <f t="shared" si="1"/>
        <v>0</v>
      </c>
      <c r="AS7" s="123">
        <f t="shared" si="1"/>
        <v>1431816</v>
      </c>
      <c r="AT7" s="123">
        <f t="shared" si="1"/>
        <v>19241</v>
      </c>
      <c r="AU7" s="123">
        <f t="shared" si="1"/>
        <v>1380868</v>
      </c>
      <c r="AV7" s="123">
        <f t="shared" si="1"/>
        <v>31707</v>
      </c>
      <c r="AW7" s="123">
        <f t="shared" si="1"/>
        <v>7667</v>
      </c>
      <c r="AX7" s="123">
        <f t="shared" si="1"/>
        <v>1507359</v>
      </c>
      <c r="AY7" s="123">
        <f t="shared" si="1"/>
        <v>101138</v>
      </c>
      <c r="AZ7" s="123">
        <f t="shared" si="1"/>
        <v>1242758</v>
      </c>
      <c r="BA7" s="123">
        <f t="shared" si="1"/>
        <v>117233</v>
      </c>
      <c r="BB7" s="123">
        <f t="shared" si="1"/>
        <v>46230</v>
      </c>
      <c r="BC7" s="123" t="s">
        <v>332</v>
      </c>
      <c r="BD7" s="123">
        <f aca="true" t="shared" si="2" ref="BD7:BM7">SUM(BD8:BD13)</f>
        <v>0</v>
      </c>
      <c r="BE7" s="123">
        <f t="shared" si="2"/>
        <v>120124</v>
      </c>
      <c r="BF7" s="123">
        <f t="shared" si="2"/>
        <v>3604877</v>
      </c>
      <c r="BG7" s="123">
        <f t="shared" si="2"/>
        <v>220500</v>
      </c>
      <c r="BH7" s="123">
        <f t="shared" si="2"/>
        <v>220500</v>
      </c>
      <c r="BI7" s="123">
        <f t="shared" si="2"/>
        <v>0</v>
      </c>
      <c r="BJ7" s="123">
        <f t="shared" si="2"/>
        <v>220500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SUM(BO8:BO13)</f>
        <v>1145645</v>
      </c>
      <c r="BP7" s="123">
        <f t="shared" si="3"/>
        <v>226640</v>
      </c>
      <c r="BQ7" s="123">
        <f t="shared" si="3"/>
        <v>210407</v>
      </c>
      <c r="BR7" s="123">
        <f t="shared" si="3"/>
        <v>16233</v>
      </c>
      <c r="BS7" s="123">
        <f t="shared" si="3"/>
        <v>0</v>
      </c>
      <c r="BT7" s="123">
        <f t="shared" si="3"/>
        <v>0</v>
      </c>
      <c r="BU7" s="123">
        <f t="shared" si="3"/>
        <v>355948</v>
      </c>
      <c r="BV7" s="123">
        <f t="shared" si="3"/>
        <v>2892</v>
      </c>
      <c r="BW7" s="123">
        <f t="shared" si="3"/>
        <v>353056</v>
      </c>
      <c r="BX7" s="123">
        <f t="shared" si="3"/>
        <v>0</v>
      </c>
      <c r="BY7" s="123">
        <f t="shared" si="3"/>
        <v>0</v>
      </c>
      <c r="BZ7" s="123">
        <f t="shared" si="3"/>
        <v>563057</v>
      </c>
      <c r="CA7" s="123">
        <f t="shared" si="3"/>
        <v>0</v>
      </c>
      <c r="CB7" s="123">
        <f t="shared" si="3"/>
        <v>550947</v>
      </c>
      <c r="CC7" s="123">
        <f t="shared" si="3"/>
        <v>0</v>
      </c>
      <c r="CD7" s="123">
        <f t="shared" si="3"/>
        <v>12110</v>
      </c>
      <c r="CE7" s="123" t="s">
        <v>332</v>
      </c>
      <c r="CF7" s="123">
        <f aca="true" t="shared" si="4" ref="CF7:CO7">SUM(CF8:CF13)</f>
        <v>0</v>
      </c>
      <c r="CG7" s="123">
        <f t="shared" si="4"/>
        <v>65413</v>
      </c>
      <c r="CH7" s="123">
        <f t="shared" si="4"/>
        <v>1431558</v>
      </c>
      <c r="CI7" s="123">
        <f t="shared" si="4"/>
        <v>411588</v>
      </c>
      <c r="CJ7" s="123">
        <f t="shared" si="4"/>
        <v>401088</v>
      </c>
      <c r="CK7" s="123">
        <f t="shared" si="4"/>
        <v>0</v>
      </c>
      <c r="CL7" s="123">
        <f t="shared" si="4"/>
        <v>392175</v>
      </c>
      <c r="CM7" s="123">
        <f t="shared" si="4"/>
        <v>8913</v>
      </c>
      <c r="CN7" s="123">
        <f t="shared" si="4"/>
        <v>0</v>
      </c>
      <c r="CO7" s="123">
        <f t="shared" si="4"/>
        <v>10500</v>
      </c>
      <c r="CP7" s="123" t="s">
        <v>332</v>
      </c>
      <c r="CQ7" s="123">
        <f aca="true" t="shared" si="5" ref="CQ7:DF7">SUM(CQ8:CQ13)</f>
        <v>4439310</v>
      </c>
      <c r="CR7" s="123">
        <f t="shared" si="5"/>
        <v>573463</v>
      </c>
      <c r="CS7" s="123">
        <f t="shared" si="5"/>
        <v>525146</v>
      </c>
      <c r="CT7" s="123">
        <f t="shared" si="5"/>
        <v>16233</v>
      </c>
      <c r="CU7" s="123">
        <f t="shared" si="5"/>
        <v>32084</v>
      </c>
      <c r="CV7" s="123">
        <f t="shared" si="5"/>
        <v>0</v>
      </c>
      <c r="CW7" s="123">
        <f t="shared" si="5"/>
        <v>1787764</v>
      </c>
      <c r="CX7" s="123">
        <f t="shared" si="5"/>
        <v>22133</v>
      </c>
      <c r="CY7" s="123">
        <f t="shared" si="5"/>
        <v>1733924</v>
      </c>
      <c r="CZ7" s="123">
        <f t="shared" si="5"/>
        <v>31707</v>
      </c>
      <c r="DA7" s="123">
        <f t="shared" si="5"/>
        <v>7667</v>
      </c>
      <c r="DB7" s="123">
        <f t="shared" si="5"/>
        <v>2070416</v>
      </c>
      <c r="DC7" s="123">
        <f t="shared" si="5"/>
        <v>101138</v>
      </c>
      <c r="DD7" s="123">
        <f t="shared" si="5"/>
        <v>1793705</v>
      </c>
      <c r="DE7" s="123">
        <f t="shared" si="5"/>
        <v>117233</v>
      </c>
      <c r="DF7" s="123">
        <f t="shared" si="5"/>
        <v>58340</v>
      </c>
      <c r="DG7" s="123" t="s">
        <v>332</v>
      </c>
      <c r="DH7" s="123">
        <f>SUM(DH8:DH13)</f>
        <v>0</v>
      </c>
      <c r="DI7" s="123">
        <f>SUM(DI8:DI13)</f>
        <v>185537</v>
      </c>
      <c r="DJ7" s="123">
        <f>SUM(DJ8:DJ13)</f>
        <v>5036435</v>
      </c>
    </row>
    <row r="8" spans="1:114" s="129" customFormat="1" ht="12" customHeight="1">
      <c r="A8" s="125" t="s">
        <v>336</v>
      </c>
      <c r="B8" s="133" t="s">
        <v>383</v>
      </c>
      <c r="C8" s="125" t="s">
        <v>384</v>
      </c>
      <c r="D8" s="127">
        <f aca="true" t="shared" si="6" ref="D8:D13">SUM(E8,+L8)</f>
        <v>107245</v>
      </c>
      <c r="E8" s="127">
        <f aca="true" t="shared" si="7" ref="E8:E13">SUM(F8:I8)+K8</f>
        <v>94883</v>
      </c>
      <c r="F8" s="127">
        <v>2660</v>
      </c>
      <c r="G8" s="127">
        <v>0</v>
      </c>
      <c r="H8" s="127">
        <v>0</v>
      </c>
      <c r="I8" s="127">
        <v>92223</v>
      </c>
      <c r="J8" s="127">
        <v>705408</v>
      </c>
      <c r="K8" s="127">
        <v>0</v>
      </c>
      <c r="L8" s="127">
        <v>12362</v>
      </c>
      <c r="M8" s="127">
        <f aca="true" t="shared" si="8" ref="M8:M13">SUM(N8,+U8)</f>
        <v>77955</v>
      </c>
      <c r="N8" s="127">
        <f aca="true" t="shared" si="9" ref="N8:N13">SUM(O8:R8)+T8</f>
        <v>77932</v>
      </c>
      <c r="O8" s="127">
        <v>0</v>
      </c>
      <c r="P8" s="127">
        <v>0</v>
      </c>
      <c r="Q8" s="127">
        <v>0</v>
      </c>
      <c r="R8" s="127">
        <v>77727</v>
      </c>
      <c r="S8" s="127">
        <v>434074</v>
      </c>
      <c r="T8" s="127">
        <v>205</v>
      </c>
      <c r="U8" s="127">
        <v>23</v>
      </c>
      <c r="V8" s="127">
        <f aca="true" t="shared" si="10" ref="V8:V13">+SUM(D8,M8)</f>
        <v>185200</v>
      </c>
      <c r="W8" s="127">
        <f aca="true" t="shared" si="11" ref="W8:W13">+SUM(E8,N8)</f>
        <v>172815</v>
      </c>
      <c r="X8" s="127">
        <f aca="true" t="shared" si="12" ref="X8:X13">+SUM(F8,O8)</f>
        <v>2660</v>
      </c>
      <c r="Y8" s="127">
        <f aca="true" t="shared" si="13" ref="Y8:Y13">+SUM(G8,P8)</f>
        <v>0</v>
      </c>
      <c r="Z8" s="127">
        <f aca="true" t="shared" si="14" ref="Z8:Z13">+SUM(H8,Q8)</f>
        <v>0</v>
      </c>
      <c r="AA8" s="127">
        <f aca="true" t="shared" si="15" ref="AA8:AA13">+SUM(I8,R8)</f>
        <v>169950</v>
      </c>
      <c r="AB8" s="127">
        <f aca="true" t="shared" si="16" ref="AB8:AB13">+SUM(J8,S8)</f>
        <v>1139482</v>
      </c>
      <c r="AC8" s="127">
        <f aca="true" t="shared" si="17" ref="AC8:AC13">+SUM(K8,T8)</f>
        <v>205</v>
      </c>
      <c r="AD8" s="127">
        <f aca="true" t="shared" si="18" ref="AD8:AD13">+SUM(L8,U8)</f>
        <v>12385</v>
      </c>
      <c r="AE8" s="127">
        <f aca="true" t="shared" si="19" ref="AE8:AE13">SUM(AF8,+AK8)</f>
        <v>10500</v>
      </c>
      <c r="AF8" s="127">
        <f aca="true" t="shared" si="20" ref="AF8:AF13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10500</v>
      </c>
      <c r="AL8" s="128" t="s">
        <v>332</v>
      </c>
      <c r="AM8" s="127">
        <f aca="true" t="shared" si="21" ref="AM8:AM13">SUM(AN8,AS8,AW8,AX8,BD8)</f>
        <v>781227</v>
      </c>
      <c r="AN8" s="127">
        <f aca="true" t="shared" si="22" ref="AN8:AN13">SUM(AO8:AR8)</f>
        <v>14304</v>
      </c>
      <c r="AO8" s="127">
        <v>14304</v>
      </c>
      <c r="AP8" s="127">
        <v>0</v>
      </c>
      <c r="AQ8" s="127">
        <v>0</v>
      </c>
      <c r="AR8" s="127">
        <v>0</v>
      </c>
      <c r="AS8" s="127">
        <f aca="true" t="shared" si="23" ref="AS8:AS13">SUM(AT8:AV8)</f>
        <v>344038</v>
      </c>
      <c r="AT8" s="127">
        <v>0</v>
      </c>
      <c r="AU8" s="127">
        <v>344038</v>
      </c>
      <c r="AV8" s="127">
        <v>0</v>
      </c>
      <c r="AW8" s="127">
        <v>0</v>
      </c>
      <c r="AX8" s="127">
        <f aca="true" t="shared" si="24" ref="AX8:AX13">SUM(AY8:BB8)</f>
        <v>422885</v>
      </c>
      <c r="AY8" s="127">
        <v>0</v>
      </c>
      <c r="AZ8" s="127">
        <v>393146</v>
      </c>
      <c r="BA8" s="127">
        <v>0</v>
      </c>
      <c r="BB8" s="127">
        <v>29739</v>
      </c>
      <c r="BC8" s="128" t="s">
        <v>332</v>
      </c>
      <c r="BD8" s="127">
        <v>0</v>
      </c>
      <c r="BE8" s="127">
        <v>20926</v>
      </c>
      <c r="BF8" s="127">
        <f aca="true" t="shared" si="25" ref="BF8:BF13">SUM(AE8,+AM8,+BE8)</f>
        <v>812653</v>
      </c>
      <c r="BG8" s="127">
        <f aca="true" t="shared" si="26" ref="BG8:BG13">SUM(BH8,+BM8)</f>
        <v>0</v>
      </c>
      <c r="BH8" s="127">
        <f aca="true" t="shared" si="27" ref="BH8:BH13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3">SUM(BP8,BU8,BY8,BZ8,CF8)</f>
        <v>496151</v>
      </c>
      <c r="BP8" s="127">
        <f aca="true" t="shared" si="29" ref="BP8:BP13">SUM(BQ8:BT8)</f>
        <v>111315</v>
      </c>
      <c r="BQ8" s="127">
        <v>111315</v>
      </c>
      <c r="BR8" s="127">
        <v>0</v>
      </c>
      <c r="BS8" s="127">
        <v>0</v>
      </c>
      <c r="BT8" s="127">
        <v>0</v>
      </c>
      <c r="BU8" s="127">
        <f aca="true" t="shared" si="30" ref="BU8:BU13">SUM(BV8:BX8)</f>
        <v>51142</v>
      </c>
      <c r="BV8" s="127">
        <v>0</v>
      </c>
      <c r="BW8" s="127">
        <v>51142</v>
      </c>
      <c r="BX8" s="127">
        <v>0</v>
      </c>
      <c r="BY8" s="127">
        <v>0</v>
      </c>
      <c r="BZ8" s="127">
        <f aca="true" t="shared" si="31" ref="BZ8:BZ13">SUM(CA8:CD8)</f>
        <v>333694</v>
      </c>
      <c r="CA8" s="127">
        <v>0</v>
      </c>
      <c r="CB8" s="127">
        <v>321584</v>
      </c>
      <c r="CC8" s="127">
        <v>0</v>
      </c>
      <c r="CD8" s="127">
        <v>12110</v>
      </c>
      <c r="CE8" s="128" t="s">
        <v>332</v>
      </c>
      <c r="CF8" s="127">
        <v>0</v>
      </c>
      <c r="CG8" s="127">
        <v>15878</v>
      </c>
      <c r="CH8" s="127">
        <f aca="true" t="shared" si="32" ref="CH8:CH13">SUM(BG8,+BO8,+CG8)</f>
        <v>512029</v>
      </c>
      <c r="CI8" s="127">
        <f aca="true" t="shared" si="33" ref="CI8:CI13">SUM(AE8,+BG8)</f>
        <v>10500</v>
      </c>
      <c r="CJ8" s="127">
        <f aca="true" t="shared" si="34" ref="CJ8:CJ13">SUM(AF8,+BH8)</f>
        <v>0</v>
      </c>
      <c r="CK8" s="127">
        <f aca="true" t="shared" si="35" ref="CK8:CK13">SUM(AG8,+BI8)</f>
        <v>0</v>
      </c>
      <c r="CL8" s="127">
        <f aca="true" t="shared" si="36" ref="CL8:CL13">SUM(AH8,+BJ8)</f>
        <v>0</v>
      </c>
      <c r="CM8" s="127">
        <f aca="true" t="shared" si="37" ref="CM8:CM13">SUM(AI8,+BK8)</f>
        <v>0</v>
      </c>
      <c r="CN8" s="127">
        <f aca="true" t="shared" si="38" ref="CN8:CN13">SUM(AJ8,+BL8)</f>
        <v>0</v>
      </c>
      <c r="CO8" s="127">
        <f aca="true" t="shared" si="39" ref="CO8:CO13">SUM(AK8,+BM8)</f>
        <v>10500</v>
      </c>
      <c r="CP8" s="128" t="s">
        <v>332</v>
      </c>
      <c r="CQ8" s="127">
        <f aca="true" t="shared" si="40" ref="CQ8:CQ13">SUM(AM8,+BO8)</f>
        <v>1277378</v>
      </c>
      <c r="CR8" s="127">
        <f aca="true" t="shared" si="41" ref="CR8:CR13">SUM(AN8,+BP8)</f>
        <v>125619</v>
      </c>
      <c r="CS8" s="127">
        <f aca="true" t="shared" si="42" ref="CS8:CS13">SUM(AO8,+BQ8)</f>
        <v>125619</v>
      </c>
      <c r="CT8" s="127">
        <f aca="true" t="shared" si="43" ref="CT8:CT13">SUM(AP8,+BR8)</f>
        <v>0</v>
      </c>
      <c r="CU8" s="127">
        <f aca="true" t="shared" si="44" ref="CU8:CU13">SUM(AQ8,+BS8)</f>
        <v>0</v>
      </c>
      <c r="CV8" s="127">
        <f aca="true" t="shared" si="45" ref="CV8:CV13">SUM(AR8,+BT8)</f>
        <v>0</v>
      </c>
      <c r="CW8" s="127">
        <f aca="true" t="shared" si="46" ref="CW8:CW13">SUM(AS8,+BU8)</f>
        <v>395180</v>
      </c>
      <c r="CX8" s="127">
        <f aca="true" t="shared" si="47" ref="CX8:CX13">SUM(AT8,+BV8)</f>
        <v>0</v>
      </c>
      <c r="CY8" s="127">
        <f aca="true" t="shared" si="48" ref="CY8:CY13">SUM(AU8,+BW8)</f>
        <v>395180</v>
      </c>
      <c r="CZ8" s="127">
        <f aca="true" t="shared" si="49" ref="CZ8:CZ13">SUM(AV8,+BX8)</f>
        <v>0</v>
      </c>
      <c r="DA8" s="127">
        <f aca="true" t="shared" si="50" ref="DA8:DA13">SUM(AW8,+BY8)</f>
        <v>0</v>
      </c>
      <c r="DB8" s="127">
        <f aca="true" t="shared" si="51" ref="DB8:DB13">SUM(AX8,+BZ8)</f>
        <v>756579</v>
      </c>
      <c r="DC8" s="127">
        <f aca="true" t="shared" si="52" ref="DC8:DC13">SUM(AY8,+CA8)</f>
        <v>0</v>
      </c>
      <c r="DD8" s="127">
        <f aca="true" t="shared" si="53" ref="DD8:DD13">SUM(AZ8,+CB8)</f>
        <v>714730</v>
      </c>
      <c r="DE8" s="127">
        <f aca="true" t="shared" si="54" ref="DE8:DE13">SUM(BA8,+CC8)</f>
        <v>0</v>
      </c>
      <c r="DF8" s="127">
        <f aca="true" t="shared" si="55" ref="DF8:DF13">SUM(BB8,+CD8)</f>
        <v>41849</v>
      </c>
      <c r="DG8" s="128" t="s">
        <v>332</v>
      </c>
      <c r="DH8" s="127">
        <f aca="true" t="shared" si="56" ref="DH8:DH13">SUM(BD8,+CF8)</f>
        <v>0</v>
      </c>
      <c r="DI8" s="127">
        <f aca="true" t="shared" si="57" ref="DI8:DI13">SUM(BE8,+CG8)</f>
        <v>36804</v>
      </c>
      <c r="DJ8" s="127">
        <f aca="true" t="shared" si="58" ref="DJ8:DJ13">SUM(BF8,+CH8)</f>
        <v>1324682</v>
      </c>
    </row>
    <row r="9" spans="1:114" s="129" customFormat="1" ht="12" customHeight="1">
      <c r="A9" s="125" t="s">
        <v>336</v>
      </c>
      <c r="B9" s="133" t="s">
        <v>385</v>
      </c>
      <c r="C9" s="125" t="s">
        <v>386</v>
      </c>
      <c r="D9" s="127">
        <f t="shared" si="6"/>
        <v>53202</v>
      </c>
      <c r="E9" s="127">
        <f t="shared" si="7"/>
        <v>28414</v>
      </c>
      <c r="F9" s="127">
        <v>0</v>
      </c>
      <c r="G9" s="127">
        <v>0</v>
      </c>
      <c r="H9" s="127">
        <v>0</v>
      </c>
      <c r="I9" s="127">
        <v>28252</v>
      </c>
      <c r="J9" s="127">
        <v>75107</v>
      </c>
      <c r="K9" s="127">
        <v>162</v>
      </c>
      <c r="L9" s="127">
        <v>24788</v>
      </c>
      <c r="M9" s="127">
        <f t="shared" si="8"/>
        <v>72632</v>
      </c>
      <c r="N9" s="127">
        <f t="shared" si="9"/>
        <v>46157</v>
      </c>
      <c r="O9" s="127">
        <v>0</v>
      </c>
      <c r="P9" s="127">
        <v>0</v>
      </c>
      <c r="Q9" s="127">
        <v>0</v>
      </c>
      <c r="R9" s="127">
        <v>46146</v>
      </c>
      <c r="S9" s="127">
        <v>24872</v>
      </c>
      <c r="T9" s="127">
        <v>11</v>
      </c>
      <c r="U9" s="127">
        <v>26475</v>
      </c>
      <c r="V9" s="127">
        <f t="shared" si="10"/>
        <v>125834</v>
      </c>
      <c r="W9" s="127">
        <f t="shared" si="11"/>
        <v>74571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74398</v>
      </c>
      <c r="AB9" s="127">
        <f t="shared" si="16"/>
        <v>99979</v>
      </c>
      <c r="AC9" s="127">
        <f t="shared" si="17"/>
        <v>173</v>
      </c>
      <c r="AD9" s="127">
        <f t="shared" si="18"/>
        <v>51263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121192</v>
      </c>
      <c r="AN9" s="127">
        <f t="shared" si="22"/>
        <v>52765</v>
      </c>
      <c r="AO9" s="127">
        <v>52765</v>
      </c>
      <c r="AP9" s="127">
        <v>0</v>
      </c>
      <c r="AQ9" s="127">
        <v>0</v>
      </c>
      <c r="AR9" s="127">
        <v>0</v>
      </c>
      <c r="AS9" s="127">
        <f t="shared" si="23"/>
        <v>28005</v>
      </c>
      <c r="AT9" s="127">
        <v>8026</v>
      </c>
      <c r="AU9" s="127">
        <v>19979</v>
      </c>
      <c r="AV9" s="127">
        <v>0</v>
      </c>
      <c r="AW9" s="127">
        <v>0</v>
      </c>
      <c r="AX9" s="127">
        <f t="shared" si="24"/>
        <v>40422</v>
      </c>
      <c r="AY9" s="127">
        <v>29101</v>
      </c>
      <c r="AZ9" s="127">
        <v>9720</v>
      </c>
      <c r="BA9" s="127">
        <v>1601</v>
      </c>
      <c r="BB9" s="127">
        <v>0</v>
      </c>
      <c r="BC9" s="128" t="s">
        <v>332</v>
      </c>
      <c r="BD9" s="127">
        <v>0</v>
      </c>
      <c r="BE9" s="127">
        <v>7117</v>
      </c>
      <c r="BF9" s="127">
        <f t="shared" si="25"/>
        <v>128309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90961</v>
      </c>
      <c r="BP9" s="127">
        <f t="shared" si="29"/>
        <v>50475</v>
      </c>
      <c r="BQ9" s="127">
        <v>34242</v>
      </c>
      <c r="BR9" s="127">
        <v>16233</v>
      </c>
      <c r="BS9" s="127">
        <v>0</v>
      </c>
      <c r="BT9" s="127">
        <v>0</v>
      </c>
      <c r="BU9" s="127">
        <f t="shared" si="30"/>
        <v>32842</v>
      </c>
      <c r="BV9" s="127">
        <v>2892</v>
      </c>
      <c r="BW9" s="127">
        <v>29950</v>
      </c>
      <c r="BX9" s="127">
        <v>0</v>
      </c>
      <c r="BY9" s="127">
        <v>0</v>
      </c>
      <c r="BZ9" s="127">
        <f t="shared" si="31"/>
        <v>7644</v>
      </c>
      <c r="CA9" s="127">
        <v>0</v>
      </c>
      <c r="CB9" s="127">
        <v>7644</v>
      </c>
      <c r="CC9" s="127">
        <v>0</v>
      </c>
      <c r="CD9" s="127">
        <v>0</v>
      </c>
      <c r="CE9" s="128" t="s">
        <v>332</v>
      </c>
      <c r="CF9" s="127">
        <v>0</v>
      </c>
      <c r="CG9" s="127">
        <v>6543</v>
      </c>
      <c r="CH9" s="127">
        <f t="shared" si="32"/>
        <v>97504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212153</v>
      </c>
      <c r="CR9" s="127">
        <f t="shared" si="41"/>
        <v>103240</v>
      </c>
      <c r="CS9" s="127">
        <f t="shared" si="42"/>
        <v>87007</v>
      </c>
      <c r="CT9" s="127">
        <f t="shared" si="43"/>
        <v>16233</v>
      </c>
      <c r="CU9" s="127">
        <f t="shared" si="44"/>
        <v>0</v>
      </c>
      <c r="CV9" s="127">
        <f t="shared" si="45"/>
        <v>0</v>
      </c>
      <c r="CW9" s="127">
        <f t="shared" si="46"/>
        <v>60847</v>
      </c>
      <c r="CX9" s="127">
        <f t="shared" si="47"/>
        <v>10918</v>
      </c>
      <c r="CY9" s="127">
        <f t="shared" si="48"/>
        <v>49929</v>
      </c>
      <c r="CZ9" s="127">
        <f t="shared" si="49"/>
        <v>0</v>
      </c>
      <c r="DA9" s="127">
        <f t="shared" si="50"/>
        <v>0</v>
      </c>
      <c r="DB9" s="127">
        <f t="shared" si="51"/>
        <v>48066</v>
      </c>
      <c r="DC9" s="127">
        <f t="shared" si="52"/>
        <v>29101</v>
      </c>
      <c r="DD9" s="127">
        <f t="shared" si="53"/>
        <v>17364</v>
      </c>
      <c r="DE9" s="127">
        <f t="shared" si="54"/>
        <v>1601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13660</v>
      </c>
      <c r="DJ9" s="127">
        <f t="shared" si="58"/>
        <v>225813</v>
      </c>
    </row>
    <row r="10" spans="1:114" s="129" customFormat="1" ht="12" customHeight="1">
      <c r="A10" s="125" t="s">
        <v>336</v>
      </c>
      <c r="B10" s="126" t="s">
        <v>387</v>
      </c>
      <c r="C10" s="125" t="s">
        <v>388</v>
      </c>
      <c r="D10" s="127">
        <f t="shared" si="6"/>
        <v>12290</v>
      </c>
      <c r="E10" s="127">
        <f t="shared" si="7"/>
        <v>9487</v>
      </c>
      <c r="F10" s="127">
        <v>0</v>
      </c>
      <c r="G10" s="127">
        <v>0</v>
      </c>
      <c r="H10" s="127">
        <v>0</v>
      </c>
      <c r="I10" s="127">
        <v>9481</v>
      </c>
      <c r="J10" s="127">
        <v>154179</v>
      </c>
      <c r="K10" s="127">
        <v>6</v>
      </c>
      <c r="L10" s="127">
        <v>2803</v>
      </c>
      <c r="M10" s="127">
        <f t="shared" si="8"/>
        <v>50184</v>
      </c>
      <c r="N10" s="127">
        <f t="shared" si="9"/>
        <v>19500</v>
      </c>
      <c r="O10" s="127">
        <v>0</v>
      </c>
      <c r="P10" s="127">
        <v>0</v>
      </c>
      <c r="Q10" s="127">
        <v>0</v>
      </c>
      <c r="R10" s="127">
        <v>19496</v>
      </c>
      <c r="S10" s="127">
        <v>103599</v>
      </c>
      <c r="T10" s="127">
        <v>4</v>
      </c>
      <c r="U10" s="127">
        <v>30684</v>
      </c>
      <c r="V10" s="127">
        <f t="shared" si="10"/>
        <v>62474</v>
      </c>
      <c r="W10" s="127">
        <f t="shared" si="11"/>
        <v>28987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28977</v>
      </c>
      <c r="AB10" s="127">
        <f t="shared" si="16"/>
        <v>257778</v>
      </c>
      <c r="AC10" s="127">
        <f t="shared" si="17"/>
        <v>10</v>
      </c>
      <c r="AD10" s="127">
        <f t="shared" si="18"/>
        <v>33487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161134</v>
      </c>
      <c r="AN10" s="127">
        <f t="shared" si="22"/>
        <v>40925</v>
      </c>
      <c r="AO10" s="127">
        <v>8841</v>
      </c>
      <c r="AP10" s="127">
        <v>0</v>
      </c>
      <c r="AQ10" s="127">
        <v>32084</v>
      </c>
      <c r="AR10" s="127">
        <v>0</v>
      </c>
      <c r="AS10" s="127">
        <f t="shared" si="23"/>
        <v>95691</v>
      </c>
      <c r="AT10" s="127">
        <v>0</v>
      </c>
      <c r="AU10" s="127">
        <v>95691</v>
      </c>
      <c r="AV10" s="127">
        <v>0</v>
      </c>
      <c r="AW10" s="127">
        <v>0</v>
      </c>
      <c r="AX10" s="127">
        <f t="shared" si="24"/>
        <v>24518</v>
      </c>
      <c r="AY10" s="127">
        <v>0</v>
      </c>
      <c r="AZ10" s="127">
        <v>24518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5335</v>
      </c>
      <c r="BF10" s="127">
        <f t="shared" si="25"/>
        <v>166469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139844</v>
      </c>
      <c r="BP10" s="127">
        <f t="shared" si="29"/>
        <v>8226</v>
      </c>
      <c r="BQ10" s="127">
        <v>8226</v>
      </c>
      <c r="BR10" s="127">
        <v>0</v>
      </c>
      <c r="BS10" s="127">
        <v>0</v>
      </c>
      <c r="BT10" s="127">
        <v>0</v>
      </c>
      <c r="BU10" s="127">
        <f t="shared" si="30"/>
        <v>88449</v>
      </c>
      <c r="BV10" s="127">
        <v>0</v>
      </c>
      <c r="BW10" s="127">
        <v>88449</v>
      </c>
      <c r="BX10" s="127">
        <v>0</v>
      </c>
      <c r="BY10" s="127">
        <v>0</v>
      </c>
      <c r="BZ10" s="127">
        <f t="shared" si="31"/>
        <v>43169</v>
      </c>
      <c r="CA10" s="127">
        <v>0</v>
      </c>
      <c r="CB10" s="127">
        <v>43169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13939</v>
      </c>
      <c r="CH10" s="127">
        <f t="shared" si="32"/>
        <v>153783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300978</v>
      </c>
      <c r="CR10" s="127">
        <f t="shared" si="41"/>
        <v>49151</v>
      </c>
      <c r="CS10" s="127">
        <f t="shared" si="42"/>
        <v>17067</v>
      </c>
      <c r="CT10" s="127">
        <f t="shared" si="43"/>
        <v>0</v>
      </c>
      <c r="CU10" s="127">
        <f t="shared" si="44"/>
        <v>32084</v>
      </c>
      <c r="CV10" s="127">
        <f t="shared" si="45"/>
        <v>0</v>
      </c>
      <c r="CW10" s="127">
        <f t="shared" si="46"/>
        <v>184140</v>
      </c>
      <c r="CX10" s="127">
        <f t="shared" si="47"/>
        <v>0</v>
      </c>
      <c r="CY10" s="127">
        <f t="shared" si="48"/>
        <v>184140</v>
      </c>
      <c r="CZ10" s="127">
        <f t="shared" si="49"/>
        <v>0</v>
      </c>
      <c r="DA10" s="127">
        <f t="shared" si="50"/>
        <v>0</v>
      </c>
      <c r="DB10" s="127">
        <f t="shared" si="51"/>
        <v>67687</v>
      </c>
      <c r="DC10" s="127">
        <f t="shared" si="52"/>
        <v>0</v>
      </c>
      <c r="DD10" s="127">
        <f t="shared" si="53"/>
        <v>67687</v>
      </c>
      <c r="DE10" s="127">
        <f t="shared" si="54"/>
        <v>0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19274</v>
      </c>
      <c r="DJ10" s="127">
        <f t="shared" si="58"/>
        <v>320252</v>
      </c>
    </row>
    <row r="11" spans="1:114" s="129" customFormat="1" ht="12" customHeight="1">
      <c r="A11" s="125" t="s">
        <v>336</v>
      </c>
      <c r="B11" s="133" t="s">
        <v>389</v>
      </c>
      <c r="C11" s="125" t="s">
        <v>390</v>
      </c>
      <c r="D11" s="127">
        <f t="shared" si="6"/>
        <v>67212</v>
      </c>
      <c r="E11" s="127">
        <f t="shared" si="7"/>
        <v>60371</v>
      </c>
      <c r="F11" s="127">
        <v>0</v>
      </c>
      <c r="G11" s="127">
        <v>0</v>
      </c>
      <c r="H11" s="127">
        <v>0</v>
      </c>
      <c r="I11" s="127">
        <v>5539</v>
      </c>
      <c r="J11" s="127">
        <v>119652</v>
      </c>
      <c r="K11" s="127">
        <v>54832</v>
      </c>
      <c r="L11" s="127">
        <v>6841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67212</v>
      </c>
      <c r="W11" s="127">
        <f t="shared" si="11"/>
        <v>60371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5539</v>
      </c>
      <c r="AB11" s="127">
        <f t="shared" si="16"/>
        <v>119652</v>
      </c>
      <c r="AC11" s="127">
        <f t="shared" si="17"/>
        <v>54832</v>
      </c>
      <c r="AD11" s="127">
        <f t="shared" si="18"/>
        <v>6841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182239</v>
      </c>
      <c r="AN11" s="127">
        <f t="shared" si="22"/>
        <v>10737</v>
      </c>
      <c r="AO11" s="127">
        <v>10737</v>
      </c>
      <c r="AP11" s="127">
        <v>0</v>
      </c>
      <c r="AQ11" s="127">
        <v>0</v>
      </c>
      <c r="AR11" s="127">
        <v>0</v>
      </c>
      <c r="AS11" s="127">
        <f t="shared" si="23"/>
        <v>17291</v>
      </c>
      <c r="AT11" s="127">
        <v>0</v>
      </c>
      <c r="AU11" s="127">
        <v>17291</v>
      </c>
      <c r="AV11" s="127">
        <v>0</v>
      </c>
      <c r="AW11" s="127">
        <v>0</v>
      </c>
      <c r="AX11" s="127">
        <f t="shared" si="24"/>
        <v>154211</v>
      </c>
      <c r="AY11" s="127">
        <v>0</v>
      </c>
      <c r="AZ11" s="127">
        <v>154211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4625</v>
      </c>
      <c r="BF11" s="127">
        <f t="shared" si="25"/>
        <v>186864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182239</v>
      </c>
      <c r="CR11" s="127">
        <f t="shared" si="41"/>
        <v>10737</v>
      </c>
      <c r="CS11" s="127">
        <f t="shared" si="42"/>
        <v>10737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17291</v>
      </c>
      <c r="CX11" s="127">
        <f t="shared" si="47"/>
        <v>0</v>
      </c>
      <c r="CY11" s="127">
        <f t="shared" si="48"/>
        <v>17291</v>
      </c>
      <c r="CZ11" s="127">
        <f t="shared" si="49"/>
        <v>0</v>
      </c>
      <c r="DA11" s="127">
        <f t="shared" si="50"/>
        <v>0</v>
      </c>
      <c r="DB11" s="127">
        <f t="shared" si="51"/>
        <v>154211</v>
      </c>
      <c r="DC11" s="127">
        <f t="shared" si="52"/>
        <v>0</v>
      </c>
      <c r="DD11" s="127">
        <f t="shared" si="53"/>
        <v>154211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4625</v>
      </c>
      <c r="DJ11" s="127">
        <f t="shared" si="58"/>
        <v>186864</v>
      </c>
    </row>
    <row r="12" spans="1:114" s="129" customFormat="1" ht="12" customHeight="1">
      <c r="A12" s="125" t="s">
        <v>336</v>
      </c>
      <c r="B12" s="126" t="s">
        <v>391</v>
      </c>
      <c r="C12" s="125" t="s">
        <v>392</v>
      </c>
      <c r="D12" s="134">
        <f t="shared" si="6"/>
        <v>152547</v>
      </c>
      <c r="E12" s="134">
        <f t="shared" si="7"/>
        <v>116401</v>
      </c>
      <c r="F12" s="134">
        <v>0</v>
      </c>
      <c r="G12" s="134">
        <v>0</v>
      </c>
      <c r="H12" s="134">
        <v>0</v>
      </c>
      <c r="I12" s="134">
        <v>115738</v>
      </c>
      <c r="J12" s="134">
        <v>383882</v>
      </c>
      <c r="K12" s="134">
        <v>663</v>
      </c>
      <c r="L12" s="134">
        <v>36146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152547</v>
      </c>
      <c r="W12" s="134">
        <f t="shared" si="11"/>
        <v>116401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115738</v>
      </c>
      <c r="AB12" s="134">
        <f t="shared" si="16"/>
        <v>383882</v>
      </c>
      <c r="AC12" s="134">
        <f t="shared" si="17"/>
        <v>663</v>
      </c>
      <c r="AD12" s="134">
        <f t="shared" si="18"/>
        <v>36146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499622</v>
      </c>
      <c r="AN12" s="134">
        <f t="shared" si="22"/>
        <v>99718</v>
      </c>
      <c r="AO12" s="134">
        <v>99718</v>
      </c>
      <c r="AP12" s="134">
        <v>0</v>
      </c>
      <c r="AQ12" s="134">
        <v>0</v>
      </c>
      <c r="AR12" s="134">
        <v>0</v>
      </c>
      <c r="AS12" s="134">
        <f t="shared" si="23"/>
        <v>176317</v>
      </c>
      <c r="AT12" s="134">
        <v>11215</v>
      </c>
      <c r="AU12" s="134">
        <v>165102</v>
      </c>
      <c r="AV12" s="134">
        <v>0</v>
      </c>
      <c r="AW12" s="134">
        <v>7667</v>
      </c>
      <c r="AX12" s="134">
        <f t="shared" si="24"/>
        <v>215920</v>
      </c>
      <c r="AY12" s="134">
        <v>72037</v>
      </c>
      <c r="AZ12" s="134">
        <v>126770</v>
      </c>
      <c r="BA12" s="134">
        <v>622</v>
      </c>
      <c r="BB12" s="134">
        <v>16491</v>
      </c>
      <c r="BC12" s="135" t="s">
        <v>332</v>
      </c>
      <c r="BD12" s="134">
        <v>0</v>
      </c>
      <c r="BE12" s="134">
        <v>36807</v>
      </c>
      <c r="BF12" s="134">
        <f t="shared" si="25"/>
        <v>536429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499622</v>
      </c>
      <c r="CR12" s="134">
        <f t="shared" si="41"/>
        <v>99718</v>
      </c>
      <c r="CS12" s="134">
        <f t="shared" si="42"/>
        <v>99718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176317</v>
      </c>
      <c r="CX12" s="134">
        <f t="shared" si="47"/>
        <v>11215</v>
      </c>
      <c r="CY12" s="134">
        <f t="shared" si="48"/>
        <v>165102</v>
      </c>
      <c r="CZ12" s="134">
        <f t="shared" si="49"/>
        <v>0</v>
      </c>
      <c r="DA12" s="134">
        <f t="shared" si="50"/>
        <v>7667</v>
      </c>
      <c r="DB12" s="134">
        <f t="shared" si="51"/>
        <v>215920</v>
      </c>
      <c r="DC12" s="134">
        <f t="shared" si="52"/>
        <v>72037</v>
      </c>
      <c r="DD12" s="134">
        <f t="shared" si="53"/>
        <v>126770</v>
      </c>
      <c r="DE12" s="134">
        <f t="shared" si="54"/>
        <v>622</v>
      </c>
      <c r="DF12" s="134">
        <f t="shared" si="55"/>
        <v>16491</v>
      </c>
      <c r="DG12" s="135" t="s">
        <v>332</v>
      </c>
      <c r="DH12" s="134">
        <f t="shared" si="56"/>
        <v>0</v>
      </c>
      <c r="DI12" s="134">
        <f t="shared" si="57"/>
        <v>36807</v>
      </c>
      <c r="DJ12" s="134">
        <f t="shared" si="58"/>
        <v>536429</v>
      </c>
    </row>
    <row r="13" spans="1:114" s="129" customFormat="1" ht="12" customHeight="1">
      <c r="A13" s="125" t="s">
        <v>336</v>
      </c>
      <c r="B13" s="126" t="s">
        <v>393</v>
      </c>
      <c r="C13" s="125" t="s">
        <v>394</v>
      </c>
      <c r="D13" s="134">
        <f t="shared" si="6"/>
        <v>287294</v>
      </c>
      <c r="E13" s="134">
        <f t="shared" si="7"/>
        <v>287294</v>
      </c>
      <c r="F13" s="134">
        <v>14928</v>
      </c>
      <c r="G13" s="134">
        <v>0</v>
      </c>
      <c r="H13" s="134">
        <v>83800</v>
      </c>
      <c r="I13" s="134">
        <v>25552</v>
      </c>
      <c r="J13" s="134">
        <v>1486859</v>
      </c>
      <c r="K13" s="134">
        <v>163014</v>
      </c>
      <c r="L13" s="134">
        <v>0</v>
      </c>
      <c r="M13" s="134">
        <f t="shared" si="8"/>
        <v>118006</v>
      </c>
      <c r="N13" s="134">
        <f t="shared" si="9"/>
        <v>118006</v>
      </c>
      <c r="O13" s="134">
        <v>66011</v>
      </c>
      <c r="P13" s="134">
        <v>0</v>
      </c>
      <c r="Q13" s="134">
        <v>0</v>
      </c>
      <c r="R13" s="134">
        <v>45338</v>
      </c>
      <c r="S13" s="134">
        <v>550236</v>
      </c>
      <c r="T13" s="134">
        <v>6657</v>
      </c>
      <c r="U13" s="134">
        <v>0</v>
      </c>
      <c r="V13" s="134">
        <f t="shared" si="10"/>
        <v>405300</v>
      </c>
      <c r="W13" s="134">
        <f t="shared" si="11"/>
        <v>405300</v>
      </c>
      <c r="X13" s="134">
        <f t="shared" si="12"/>
        <v>80939</v>
      </c>
      <c r="Y13" s="134">
        <f t="shared" si="13"/>
        <v>0</v>
      </c>
      <c r="Z13" s="134">
        <f t="shared" si="14"/>
        <v>83800</v>
      </c>
      <c r="AA13" s="134">
        <f t="shared" si="15"/>
        <v>70890</v>
      </c>
      <c r="AB13" s="134">
        <f t="shared" si="16"/>
        <v>2037095</v>
      </c>
      <c r="AC13" s="134">
        <f t="shared" si="17"/>
        <v>169671</v>
      </c>
      <c r="AD13" s="134">
        <f t="shared" si="18"/>
        <v>0</v>
      </c>
      <c r="AE13" s="134">
        <f t="shared" si="19"/>
        <v>180588</v>
      </c>
      <c r="AF13" s="134">
        <f t="shared" si="20"/>
        <v>180588</v>
      </c>
      <c r="AG13" s="134">
        <v>0</v>
      </c>
      <c r="AH13" s="134">
        <v>171675</v>
      </c>
      <c r="AI13" s="134">
        <v>8913</v>
      </c>
      <c r="AJ13" s="134">
        <v>0</v>
      </c>
      <c r="AK13" s="134">
        <v>0</v>
      </c>
      <c r="AL13" s="135" t="s">
        <v>332</v>
      </c>
      <c r="AM13" s="134">
        <f t="shared" si="21"/>
        <v>1548251</v>
      </c>
      <c r="AN13" s="134">
        <f t="shared" si="22"/>
        <v>128374</v>
      </c>
      <c r="AO13" s="134">
        <v>128374</v>
      </c>
      <c r="AP13" s="134">
        <v>0</v>
      </c>
      <c r="AQ13" s="134">
        <v>0</v>
      </c>
      <c r="AR13" s="134">
        <v>0</v>
      </c>
      <c r="AS13" s="134">
        <f t="shared" si="23"/>
        <v>770474</v>
      </c>
      <c r="AT13" s="134">
        <v>0</v>
      </c>
      <c r="AU13" s="134">
        <v>738767</v>
      </c>
      <c r="AV13" s="134">
        <v>31707</v>
      </c>
      <c r="AW13" s="134">
        <v>0</v>
      </c>
      <c r="AX13" s="134">
        <f t="shared" si="24"/>
        <v>649403</v>
      </c>
      <c r="AY13" s="134">
        <v>0</v>
      </c>
      <c r="AZ13" s="134">
        <v>534393</v>
      </c>
      <c r="BA13" s="134">
        <v>115010</v>
      </c>
      <c r="BB13" s="134">
        <v>0</v>
      </c>
      <c r="BC13" s="135" t="s">
        <v>332</v>
      </c>
      <c r="BD13" s="134">
        <v>0</v>
      </c>
      <c r="BE13" s="134">
        <v>45314</v>
      </c>
      <c r="BF13" s="134">
        <f t="shared" si="25"/>
        <v>1774153</v>
      </c>
      <c r="BG13" s="134">
        <f t="shared" si="26"/>
        <v>220500</v>
      </c>
      <c r="BH13" s="134">
        <f t="shared" si="27"/>
        <v>220500</v>
      </c>
      <c r="BI13" s="134">
        <v>0</v>
      </c>
      <c r="BJ13" s="134">
        <v>220500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418689</v>
      </c>
      <c r="BP13" s="134">
        <f t="shared" si="29"/>
        <v>56624</v>
      </c>
      <c r="BQ13" s="134">
        <v>56624</v>
      </c>
      <c r="BR13" s="134">
        <v>0</v>
      </c>
      <c r="BS13" s="134">
        <v>0</v>
      </c>
      <c r="BT13" s="134">
        <v>0</v>
      </c>
      <c r="BU13" s="134">
        <f t="shared" si="30"/>
        <v>183515</v>
      </c>
      <c r="BV13" s="134">
        <v>0</v>
      </c>
      <c r="BW13" s="134">
        <v>183515</v>
      </c>
      <c r="BX13" s="134">
        <v>0</v>
      </c>
      <c r="BY13" s="134">
        <v>0</v>
      </c>
      <c r="BZ13" s="134">
        <f t="shared" si="31"/>
        <v>178550</v>
      </c>
      <c r="CA13" s="134">
        <v>0</v>
      </c>
      <c r="CB13" s="134">
        <v>178550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29053</v>
      </c>
      <c r="CH13" s="134">
        <f t="shared" si="32"/>
        <v>668242</v>
      </c>
      <c r="CI13" s="134">
        <f t="shared" si="33"/>
        <v>401088</v>
      </c>
      <c r="CJ13" s="134">
        <f t="shared" si="34"/>
        <v>401088</v>
      </c>
      <c r="CK13" s="134">
        <f t="shared" si="35"/>
        <v>0</v>
      </c>
      <c r="CL13" s="134">
        <f t="shared" si="36"/>
        <v>392175</v>
      </c>
      <c r="CM13" s="134">
        <f t="shared" si="37"/>
        <v>8913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1966940</v>
      </c>
      <c r="CR13" s="134">
        <f t="shared" si="41"/>
        <v>184998</v>
      </c>
      <c r="CS13" s="134">
        <f t="shared" si="42"/>
        <v>184998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953989</v>
      </c>
      <c r="CX13" s="134">
        <f t="shared" si="47"/>
        <v>0</v>
      </c>
      <c r="CY13" s="134">
        <f t="shared" si="48"/>
        <v>922282</v>
      </c>
      <c r="CZ13" s="134">
        <f t="shared" si="49"/>
        <v>31707</v>
      </c>
      <c r="DA13" s="134">
        <f t="shared" si="50"/>
        <v>0</v>
      </c>
      <c r="DB13" s="134">
        <f t="shared" si="51"/>
        <v>827953</v>
      </c>
      <c r="DC13" s="134">
        <f t="shared" si="52"/>
        <v>0</v>
      </c>
      <c r="DD13" s="134">
        <f t="shared" si="53"/>
        <v>712943</v>
      </c>
      <c r="DE13" s="134">
        <f t="shared" si="54"/>
        <v>115010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74367</v>
      </c>
      <c r="DJ13" s="134">
        <f t="shared" si="58"/>
        <v>2442395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SUM(D8:D36)</f>
        <v>37666080</v>
      </c>
      <c r="E7" s="123">
        <f t="shared" si="0"/>
        <v>10832191</v>
      </c>
      <c r="F7" s="123">
        <f t="shared" si="0"/>
        <v>2446884</v>
      </c>
      <c r="G7" s="123">
        <f t="shared" si="0"/>
        <v>44785</v>
      </c>
      <c r="H7" s="123">
        <f t="shared" si="0"/>
        <v>783000</v>
      </c>
      <c r="I7" s="123">
        <f t="shared" si="0"/>
        <v>5404256</v>
      </c>
      <c r="J7" s="123">
        <f t="shared" si="0"/>
        <v>2925087</v>
      </c>
      <c r="K7" s="123">
        <f t="shared" si="0"/>
        <v>2153266</v>
      </c>
      <c r="L7" s="123">
        <f t="shared" si="0"/>
        <v>26833889</v>
      </c>
      <c r="M7" s="123">
        <f t="shared" si="0"/>
        <v>6237695</v>
      </c>
      <c r="N7" s="123">
        <f t="shared" si="0"/>
        <v>1588875</v>
      </c>
      <c r="O7" s="123">
        <f t="shared" si="0"/>
        <v>96907</v>
      </c>
      <c r="P7" s="123">
        <f t="shared" si="0"/>
        <v>6961</v>
      </c>
      <c r="Q7" s="123">
        <f t="shared" si="0"/>
        <v>536500</v>
      </c>
      <c r="R7" s="123">
        <f t="shared" si="0"/>
        <v>701957</v>
      </c>
      <c r="S7" s="123">
        <f t="shared" si="0"/>
        <v>1112781</v>
      </c>
      <c r="T7" s="123">
        <f t="shared" si="0"/>
        <v>246550</v>
      </c>
      <c r="U7" s="123">
        <f t="shared" si="0"/>
        <v>4648820</v>
      </c>
      <c r="V7" s="123">
        <f t="shared" si="0"/>
        <v>43903775</v>
      </c>
      <c r="W7" s="123">
        <f t="shared" si="0"/>
        <v>12421066</v>
      </c>
      <c r="X7" s="123">
        <f t="shared" si="0"/>
        <v>2543791</v>
      </c>
      <c r="Y7" s="123">
        <f t="shared" si="0"/>
        <v>51746</v>
      </c>
      <c r="Z7" s="123">
        <f t="shared" si="0"/>
        <v>1319500</v>
      </c>
      <c r="AA7" s="123">
        <f t="shared" si="0"/>
        <v>6106213</v>
      </c>
      <c r="AB7" s="123">
        <f t="shared" si="0"/>
        <v>4037868</v>
      </c>
      <c r="AC7" s="123">
        <f t="shared" si="0"/>
        <v>2399816</v>
      </c>
      <c r="AD7" s="123">
        <f t="shared" si="0"/>
        <v>31482709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36">SUM(E8,+L8)</f>
        <v>13807326</v>
      </c>
      <c r="E8" s="127">
        <f aca="true" t="shared" si="2" ref="E8:E36">+SUM(F8:I8,K8)</f>
        <v>5016894</v>
      </c>
      <c r="F8" s="127">
        <v>982474</v>
      </c>
      <c r="G8" s="127">
        <v>20101</v>
      </c>
      <c r="H8" s="127">
        <v>589100</v>
      </c>
      <c r="I8" s="127">
        <v>2468640</v>
      </c>
      <c r="J8" s="128">
        <v>0</v>
      </c>
      <c r="K8" s="127">
        <v>956579</v>
      </c>
      <c r="L8" s="210">
        <v>8790432</v>
      </c>
      <c r="M8" s="127">
        <f aca="true" t="shared" si="3" ref="M8:M36">SUM(N8,+U8)</f>
        <v>1284056</v>
      </c>
      <c r="N8" s="127">
        <f aca="true" t="shared" si="4" ref="N8:N36">+SUM(O8:R8,T8)</f>
        <v>193582</v>
      </c>
      <c r="O8" s="127">
        <v>0</v>
      </c>
      <c r="P8" s="127">
        <v>0</v>
      </c>
      <c r="Q8" s="127">
        <v>0</v>
      </c>
      <c r="R8" s="127">
        <v>131011</v>
      </c>
      <c r="S8" s="128">
        <v>0</v>
      </c>
      <c r="T8" s="127">
        <v>62571</v>
      </c>
      <c r="U8" s="127">
        <v>1090474</v>
      </c>
      <c r="V8" s="127">
        <f aca="true" t="shared" si="5" ref="V8:V36">+SUM(D8,M8)</f>
        <v>15091382</v>
      </c>
      <c r="W8" s="127">
        <f aca="true" t="shared" si="6" ref="W8:W36">+SUM(E8,N8)</f>
        <v>5210476</v>
      </c>
      <c r="X8" s="127">
        <f aca="true" t="shared" si="7" ref="X8:X36">+SUM(F8,O8)</f>
        <v>982474</v>
      </c>
      <c r="Y8" s="127">
        <f aca="true" t="shared" si="8" ref="Y8:Y36">+SUM(G8,P8)</f>
        <v>20101</v>
      </c>
      <c r="Z8" s="127">
        <f aca="true" t="shared" si="9" ref="Z8:Z36">+SUM(H8,Q8)</f>
        <v>589100</v>
      </c>
      <c r="AA8" s="127">
        <f aca="true" t="shared" si="10" ref="AA8:AA36">+SUM(I8,R8)</f>
        <v>2599651</v>
      </c>
      <c r="AB8" s="128">
        <v>0</v>
      </c>
      <c r="AC8" s="127">
        <f aca="true" t="shared" si="11" ref="AC8:AC36">+SUM(K8,T8)</f>
        <v>1019150</v>
      </c>
      <c r="AD8" s="127">
        <f aca="true" t="shared" si="12" ref="AD8:AD36">+SUM(L8,U8)</f>
        <v>9880906</v>
      </c>
    </row>
    <row r="9" spans="1:30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1"/>
        <v>4423210</v>
      </c>
      <c r="E9" s="127">
        <f t="shared" si="2"/>
        <v>1890436</v>
      </c>
      <c r="F9" s="127">
        <v>792876</v>
      </c>
      <c r="G9" s="127">
        <v>0</v>
      </c>
      <c r="H9" s="127">
        <v>0</v>
      </c>
      <c r="I9" s="127">
        <v>700827</v>
      </c>
      <c r="J9" s="128">
        <v>0</v>
      </c>
      <c r="K9" s="127">
        <v>396733</v>
      </c>
      <c r="L9" s="127">
        <v>2532774</v>
      </c>
      <c r="M9" s="127">
        <f t="shared" si="3"/>
        <v>290900</v>
      </c>
      <c r="N9" s="127">
        <f t="shared" si="4"/>
        <v>19792</v>
      </c>
      <c r="O9" s="127">
        <v>0</v>
      </c>
      <c r="P9" s="127">
        <v>0</v>
      </c>
      <c r="Q9" s="127">
        <v>0</v>
      </c>
      <c r="R9" s="127">
        <v>13034</v>
      </c>
      <c r="S9" s="128">
        <v>0</v>
      </c>
      <c r="T9" s="127">
        <v>6758</v>
      </c>
      <c r="U9" s="127">
        <v>271108</v>
      </c>
      <c r="V9" s="127">
        <f t="shared" si="5"/>
        <v>4714110</v>
      </c>
      <c r="W9" s="127">
        <f t="shared" si="6"/>
        <v>1910228</v>
      </c>
      <c r="X9" s="127">
        <f t="shared" si="7"/>
        <v>792876</v>
      </c>
      <c r="Y9" s="127">
        <f t="shared" si="8"/>
        <v>0</v>
      </c>
      <c r="Z9" s="127">
        <f t="shared" si="9"/>
        <v>0</v>
      </c>
      <c r="AA9" s="127">
        <f t="shared" si="10"/>
        <v>713861</v>
      </c>
      <c r="AB9" s="128">
        <v>0</v>
      </c>
      <c r="AC9" s="127">
        <f t="shared" si="11"/>
        <v>403491</v>
      </c>
      <c r="AD9" s="127">
        <f t="shared" si="12"/>
        <v>2803882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354772</v>
      </c>
      <c r="E10" s="127">
        <f t="shared" si="2"/>
        <v>49</v>
      </c>
      <c r="F10" s="127">
        <v>0</v>
      </c>
      <c r="G10" s="127">
        <v>0</v>
      </c>
      <c r="H10" s="127">
        <v>0</v>
      </c>
      <c r="I10" s="127">
        <v>49</v>
      </c>
      <c r="J10" s="128">
        <v>0</v>
      </c>
      <c r="K10" s="127">
        <v>0</v>
      </c>
      <c r="L10" s="127">
        <v>354723</v>
      </c>
      <c r="M10" s="127">
        <f t="shared" si="3"/>
        <v>71989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71989</v>
      </c>
      <c r="V10" s="127">
        <f t="shared" si="5"/>
        <v>426761</v>
      </c>
      <c r="W10" s="127">
        <f t="shared" si="6"/>
        <v>49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49</v>
      </c>
      <c r="AB10" s="128">
        <v>0</v>
      </c>
      <c r="AC10" s="127">
        <f t="shared" si="11"/>
        <v>0</v>
      </c>
      <c r="AD10" s="127">
        <f t="shared" si="12"/>
        <v>426712</v>
      </c>
    </row>
    <row r="11" spans="1:30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1"/>
        <v>1212964</v>
      </c>
      <c r="E11" s="127">
        <f t="shared" si="2"/>
        <v>186260</v>
      </c>
      <c r="F11" s="127">
        <v>2005</v>
      </c>
      <c r="G11" s="127">
        <v>2226</v>
      </c>
      <c r="H11" s="127">
        <v>0</v>
      </c>
      <c r="I11" s="127">
        <v>181722</v>
      </c>
      <c r="J11" s="128">
        <v>0</v>
      </c>
      <c r="K11" s="127">
        <v>307</v>
      </c>
      <c r="L11" s="127">
        <v>1026704</v>
      </c>
      <c r="M11" s="127">
        <f t="shared" si="3"/>
        <v>781499</v>
      </c>
      <c r="N11" s="127">
        <f t="shared" si="4"/>
        <v>528700</v>
      </c>
      <c r="O11" s="127">
        <v>18233</v>
      </c>
      <c r="P11" s="127">
        <v>0</v>
      </c>
      <c r="Q11" s="127">
        <v>508100</v>
      </c>
      <c r="R11" s="127">
        <v>451</v>
      </c>
      <c r="S11" s="128">
        <v>0</v>
      </c>
      <c r="T11" s="127">
        <v>1916</v>
      </c>
      <c r="U11" s="127">
        <v>252799</v>
      </c>
      <c r="V11" s="127">
        <f t="shared" si="5"/>
        <v>1994463</v>
      </c>
      <c r="W11" s="127">
        <f t="shared" si="6"/>
        <v>714960</v>
      </c>
      <c r="X11" s="127">
        <f t="shared" si="7"/>
        <v>20238</v>
      </c>
      <c r="Y11" s="127">
        <f t="shared" si="8"/>
        <v>2226</v>
      </c>
      <c r="Z11" s="127">
        <f t="shared" si="9"/>
        <v>508100</v>
      </c>
      <c r="AA11" s="127">
        <f t="shared" si="10"/>
        <v>182173</v>
      </c>
      <c r="AB11" s="128">
        <v>0</v>
      </c>
      <c r="AC11" s="127">
        <f t="shared" si="11"/>
        <v>2223</v>
      </c>
      <c r="AD11" s="127">
        <f t="shared" si="12"/>
        <v>1279503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1"/>
        <v>1598073</v>
      </c>
      <c r="E12" s="134">
        <f t="shared" si="2"/>
        <v>442399</v>
      </c>
      <c r="F12" s="134">
        <v>1718</v>
      </c>
      <c r="G12" s="134">
        <v>384</v>
      </c>
      <c r="H12" s="134">
        <v>0</v>
      </c>
      <c r="I12" s="134">
        <v>357935</v>
      </c>
      <c r="J12" s="135">
        <v>0</v>
      </c>
      <c r="K12" s="134">
        <v>82362</v>
      </c>
      <c r="L12" s="134">
        <v>1155674</v>
      </c>
      <c r="M12" s="134">
        <f t="shared" si="3"/>
        <v>510486</v>
      </c>
      <c r="N12" s="134">
        <f t="shared" si="4"/>
        <v>139460</v>
      </c>
      <c r="O12" s="134">
        <v>0</v>
      </c>
      <c r="P12" s="134">
        <v>0</v>
      </c>
      <c r="Q12" s="134">
        <v>0</v>
      </c>
      <c r="R12" s="134">
        <v>138952</v>
      </c>
      <c r="S12" s="135">
        <v>0</v>
      </c>
      <c r="T12" s="134">
        <v>508</v>
      </c>
      <c r="U12" s="134">
        <v>371026</v>
      </c>
      <c r="V12" s="134">
        <f t="shared" si="5"/>
        <v>2108559</v>
      </c>
      <c r="W12" s="134">
        <f t="shared" si="6"/>
        <v>581859</v>
      </c>
      <c r="X12" s="134">
        <f t="shared" si="7"/>
        <v>1718</v>
      </c>
      <c r="Y12" s="134">
        <f t="shared" si="8"/>
        <v>384</v>
      </c>
      <c r="Z12" s="134">
        <f t="shared" si="9"/>
        <v>0</v>
      </c>
      <c r="AA12" s="134">
        <f t="shared" si="10"/>
        <v>496887</v>
      </c>
      <c r="AB12" s="135">
        <v>0</v>
      </c>
      <c r="AC12" s="134">
        <f t="shared" si="11"/>
        <v>82870</v>
      </c>
      <c r="AD12" s="134">
        <f t="shared" si="12"/>
        <v>1526700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1"/>
        <v>5855326</v>
      </c>
      <c r="E13" s="134">
        <f t="shared" si="2"/>
        <v>867070</v>
      </c>
      <c r="F13" s="134">
        <v>0</v>
      </c>
      <c r="G13" s="134">
        <v>4261</v>
      </c>
      <c r="H13" s="134">
        <v>55500</v>
      </c>
      <c r="I13" s="134">
        <v>695752</v>
      </c>
      <c r="J13" s="135">
        <v>0</v>
      </c>
      <c r="K13" s="134">
        <v>111557</v>
      </c>
      <c r="L13" s="134">
        <v>4988256</v>
      </c>
      <c r="M13" s="134">
        <f t="shared" si="3"/>
        <v>1064467</v>
      </c>
      <c r="N13" s="134">
        <f t="shared" si="4"/>
        <v>1918</v>
      </c>
      <c r="O13" s="134">
        <v>0</v>
      </c>
      <c r="P13" s="134">
        <v>0</v>
      </c>
      <c r="Q13" s="134">
        <v>0</v>
      </c>
      <c r="R13" s="134">
        <v>1506</v>
      </c>
      <c r="S13" s="135">
        <v>0</v>
      </c>
      <c r="T13" s="134">
        <v>412</v>
      </c>
      <c r="U13" s="134">
        <v>1062549</v>
      </c>
      <c r="V13" s="134">
        <f t="shared" si="5"/>
        <v>6919793</v>
      </c>
      <c r="W13" s="134">
        <f t="shared" si="6"/>
        <v>868988</v>
      </c>
      <c r="X13" s="134">
        <f t="shared" si="7"/>
        <v>0</v>
      </c>
      <c r="Y13" s="134">
        <f t="shared" si="8"/>
        <v>4261</v>
      </c>
      <c r="Z13" s="134">
        <f t="shared" si="9"/>
        <v>55500</v>
      </c>
      <c r="AA13" s="134">
        <f t="shared" si="10"/>
        <v>697258</v>
      </c>
      <c r="AB13" s="135">
        <v>0</v>
      </c>
      <c r="AC13" s="134">
        <f t="shared" si="11"/>
        <v>111969</v>
      </c>
      <c r="AD13" s="134">
        <f t="shared" si="12"/>
        <v>6050805</v>
      </c>
    </row>
    <row r="14" spans="1:30" s="129" customFormat="1" ht="12" customHeight="1">
      <c r="A14" s="125" t="s">
        <v>336</v>
      </c>
      <c r="B14" s="126" t="s">
        <v>350</v>
      </c>
      <c r="C14" s="125" t="s">
        <v>334</v>
      </c>
      <c r="D14" s="134">
        <f t="shared" si="1"/>
        <v>618803</v>
      </c>
      <c r="E14" s="134">
        <f t="shared" si="2"/>
        <v>105108</v>
      </c>
      <c r="F14" s="134">
        <v>10259</v>
      </c>
      <c r="G14" s="134">
        <v>0</v>
      </c>
      <c r="H14" s="134">
        <v>19400</v>
      </c>
      <c r="I14" s="134">
        <v>73431</v>
      </c>
      <c r="J14" s="135">
        <v>0</v>
      </c>
      <c r="K14" s="134">
        <v>2018</v>
      </c>
      <c r="L14" s="134">
        <v>513695</v>
      </c>
      <c r="M14" s="134">
        <f t="shared" si="3"/>
        <v>146411</v>
      </c>
      <c r="N14" s="134">
        <f t="shared" si="4"/>
        <v>32730</v>
      </c>
      <c r="O14" s="134">
        <v>12104</v>
      </c>
      <c r="P14" s="134">
        <v>6823</v>
      </c>
      <c r="Q14" s="134">
        <v>0</v>
      </c>
      <c r="R14" s="134">
        <v>13803</v>
      </c>
      <c r="S14" s="135">
        <v>0</v>
      </c>
      <c r="T14" s="134">
        <v>0</v>
      </c>
      <c r="U14" s="134">
        <v>113681</v>
      </c>
      <c r="V14" s="134">
        <f t="shared" si="5"/>
        <v>765214</v>
      </c>
      <c r="W14" s="134">
        <f t="shared" si="6"/>
        <v>137838</v>
      </c>
      <c r="X14" s="134">
        <f t="shared" si="7"/>
        <v>22363</v>
      </c>
      <c r="Y14" s="134">
        <f t="shared" si="8"/>
        <v>6823</v>
      </c>
      <c r="Z14" s="134">
        <f t="shared" si="9"/>
        <v>19400</v>
      </c>
      <c r="AA14" s="134">
        <f t="shared" si="10"/>
        <v>87234</v>
      </c>
      <c r="AB14" s="135">
        <v>0</v>
      </c>
      <c r="AC14" s="134">
        <f t="shared" si="11"/>
        <v>2018</v>
      </c>
      <c r="AD14" s="134">
        <f t="shared" si="12"/>
        <v>627376</v>
      </c>
    </row>
    <row r="15" spans="1:30" s="129" customFormat="1" ht="12" customHeight="1">
      <c r="A15" s="125" t="s">
        <v>336</v>
      </c>
      <c r="B15" s="126" t="s">
        <v>351</v>
      </c>
      <c r="C15" s="125" t="s">
        <v>352</v>
      </c>
      <c r="D15" s="134">
        <f t="shared" si="1"/>
        <v>1429493</v>
      </c>
      <c r="E15" s="134">
        <f t="shared" si="2"/>
        <v>794695</v>
      </c>
      <c r="F15" s="134">
        <v>639964</v>
      </c>
      <c r="G15" s="134">
        <v>86</v>
      </c>
      <c r="H15" s="134">
        <v>0</v>
      </c>
      <c r="I15" s="134">
        <v>36145</v>
      </c>
      <c r="J15" s="135">
        <v>0</v>
      </c>
      <c r="K15" s="134">
        <v>118500</v>
      </c>
      <c r="L15" s="134">
        <v>634798</v>
      </c>
      <c r="M15" s="134">
        <f t="shared" si="3"/>
        <v>167081</v>
      </c>
      <c r="N15" s="134">
        <f t="shared" si="4"/>
        <v>167081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167081</v>
      </c>
      <c r="U15" s="134">
        <v>0</v>
      </c>
      <c r="V15" s="134">
        <f t="shared" si="5"/>
        <v>1596574</v>
      </c>
      <c r="W15" s="134">
        <f t="shared" si="6"/>
        <v>961776</v>
      </c>
      <c r="X15" s="134">
        <f t="shared" si="7"/>
        <v>639964</v>
      </c>
      <c r="Y15" s="134">
        <f t="shared" si="8"/>
        <v>86</v>
      </c>
      <c r="Z15" s="134">
        <f t="shared" si="9"/>
        <v>0</v>
      </c>
      <c r="AA15" s="134">
        <f t="shared" si="10"/>
        <v>36145</v>
      </c>
      <c r="AB15" s="135">
        <v>0</v>
      </c>
      <c r="AC15" s="134">
        <f t="shared" si="11"/>
        <v>285581</v>
      </c>
      <c r="AD15" s="134">
        <f t="shared" si="12"/>
        <v>634798</v>
      </c>
    </row>
    <row r="16" spans="1:30" s="129" customFormat="1" ht="12" customHeight="1">
      <c r="A16" s="125" t="s">
        <v>336</v>
      </c>
      <c r="B16" s="126" t="s">
        <v>353</v>
      </c>
      <c r="C16" s="125" t="s">
        <v>354</v>
      </c>
      <c r="D16" s="134">
        <f t="shared" si="1"/>
        <v>565617</v>
      </c>
      <c r="E16" s="134">
        <f t="shared" si="2"/>
        <v>100649</v>
      </c>
      <c r="F16" s="134">
        <v>0</v>
      </c>
      <c r="G16" s="134">
        <v>0</v>
      </c>
      <c r="H16" s="134">
        <v>0</v>
      </c>
      <c r="I16" s="134">
        <v>89141</v>
      </c>
      <c r="J16" s="135">
        <v>0</v>
      </c>
      <c r="K16" s="134">
        <v>11508</v>
      </c>
      <c r="L16" s="134">
        <v>464968</v>
      </c>
      <c r="M16" s="134">
        <f t="shared" si="3"/>
        <v>142646</v>
      </c>
      <c r="N16" s="134">
        <f t="shared" si="4"/>
        <v>10501</v>
      </c>
      <c r="O16" s="134">
        <v>0</v>
      </c>
      <c r="P16" s="134">
        <v>0</v>
      </c>
      <c r="Q16" s="134">
        <v>0</v>
      </c>
      <c r="R16" s="134">
        <v>10501</v>
      </c>
      <c r="S16" s="135">
        <v>0</v>
      </c>
      <c r="T16" s="134">
        <v>0</v>
      </c>
      <c r="U16" s="134">
        <v>132145</v>
      </c>
      <c r="V16" s="134">
        <f t="shared" si="5"/>
        <v>708263</v>
      </c>
      <c r="W16" s="134">
        <f t="shared" si="6"/>
        <v>111150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99642</v>
      </c>
      <c r="AB16" s="135">
        <v>0</v>
      </c>
      <c r="AC16" s="134">
        <f t="shared" si="11"/>
        <v>11508</v>
      </c>
      <c r="AD16" s="134">
        <f t="shared" si="12"/>
        <v>597113</v>
      </c>
    </row>
    <row r="17" spans="1:30" s="129" customFormat="1" ht="12" customHeight="1">
      <c r="A17" s="125" t="s">
        <v>336</v>
      </c>
      <c r="B17" s="126" t="s">
        <v>355</v>
      </c>
      <c r="C17" s="125" t="s">
        <v>356</v>
      </c>
      <c r="D17" s="134">
        <f t="shared" si="1"/>
        <v>495460</v>
      </c>
      <c r="E17" s="134">
        <f t="shared" si="2"/>
        <v>89956</v>
      </c>
      <c r="F17" s="134">
        <v>0</v>
      </c>
      <c r="G17" s="134">
        <v>3982</v>
      </c>
      <c r="H17" s="134">
        <v>0</v>
      </c>
      <c r="I17" s="134">
        <v>63576</v>
      </c>
      <c r="J17" s="135">
        <v>0</v>
      </c>
      <c r="K17" s="134">
        <v>22398</v>
      </c>
      <c r="L17" s="134">
        <v>405504</v>
      </c>
      <c r="M17" s="134">
        <f t="shared" si="3"/>
        <v>50328</v>
      </c>
      <c r="N17" s="134">
        <f t="shared" si="4"/>
        <v>10064</v>
      </c>
      <c r="O17" s="134">
        <v>559</v>
      </c>
      <c r="P17" s="134">
        <v>138</v>
      </c>
      <c r="Q17" s="134">
        <v>0</v>
      </c>
      <c r="R17" s="134">
        <v>9367</v>
      </c>
      <c r="S17" s="135">
        <v>0</v>
      </c>
      <c r="T17" s="134">
        <v>0</v>
      </c>
      <c r="U17" s="134">
        <v>40264</v>
      </c>
      <c r="V17" s="134">
        <f t="shared" si="5"/>
        <v>545788</v>
      </c>
      <c r="W17" s="134">
        <f t="shared" si="6"/>
        <v>100020</v>
      </c>
      <c r="X17" s="134">
        <f t="shared" si="7"/>
        <v>559</v>
      </c>
      <c r="Y17" s="134">
        <f t="shared" si="8"/>
        <v>4120</v>
      </c>
      <c r="Z17" s="134">
        <f t="shared" si="9"/>
        <v>0</v>
      </c>
      <c r="AA17" s="134">
        <f t="shared" si="10"/>
        <v>72943</v>
      </c>
      <c r="AB17" s="135">
        <v>0</v>
      </c>
      <c r="AC17" s="134">
        <f t="shared" si="11"/>
        <v>22398</v>
      </c>
      <c r="AD17" s="134">
        <f t="shared" si="12"/>
        <v>445768</v>
      </c>
    </row>
    <row r="18" spans="1:30" s="129" customFormat="1" ht="12" customHeight="1">
      <c r="A18" s="125" t="s">
        <v>336</v>
      </c>
      <c r="B18" s="126" t="s">
        <v>357</v>
      </c>
      <c r="C18" s="125" t="s">
        <v>358</v>
      </c>
      <c r="D18" s="134">
        <f t="shared" si="1"/>
        <v>2024127</v>
      </c>
      <c r="E18" s="134">
        <f t="shared" si="2"/>
        <v>369980</v>
      </c>
      <c r="F18" s="134">
        <v>0</v>
      </c>
      <c r="G18" s="134">
        <v>3000</v>
      </c>
      <c r="H18" s="134">
        <v>0</v>
      </c>
      <c r="I18" s="134">
        <v>268254</v>
      </c>
      <c r="J18" s="135">
        <v>0</v>
      </c>
      <c r="K18" s="134">
        <v>98726</v>
      </c>
      <c r="L18" s="134">
        <v>1654147</v>
      </c>
      <c r="M18" s="134">
        <f t="shared" si="3"/>
        <v>272368</v>
      </c>
      <c r="N18" s="134">
        <f t="shared" si="4"/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0</v>
      </c>
      <c r="U18" s="134">
        <v>272368</v>
      </c>
      <c r="V18" s="134">
        <f t="shared" si="5"/>
        <v>2296495</v>
      </c>
      <c r="W18" s="134">
        <f t="shared" si="6"/>
        <v>369980</v>
      </c>
      <c r="X18" s="134">
        <f t="shared" si="7"/>
        <v>0</v>
      </c>
      <c r="Y18" s="134">
        <f t="shared" si="8"/>
        <v>3000</v>
      </c>
      <c r="Z18" s="134">
        <f t="shared" si="9"/>
        <v>0</v>
      </c>
      <c r="AA18" s="134">
        <f t="shared" si="10"/>
        <v>268254</v>
      </c>
      <c r="AB18" s="135">
        <v>0</v>
      </c>
      <c r="AC18" s="134">
        <f t="shared" si="11"/>
        <v>98726</v>
      </c>
      <c r="AD18" s="134">
        <f t="shared" si="12"/>
        <v>1926515</v>
      </c>
    </row>
    <row r="19" spans="1:30" s="129" customFormat="1" ht="12" customHeight="1">
      <c r="A19" s="125" t="s">
        <v>336</v>
      </c>
      <c r="B19" s="126" t="s">
        <v>359</v>
      </c>
      <c r="C19" s="125" t="s">
        <v>360</v>
      </c>
      <c r="D19" s="134">
        <f t="shared" si="1"/>
        <v>1768399</v>
      </c>
      <c r="E19" s="134">
        <f t="shared" si="2"/>
        <v>217138</v>
      </c>
      <c r="F19" s="134">
        <v>0</v>
      </c>
      <c r="G19" s="134">
        <v>1879</v>
      </c>
      <c r="H19" s="134">
        <v>6200</v>
      </c>
      <c r="I19" s="134">
        <v>150792</v>
      </c>
      <c r="J19" s="135">
        <v>0</v>
      </c>
      <c r="K19" s="134">
        <v>58267</v>
      </c>
      <c r="L19" s="134">
        <v>1551261</v>
      </c>
      <c r="M19" s="134">
        <f t="shared" si="3"/>
        <v>257659</v>
      </c>
      <c r="N19" s="134">
        <f t="shared" si="4"/>
        <v>324</v>
      </c>
      <c r="O19" s="134">
        <v>0</v>
      </c>
      <c r="P19" s="134">
        <v>0</v>
      </c>
      <c r="Q19" s="134">
        <v>0</v>
      </c>
      <c r="R19" s="134">
        <v>191</v>
      </c>
      <c r="S19" s="135">
        <v>0</v>
      </c>
      <c r="T19" s="134">
        <v>133</v>
      </c>
      <c r="U19" s="134">
        <v>257335</v>
      </c>
      <c r="V19" s="134">
        <f t="shared" si="5"/>
        <v>2026058</v>
      </c>
      <c r="W19" s="134">
        <f t="shared" si="6"/>
        <v>217462</v>
      </c>
      <c r="X19" s="134">
        <f t="shared" si="7"/>
        <v>0</v>
      </c>
      <c r="Y19" s="134">
        <f t="shared" si="8"/>
        <v>1879</v>
      </c>
      <c r="Z19" s="134">
        <f t="shared" si="9"/>
        <v>6200</v>
      </c>
      <c r="AA19" s="134">
        <f t="shared" si="10"/>
        <v>150983</v>
      </c>
      <c r="AB19" s="135">
        <v>0</v>
      </c>
      <c r="AC19" s="134">
        <f t="shared" si="11"/>
        <v>58400</v>
      </c>
      <c r="AD19" s="134">
        <f t="shared" si="12"/>
        <v>1808596</v>
      </c>
    </row>
    <row r="20" spans="1:30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1"/>
        <v>248010</v>
      </c>
      <c r="E20" s="134">
        <f t="shared" si="2"/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4">
        <v>0</v>
      </c>
      <c r="L20" s="134">
        <v>248010</v>
      </c>
      <c r="M20" s="134">
        <f t="shared" si="3"/>
        <v>120952</v>
      </c>
      <c r="N20" s="134">
        <f t="shared" si="4"/>
        <v>72996</v>
      </c>
      <c r="O20" s="134">
        <v>0</v>
      </c>
      <c r="P20" s="134">
        <v>0</v>
      </c>
      <c r="Q20" s="134">
        <v>0</v>
      </c>
      <c r="R20" s="134">
        <v>72996</v>
      </c>
      <c r="S20" s="135">
        <v>0</v>
      </c>
      <c r="T20" s="134">
        <v>0</v>
      </c>
      <c r="U20" s="134">
        <v>47956</v>
      </c>
      <c r="V20" s="134">
        <f t="shared" si="5"/>
        <v>368962</v>
      </c>
      <c r="W20" s="134">
        <f t="shared" si="6"/>
        <v>72996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72996</v>
      </c>
      <c r="AB20" s="135">
        <v>0</v>
      </c>
      <c r="AC20" s="134">
        <f t="shared" si="11"/>
        <v>0</v>
      </c>
      <c r="AD20" s="134">
        <f t="shared" si="12"/>
        <v>295966</v>
      </c>
    </row>
    <row r="21" spans="1:30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1"/>
        <v>394052</v>
      </c>
      <c r="E21" s="134">
        <f t="shared" si="2"/>
        <v>53121</v>
      </c>
      <c r="F21" s="134">
        <v>0</v>
      </c>
      <c r="G21" s="134">
        <v>0</v>
      </c>
      <c r="H21" s="134">
        <v>0</v>
      </c>
      <c r="I21" s="134">
        <v>24184</v>
      </c>
      <c r="J21" s="135">
        <v>0</v>
      </c>
      <c r="K21" s="134">
        <v>28937</v>
      </c>
      <c r="L21" s="134">
        <v>340931</v>
      </c>
      <c r="M21" s="134">
        <f t="shared" si="3"/>
        <v>134161</v>
      </c>
      <c r="N21" s="134">
        <f t="shared" si="4"/>
        <v>35316</v>
      </c>
      <c r="O21" s="134">
        <v>0</v>
      </c>
      <c r="P21" s="134">
        <v>0</v>
      </c>
      <c r="Q21" s="134">
        <v>0</v>
      </c>
      <c r="R21" s="134">
        <v>35316</v>
      </c>
      <c r="S21" s="135">
        <v>0</v>
      </c>
      <c r="T21" s="134">
        <v>0</v>
      </c>
      <c r="U21" s="134">
        <v>98845</v>
      </c>
      <c r="V21" s="134">
        <f t="shared" si="5"/>
        <v>528213</v>
      </c>
      <c r="W21" s="134">
        <f t="shared" si="6"/>
        <v>88437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59500</v>
      </c>
      <c r="AB21" s="135">
        <v>0</v>
      </c>
      <c r="AC21" s="134">
        <f t="shared" si="11"/>
        <v>28937</v>
      </c>
      <c r="AD21" s="134">
        <f t="shared" si="12"/>
        <v>439776</v>
      </c>
    </row>
    <row r="22" spans="1:30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1"/>
        <v>584776</v>
      </c>
      <c r="E22" s="134">
        <f t="shared" si="2"/>
        <v>3309</v>
      </c>
      <c r="F22" s="134">
        <v>0</v>
      </c>
      <c r="G22" s="134">
        <v>3309</v>
      </c>
      <c r="H22" s="134">
        <v>0</v>
      </c>
      <c r="I22" s="134">
        <v>0</v>
      </c>
      <c r="J22" s="135">
        <v>0</v>
      </c>
      <c r="K22" s="134">
        <v>0</v>
      </c>
      <c r="L22" s="134">
        <v>581467</v>
      </c>
      <c r="M22" s="134">
        <f t="shared" si="3"/>
        <v>93171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93171</v>
      </c>
      <c r="V22" s="134">
        <f t="shared" si="5"/>
        <v>677947</v>
      </c>
      <c r="W22" s="134">
        <f t="shared" si="6"/>
        <v>3309</v>
      </c>
      <c r="X22" s="134">
        <f t="shared" si="7"/>
        <v>0</v>
      </c>
      <c r="Y22" s="134">
        <f t="shared" si="8"/>
        <v>3309</v>
      </c>
      <c r="Z22" s="134">
        <f t="shared" si="9"/>
        <v>0</v>
      </c>
      <c r="AA22" s="134">
        <f t="shared" si="10"/>
        <v>0</v>
      </c>
      <c r="AB22" s="135">
        <v>0</v>
      </c>
      <c r="AC22" s="134">
        <f t="shared" si="11"/>
        <v>0</v>
      </c>
      <c r="AD22" s="134">
        <f t="shared" si="12"/>
        <v>674638</v>
      </c>
    </row>
    <row r="23" spans="1:30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1"/>
        <v>475316</v>
      </c>
      <c r="E23" s="134">
        <f t="shared" si="2"/>
        <v>15691</v>
      </c>
      <c r="F23" s="134">
        <v>0</v>
      </c>
      <c r="G23" s="134">
        <v>434</v>
      </c>
      <c r="H23" s="134">
        <v>0</v>
      </c>
      <c r="I23" s="134">
        <v>254</v>
      </c>
      <c r="J23" s="135">
        <v>0</v>
      </c>
      <c r="K23" s="134">
        <v>15003</v>
      </c>
      <c r="L23" s="134">
        <v>459625</v>
      </c>
      <c r="M23" s="134">
        <f t="shared" si="3"/>
        <v>55881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55881</v>
      </c>
      <c r="V23" s="134">
        <f t="shared" si="5"/>
        <v>531197</v>
      </c>
      <c r="W23" s="134">
        <f t="shared" si="6"/>
        <v>15691</v>
      </c>
      <c r="X23" s="134">
        <f t="shared" si="7"/>
        <v>0</v>
      </c>
      <c r="Y23" s="134">
        <f t="shared" si="8"/>
        <v>434</v>
      </c>
      <c r="Z23" s="134">
        <f t="shared" si="9"/>
        <v>0</v>
      </c>
      <c r="AA23" s="134">
        <f t="shared" si="10"/>
        <v>254</v>
      </c>
      <c r="AB23" s="135">
        <v>0</v>
      </c>
      <c r="AC23" s="134">
        <f t="shared" si="11"/>
        <v>15003</v>
      </c>
      <c r="AD23" s="134">
        <f t="shared" si="12"/>
        <v>515506</v>
      </c>
    </row>
    <row r="24" spans="1:30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1"/>
        <v>238229</v>
      </c>
      <c r="E24" s="134">
        <f t="shared" si="2"/>
        <v>23998</v>
      </c>
      <c r="F24" s="134">
        <v>0</v>
      </c>
      <c r="G24" s="134">
        <v>2842</v>
      </c>
      <c r="H24" s="134">
        <v>0</v>
      </c>
      <c r="I24" s="134">
        <v>626</v>
      </c>
      <c r="J24" s="135">
        <v>0</v>
      </c>
      <c r="K24" s="134">
        <v>20530</v>
      </c>
      <c r="L24" s="134">
        <v>214231</v>
      </c>
      <c r="M24" s="134">
        <f t="shared" si="3"/>
        <v>15973</v>
      </c>
      <c r="N24" s="134">
        <f t="shared" si="4"/>
        <v>0</v>
      </c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4">
        <v>0</v>
      </c>
      <c r="U24" s="134">
        <v>15973</v>
      </c>
      <c r="V24" s="134">
        <f t="shared" si="5"/>
        <v>254202</v>
      </c>
      <c r="W24" s="134">
        <f t="shared" si="6"/>
        <v>23998</v>
      </c>
      <c r="X24" s="134">
        <f t="shared" si="7"/>
        <v>0</v>
      </c>
      <c r="Y24" s="134">
        <f t="shared" si="8"/>
        <v>2842</v>
      </c>
      <c r="Z24" s="134">
        <f t="shared" si="9"/>
        <v>0</v>
      </c>
      <c r="AA24" s="134">
        <f t="shared" si="10"/>
        <v>626</v>
      </c>
      <c r="AB24" s="135">
        <v>0</v>
      </c>
      <c r="AC24" s="134">
        <f t="shared" si="11"/>
        <v>20530</v>
      </c>
      <c r="AD24" s="134">
        <f t="shared" si="12"/>
        <v>230204</v>
      </c>
    </row>
    <row r="25" spans="1:30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1"/>
        <v>203226</v>
      </c>
      <c r="E25" s="134">
        <f t="shared" si="2"/>
        <v>8724</v>
      </c>
      <c r="F25" s="134">
        <v>0</v>
      </c>
      <c r="G25" s="134">
        <v>364</v>
      </c>
      <c r="H25" s="134">
        <v>0</v>
      </c>
      <c r="I25" s="134">
        <v>400</v>
      </c>
      <c r="J25" s="135">
        <v>0</v>
      </c>
      <c r="K25" s="134">
        <v>7960</v>
      </c>
      <c r="L25" s="134">
        <v>194502</v>
      </c>
      <c r="M25" s="134">
        <f t="shared" si="3"/>
        <v>12063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12063</v>
      </c>
      <c r="V25" s="134">
        <f t="shared" si="5"/>
        <v>215289</v>
      </c>
      <c r="W25" s="134">
        <f t="shared" si="6"/>
        <v>8724</v>
      </c>
      <c r="X25" s="134">
        <f t="shared" si="7"/>
        <v>0</v>
      </c>
      <c r="Y25" s="134">
        <f t="shared" si="8"/>
        <v>364</v>
      </c>
      <c r="Z25" s="134">
        <f t="shared" si="9"/>
        <v>0</v>
      </c>
      <c r="AA25" s="134">
        <f t="shared" si="10"/>
        <v>400</v>
      </c>
      <c r="AB25" s="135">
        <v>0</v>
      </c>
      <c r="AC25" s="134">
        <f t="shared" si="11"/>
        <v>7960</v>
      </c>
      <c r="AD25" s="134">
        <f t="shared" si="12"/>
        <v>206565</v>
      </c>
    </row>
    <row r="26" spans="1:30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1"/>
        <v>59800</v>
      </c>
      <c r="E26" s="134">
        <f t="shared" si="2"/>
        <v>0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4">
        <v>0</v>
      </c>
      <c r="L26" s="134">
        <v>59800</v>
      </c>
      <c r="M26" s="134">
        <f t="shared" si="3"/>
        <v>17192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17192</v>
      </c>
      <c r="V26" s="134">
        <f t="shared" si="5"/>
        <v>76992</v>
      </c>
      <c r="W26" s="134">
        <f t="shared" si="6"/>
        <v>0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0</v>
      </c>
      <c r="AB26" s="135">
        <v>0</v>
      </c>
      <c r="AC26" s="134">
        <f t="shared" si="11"/>
        <v>0</v>
      </c>
      <c r="AD26" s="134">
        <f t="shared" si="12"/>
        <v>76992</v>
      </c>
    </row>
    <row r="27" spans="1:30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1"/>
        <v>151179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151179</v>
      </c>
      <c r="M27" s="134">
        <f t="shared" si="3"/>
        <v>55238</v>
      </c>
      <c r="N27" s="134">
        <f t="shared" si="4"/>
        <v>50500</v>
      </c>
      <c r="O27" s="134">
        <v>0</v>
      </c>
      <c r="P27" s="134">
        <v>0</v>
      </c>
      <c r="Q27" s="134">
        <v>0</v>
      </c>
      <c r="R27" s="134">
        <v>50461</v>
      </c>
      <c r="S27" s="135">
        <v>0</v>
      </c>
      <c r="T27" s="134">
        <v>39</v>
      </c>
      <c r="U27" s="134">
        <v>4738</v>
      </c>
      <c r="V27" s="134">
        <f t="shared" si="5"/>
        <v>206417</v>
      </c>
      <c r="W27" s="134">
        <f t="shared" si="6"/>
        <v>50500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50461</v>
      </c>
      <c r="AB27" s="135">
        <v>0</v>
      </c>
      <c r="AC27" s="134">
        <f t="shared" si="11"/>
        <v>39</v>
      </c>
      <c r="AD27" s="134">
        <f t="shared" si="12"/>
        <v>155917</v>
      </c>
    </row>
    <row r="28" spans="1:30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1"/>
        <v>144467</v>
      </c>
      <c r="E28" s="134">
        <f t="shared" si="2"/>
        <v>0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0</v>
      </c>
      <c r="L28" s="134">
        <v>144467</v>
      </c>
      <c r="M28" s="134">
        <f t="shared" si="3"/>
        <v>220339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220339</v>
      </c>
      <c r="V28" s="134">
        <f t="shared" si="5"/>
        <v>364806</v>
      </c>
      <c r="W28" s="134">
        <f t="shared" si="6"/>
        <v>0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0</v>
      </c>
      <c r="AB28" s="135">
        <v>0</v>
      </c>
      <c r="AC28" s="134">
        <f t="shared" si="11"/>
        <v>0</v>
      </c>
      <c r="AD28" s="134">
        <f t="shared" si="12"/>
        <v>364806</v>
      </c>
    </row>
    <row r="29" spans="1:30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1"/>
        <v>113515</v>
      </c>
      <c r="E29" s="134">
        <f t="shared" si="2"/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4">
        <v>0</v>
      </c>
      <c r="L29" s="134">
        <v>113515</v>
      </c>
      <c r="M29" s="134">
        <f t="shared" si="3"/>
        <v>78528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78528</v>
      </c>
      <c r="V29" s="134">
        <f t="shared" si="5"/>
        <v>192043</v>
      </c>
      <c r="W29" s="134">
        <f t="shared" si="6"/>
        <v>0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0</v>
      </c>
      <c r="AB29" s="135">
        <v>0</v>
      </c>
      <c r="AC29" s="134">
        <f t="shared" si="11"/>
        <v>0</v>
      </c>
      <c r="AD29" s="134">
        <f t="shared" si="12"/>
        <v>192043</v>
      </c>
    </row>
    <row r="30" spans="1:30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1"/>
        <v>220150</v>
      </c>
      <c r="E30" s="134">
        <f t="shared" si="2"/>
        <v>49864</v>
      </c>
      <c r="F30" s="134">
        <v>0</v>
      </c>
      <c r="G30" s="134">
        <v>1917</v>
      </c>
      <c r="H30" s="134">
        <v>29000</v>
      </c>
      <c r="I30" s="134">
        <v>15743</v>
      </c>
      <c r="J30" s="135">
        <v>0</v>
      </c>
      <c r="K30" s="134">
        <v>3204</v>
      </c>
      <c r="L30" s="134">
        <v>170286</v>
      </c>
      <c r="M30" s="134">
        <f t="shared" si="3"/>
        <v>75530</v>
      </c>
      <c r="N30" s="134">
        <f t="shared" si="4"/>
        <v>64316</v>
      </c>
      <c r="O30" s="134">
        <v>0</v>
      </c>
      <c r="P30" s="134">
        <v>0</v>
      </c>
      <c r="Q30" s="134">
        <v>28400</v>
      </c>
      <c r="R30" s="134">
        <v>35661</v>
      </c>
      <c r="S30" s="135">
        <v>0</v>
      </c>
      <c r="T30" s="134">
        <v>255</v>
      </c>
      <c r="U30" s="134">
        <v>11214</v>
      </c>
      <c r="V30" s="134">
        <f t="shared" si="5"/>
        <v>295680</v>
      </c>
      <c r="W30" s="134">
        <f t="shared" si="6"/>
        <v>114180</v>
      </c>
      <c r="X30" s="134">
        <f t="shared" si="7"/>
        <v>0</v>
      </c>
      <c r="Y30" s="134">
        <f t="shared" si="8"/>
        <v>1917</v>
      </c>
      <c r="Z30" s="134">
        <f t="shared" si="9"/>
        <v>57400</v>
      </c>
      <c r="AA30" s="134">
        <f t="shared" si="10"/>
        <v>51404</v>
      </c>
      <c r="AB30" s="135">
        <v>0</v>
      </c>
      <c r="AC30" s="134">
        <f t="shared" si="11"/>
        <v>3459</v>
      </c>
      <c r="AD30" s="134">
        <f t="shared" si="12"/>
        <v>181500</v>
      </c>
    </row>
    <row r="31" spans="1:30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1"/>
        <v>107245</v>
      </c>
      <c r="E31" s="134">
        <f t="shared" si="2"/>
        <v>94883</v>
      </c>
      <c r="F31" s="134">
        <v>2660</v>
      </c>
      <c r="G31" s="134">
        <v>0</v>
      </c>
      <c r="H31" s="134">
        <v>0</v>
      </c>
      <c r="I31" s="134">
        <v>92223</v>
      </c>
      <c r="J31" s="135">
        <v>705408</v>
      </c>
      <c r="K31" s="134">
        <v>0</v>
      </c>
      <c r="L31" s="134">
        <v>12362</v>
      </c>
      <c r="M31" s="134">
        <f t="shared" si="3"/>
        <v>77955</v>
      </c>
      <c r="N31" s="134">
        <f t="shared" si="4"/>
        <v>77932</v>
      </c>
      <c r="O31" s="134">
        <v>0</v>
      </c>
      <c r="P31" s="134">
        <v>0</v>
      </c>
      <c r="Q31" s="134">
        <v>0</v>
      </c>
      <c r="R31" s="134">
        <v>77727</v>
      </c>
      <c r="S31" s="135">
        <v>434074</v>
      </c>
      <c r="T31" s="134">
        <v>205</v>
      </c>
      <c r="U31" s="134">
        <v>23</v>
      </c>
      <c r="V31" s="134">
        <f t="shared" si="5"/>
        <v>185200</v>
      </c>
      <c r="W31" s="134">
        <f t="shared" si="6"/>
        <v>172815</v>
      </c>
      <c r="X31" s="134">
        <f t="shared" si="7"/>
        <v>2660</v>
      </c>
      <c r="Y31" s="134">
        <f t="shared" si="8"/>
        <v>0</v>
      </c>
      <c r="Z31" s="134">
        <f t="shared" si="9"/>
        <v>0</v>
      </c>
      <c r="AA31" s="134">
        <f t="shared" si="10"/>
        <v>169950</v>
      </c>
      <c r="AB31" s="135">
        <f aca="true" t="shared" si="13" ref="AB31:AB36">+SUM(J31,S31)</f>
        <v>1139482</v>
      </c>
      <c r="AC31" s="134">
        <f t="shared" si="11"/>
        <v>205</v>
      </c>
      <c r="AD31" s="134">
        <f t="shared" si="12"/>
        <v>12385</v>
      </c>
    </row>
    <row r="32" spans="1:30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1"/>
        <v>53202</v>
      </c>
      <c r="E32" s="134">
        <f t="shared" si="2"/>
        <v>28414</v>
      </c>
      <c r="F32" s="134">
        <v>0</v>
      </c>
      <c r="G32" s="134">
        <v>0</v>
      </c>
      <c r="H32" s="134">
        <v>0</v>
      </c>
      <c r="I32" s="134">
        <v>28252</v>
      </c>
      <c r="J32" s="135">
        <v>75107</v>
      </c>
      <c r="K32" s="134">
        <v>162</v>
      </c>
      <c r="L32" s="134">
        <v>24788</v>
      </c>
      <c r="M32" s="134">
        <f t="shared" si="3"/>
        <v>72632</v>
      </c>
      <c r="N32" s="134">
        <f t="shared" si="4"/>
        <v>46157</v>
      </c>
      <c r="O32" s="134">
        <v>0</v>
      </c>
      <c r="P32" s="134">
        <v>0</v>
      </c>
      <c r="Q32" s="134">
        <v>0</v>
      </c>
      <c r="R32" s="134">
        <v>46146</v>
      </c>
      <c r="S32" s="135">
        <v>24872</v>
      </c>
      <c r="T32" s="134">
        <v>11</v>
      </c>
      <c r="U32" s="134">
        <v>26475</v>
      </c>
      <c r="V32" s="134">
        <f t="shared" si="5"/>
        <v>125834</v>
      </c>
      <c r="W32" s="134">
        <f t="shared" si="6"/>
        <v>74571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74398</v>
      </c>
      <c r="AB32" s="135">
        <f t="shared" si="13"/>
        <v>99979</v>
      </c>
      <c r="AC32" s="134">
        <f t="shared" si="11"/>
        <v>173</v>
      </c>
      <c r="AD32" s="134">
        <f t="shared" si="12"/>
        <v>51263</v>
      </c>
    </row>
    <row r="33" spans="1:30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1"/>
        <v>12290</v>
      </c>
      <c r="E33" s="134">
        <f t="shared" si="2"/>
        <v>9487</v>
      </c>
      <c r="F33" s="134">
        <v>0</v>
      </c>
      <c r="G33" s="134">
        <v>0</v>
      </c>
      <c r="H33" s="134">
        <v>0</v>
      </c>
      <c r="I33" s="134">
        <v>9481</v>
      </c>
      <c r="J33" s="135">
        <v>154179</v>
      </c>
      <c r="K33" s="134">
        <v>6</v>
      </c>
      <c r="L33" s="134">
        <v>2803</v>
      </c>
      <c r="M33" s="134">
        <f t="shared" si="3"/>
        <v>50184</v>
      </c>
      <c r="N33" s="134">
        <f t="shared" si="4"/>
        <v>19500</v>
      </c>
      <c r="O33" s="134">
        <v>0</v>
      </c>
      <c r="P33" s="134">
        <v>0</v>
      </c>
      <c r="Q33" s="134">
        <v>0</v>
      </c>
      <c r="R33" s="134">
        <v>19496</v>
      </c>
      <c r="S33" s="135">
        <v>103599</v>
      </c>
      <c r="T33" s="134">
        <v>4</v>
      </c>
      <c r="U33" s="134">
        <v>30684</v>
      </c>
      <c r="V33" s="134">
        <f t="shared" si="5"/>
        <v>62474</v>
      </c>
      <c r="W33" s="134">
        <f t="shared" si="6"/>
        <v>28987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28977</v>
      </c>
      <c r="AB33" s="135">
        <f t="shared" si="13"/>
        <v>257778</v>
      </c>
      <c r="AC33" s="134">
        <f t="shared" si="11"/>
        <v>10</v>
      </c>
      <c r="AD33" s="134">
        <f t="shared" si="12"/>
        <v>33487</v>
      </c>
    </row>
    <row r="34" spans="1:30" s="129" customFormat="1" ht="12" customHeight="1">
      <c r="A34" s="125" t="s">
        <v>336</v>
      </c>
      <c r="B34" s="126" t="s">
        <v>389</v>
      </c>
      <c r="C34" s="125" t="s">
        <v>390</v>
      </c>
      <c r="D34" s="134">
        <f t="shared" si="1"/>
        <v>67212</v>
      </c>
      <c r="E34" s="134">
        <f t="shared" si="2"/>
        <v>60371</v>
      </c>
      <c r="F34" s="134">
        <v>0</v>
      </c>
      <c r="G34" s="134">
        <v>0</v>
      </c>
      <c r="H34" s="134">
        <v>0</v>
      </c>
      <c r="I34" s="134">
        <v>5539</v>
      </c>
      <c r="J34" s="135">
        <v>119652</v>
      </c>
      <c r="K34" s="134">
        <v>54832</v>
      </c>
      <c r="L34" s="134">
        <v>6841</v>
      </c>
      <c r="M34" s="134">
        <f t="shared" si="3"/>
        <v>0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0</v>
      </c>
      <c r="V34" s="134">
        <f t="shared" si="5"/>
        <v>67212</v>
      </c>
      <c r="W34" s="134">
        <f t="shared" si="6"/>
        <v>60371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5539</v>
      </c>
      <c r="AB34" s="135">
        <f t="shared" si="13"/>
        <v>119652</v>
      </c>
      <c r="AC34" s="134">
        <f t="shared" si="11"/>
        <v>54832</v>
      </c>
      <c r="AD34" s="134">
        <f t="shared" si="12"/>
        <v>6841</v>
      </c>
    </row>
    <row r="35" spans="1:30" s="129" customFormat="1" ht="12" customHeight="1">
      <c r="A35" s="125" t="s">
        <v>336</v>
      </c>
      <c r="B35" s="126" t="s">
        <v>391</v>
      </c>
      <c r="C35" s="125" t="s">
        <v>392</v>
      </c>
      <c r="D35" s="134">
        <f t="shared" si="1"/>
        <v>152547</v>
      </c>
      <c r="E35" s="134">
        <f t="shared" si="2"/>
        <v>116401</v>
      </c>
      <c r="F35" s="134">
        <v>0</v>
      </c>
      <c r="G35" s="134">
        <v>0</v>
      </c>
      <c r="H35" s="134">
        <v>0</v>
      </c>
      <c r="I35" s="134">
        <v>115738</v>
      </c>
      <c r="J35" s="135">
        <v>383882</v>
      </c>
      <c r="K35" s="134">
        <v>663</v>
      </c>
      <c r="L35" s="134">
        <v>36146</v>
      </c>
      <c r="M35" s="134">
        <f t="shared" si="3"/>
        <v>0</v>
      </c>
      <c r="N35" s="134">
        <f t="shared" si="4"/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0</v>
      </c>
      <c r="T35" s="134">
        <v>0</v>
      </c>
      <c r="U35" s="134">
        <v>0</v>
      </c>
      <c r="V35" s="134">
        <f t="shared" si="5"/>
        <v>152547</v>
      </c>
      <c r="W35" s="134">
        <f t="shared" si="6"/>
        <v>116401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115738</v>
      </c>
      <c r="AB35" s="135">
        <f t="shared" si="13"/>
        <v>383882</v>
      </c>
      <c r="AC35" s="134">
        <f t="shared" si="11"/>
        <v>663</v>
      </c>
      <c r="AD35" s="134">
        <f t="shared" si="12"/>
        <v>36146</v>
      </c>
    </row>
    <row r="36" spans="1:30" s="129" customFormat="1" ht="12" customHeight="1">
      <c r="A36" s="125" t="s">
        <v>336</v>
      </c>
      <c r="B36" s="126" t="s">
        <v>393</v>
      </c>
      <c r="C36" s="125" t="s">
        <v>394</v>
      </c>
      <c r="D36" s="134">
        <f t="shared" si="1"/>
        <v>287294</v>
      </c>
      <c r="E36" s="134">
        <f t="shared" si="2"/>
        <v>287294</v>
      </c>
      <c r="F36" s="134">
        <v>14928</v>
      </c>
      <c r="G36" s="134">
        <v>0</v>
      </c>
      <c r="H36" s="134">
        <v>83800</v>
      </c>
      <c r="I36" s="134">
        <v>25552</v>
      </c>
      <c r="J36" s="135">
        <v>1486859</v>
      </c>
      <c r="K36" s="134">
        <v>163014</v>
      </c>
      <c r="L36" s="134">
        <v>0</v>
      </c>
      <c r="M36" s="134">
        <f t="shared" si="3"/>
        <v>118006</v>
      </c>
      <c r="N36" s="134">
        <f t="shared" si="4"/>
        <v>118006</v>
      </c>
      <c r="O36" s="134">
        <v>66011</v>
      </c>
      <c r="P36" s="134">
        <v>0</v>
      </c>
      <c r="Q36" s="134">
        <v>0</v>
      </c>
      <c r="R36" s="134">
        <v>45338</v>
      </c>
      <c r="S36" s="135">
        <v>550236</v>
      </c>
      <c r="T36" s="134">
        <v>6657</v>
      </c>
      <c r="U36" s="134">
        <v>0</v>
      </c>
      <c r="V36" s="134">
        <f t="shared" si="5"/>
        <v>405300</v>
      </c>
      <c r="W36" s="134">
        <f t="shared" si="6"/>
        <v>405300</v>
      </c>
      <c r="X36" s="134">
        <f t="shared" si="7"/>
        <v>80939</v>
      </c>
      <c r="Y36" s="134">
        <f t="shared" si="8"/>
        <v>0</v>
      </c>
      <c r="Z36" s="134">
        <f t="shared" si="9"/>
        <v>83800</v>
      </c>
      <c r="AA36" s="134">
        <f t="shared" si="10"/>
        <v>70890</v>
      </c>
      <c r="AB36" s="135">
        <f t="shared" si="13"/>
        <v>2037095</v>
      </c>
      <c r="AC36" s="134">
        <f t="shared" si="11"/>
        <v>169671</v>
      </c>
      <c r="AD36" s="134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SUM(D8:D36)</f>
        <v>3637395</v>
      </c>
      <c r="E7" s="123">
        <f t="shared" si="0"/>
        <v>3472040</v>
      </c>
      <c r="F7" s="123">
        <f t="shared" si="0"/>
        <v>100006</v>
      </c>
      <c r="G7" s="123">
        <f t="shared" si="0"/>
        <v>2503703</v>
      </c>
      <c r="H7" s="123">
        <f t="shared" si="0"/>
        <v>322075</v>
      </c>
      <c r="I7" s="123">
        <f t="shared" si="0"/>
        <v>546256</v>
      </c>
      <c r="J7" s="123">
        <f t="shared" si="0"/>
        <v>165355</v>
      </c>
      <c r="K7" s="123">
        <f t="shared" si="0"/>
        <v>0</v>
      </c>
      <c r="L7" s="123">
        <f t="shared" si="0"/>
        <v>32747935</v>
      </c>
      <c r="M7" s="123">
        <f t="shared" si="0"/>
        <v>7837786</v>
      </c>
      <c r="N7" s="123">
        <f t="shared" si="0"/>
        <v>1981012</v>
      </c>
      <c r="O7" s="123">
        <f t="shared" si="0"/>
        <v>4536461</v>
      </c>
      <c r="P7" s="123">
        <f t="shared" si="0"/>
        <v>1093762</v>
      </c>
      <c r="Q7" s="123">
        <f t="shared" si="0"/>
        <v>226551</v>
      </c>
      <c r="R7" s="123">
        <f t="shared" si="0"/>
        <v>7483859</v>
      </c>
      <c r="S7" s="123">
        <f t="shared" si="0"/>
        <v>1087987</v>
      </c>
      <c r="T7" s="123">
        <f t="shared" si="0"/>
        <v>5921171</v>
      </c>
      <c r="U7" s="123">
        <f t="shared" si="0"/>
        <v>474701</v>
      </c>
      <c r="V7" s="123">
        <f t="shared" si="0"/>
        <v>78152</v>
      </c>
      <c r="W7" s="123">
        <f t="shared" si="0"/>
        <v>17342331</v>
      </c>
      <c r="X7" s="123">
        <f t="shared" si="0"/>
        <v>6530326</v>
      </c>
      <c r="Y7" s="123">
        <f t="shared" si="0"/>
        <v>8674974</v>
      </c>
      <c r="Z7" s="123">
        <f t="shared" si="0"/>
        <v>1734782</v>
      </c>
      <c r="AA7" s="123">
        <f t="shared" si="0"/>
        <v>402249</v>
      </c>
      <c r="AB7" s="123">
        <f t="shared" si="0"/>
        <v>2925087</v>
      </c>
      <c r="AC7" s="123">
        <f t="shared" si="0"/>
        <v>5807</v>
      </c>
      <c r="AD7" s="123">
        <f t="shared" si="0"/>
        <v>1280750</v>
      </c>
      <c r="AE7" s="123">
        <f t="shared" si="0"/>
        <v>37666080</v>
      </c>
      <c r="AF7" s="123">
        <f t="shared" si="0"/>
        <v>1250861</v>
      </c>
      <c r="AG7" s="123">
        <f t="shared" si="0"/>
        <v>1249485</v>
      </c>
      <c r="AH7" s="123">
        <f t="shared" si="0"/>
        <v>340844</v>
      </c>
      <c r="AI7" s="123">
        <f t="shared" si="0"/>
        <v>885278</v>
      </c>
      <c r="AJ7" s="123">
        <f aca="true" t="shared" si="1" ref="AJ7:BO7">SUM(AJ8:AJ36)</f>
        <v>23363</v>
      </c>
      <c r="AK7" s="123">
        <f t="shared" si="1"/>
        <v>0</v>
      </c>
      <c r="AL7" s="123">
        <f t="shared" si="1"/>
        <v>1376</v>
      </c>
      <c r="AM7" s="123">
        <f t="shared" si="1"/>
        <v>0</v>
      </c>
      <c r="AN7" s="123">
        <f t="shared" si="1"/>
        <v>4755466</v>
      </c>
      <c r="AO7" s="123">
        <f t="shared" si="1"/>
        <v>819561</v>
      </c>
      <c r="AP7" s="123">
        <f t="shared" si="1"/>
        <v>460879</v>
      </c>
      <c r="AQ7" s="123">
        <f t="shared" si="1"/>
        <v>156672</v>
      </c>
      <c r="AR7" s="123">
        <f t="shared" si="1"/>
        <v>201989</v>
      </c>
      <c r="AS7" s="123">
        <f t="shared" si="1"/>
        <v>21</v>
      </c>
      <c r="AT7" s="123">
        <f t="shared" si="1"/>
        <v>1501264</v>
      </c>
      <c r="AU7" s="123">
        <f t="shared" si="1"/>
        <v>93343</v>
      </c>
      <c r="AV7" s="123">
        <f t="shared" si="1"/>
        <v>1187967</v>
      </c>
      <c r="AW7" s="123">
        <f t="shared" si="1"/>
        <v>219954</v>
      </c>
      <c r="AX7" s="123">
        <f t="shared" si="1"/>
        <v>7260</v>
      </c>
      <c r="AY7" s="123">
        <f t="shared" si="1"/>
        <v>2427381</v>
      </c>
      <c r="AZ7" s="123">
        <f t="shared" si="1"/>
        <v>266943</v>
      </c>
      <c r="BA7" s="123">
        <f t="shared" si="1"/>
        <v>2126119</v>
      </c>
      <c r="BB7" s="123">
        <f t="shared" si="1"/>
        <v>20283</v>
      </c>
      <c r="BC7" s="123">
        <f t="shared" si="1"/>
        <v>14036</v>
      </c>
      <c r="BD7" s="123">
        <f t="shared" si="1"/>
        <v>1112781</v>
      </c>
      <c r="BE7" s="123">
        <f t="shared" si="1"/>
        <v>0</v>
      </c>
      <c r="BF7" s="123">
        <f t="shared" si="1"/>
        <v>231368</v>
      </c>
      <c r="BG7" s="123">
        <f t="shared" si="1"/>
        <v>6237695</v>
      </c>
      <c r="BH7" s="123">
        <f t="shared" si="1"/>
        <v>4888256</v>
      </c>
      <c r="BI7" s="123">
        <f t="shared" si="1"/>
        <v>4721525</v>
      </c>
      <c r="BJ7" s="123">
        <f t="shared" si="1"/>
        <v>440850</v>
      </c>
      <c r="BK7" s="123">
        <f t="shared" si="1"/>
        <v>3388981</v>
      </c>
      <c r="BL7" s="123">
        <f t="shared" si="1"/>
        <v>345438</v>
      </c>
      <c r="BM7" s="123">
        <f t="shared" si="1"/>
        <v>546256</v>
      </c>
      <c r="BN7" s="123">
        <f t="shared" si="1"/>
        <v>166731</v>
      </c>
      <c r="BO7" s="123">
        <f t="shared" si="1"/>
        <v>0</v>
      </c>
      <c r="BP7" s="123">
        <f aca="true" t="shared" si="2" ref="BP7:CI7">SUM(BP8:BP36)</f>
        <v>37503401</v>
      </c>
      <c r="BQ7" s="123">
        <f t="shared" si="2"/>
        <v>8657347</v>
      </c>
      <c r="BR7" s="123">
        <f t="shared" si="2"/>
        <v>2441891</v>
      </c>
      <c r="BS7" s="123">
        <f t="shared" si="2"/>
        <v>4693133</v>
      </c>
      <c r="BT7" s="123">
        <f t="shared" si="2"/>
        <v>1295751</v>
      </c>
      <c r="BU7" s="123">
        <f t="shared" si="2"/>
        <v>226572</v>
      </c>
      <c r="BV7" s="123">
        <f t="shared" si="2"/>
        <v>8985123</v>
      </c>
      <c r="BW7" s="123">
        <f t="shared" si="2"/>
        <v>1181330</v>
      </c>
      <c r="BX7" s="123">
        <f t="shared" si="2"/>
        <v>7109138</v>
      </c>
      <c r="BY7" s="123">
        <f t="shared" si="2"/>
        <v>694655</v>
      </c>
      <c r="BZ7" s="123">
        <f t="shared" si="2"/>
        <v>85412</v>
      </c>
      <c r="CA7" s="123">
        <f t="shared" si="2"/>
        <v>19769712</v>
      </c>
      <c r="CB7" s="123">
        <f t="shared" si="2"/>
        <v>6797269</v>
      </c>
      <c r="CC7" s="123">
        <f t="shared" si="2"/>
        <v>10801093</v>
      </c>
      <c r="CD7" s="123">
        <f t="shared" si="2"/>
        <v>1755065</v>
      </c>
      <c r="CE7" s="123">
        <f t="shared" si="2"/>
        <v>416285</v>
      </c>
      <c r="CF7" s="123">
        <f t="shared" si="2"/>
        <v>4037868</v>
      </c>
      <c r="CG7" s="123">
        <f t="shared" si="2"/>
        <v>5807</v>
      </c>
      <c r="CH7" s="123">
        <f t="shared" si="2"/>
        <v>1512118</v>
      </c>
      <c r="CI7" s="123">
        <f t="shared" si="2"/>
        <v>43903775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36">+SUM(E8,J8)</f>
        <v>1759898</v>
      </c>
      <c r="E8" s="127">
        <f aca="true" t="shared" si="4" ref="E8:E36">+SUM(F8:I8)</f>
        <v>1756874</v>
      </c>
      <c r="F8" s="127">
        <v>0</v>
      </c>
      <c r="G8" s="127">
        <v>980986</v>
      </c>
      <c r="H8" s="127">
        <v>266555</v>
      </c>
      <c r="I8" s="127">
        <v>509333</v>
      </c>
      <c r="J8" s="127">
        <v>3024</v>
      </c>
      <c r="K8" s="128">
        <v>0</v>
      </c>
      <c r="L8" s="127">
        <f aca="true" t="shared" si="5" ref="L8:L36">+SUM(M8,R8,V8,W8,AC8)</f>
        <v>11318275</v>
      </c>
      <c r="M8" s="127">
        <f aca="true" t="shared" si="6" ref="M8:M36">+SUM(N8:Q8)</f>
        <v>3980887</v>
      </c>
      <c r="N8" s="127">
        <v>803894</v>
      </c>
      <c r="O8" s="127">
        <v>2373098</v>
      </c>
      <c r="P8" s="127">
        <v>629135</v>
      </c>
      <c r="Q8" s="127">
        <v>174760</v>
      </c>
      <c r="R8" s="127">
        <f aca="true" t="shared" si="7" ref="R8:R36">+SUM(S8:U8)</f>
        <v>1867567</v>
      </c>
      <c r="S8" s="127">
        <v>212083</v>
      </c>
      <c r="T8" s="127">
        <v>1348887</v>
      </c>
      <c r="U8" s="127">
        <v>306597</v>
      </c>
      <c r="V8" s="127">
        <v>29242</v>
      </c>
      <c r="W8" s="127">
        <f aca="true" t="shared" si="8" ref="W8:W36">+SUM(X8:AA8)</f>
        <v>5440579</v>
      </c>
      <c r="X8" s="127">
        <v>2321855</v>
      </c>
      <c r="Y8" s="127">
        <v>2798771</v>
      </c>
      <c r="Z8" s="127">
        <v>133007</v>
      </c>
      <c r="AA8" s="127">
        <v>186946</v>
      </c>
      <c r="AB8" s="128">
        <v>0</v>
      </c>
      <c r="AC8" s="127">
        <v>0</v>
      </c>
      <c r="AD8" s="210">
        <v>729153</v>
      </c>
      <c r="AE8" s="127">
        <f aca="true" t="shared" si="9" ref="AE8:AE36">+SUM(D8,L8,AD8)</f>
        <v>13807326</v>
      </c>
      <c r="AF8" s="127">
        <f aca="true" t="shared" si="10" ref="AF8:AF36">+SUM(AG8,AL8)</f>
        <v>0</v>
      </c>
      <c r="AG8" s="127">
        <f aca="true" t="shared" si="11" ref="AG8:AG36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36">+SUM(AO8,AT8,AX8,AY8,BE8)</f>
        <v>906685</v>
      </c>
      <c r="AO8" s="127">
        <f aca="true" t="shared" si="13" ref="AO8:AO36">+SUM(AP8:AS8)</f>
        <v>105960</v>
      </c>
      <c r="AP8" s="127">
        <v>35320</v>
      </c>
      <c r="AQ8" s="127">
        <v>26490</v>
      </c>
      <c r="AR8" s="127">
        <v>44150</v>
      </c>
      <c r="AS8" s="127">
        <v>0</v>
      </c>
      <c r="AT8" s="127">
        <f aca="true" t="shared" si="14" ref="AT8:AT36">+SUM(AU8:AW8)</f>
        <v>1415</v>
      </c>
      <c r="AU8" s="127">
        <v>0</v>
      </c>
      <c r="AV8" s="127">
        <v>1415</v>
      </c>
      <c r="AW8" s="127">
        <v>0</v>
      </c>
      <c r="AX8" s="127">
        <v>227</v>
      </c>
      <c r="AY8" s="127">
        <f aca="true" t="shared" si="15" ref="AY8:AY36">+SUM(AZ8:BC8)</f>
        <v>799083</v>
      </c>
      <c r="AZ8" s="127">
        <v>0</v>
      </c>
      <c r="BA8" s="127">
        <v>799083</v>
      </c>
      <c r="BB8" s="127">
        <v>0</v>
      </c>
      <c r="BC8" s="127">
        <v>0</v>
      </c>
      <c r="BD8" s="128">
        <v>256986</v>
      </c>
      <c r="BE8" s="210">
        <v>0</v>
      </c>
      <c r="BF8" s="210">
        <v>120385</v>
      </c>
      <c r="BG8" s="127">
        <f aca="true" t="shared" si="16" ref="BG8:BG36">+SUM(BF8,AN8,AF8)</f>
        <v>1027070</v>
      </c>
      <c r="BH8" s="127">
        <f aca="true" t="shared" si="17" ref="BH8:BW23">SUM(D8,AF8)</f>
        <v>1759898</v>
      </c>
      <c r="BI8" s="127">
        <f t="shared" si="17"/>
        <v>1756874</v>
      </c>
      <c r="BJ8" s="127">
        <f t="shared" si="17"/>
        <v>0</v>
      </c>
      <c r="BK8" s="127">
        <f t="shared" si="17"/>
        <v>980986</v>
      </c>
      <c r="BL8" s="127">
        <f t="shared" si="17"/>
        <v>266555</v>
      </c>
      <c r="BM8" s="127">
        <f t="shared" si="17"/>
        <v>509333</v>
      </c>
      <c r="BN8" s="127">
        <f t="shared" si="17"/>
        <v>3024</v>
      </c>
      <c r="BO8" s="128">
        <f t="shared" si="17"/>
        <v>0</v>
      </c>
      <c r="BP8" s="127">
        <f t="shared" si="17"/>
        <v>12224960</v>
      </c>
      <c r="BQ8" s="127">
        <f t="shared" si="17"/>
        <v>4086847</v>
      </c>
      <c r="BR8" s="127">
        <f t="shared" si="17"/>
        <v>839214</v>
      </c>
      <c r="BS8" s="127">
        <f t="shared" si="17"/>
        <v>2399588</v>
      </c>
      <c r="BT8" s="127">
        <f t="shared" si="17"/>
        <v>673285</v>
      </c>
      <c r="BU8" s="127">
        <f t="shared" si="17"/>
        <v>174760</v>
      </c>
      <c r="BV8" s="127">
        <f t="shared" si="17"/>
        <v>1868982</v>
      </c>
      <c r="BW8" s="127">
        <f t="shared" si="17"/>
        <v>212083</v>
      </c>
      <c r="BX8" s="127">
        <f aca="true" t="shared" si="18" ref="BX8:CI29">SUM(T8,AV8)</f>
        <v>1350302</v>
      </c>
      <c r="BY8" s="127">
        <f t="shared" si="18"/>
        <v>306597</v>
      </c>
      <c r="BZ8" s="127">
        <f t="shared" si="18"/>
        <v>29469</v>
      </c>
      <c r="CA8" s="127">
        <f t="shared" si="18"/>
        <v>6239662</v>
      </c>
      <c r="CB8" s="127">
        <f t="shared" si="18"/>
        <v>2321855</v>
      </c>
      <c r="CC8" s="127">
        <f t="shared" si="18"/>
        <v>3597854</v>
      </c>
      <c r="CD8" s="127">
        <f t="shared" si="18"/>
        <v>133007</v>
      </c>
      <c r="CE8" s="127">
        <f t="shared" si="18"/>
        <v>186946</v>
      </c>
      <c r="CF8" s="128">
        <f t="shared" si="18"/>
        <v>256986</v>
      </c>
      <c r="CG8" s="127">
        <f t="shared" si="18"/>
        <v>0</v>
      </c>
      <c r="CH8" s="127">
        <f t="shared" si="18"/>
        <v>849538</v>
      </c>
      <c r="CI8" s="127">
        <f t="shared" si="18"/>
        <v>14834396</v>
      </c>
    </row>
    <row r="9" spans="1:87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3"/>
        <v>435069</v>
      </c>
      <c r="E9" s="127">
        <f t="shared" si="4"/>
        <v>435069</v>
      </c>
      <c r="F9" s="127">
        <v>0</v>
      </c>
      <c r="G9" s="127">
        <v>435069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3988141</v>
      </c>
      <c r="M9" s="127">
        <f t="shared" si="6"/>
        <v>970320</v>
      </c>
      <c r="N9" s="127">
        <v>106011</v>
      </c>
      <c r="O9" s="127">
        <v>679450</v>
      </c>
      <c r="P9" s="127">
        <v>160908</v>
      </c>
      <c r="Q9" s="127">
        <v>23951</v>
      </c>
      <c r="R9" s="127">
        <f t="shared" si="7"/>
        <v>433098</v>
      </c>
      <c r="S9" s="127">
        <v>56544</v>
      </c>
      <c r="T9" s="127">
        <v>374538</v>
      </c>
      <c r="U9" s="127">
        <v>2016</v>
      </c>
      <c r="V9" s="127">
        <v>2767</v>
      </c>
      <c r="W9" s="127">
        <f t="shared" si="8"/>
        <v>2581956</v>
      </c>
      <c r="X9" s="127">
        <v>464273</v>
      </c>
      <c r="Y9" s="127">
        <v>838705</v>
      </c>
      <c r="Z9" s="127">
        <v>1278978</v>
      </c>
      <c r="AA9" s="127">
        <v>0</v>
      </c>
      <c r="AB9" s="128">
        <v>0</v>
      </c>
      <c r="AC9" s="127">
        <v>0</v>
      </c>
      <c r="AD9" s="127">
        <v>0</v>
      </c>
      <c r="AE9" s="127">
        <f t="shared" si="9"/>
        <v>4423210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290900</v>
      </c>
      <c r="AO9" s="127">
        <f t="shared" si="13"/>
        <v>52416</v>
      </c>
      <c r="AP9" s="127">
        <v>0</v>
      </c>
      <c r="AQ9" s="127">
        <v>0</v>
      </c>
      <c r="AR9" s="127">
        <v>52395</v>
      </c>
      <c r="AS9" s="127">
        <v>21</v>
      </c>
      <c r="AT9" s="127">
        <f t="shared" si="14"/>
        <v>105490</v>
      </c>
      <c r="AU9" s="127">
        <v>7058</v>
      </c>
      <c r="AV9" s="127">
        <v>98432</v>
      </c>
      <c r="AW9" s="127">
        <v>0</v>
      </c>
      <c r="AX9" s="127">
        <v>0</v>
      </c>
      <c r="AY9" s="127">
        <f t="shared" si="15"/>
        <v>132994</v>
      </c>
      <c r="AZ9" s="127">
        <v>12369</v>
      </c>
      <c r="BA9" s="127">
        <v>120625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290900</v>
      </c>
      <c r="BH9" s="127">
        <f t="shared" si="17"/>
        <v>435069</v>
      </c>
      <c r="BI9" s="127">
        <f t="shared" si="17"/>
        <v>435069</v>
      </c>
      <c r="BJ9" s="127">
        <f t="shared" si="17"/>
        <v>0</v>
      </c>
      <c r="BK9" s="127">
        <f t="shared" si="17"/>
        <v>435069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0</v>
      </c>
      <c r="BP9" s="127">
        <f t="shared" si="17"/>
        <v>4279041</v>
      </c>
      <c r="BQ9" s="127">
        <f t="shared" si="17"/>
        <v>1022736</v>
      </c>
      <c r="BR9" s="127">
        <f t="shared" si="17"/>
        <v>106011</v>
      </c>
      <c r="BS9" s="127">
        <f t="shared" si="17"/>
        <v>679450</v>
      </c>
      <c r="BT9" s="127">
        <f t="shared" si="17"/>
        <v>213303</v>
      </c>
      <c r="BU9" s="127">
        <f t="shared" si="17"/>
        <v>23972</v>
      </c>
      <c r="BV9" s="127">
        <f t="shared" si="17"/>
        <v>538588</v>
      </c>
      <c r="BW9" s="127">
        <f t="shared" si="17"/>
        <v>63602</v>
      </c>
      <c r="BX9" s="127">
        <f t="shared" si="18"/>
        <v>472970</v>
      </c>
      <c r="BY9" s="127">
        <f t="shared" si="18"/>
        <v>2016</v>
      </c>
      <c r="BZ9" s="127">
        <f t="shared" si="18"/>
        <v>2767</v>
      </c>
      <c r="CA9" s="127">
        <f t="shared" si="18"/>
        <v>2714950</v>
      </c>
      <c r="CB9" s="127">
        <f t="shared" si="18"/>
        <v>476642</v>
      </c>
      <c r="CC9" s="127">
        <f t="shared" si="18"/>
        <v>959330</v>
      </c>
      <c r="CD9" s="127">
        <f t="shared" si="18"/>
        <v>1278978</v>
      </c>
      <c r="CE9" s="127">
        <f t="shared" si="18"/>
        <v>0</v>
      </c>
      <c r="CF9" s="128">
        <f t="shared" si="18"/>
        <v>0</v>
      </c>
      <c r="CG9" s="127">
        <f t="shared" si="18"/>
        <v>0</v>
      </c>
      <c r="CH9" s="127">
        <f t="shared" si="18"/>
        <v>0</v>
      </c>
      <c r="CI9" s="127">
        <f t="shared" si="18"/>
        <v>4714110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101367</v>
      </c>
      <c r="M10" s="127">
        <f t="shared" si="6"/>
        <v>4033</v>
      </c>
      <c r="N10" s="127">
        <v>4033</v>
      </c>
      <c r="O10" s="127">
        <v>0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97334</v>
      </c>
      <c r="X10" s="127">
        <v>97334</v>
      </c>
      <c r="Y10" s="127">
        <v>0</v>
      </c>
      <c r="Z10" s="127">
        <v>0</v>
      </c>
      <c r="AA10" s="127">
        <v>0</v>
      </c>
      <c r="AB10" s="128">
        <v>253325</v>
      </c>
      <c r="AC10" s="127">
        <v>0</v>
      </c>
      <c r="AD10" s="127">
        <v>80</v>
      </c>
      <c r="AE10" s="127">
        <f t="shared" si="9"/>
        <v>101447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3901</v>
      </c>
      <c r="AO10" s="127">
        <f t="shared" si="13"/>
        <v>3901</v>
      </c>
      <c r="AP10" s="127">
        <v>3901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68088</v>
      </c>
      <c r="BE10" s="127">
        <v>0</v>
      </c>
      <c r="BF10" s="127">
        <v>0</v>
      </c>
      <c r="BG10" s="127">
        <f t="shared" si="16"/>
        <v>3901</v>
      </c>
      <c r="BH10" s="127">
        <f t="shared" si="17"/>
        <v>0</v>
      </c>
      <c r="BI10" s="127">
        <f t="shared" si="17"/>
        <v>0</v>
      </c>
      <c r="BJ10" s="127">
        <f t="shared" si="17"/>
        <v>0</v>
      </c>
      <c r="BK10" s="127">
        <f t="shared" si="17"/>
        <v>0</v>
      </c>
      <c r="BL10" s="127">
        <f t="shared" si="17"/>
        <v>0</v>
      </c>
      <c r="BM10" s="127">
        <f t="shared" si="17"/>
        <v>0</v>
      </c>
      <c r="BN10" s="127">
        <f t="shared" si="17"/>
        <v>0</v>
      </c>
      <c r="BO10" s="128">
        <f t="shared" si="17"/>
        <v>0</v>
      </c>
      <c r="BP10" s="127">
        <f t="shared" si="17"/>
        <v>105268</v>
      </c>
      <c r="BQ10" s="127">
        <f t="shared" si="17"/>
        <v>7934</v>
      </c>
      <c r="BR10" s="127">
        <f t="shared" si="17"/>
        <v>7934</v>
      </c>
      <c r="BS10" s="127">
        <f t="shared" si="17"/>
        <v>0</v>
      </c>
      <c r="BT10" s="127">
        <f t="shared" si="17"/>
        <v>0</v>
      </c>
      <c r="BU10" s="127">
        <f t="shared" si="17"/>
        <v>0</v>
      </c>
      <c r="BV10" s="127">
        <f t="shared" si="17"/>
        <v>0</v>
      </c>
      <c r="BW10" s="127">
        <f t="shared" si="17"/>
        <v>0</v>
      </c>
      <c r="BX10" s="127">
        <f t="shared" si="18"/>
        <v>0</v>
      </c>
      <c r="BY10" s="127">
        <f t="shared" si="18"/>
        <v>0</v>
      </c>
      <c r="BZ10" s="127">
        <f t="shared" si="18"/>
        <v>0</v>
      </c>
      <c r="CA10" s="127">
        <f t="shared" si="18"/>
        <v>97334</v>
      </c>
      <c r="CB10" s="127">
        <f t="shared" si="18"/>
        <v>97334</v>
      </c>
      <c r="CC10" s="127">
        <f t="shared" si="18"/>
        <v>0</v>
      </c>
      <c r="CD10" s="127">
        <f t="shared" si="18"/>
        <v>0</v>
      </c>
      <c r="CE10" s="127">
        <f t="shared" si="18"/>
        <v>0</v>
      </c>
      <c r="CF10" s="128">
        <f t="shared" si="18"/>
        <v>321413</v>
      </c>
      <c r="CG10" s="127">
        <f t="shared" si="18"/>
        <v>0</v>
      </c>
      <c r="CH10" s="127">
        <f t="shared" si="18"/>
        <v>80</v>
      </c>
      <c r="CI10" s="127">
        <f t="shared" si="18"/>
        <v>105348</v>
      </c>
    </row>
    <row r="11" spans="1:87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3"/>
        <v>191225</v>
      </c>
      <c r="E11" s="127">
        <f t="shared" si="4"/>
        <v>191225</v>
      </c>
      <c r="F11" s="127">
        <v>0</v>
      </c>
      <c r="G11" s="127">
        <v>191225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761395</v>
      </c>
      <c r="M11" s="127">
        <f t="shared" si="6"/>
        <v>200515</v>
      </c>
      <c r="N11" s="127">
        <v>94041</v>
      </c>
      <c r="O11" s="127">
        <v>90551</v>
      </c>
      <c r="P11" s="127">
        <v>15923</v>
      </c>
      <c r="Q11" s="127">
        <v>0</v>
      </c>
      <c r="R11" s="127">
        <f t="shared" si="7"/>
        <v>259232</v>
      </c>
      <c r="S11" s="127">
        <v>10385</v>
      </c>
      <c r="T11" s="127">
        <v>248847</v>
      </c>
      <c r="U11" s="127">
        <v>0</v>
      </c>
      <c r="V11" s="127">
        <v>17417</v>
      </c>
      <c r="W11" s="127">
        <f t="shared" si="8"/>
        <v>284231</v>
      </c>
      <c r="X11" s="127">
        <v>264007</v>
      </c>
      <c r="Y11" s="127">
        <v>17147</v>
      </c>
      <c r="Z11" s="127">
        <v>3077</v>
      </c>
      <c r="AA11" s="127">
        <v>0</v>
      </c>
      <c r="AB11" s="128">
        <v>128702</v>
      </c>
      <c r="AC11" s="127">
        <v>0</v>
      </c>
      <c r="AD11" s="127">
        <v>131642</v>
      </c>
      <c r="AE11" s="127">
        <f t="shared" si="9"/>
        <v>1084262</v>
      </c>
      <c r="AF11" s="127">
        <f t="shared" si="10"/>
        <v>588990</v>
      </c>
      <c r="AG11" s="127">
        <f t="shared" si="11"/>
        <v>588874</v>
      </c>
      <c r="AH11" s="127">
        <v>0</v>
      </c>
      <c r="AI11" s="127">
        <v>588874</v>
      </c>
      <c r="AJ11" s="127">
        <v>0</v>
      </c>
      <c r="AK11" s="127">
        <v>0</v>
      </c>
      <c r="AL11" s="127">
        <v>116</v>
      </c>
      <c r="AM11" s="128">
        <v>0</v>
      </c>
      <c r="AN11" s="127">
        <f t="shared" si="12"/>
        <v>167438</v>
      </c>
      <c r="AO11" s="127">
        <f t="shared" si="13"/>
        <v>24415</v>
      </c>
      <c r="AP11" s="127">
        <v>24415</v>
      </c>
      <c r="AQ11" s="127">
        <v>0</v>
      </c>
      <c r="AR11" s="127">
        <v>0</v>
      </c>
      <c r="AS11" s="127">
        <v>0</v>
      </c>
      <c r="AT11" s="127">
        <f t="shared" si="14"/>
        <v>58321</v>
      </c>
      <c r="AU11" s="127">
        <v>14394</v>
      </c>
      <c r="AV11" s="127">
        <v>43927</v>
      </c>
      <c r="AW11" s="127">
        <v>0</v>
      </c>
      <c r="AX11" s="127">
        <v>0</v>
      </c>
      <c r="AY11" s="127">
        <f t="shared" si="15"/>
        <v>84702</v>
      </c>
      <c r="AZ11" s="127">
        <v>449</v>
      </c>
      <c r="BA11" s="127">
        <v>84253</v>
      </c>
      <c r="BB11" s="127">
        <v>0</v>
      </c>
      <c r="BC11" s="127">
        <v>0</v>
      </c>
      <c r="BD11" s="128">
        <v>25071</v>
      </c>
      <c r="BE11" s="127">
        <v>0</v>
      </c>
      <c r="BF11" s="127">
        <v>0</v>
      </c>
      <c r="BG11" s="127">
        <f t="shared" si="16"/>
        <v>756428</v>
      </c>
      <c r="BH11" s="127">
        <f t="shared" si="17"/>
        <v>780215</v>
      </c>
      <c r="BI11" s="127">
        <f t="shared" si="17"/>
        <v>780099</v>
      </c>
      <c r="BJ11" s="127">
        <f t="shared" si="17"/>
        <v>0</v>
      </c>
      <c r="BK11" s="127">
        <f t="shared" si="17"/>
        <v>780099</v>
      </c>
      <c r="BL11" s="127">
        <f t="shared" si="17"/>
        <v>0</v>
      </c>
      <c r="BM11" s="127">
        <f t="shared" si="17"/>
        <v>0</v>
      </c>
      <c r="BN11" s="127">
        <f t="shared" si="17"/>
        <v>116</v>
      </c>
      <c r="BO11" s="128">
        <f t="shared" si="17"/>
        <v>0</v>
      </c>
      <c r="BP11" s="127">
        <f t="shared" si="17"/>
        <v>928833</v>
      </c>
      <c r="BQ11" s="127">
        <f t="shared" si="17"/>
        <v>224930</v>
      </c>
      <c r="BR11" s="127">
        <f t="shared" si="17"/>
        <v>118456</v>
      </c>
      <c r="BS11" s="127">
        <f t="shared" si="17"/>
        <v>90551</v>
      </c>
      <c r="BT11" s="127">
        <f t="shared" si="17"/>
        <v>15923</v>
      </c>
      <c r="BU11" s="127">
        <f t="shared" si="17"/>
        <v>0</v>
      </c>
      <c r="BV11" s="127">
        <f t="shared" si="17"/>
        <v>317553</v>
      </c>
      <c r="BW11" s="127">
        <f t="shared" si="17"/>
        <v>24779</v>
      </c>
      <c r="BX11" s="127">
        <f t="shared" si="18"/>
        <v>292774</v>
      </c>
      <c r="BY11" s="127">
        <f t="shared" si="18"/>
        <v>0</v>
      </c>
      <c r="BZ11" s="127">
        <f t="shared" si="18"/>
        <v>17417</v>
      </c>
      <c r="CA11" s="127">
        <f t="shared" si="18"/>
        <v>368933</v>
      </c>
      <c r="CB11" s="127">
        <f t="shared" si="18"/>
        <v>264456</v>
      </c>
      <c r="CC11" s="127">
        <f t="shared" si="18"/>
        <v>101400</v>
      </c>
      <c r="CD11" s="127">
        <f t="shared" si="18"/>
        <v>3077</v>
      </c>
      <c r="CE11" s="127">
        <f t="shared" si="18"/>
        <v>0</v>
      </c>
      <c r="CF11" s="128">
        <f t="shared" si="18"/>
        <v>153773</v>
      </c>
      <c r="CG11" s="127">
        <f t="shared" si="18"/>
        <v>0</v>
      </c>
      <c r="CH11" s="127">
        <f t="shared" si="18"/>
        <v>131642</v>
      </c>
      <c r="CI11" s="127">
        <f t="shared" si="18"/>
        <v>1840690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3"/>
        <v>26597</v>
      </c>
      <c r="E12" s="134">
        <f t="shared" si="4"/>
        <v>19793</v>
      </c>
      <c r="F12" s="134">
        <v>19793</v>
      </c>
      <c r="G12" s="134">
        <v>0</v>
      </c>
      <c r="H12" s="134">
        <v>0</v>
      </c>
      <c r="I12" s="134">
        <v>0</v>
      </c>
      <c r="J12" s="134">
        <v>6804</v>
      </c>
      <c r="K12" s="135">
        <v>0</v>
      </c>
      <c r="L12" s="134">
        <f t="shared" si="5"/>
        <v>1521273</v>
      </c>
      <c r="M12" s="134">
        <f t="shared" si="6"/>
        <v>376683</v>
      </c>
      <c r="N12" s="134">
        <v>28468</v>
      </c>
      <c r="O12" s="134">
        <v>303624</v>
      </c>
      <c r="P12" s="134">
        <v>44591</v>
      </c>
      <c r="Q12" s="134">
        <v>0</v>
      </c>
      <c r="R12" s="134">
        <f t="shared" si="7"/>
        <v>726147</v>
      </c>
      <c r="S12" s="134">
        <v>606126</v>
      </c>
      <c r="T12" s="134">
        <v>106270</v>
      </c>
      <c r="U12" s="134">
        <v>13751</v>
      </c>
      <c r="V12" s="134">
        <v>0</v>
      </c>
      <c r="W12" s="134">
        <f t="shared" si="8"/>
        <v>418443</v>
      </c>
      <c r="X12" s="134">
        <v>343289</v>
      </c>
      <c r="Y12" s="134">
        <v>50405</v>
      </c>
      <c r="Z12" s="134">
        <v>21261</v>
      </c>
      <c r="AA12" s="134">
        <v>3488</v>
      </c>
      <c r="AB12" s="135">
        <v>31614</v>
      </c>
      <c r="AC12" s="134">
        <v>0</v>
      </c>
      <c r="AD12" s="134">
        <v>18589</v>
      </c>
      <c r="AE12" s="134">
        <f t="shared" si="9"/>
        <v>1566459</v>
      </c>
      <c r="AF12" s="134">
        <f t="shared" si="10"/>
        <v>23363</v>
      </c>
      <c r="AG12" s="134">
        <f t="shared" si="11"/>
        <v>23363</v>
      </c>
      <c r="AH12" s="134">
        <v>0</v>
      </c>
      <c r="AI12" s="134">
        <v>0</v>
      </c>
      <c r="AJ12" s="134">
        <v>23363</v>
      </c>
      <c r="AK12" s="134">
        <v>0</v>
      </c>
      <c r="AL12" s="134">
        <v>0</v>
      </c>
      <c r="AM12" s="135">
        <v>0</v>
      </c>
      <c r="AN12" s="134">
        <f t="shared" si="12"/>
        <v>487123</v>
      </c>
      <c r="AO12" s="134">
        <f t="shared" si="13"/>
        <v>220339</v>
      </c>
      <c r="AP12" s="134">
        <v>79636</v>
      </c>
      <c r="AQ12" s="134">
        <v>108257</v>
      </c>
      <c r="AR12" s="134">
        <v>32446</v>
      </c>
      <c r="AS12" s="134">
        <v>0</v>
      </c>
      <c r="AT12" s="134">
        <f t="shared" si="14"/>
        <v>234367</v>
      </c>
      <c r="AU12" s="134">
        <v>10496</v>
      </c>
      <c r="AV12" s="134">
        <v>51029</v>
      </c>
      <c r="AW12" s="134">
        <v>172842</v>
      </c>
      <c r="AX12" s="134">
        <v>0</v>
      </c>
      <c r="AY12" s="134">
        <f t="shared" si="15"/>
        <v>32417</v>
      </c>
      <c r="AZ12" s="134">
        <v>11269</v>
      </c>
      <c r="BA12" s="134">
        <v>865</v>
      </c>
      <c r="BB12" s="134">
        <v>20283</v>
      </c>
      <c r="BC12" s="134">
        <v>0</v>
      </c>
      <c r="BD12" s="135">
        <v>0</v>
      </c>
      <c r="BE12" s="134">
        <v>0</v>
      </c>
      <c r="BF12" s="134">
        <v>0</v>
      </c>
      <c r="BG12" s="134">
        <f t="shared" si="16"/>
        <v>510486</v>
      </c>
      <c r="BH12" s="134">
        <f t="shared" si="17"/>
        <v>49960</v>
      </c>
      <c r="BI12" s="134">
        <f t="shared" si="17"/>
        <v>43156</v>
      </c>
      <c r="BJ12" s="134">
        <f t="shared" si="17"/>
        <v>19793</v>
      </c>
      <c r="BK12" s="134">
        <f t="shared" si="17"/>
        <v>0</v>
      </c>
      <c r="BL12" s="134">
        <f t="shared" si="17"/>
        <v>23363</v>
      </c>
      <c r="BM12" s="134">
        <f t="shared" si="17"/>
        <v>0</v>
      </c>
      <c r="BN12" s="134">
        <f t="shared" si="17"/>
        <v>6804</v>
      </c>
      <c r="BO12" s="135">
        <f t="shared" si="17"/>
        <v>0</v>
      </c>
      <c r="BP12" s="134">
        <f t="shared" si="17"/>
        <v>2008396</v>
      </c>
      <c r="BQ12" s="134">
        <f t="shared" si="17"/>
        <v>597022</v>
      </c>
      <c r="BR12" s="134">
        <f t="shared" si="17"/>
        <v>108104</v>
      </c>
      <c r="BS12" s="134">
        <f t="shared" si="17"/>
        <v>411881</v>
      </c>
      <c r="BT12" s="134">
        <f t="shared" si="17"/>
        <v>77037</v>
      </c>
      <c r="BU12" s="134">
        <f t="shared" si="17"/>
        <v>0</v>
      </c>
      <c r="BV12" s="134">
        <f t="shared" si="17"/>
        <v>960514</v>
      </c>
      <c r="BW12" s="134">
        <f t="shared" si="17"/>
        <v>616622</v>
      </c>
      <c r="BX12" s="134">
        <f t="shared" si="18"/>
        <v>157299</v>
      </c>
      <c r="BY12" s="134">
        <f t="shared" si="18"/>
        <v>186593</v>
      </c>
      <c r="BZ12" s="134">
        <f t="shared" si="18"/>
        <v>0</v>
      </c>
      <c r="CA12" s="134">
        <f t="shared" si="18"/>
        <v>450860</v>
      </c>
      <c r="CB12" s="134">
        <f t="shared" si="18"/>
        <v>354558</v>
      </c>
      <c r="CC12" s="134">
        <f t="shared" si="18"/>
        <v>51270</v>
      </c>
      <c r="CD12" s="134">
        <f t="shared" si="18"/>
        <v>41544</v>
      </c>
      <c r="CE12" s="134">
        <f t="shared" si="18"/>
        <v>3488</v>
      </c>
      <c r="CF12" s="135">
        <f t="shared" si="18"/>
        <v>31614</v>
      </c>
      <c r="CG12" s="134">
        <f t="shared" si="18"/>
        <v>0</v>
      </c>
      <c r="CH12" s="134">
        <f t="shared" si="18"/>
        <v>18589</v>
      </c>
      <c r="CI12" s="134">
        <f t="shared" si="18"/>
        <v>2076945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3"/>
        <v>110722</v>
      </c>
      <c r="E13" s="134">
        <f t="shared" si="4"/>
        <v>110722</v>
      </c>
      <c r="F13" s="134">
        <v>79294</v>
      </c>
      <c r="G13" s="134">
        <v>20160</v>
      </c>
      <c r="H13" s="134">
        <v>11268</v>
      </c>
      <c r="I13" s="134">
        <v>0</v>
      </c>
      <c r="J13" s="134">
        <v>0</v>
      </c>
      <c r="K13" s="135">
        <v>0</v>
      </c>
      <c r="L13" s="134">
        <f t="shared" si="5"/>
        <v>5744604</v>
      </c>
      <c r="M13" s="134">
        <f t="shared" si="6"/>
        <v>1400857</v>
      </c>
      <c r="N13" s="134">
        <v>236636</v>
      </c>
      <c r="O13" s="134">
        <v>1000426</v>
      </c>
      <c r="P13" s="134">
        <v>135955</v>
      </c>
      <c r="Q13" s="134">
        <v>27840</v>
      </c>
      <c r="R13" s="134">
        <f t="shared" si="7"/>
        <v>1765853</v>
      </c>
      <c r="S13" s="134">
        <v>114639</v>
      </c>
      <c r="T13" s="134">
        <v>1584948</v>
      </c>
      <c r="U13" s="134">
        <v>66266</v>
      </c>
      <c r="V13" s="134">
        <v>10549</v>
      </c>
      <c r="W13" s="134">
        <f t="shared" si="8"/>
        <v>2567345</v>
      </c>
      <c r="X13" s="134">
        <v>831178</v>
      </c>
      <c r="Y13" s="134">
        <v>1712997</v>
      </c>
      <c r="Z13" s="134">
        <v>18538</v>
      </c>
      <c r="AA13" s="134">
        <v>4632</v>
      </c>
      <c r="AB13" s="135">
        <v>0</v>
      </c>
      <c r="AC13" s="134">
        <v>0</v>
      </c>
      <c r="AD13" s="134">
        <v>0</v>
      </c>
      <c r="AE13" s="134">
        <f t="shared" si="9"/>
        <v>5855326</v>
      </c>
      <c r="AF13" s="134">
        <f t="shared" si="10"/>
        <v>340844</v>
      </c>
      <c r="AG13" s="134">
        <f t="shared" si="11"/>
        <v>340844</v>
      </c>
      <c r="AH13" s="134">
        <v>340844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723623</v>
      </c>
      <c r="AO13" s="134">
        <f t="shared" si="13"/>
        <v>69238</v>
      </c>
      <c r="AP13" s="134">
        <v>54483</v>
      </c>
      <c r="AQ13" s="134">
        <v>0</v>
      </c>
      <c r="AR13" s="134">
        <v>14755</v>
      </c>
      <c r="AS13" s="134">
        <v>0</v>
      </c>
      <c r="AT13" s="134">
        <f t="shared" si="14"/>
        <v>316866</v>
      </c>
      <c r="AU13" s="134">
        <v>55230</v>
      </c>
      <c r="AV13" s="134">
        <v>261636</v>
      </c>
      <c r="AW13" s="134">
        <v>0</v>
      </c>
      <c r="AX13" s="134">
        <v>0</v>
      </c>
      <c r="AY13" s="134">
        <f t="shared" si="15"/>
        <v>337519</v>
      </c>
      <c r="AZ13" s="134">
        <v>146483</v>
      </c>
      <c r="BA13" s="134">
        <v>191036</v>
      </c>
      <c r="BB13" s="134">
        <v>0</v>
      </c>
      <c r="BC13" s="134">
        <v>0</v>
      </c>
      <c r="BD13" s="135">
        <v>0</v>
      </c>
      <c r="BE13" s="134">
        <v>0</v>
      </c>
      <c r="BF13" s="134">
        <v>0</v>
      </c>
      <c r="BG13" s="134">
        <f t="shared" si="16"/>
        <v>1064467</v>
      </c>
      <c r="BH13" s="134">
        <f t="shared" si="17"/>
        <v>451566</v>
      </c>
      <c r="BI13" s="134">
        <f t="shared" si="17"/>
        <v>451566</v>
      </c>
      <c r="BJ13" s="134">
        <f t="shared" si="17"/>
        <v>420138</v>
      </c>
      <c r="BK13" s="134">
        <f t="shared" si="17"/>
        <v>20160</v>
      </c>
      <c r="BL13" s="134">
        <f t="shared" si="17"/>
        <v>11268</v>
      </c>
      <c r="BM13" s="134">
        <f t="shared" si="17"/>
        <v>0</v>
      </c>
      <c r="BN13" s="134">
        <f t="shared" si="17"/>
        <v>0</v>
      </c>
      <c r="BO13" s="135">
        <f t="shared" si="17"/>
        <v>0</v>
      </c>
      <c r="BP13" s="134">
        <f t="shared" si="17"/>
        <v>6468227</v>
      </c>
      <c r="BQ13" s="134">
        <f t="shared" si="17"/>
        <v>1470095</v>
      </c>
      <c r="BR13" s="134">
        <f t="shared" si="17"/>
        <v>291119</v>
      </c>
      <c r="BS13" s="134">
        <f t="shared" si="17"/>
        <v>1000426</v>
      </c>
      <c r="BT13" s="134">
        <f t="shared" si="17"/>
        <v>150710</v>
      </c>
      <c r="BU13" s="134">
        <f t="shared" si="17"/>
        <v>27840</v>
      </c>
      <c r="BV13" s="134">
        <f t="shared" si="17"/>
        <v>2082719</v>
      </c>
      <c r="BW13" s="134">
        <f t="shared" si="17"/>
        <v>169869</v>
      </c>
      <c r="BX13" s="134">
        <f t="shared" si="18"/>
        <v>1846584</v>
      </c>
      <c r="BY13" s="134">
        <f t="shared" si="18"/>
        <v>66266</v>
      </c>
      <c r="BZ13" s="134">
        <f t="shared" si="18"/>
        <v>10549</v>
      </c>
      <c r="CA13" s="134">
        <f t="shared" si="18"/>
        <v>2904864</v>
      </c>
      <c r="CB13" s="134">
        <f t="shared" si="18"/>
        <v>977661</v>
      </c>
      <c r="CC13" s="134">
        <f t="shared" si="18"/>
        <v>1904033</v>
      </c>
      <c r="CD13" s="134">
        <f t="shared" si="18"/>
        <v>18538</v>
      </c>
      <c r="CE13" s="134">
        <f t="shared" si="18"/>
        <v>4632</v>
      </c>
      <c r="CF13" s="135">
        <f t="shared" si="18"/>
        <v>0</v>
      </c>
      <c r="CG13" s="134">
        <f t="shared" si="18"/>
        <v>0</v>
      </c>
      <c r="CH13" s="134">
        <f t="shared" si="18"/>
        <v>0</v>
      </c>
      <c r="CI13" s="134">
        <f t="shared" si="18"/>
        <v>6919793</v>
      </c>
    </row>
    <row r="14" spans="1:87" s="129" customFormat="1" ht="12" customHeight="1">
      <c r="A14" s="125" t="s">
        <v>336</v>
      </c>
      <c r="B14" s="126" t="s">
        <v>350</v>
      </c>
      <c r="C14" s="125" t="s">
        <v>334</v>
      </c>
      <c r="D14" s="134">
        <f t="shared" si="3"/>
        <v>33642</v>
      </c>
      <c r="E14" s="134">
        <f t="shared" si="4"/>
        <v>33642</v>
      </c>
      <c r="F14" s="134">
        <v>0</v>
      </c>
      <c r="G14" s="134">
        <v>0</v>
      </c>
      <c r="H14" s="134">
        <v>0</v>
      </c>
      <c r="I14" s="134">
        <v>33642</v>
      </c>
      <c r="J14" s="134">
        <v>0</v>
      </c>
      <c r="K14" s="135">
        <v>0</v>
      </c>
      <c r="L14" s="134">
        <f t="shared" si="5"/>
        <v>581057</v>
      </c>
      <c r="M14" s="134">
        <f t="shared" si="6"/>
        <v>44996</v>
      </c>
      <c r="N14" s="134">
        <v>44996</v>
      </c>
      <c r="O14" s="134">
        <v>0</v>
      </c>
      <c r="P14" s="134">
        <v>0</v>
      </c>
      <c r="Q14" s="134">
        <v>0</v>
      </c>
      <c r="R14" s="134">
        <f t="shared" si="7"/>
        <v>260322</v>
      </c>
      <c r="S14" s="134">
        <v>0</v>
      </c>
      <c r="T14" s="134">
        <v>245600</v>
      </c>
      <c r="U14" s="134">
        <v>14722</v>
      </c>
      <c r="V14" s="134">
        <v>0</v>
      </c>
      <c r="W14" s="134">
        <f t="shared" si="8"/>
        <v>275739</v>
      </c>
      <c r="X14" s="134">
        <v>173278</v>
      </c>
      <c r="Y14" s="134">
        <v>93770</v>
      </c>
      <c r="Z14" s="134">
        <v>8574</v>
      </c>
      <c r="AA14" s="134">
        <v>117</v>
      </c>
      <c r="AB14" s="135">
        <v>0</v>
      </c>
      <c r="AC14" s="134">
        <v>0</v>
      </c>
      <c r="AD14" s="134">
        <v>4104</v>
      </c>
      <c r="AE14" s="134">
        <f t="shared" si="9"/>
        <v>618803</v>
      </c>
      <c r="AF14" s="134">
        <f t="shared" si="10"/>
        <v>1260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1260</v>
      </c>
      <c r="AM14" s="135">
        <v>0</v>
      </c>
      <c r="AN14" s="134">
        <f t="shared" si="12"/>
        <v>106744</v>
      </c>
      <c r="AO14" s="134">
        <f t="shared" si="13"/>
        <v>37614</v>
      </c>
      <c r="AP14" s="134">
        <v>4092</v>
      </c>
      <c r="AQ14" s="134">
        <v>0</v>
      </c>
      <c r="AR14" s="134">
        <v>33522</v>
      </c>
      <c r="AS14" s="134">
        <v>0</v>
      </c>
      <c r="AT14" s="134">
        <f t="shared" si="14"/>
        <v>63665</v>
      </c>
      <c r="AU14" s="134">
        <v>0</v>
      </c>
      <c r="AV14" s="134">
        <v>63665</v>
      </c>
      <c r="AW14" s="134">
        <v>0</v>
      </c>
      <c r="AX14" s="134">
        <v>0</v>
      </c>
      <c r="AY14" s="134">
        <f t="shared" si="15"/>
        <v>5465</v>
      </c>
      <c r="AZ14" s="134">
        <v>1273</v>
      </c>
      <c r="BA14" s="134">
        <v>4192</v>
      </c>
      <c r="BB14" s="134">
        <v>0</v>
      </c>
      <c r="BC14" s="134">
        <v>0</v>
      </c>
      <c r="BD14" s="135">
        <v>0</v>
      </c>
      <c r="BE14" s="134">
        <v>0</v>
      </c>
      <c r="BF14" s="134">
        <v>38407</v>
      </c>
      <c r="BG14" s="134">
        <f t="shared" si="16"/>
        <v>146411</v>
      </c>
      <c r="BH14" s="134">
        <f t="shared" si="17"/>
        <v>34902</v>
      </c>
      <c r="BI14" s="134">
        <f t="shared" si="17"/>
        <v>33642</v>
      </c>
      <c r="BJ14" s="134">
        <f t="shared" si="17"/>
        <v>0</v>
      </c>
      <c r="BK14" s="134">
        <f t="shared" si="17"/>
        <v>0</v>
      </c>
      <c r="BL14" s="134">
        <f t="shared" si="17"/>
        <v>0</v>
      </c>
      <c r="BM14" s="134">
        <f t="shared" si="17"/>
        <v>33642</v>
      </c>
      <c r="BN14" s="134">
        <f t="shared" si="17"/>
        <v>1260</v>
      </c>
      <c r="BO14" s="135">
        <f t="shared" si="17"/>
        <v>0</v>
      </c>
      <c r="BP14" s="134">
        <f t="shared" si="17"/>
        <v>687801</v>
      </c>
      <c r="BQ14" s="134">
        <f t="shared" si="17"/>
        <v>82610</v>
      </c>
      <c r="BR14" s="134">
        <f t="shared" si="17"/>
        <v>49088</v>
      </c>
      <c r="BS14" s="134">
        <f t="shared" si="17"/>
        <v>0</v>
      </c>
      <c r="BT14" s="134">
        <f t="shared" si="17"/>
        <v>33522</v>
      </c>
      <c r="BU14" s="134">
        <f t="shared" si="17"/>
        <v>0</v>
      </c>
      <c r="BV14" s="134">
        <f t="shared" si="17"/>
        <v>323987</v>
      </c>
      <c r="BW14" s="134">
        <f t="shared" si="17"/>
        <v>0</v>
      </c>
      <c r="BX14" s="134">
        <f t="shared" si="18"/>
        <v>309265</v>
      </c>
      <c r="BY14" s="134">
        <f t="shared" si="18"/>
        <v>14722</v>
      </c>
      <c r="BZ14" s="134">
        <f t="shared" si="18"/>
        <v>0</v>
      </c>
      <c r="CA14" s="134">
        <f t="shared" si="18"/>
        <v>281204</v>
      </c>
      <c r="CB14" s="134">
        <f t="shared" si="18"/>
        <v>174551</v>
      </c>
      <c r="CC14" s="134">
        <f t="shared" si="18"/>
        <v>97962</v>
      </c>
      <c r="CD14" s="134">
        <f t="shared" si="18"/>
        <v>8574</v>
      </c>
      <c r="CE14" s="134">
        <f t="shared" si="18"/>
        <v>117</v>
      </c>
      <c r="CF14" s="135">
        <f t="shared" si="18"/>
        <v>0</v>
      </c>
      <c r="CG14" s="134">
        <f t="shared" si="18"/>
        <v>0</v>
      </c>
      <c r="CH14" s="134">
        <f t="shared" si="18"/>
        <v>42511</v>
      </c>
      <c r="CI14" s="134">
        <f t="shared" si="18"/>
        <v>765214</v>
      </c>
    </row>
    <row r="15" spans="1:87" s="129" customFormat="1" ht="12" customHeight="1">
      <c r="A15" s="125" t="s">
        <v>336</v>
      </c>
      <c r="B15" s="126" t="s">
        <v>351</v>
      </c>
      <c r="C15" s="125" t="s">
        <v>352</v>
      </c>
      <c r="D15" s="134">
        <f t="shared" si="3"/>
        <v>825060</v>
      </c>
      <c r="E15" s="134">
        <f t="shared" si="4"/>
        <v>680033</v>
      </c>
      <c r="F15" s="134">
        <v>0</v>
      </c>
      <c r="G15" s="134">
        <v>665173</v>
      </c>
      <c r="H15" s="134">
        <v>14238</v>
      </c>
      <c r="I15" s="134">
        <v>622</v>
      </c>
      <c r="J15" s="134">
        <v>145027</v>
      </c>
      <c r="K15" s="135">
        <v>0</v>
      </c>
      <c r="L15" s="134">
        <f t="shared" si="5"/>
        <v>598261</v>
      </c>
      <c r="M15" s="134">
        <f t="shared" si="6"/>
        <v>52516</v>
      </c>
      <c r="N15" s="134">
        <v>52516</v>
      </c>
      <c r="O15" s="134">
        <v>0</v>
      </c>
      <c r="P15" s="134">
        <v>0</v>
      </c>
      <c r="Q15" s="134">
        <v>0</v>
      </c>
      <c r="R15" s="134">
        <f t="shared" si="7"/>
        <v>70672</v>
      </c>
      <c r="S15" s="134">
        <v>1909</v>
      </c>
      <c r="T15" s="134">
        <v>56738</v>
      </c>
      <c r="U15" s="134">
        <v>12025</v>
      </c>
      <c r="V15" s="134">
        <v>0</v>
      </c>
      <c r="W15" s="134">
        <f t="shared" si="8"/>
        <v>474124</v>
      </c>
      <c r="X15" s="134">
        <v>235192</v>
      </c>
      <c r="Y15" s="134">
        <v>211596</v>
      </c>
      <c r="Z15" s="134">
        <v>26066</v>
      </c>
      <c r="AA15" s="134">
        <v>1270</v>
      </c>
      <c r="AB15" s="135">
        <v>0</v>
      </c>
      <c r="AC15" s="134">
        <v>949</v>
      </c>
      <c r="AD15" s="134">
        <v>6172</v>
      </c>
      <c r="AE15" s="134">
        <f t="shared" si="9"/>
        <v>1429493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167081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52142</v>
      </c>
      <c r="AU15" s="134">
        <v>0</v>
      </c>
      <c r="AV15" s="134">
        <v>52142</v>
      </c>
      <c r="AW15" s="134">
        <v>0</v>
      </c>
      <c r="AX15" s="134">
        <v>0</v>
      </c>
      <c r="AY15" s="134">
        <f t="shared" si="15"/>
        <v>114939</v>
      </c>
      <c r="AZ15" s="134">
        <v>0</v>
      </c>
      <c r="BA15" s="134">
        <v>114939</v>
      </c>
      <c r="BB15" s="134">
        <v>0</v>
      </c>
      <c r="BC15" s="134">
        <v>0</v>
      </c>
      <c r="BD15" s="135">
        <v>0</v>
      </c>
      <c r="BE15" s="134">
        <v>0</v>
      </c>
      <c r="BF15" s="134">
        <v>0</v>
      </c>
      <c r="BG15" s="134">
        <f t="shared" si="16"/>
        <v>167081</v>
      </c>
      <c r="BH15" s="134">
        <f t="shared" si="17"/>
        <v>825060</v>
      </c>
      <c r="BI15" s="134">
        <f t="shared" si="17"/>
        <v>680033</v>
      </c>
      <c r="BJ15" s="134">
        <f t="shared" si="17"/>
        <v>0</v>
      </c>
      <c r="BK15" s="134">
        <f t="shared" si="17"/>
        <v>665173</v>
      </c>
      <c r="BL15" s="134">
        <f t="shared" si="17"/>
        <v>14238</v>
      </c>
      <c r="BM15" s="134">
        <f t="shared" si="17"/>
        <v>622</v>
      </c>
      <c r="BN15" s="134">
        <f t="shared" si="17"/>
        <v>145027</v>
      </c>
      <c r="BO15" s="135">
        <f t="shared" si="17"/>
        <v>0</v>
      </c>
      <c r="BP15" s="134">
        <f t="shared" si="17"/>
        <v>765342</v>
      </c>
      <c r="BQ15" s="134">
        <f t="shared" si="17"/>
        <v>52516</v>
      </c>
      <c r="BR15" s="134">
        <f t="shared" si="17"/>
        <v>52516</v>
      </c>
      <c r="BS15" s="134">
        <f t="shared" si="17"/>
        <v>0</v>
      </c>
      <c r="BT15" s="134">
        <f t="shared" si="17"/>
        <v>0</v>
      </c>
      <c r="BU15" s="134">
        <f t="shared" si="17"/>
        <v>0</v>
      </c>
      <c r="BV15" s="134">
        <f t="shared" si="17"/>
        <v>122814</v>
      </c>
      <c r="BW15" s="134">
        <f t="shared" si="17"/>
        <v>1909</v>
      </c>
      <c r="BX15" s="134">
        <f t="shared" si="18"/>
        <v>108880</v>
      </c>
      <c r="BY15" s="134">
        <f t="shared" si="18"/>
        <v>12025</v>
      </c>
      <c r="BZ15" s="134">
        <f t="shared" si="18"/>
        <v>0</v>
      </c>
      <c r="CA15" s="134">
        <f t="shared" si="18"/>
        <v>589063</v>
      </c>
      <c r="CB15" s="134">
        <f t="shared" si="18"/>
        <v>235192</v>
      </c>
      <c r="CC15" s="134">
        <f t="shared" si="18"/>
        <v>326535</v>
      </c>
      <c r="CD15" s="134">
        <f t="shared" si="18"/>
        <v>26066</v>
      </c>
      <c r="CE15" s="134">
        <f t="shared" si="18"/>
        <v>1270</v>
      </c>
      <c r="CF15" s="135">
        <f t="shared" si="18"/>
        <v>0</v>
      </c>
      <c r="CG15" s="134">
        <f t="shared" si="18"/>
        <v>949</v>
      </c>
      <c r="CH15" s="134">
        <f t="shared" si="18"/>
        <v>6172</v>
      </c>
      <c r="CI15" s="134">
        <f t="shared" si="18"/>
        <v>1596574</v>
      </c>
    </row>
    <row r="16" spans="1:87" s="129" customFormat="1" ht="12" customHeight="1">
      <c r="A16" s="125" t="s">
        <v>336</v>
      </c>
      <c r="B16" s="126" t="s">
        <v>353</v>
      </c>
      <c r="C16" s="125" t="s">
        <v>354</v>
      </c>
      <c r="D16" s="134">
        <f t="shared" si="3"/>
        <v>1999</v>
      </c>
      <c r="E16" s="134">
        <f t="shared" si="4"/>
        <v>1999</v>
      </c>
      <c r="F16" s="134">
        <v>0</v>
      </c>
      <c r="G16" s="134">
        <v>0</v>
      </c>
      <c r="H16" s="134">
        <v>0</v>
      </c>
      <c r="I16" s="134">
        <v>1999</v>
      </c>
      <c r="J16" s="134">
        <v>0</v>
      </c>
      <c r="K16" s="135">
        <v>0</v>
      </c>
      <c r="L16" s="134">
        <f t="shared" si="5"/>
        <v>551777</v>
      </c>
      <c r="M16" s="134">
        <f t="shared" si="6"/>
        <v>96271</v>
      </c>
      <c r="N16" s="134">
        <v>65957</v>
      </c>
      <c r="O16" s="134">
        <v>0</v>
      </c>
      <c r="P16" s="134">
        <v>30314</v>
      </c>
      <c r="Q16" s="134">
        <v>0</v>
      </c>
      <c r="R16" s="134">
        <f t="shared" si="7"/>
        <v>94030</v>
      </c>
      <c r="S16" s="134">
        <v>9376</v>
      </c>
      <c r="T16" s="134">
        <v>84213</v>
      </c>
      <c r="U16" s="134">
        <v>441</v>
      </c>
      <c r="V16" s="134">
        <v>7066</v>
      </c>
      <c r="W16" s="134">
        <f t="shared" si="8"/>
        <v>354410</v>
      </c>
      <c r="X16" s="134">
        <v>97194</v>
      </c>
      <c r="Y16" s="134">
        <v>190139</v>
      </c>
      <c r="Z16" s="134">
        <v>66968</v>
      </c>
      <c r="AA16" s="134">
        <v>109</v>
      </c>
      <c r="AB16" s="135">
        <v>0</v>
      </c>
      <c r="AC16" s="134">
        <v>0</v>
      </c>
      <c r="AD16" s="134">
        <v>11841</v>
      </c>
      <c r="AE16" s="134">
        <f t="shared" si="9"/>
        <v>565617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137068</v>
      </c>
      <c r="AO16" s="134">
        <f t="shared" si="13"/>
        <v>14294</v>
      </c>
      <c r="AP16" s="134">
        <v>14294</v>
      </c>
      <c r="AQ16" s="134">
        <v>0</v>
      </c>
      <c r="AR16" s="134">
        <v>0</v>
      </c>
      <c r="AS16" s="134">
        <v>0</v>
      </c>
      <c r="AT16" s="134">
        <f t="shared" si="14"/>
        <v>62028</v>
      </c>
      <c r="AU16" s="134">
        <v>0</v>
      </c>
      <c r="AV16" s="134">
        <v>62028</v>
      </c>
      <c r="AW16" s="134">
        <v>0</v>
      </c>
      <c r="AX16" s="134">
        <v>0</v>
      </c>
      <c r="AY16" s="134">
        <f t="shared" si="15"/>
        <v>60746</v>
      </c>
      <c r="AZ16" s="134">
        <v>0</v>
      </c>
      <c r="BA16" s="134">
        <v>60746</v>
      </c>
      <c r="BB16" s="134">
        <v>0</v>
      </c>
      <c r="BC16" s="134">
        <v>0</v>
      </c>
      <c r="BD16" s="135">
        <v>0</v>
      </c>
      <c r="BE16" s="134">
        <v>0</v>
      </c>
      <c r="BF16" s="134">
        <v>5578</v>
      </c>
      <c r="BG16" s="134">
        <f t="shared" si="16"/>
        <v>142646</v>
      </c>
      <c r="BH16" s="134">
        <f t="shared" si="17"/>
        <v>1999</v>
      </c>
      <c r="BI16" s="134">
        <f t="shared" si="17"/>
        <v>1999</v>
      </c>
      <c r="BJ16" s="134">
        <f t="shared" si="17"/>
        <v>0</v>
      </c>
      <c r="BK16" s="134">
        <f t="shared" si="17"/>
        <v>0</v>
      </c>
      <c r="BL16" s="134">
        <f t="shared" si="17"/>
        <v>0</v>
      </c>
      <c r="BM16" s="134">
        <f t="shared" si="17"/>
        <v>1999</v>
      </c>
      <c r="BN16" s="134">
        <f t="shared" si="17"/>
        <v>0</v>
      </c>
      <c r="BO16" s="135">
        <f t="shared" si="17"/>
        <v>0</v>
      </c>
      <c r="BP16" s="134">
        <f t="shared" si="17"/>
        <v>688845</v>
      </c>
      <c r="BQ16" s="134">
        <f t="shared" si="17"/>
        <v>110565</v>
      </c>
      <c r="BR16" s="134">
        <f t="shared" si="17"/>
        <v>80251</v>
      </c>
      <c r="BS16" s="134">
        <f t="shared" si="17"/>
        <v>0</v>
      </c>
      <c r="BT16" s="134">
        <f t="shared" si="17"/>
        <v>30314</v>
      </c>
      <c r="BU16" s="134">
        <f t="shared" si="17"/>
        <v>0</v>
      </c>
      <c r="BV16" s="134">
        <f t="shared" si="17"/>
        <v>156058</v>
      </c>
      <c r="BW16" s="134">
        <f t="shared" si="17"/>
        <v>9376</v>
      </c>
      <c r="BX16" s="134">
        <f t="shared" si="18"/>
        <v>146241</v>
      </c>
      <c r="BY16" s="134">
        <f t="shared" si="18"/>
        <v>441</v>
      </c>
      <c r="BZ16" s="134">
        <f t="shared" si="18"/>
        <v>7066</v>
      </c>
      <c r="CA16" s="134">
        <f t="shared" si="18"/>
        <v>415156</v>
      </c>
      <c r="CB16" s="134">
        <f t="shared" si="18"/>
        <v>97194</v>
      </c>
      <c r="CC16" s="134">
        <f t="shared" si="18"/>
        <v>250885</v>
      </c>
      <c r="CD16" s="134">
        <f t="shared" si="18"/>
        <v>66968</v>
      </c>
      <c r="CE16" s="134">
        <f t="shared" si="18"/>
        <v>109</v>
      </c>
      <c r="CF16" s="135">
        <f t="shared" si="18"/>
        <v>0</v>
      </c>
      <c r="CG16" s="134">
        <f t="shared" si="18"/>
        <v>0</v>
      </c>
      <c r="CH16" s="134">
        <f t="shared" si="18"/>
        <v>17419</v>
      </c>
      <c r="CI16" s="134">
        <f t="shared" si="18"/>
        <v>708263</v>
      </c>
    </row>
    <row r="17" spans="1:87" s="129" customFormat="1" ht="12" customHeight="1">
      <c r="A17" s="125" t="s">
        <v>336</v>
      </c>
      <c r="B17" s="126" t="s">
        <v>355</v>
      </c>
      <c r="C17" s="125" t="s">
        <v>356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0</v>
      </c>
      <c r="L17" s="134">
        <f t="shared" si="5"/>
        <v>490468</v>
      </c>
      <c r="M17" s="134">
        <f t="shared" si="6"/>
        <v>115424</v>
      </c>
      <c r="N17" s="134">
        <v>37432</v>
      </c>
      <c r="O17" s="134">
        <v>44844</v>
      </c>
      <c r="P17" s="134">
        <v>33148</v>
      </c>
      <c r="Q17" s="134">
        <v>0</v>
      </c>
      <c r="R17" s="134">
        <f t="shared" si="7"/>
        <v>99990</v>
      </c>
      <c r="S17" s="134">
        <v>15834</v>
      </c>
      <c r="T17" s="134">
        <v>84156</v>
      </c>
      <c r="U17" s="134">
        <v>0</v>
      </c>
      <c r="V17" s="134">
        <v>0</v>
      </c>
      <c r="W17" s="134">
        <f t="shared" si="8"/>
        <v>275054</v>
      </c>
      <c r="X17" s="134">
        <v>68539</v>
      </c>
      <c r="Y17" s="134">
        <v>199584</v>
      </c>
      <c r="Z17" s="134">
        <v>6931</v>
      </c>
      <c r="AA17" s="134">
        <v>0</v>
      </c>
      <c r="AB17" s="135">
        <v>0</v>
      </c>
      <c r="AC17" s="134">
        <v>0</v>
      </c>
      <c r="AD17" s="134">
        <v>4992</v>
      </c>
      <c r="AE17" s="134">
        <f t="shared" si="9"/>
        <v>495460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49774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16750</v>
      </c>
      <c r="AU17" s="134">
        <v>287</v>
      </c>
      <c r="AV17" s="134">
        <v>16463</v>
      </c>
      <c r="AW17" s="134">
        <v>0</v>
      </c>
      <c r="AX17" s="134">
        <v>0</v>
      </c>
      <c r="AY17" s="134">
        <f t="shared" si="15"/>
        <v>33024</v>
      </c>
      <c r="AZ17" s="134">
        <v>20500</v>
      </c>
      <c r="BA17" s="134">
        <v>12524</v>
      </c>
      <c r="BB17" s="134">
        <v>0</v>
      </c>
      <c r="BC17" s="134">
        <v>0</v>
      </c>
      <c r="BD17" s="135">
        <v>0</v>
      </c>
      <c r="BE17" s="134">
        <v>0</v>
      </c>
      <c r="BF17" s="134">
        <v>554</v>
      </c>
      <c r="BG17" s="134">
        <f t="shared" si="16"/>
        <v>50328</v>
      </c>
      <c r="BH17" s="134">
        <f t="shared" si="17"/>
        <v>0</v>
      </c>
      <c r="BI17" s="134">
        <f t="shared" si="17"/>
        <v>0</v>
      </c>
      <c r="BJ17" s="134">
        <f t="shared" si="17"/>
        <v>0</v>
      </c>
      <c r="BK17" s="134">
        <f t="shared" si="17"/>
        <v>0</v>
      </c>
      <c r="BL17" s="134">
        <f t="shared" si="17"/>
        <v>0</v>
      </c>
      <c r="BM17" s="134">
        <f t="shared" si="17"/>
        <v>0</v>
      </c>
      <c r="BN17" s="134">
        <f t="shared" si="17"/>
        <v>0</v>
      </c>
      <c r="BO17" s="135">
        <f t="shared" si="17"/>
        <v>0</v>
      </c>
      <c r="BP17" s="134">
        <f t="shared" si="17"/>
        <v>540242</v>
      </c>
      <c r="BQ17" s="134">
        <f t="shared" si="17"/>
        <v>115424</v>
      </c>
      <c r="BR17" s="134">
        <f t="shared" si="17"/>
        <v>37432</v>
      </c>
      <c r="BS17" s="134">
        <f t="shared" si="17"/>
        <v>44844</v>
      </c>
      <c r="BT17" s="134">
        <f t="shared" si="17"/>
        <v>33148</v>
      </c>
      <c r="BU17" s="134">
        <f t="shared" si="17"/>
        <v>0</v>
      </c>
      <c r="BV17" s="134">
        <f t="shared" si="17"/>
        <v>116740</v>
      </c>
      <c r="BW17" s="134">
        <f t="shared" si="17"/>
        <v>16121</v>
      </c>
      <c r="BX17" s="134">
        <f t="shared" si="18"/>
        <v>100619</v>
      </c>
      <c r="BY17" s="134">
        <f t="shared" si="18"/>
        <v>0</v>
      </c>
      <c r="BZ17" s="134">
        <f t="shared" si="18"/>
        <v>0</v>
      </c>
      <c r="CA17" s="134">
        <f t="shared" si="18"/>
        <v>308078</v>
      </c>
      <c r="CB17" s="134">
        <f t="shared" si="18"/>
        <v>89039</v>
      </c>
      <c r="CC17" s="134">
        <f t="shared" si="18"/>
        <v>212108</v>
      </c>
      <c r="CD17" s="134">
        <f t="shared" si="18"/>
        <v>6931</v>
      </c>
      <c r="CE17" s="134">
        <f t="shared" si="18"/>
        <v>0</v>
      </c>
      <c r="CF17" s="135">
        <f t="shared" si="18"/>
        <v>0</v>
      </c>
      <c r="CG17" s="134">
        <f t="shared" si="18"/>
        <v>0</v>
      </c>
      <c r="CH17" s="134">
        <f t="shared" si="18"/>
        <v>5546</v>
      </c>
      <c r="CI17" s="134">
        <f t="shared" si="18"/>
        <v>545788</v>
      </c>
    </row>
    <row r="18" spans="1:87" s="129" customFormat="1" ht="12" customHeight="1">
      <c r="A18" s="125" t="s">
        <v>336</v>
      </c>
      <c r="B18" s="126" t="s">
        <v>357</v>
      </c>
      <c r="C18" s="125" t="s">
        <v>358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864357</v>
      </c>
      <c r="M18" s="134">
        <f t="shared" si="6"/>
        <v>42237</v>
      </c>
      <c r="N18" s="134">
        <v>42237</v>
      </c>
      <c r="O18" s="134">
        <v>0</v>
      </c>
      <c r="P18" s="134">
        <v>0</v>
      </c>
      <c r="Q18" s="134">
        <v>0</v>
      </c>
      <c r="R18" s="134">
        <f t="shared" si="7"/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f t="shared" si="8"/>
        <v>822120</v>
      </c>
      <c r="X18" s="134">
        <v>681559</v>
      </c>
      <c r="Y18" s="134">
        <v>159</v>
      </c>
      <c r="Z18" s="134">
        <v>0</v>
      </c>
      <c r="AA18" s="134">
        <v>140402</v>
      </c>
      <c r="AB18" s="135">
        <v>1137007</v>
      </c>
      <c r="AC18" s="134">
        <v>0</v>
      </c>
      <c r="AD18" s="134">
        <v>22763</v>
      </c>
      <c r="AE18" s="134">
        <f t="shared" si="9"/>
        <v>887120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10559</v>
      </c>
      <c r="AO18" s="134">
        <f t="shared" si="13"/>
        <v>10559</v>
      </c>
      <c r="AP18" s="134">
        <v>10559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261809</v>
      </c>
      <c r="BE18" s="134">
        <v>0</v>
      </c>
      <c r="BF18" s="134">
        <v>0</v>
      </c>
      <c r="BG18" s="134">
        <f t="shared" si="16"/>
        <v>10559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0</v>
      </c>
      <c r="BP18" s="134">
        <f t="shared" si="17"/>
        <v>874916</v>
      </c>
      <c r="BQ18" s="134">
        <f t="shared" si="17"/>
        <v>52796</v>
      </c>
      <c r="BR18" s="134">
        <f t="shared" si="17"/>
        <v>52796</v>
      </c>
      <c r="BS18" s="134">
        <f t="shared" si="17"/>
        <v>0</v>
      </c>
      <c r="BT18" s="134">
        <f t="shared" si="17"/>
        <v>0</v>
      </c>
      <c r="BU18" s="134">
        <f t="shared" si="17"/>
        <v>0</v>
      </c>
      <c r="BV18" s="134">
        <f t="shared" si="17"/>
        <v>0</v>
      </c>
      <c r="BW18" s="134">
        <f t="shared" si="17"/>
        <v>0</v>
      </c>
      <c r="BX18" s="134">
        <f t="shared" si="18"/>
        <v>0</v>
      </c>
      <c r="BY18" s="134">
        <f t="shared" si="18"/>
        <v>0</v>
      </c>
      <c r="BZ18" s="134">
        <f t="shared" si="18"/>
        <v>0</v>
      </c>
      <c r="CA18" s="134">
        <f t="shared" si="18"/>
        <v>822120</v>
      </c>
      <c r="CB18" s="134">
        <f t="shared" si="18"/>
        <v>681559</v>
      </c>
      <c r="CC18" s="134">
        <f t="shared" si="18"/>
        <v>159</v>
      </c>
      <c r="CD18" s="134">
        <f t="shared" si="18"/>
        <v>0</v>
      </c>
      <c r="CE18" s="134">
        <f t="shared" si="18"/>
        <v>140402</v>
      </c>
      <c r="CF18" s="135">
        <f t="shared" si="18"/>
        <v>1398816</v>
      </c>
      <c r="CG18" s="134">
        <f t="shared" si="18"/>
        <v>0</v>
      </c>
      <c r="CH18" s="134">
        <f t="shared" si="18"/>
        <v>22763</v>
      </c>
      <c r="CI18" s="134">
        <f t="shared" si="18"/>
        <v>897679</v>
      </c>
    </row>
    <row r="19" spans="1:87" s="129" customFormat="1" ht="12" customHeight="1">
      <c r="A19" s="125" t="s">
        <v>336</v>
      </c>
      <c r="B19" s="126" t="s">
        <v>359</v>
      </c>
      <c r="C19" s="125" t="s">
        <v>360</v>
      </c>
      <c r="D19" s="134">
        <f t="shared" si="3"/>
        <v>21101</v>
      </c>
      <c r="E19" s="134">
        <f t="shared" si="4"/>
        <v>21101</v>
      </c>
      <c r="F19" s="134">
        <v>0</v>
      </c>
      <c r="G19" s="134">
        <v>0</v>
      </c>
      <c r="H19" s="134">
        <v>21101</v>
      </c>
      <c r="I19" s="134">
        <v>0</v>
      </c>
      <c r="J19" s="134">
        <v>0</v>
      </c>
      <c r="K19" s="135">
        <v>0</v>
      </c>
      <c r="L19" s="134">
        <f t="shared" si="5"/>
        <v>1747298</v>
      </c>
      <c r="M19" s="134">
        <f t="shared" si="6"/>
        <v>56261</v>
      </c>
      <c r="N19" s="134">
        <v>44557</v>
      </c>
      <c r="O19" s="134">
        <v>0</v>
      </c>
      <c r="P19" s="134">
        <v>11704</v>
      </c>
      <c r="Q19" s="134">
        <v>0</v>
      </c>
      <c r="R19" s="134">
        <f t="shared" si="7"/>
        <v>339078</v>
      </c>
      <c r="S19" s="134">
        <v>6265</v>
      </c>
      <c r="T19" s="134">
        <v>325240</v>
      </c>
      <c r="U19" s="134">
        <v>7573</v>
      </c>
      <c r="V19" s="134">
        <v>0</v>
      </c>
      <c r="W19" s="134">
        <f t="shared" si="8"/>
        <v>1351959</v>
      </c>
      <c r="X19" s="134">
        <v>316211</v>
      </c>
      <c r="Y19" s="134">
        <v>1000082</v>
      </c>
      <c r="Z19" s="134">
        <v>29346</v>
      </c>
      <c r="AA19" s="134">
        <v>6320</v>
      </c>
      <c r="AB19" s="135">
        <v>0</v>
      </c>
      <c r="AC19" s="134">
        <v>0</v>
      </c>
      <c r="AD19" s="134">
        <v>0</v>
      </c>
      <c r="AE19" s="134">
        <f t="shared" si="9"/>
        <v>1768399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257659</v>
      </c>
      <c r="AO19" s="134">
        <f t="shared" si="13"/>
        <v>8537</v>
      </c>
      <c r="AP19" s="134">
        <v>8537</v>
      </c>
      <c r="AQ19" s="134">
        <v>0</v>
      </c>
      <c r="AR19" s="134">
        <v>0</v>
      </c>
      <c r="AS19" s="134">
        <v>0</v>
      </c>
      <c r="AT19" s="134">
        <f t="shared" si="14"/>
        <v>91746</v>
      </c>
      <c r="AU19" s="134">
        <v>587</v>
      </c>
      <c r="AV19" s="134">
        <v>91159</v>
      </c>
      <c r="AW19" s="134">
        <v>0</v>
      </c>
      <c r="AX19" s="134">
        <v>0</v>
      </c>
      <c r="AY19" s="134">
        <f t="shared" si="15"/>
        <v>157376</v>
      </c>
      <c r="AZ19" s="134">
        <v>760</v>
      </c>
      <c r="BA19" s="134">
        <v>156616</v>
      </c>
      <c r="BB19" s="134">
        <v>0</v>
      </c>
      <c r="BC19" s="134">
        <v>0</v>
      </c>
      <c r="BD19" s="135">
        <v>0</v>
      </c>
      <c r="BE19" s="134">
        <v>0</v>
      </c>
      <c r="BF19" s="134">
        <v>0</v>
      </c>
      <c r="BG19" s="134">
        <f t="shared" si="16"/>
        <v>257659</v>
      </c>
      <c r="BH19" s="134">
        <f t="shared" si="17"/>
        <v>21101</v>
      </c>
      <c r="BI19" s="134">
        <f t="shared" si="17"/>
        <v>21101</v>
      </c>
      <c r="BJ19" s="134">
        <f t="shared" si="17"/>
        <v>0</v>
      </c>
      <c r="BK19" s="134">
        <f t="shared" si="17"/>
        <v>0</v>
      </c>
      <c r="BL19" s="134">
        <f t="shared" si="17"/>
        <v>21101</v>
      </c>
      <c r="BM19" s="134">
        <f t="shared" si="17"/>
        <v>0</v>
      </c>
      <c r="BN19" s="134">
        <f t="shared" si="17"/>
        <v>0</v>
      </c>
      <c r="BO19" s="135">
        <f t="shared" si="17"/>
        <v>0</v>
      </c>
      <c r="BP19" s="134">
        <f t="shared" si="17"/>
        <v>2004957</v>
      </c>
      <c r="BQ19" s="134">
        <f t="shared" si="17"/>
        <v>64798</v>
      </c>
      <c r="BR19" s="134">
        <f t="shared" si="17"/>
        <v>53094</v>
      </c>
      <c r="BS19" s="134">
        <f t="shared" si="17"/>
        <v>0</v>
      </c>
      <c r="BT19" s="134">
        <f t="shared" si="17"/>
        <v>11704</v>
      </c>
      <c r="BU19" s="134">
        <f t="shared" si="17"/>
        <v>0</v>
      </c>
      <c r="BV19" s="134">
        <f t="shared" si="17"/>
        <v>430824</v>
      </c>
      <c r="BW19" s="134">
        <f t="shared" si="17"/>
        <v>6852</v>
      </c>
      <c r="BX19" s="134">
        <f t="shared" si="18"/>
        <v>416399</v>
      </c>
      <c r="BY19" s="134">
        <f t="shared" si="18"/>
        <v>7573</v>
      </c>
      <c r="BZ19" s="134">
        <f t="shared" si="18"/>
        <v>0</v>
      </c>
      <c r="CA19" s="134">
        <f t="shared" si="18"/>
        <v>1509335</v>
      </c>
      <c r="CB19" s="134">
        <f t="shared" si="18"/>
        <v>316971</v>
      </c>
      <c r="CC19" s="134">
        <f t="shared" si="18"/>
        <v>1156698</v>
      </c>
      <c r="CD19" s="134">
        <f t="shared" si="18"/>
        <v>29346</v>
      </c>
      <c r="CE19" s="134">
        <f t="shared" si="18"/>
        <v>6320</v>
      </c>
      <c r="CF19" s="135">
        <f t="shared" si="18"/>
        <v>0</v>
      </c>
      <c r="CG19" s="134">
        <f t="shared" si="18"/>
        <v>0</v>
      </c>
      <c r="CH19" s="134">
        <f t="shared" si="18"/>
        <v>0</v>
      </c>
      <c r="CI19" s="134">
        <f t="shared" si="18"/>
        <v>2026058</v>
      </c>
    </row>
    <row r="20" spans="1:87" s="129" customFormat="1" ht="12" customHeight="1">
      <c r="A20" s="125" t="s">
        <v>336</v>
      </c>
      <c r="B20" s="126" t="s">
        <v>361</v>
      </c>
      <c r="C20" s="125" t="s">
        <v>362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0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f t="shared" si="8"/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248010</v>
      </c>
      <c r="AC20" s="134">
        <v>0</v>
      </c>
      <c r="AD20" s="134">
        <v>0</v>
      </c>
      <c r="AE20" s="134">
        <f t="shared" si="9"/>
        <v>0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120952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47112</v>
      </c>
      <c r="AU20" s="134">
        <v>0</v>
      </c>
      <c r="AV20" s="134">
        <v>0</v>
      </c>
      <c r="AW20" s="134">
        <v>47112</v>
      </c>
      <c r="AX20" s="134">
        <v>0</v>
      </c>
      <c r="AY20" s="134">
        <f t="shared" si="15"/>
        <v>73840</v>
      </c>
      <c r="AZ20" s="134">
        <v>73840</v>
      </c>
      <c r="BA20" s="134">
        <v>0</v>
      </c>
      <c r="BB20" s="134">
        <v>0</v>
      </c>
      <c r="BC20" s="134">
        <v>0</v>
      </c>
      <c r="BD20" s="135">
        <v>0</v>
      </c>
      <c r="BE20" s="134">
        <v>0</v>
      </c>
      <c r="BF20" s="134">
        <v>0</v>
      </c>
      <c r="BG20" s="134">
        <f t="shared" si="16"/>
        <v>120952</v>
      </c>
      <c r="BH20" s="134">
        <f t="shared" si="17"/>
        <v>0</v>
      </c>
      <c r="BI20" s="134">
        <f t="shared" si="17"/>
        <v>0</v>
      </c>
      <c r="BJ20" s="134">
        <f t="shared" si="17"/>
        <v>0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0</v>
      </c>
      <c r="BP20" s="134">
        <f t="shared" si="17"/>
        <v>120952</v>
      </c>
      <c r="BQ20" s="134">
        <f t="shared" si="17"/>
        <v>0</v>
      </c>
      <c r="BR20" s="134">
        <f t="shared" si="17"/>
        <v>0</v>
      </c>
      <c r="BS20" s="134">
        <f t="shared" si="17"/>
        <v>0</v>
      </c>
      <c r="BT20" s="134">
        <f t="shared" si="17"/>
        <v>0</v>
      </c>
      <c r="BU20" s="134">
        <f t="shared" si="17"/>
        <v>0</v>
      </c>
      <c r="BV20" s="134">
        <f t="shared" si="17"/>
        <v>47112</v>
      </c>
      <c r="BW20" s="134">
        <f t="shared" si="17"/>
        <v>0</v>
      </c>
      <c r="BX20" s="134">
        <f t="shared" si="18"/>
        <v>0</v>
      </c>
      <c r="BY20" s="134">
        <f t="shared" si="18"/>
        <v>47112</v>
      </c>
      <c r="BZ20" s="134">
        <f t="shared" si="18"/>
        <v>0</v>
      </c>
      <c r="CA20" s="134">
        <f t="shared" si="18"/>
        <v>73840</v>
      </c>
      <c r="CB20" s="134">
        <f t="shared" si="18"/>
        <v>73840</v>
      </c>
      <c r="CC20" s="134">
        <f t="shared" si="18"/>
        <v>0</v>
      </c>
      <c r="CD20" s="134">
        <f t="shared" si="18"/>
        <v>0</v>
      </c>
      <c r="CE20" s="134">
        <f t="shared" si="18"/>
        <v>0</v>
      </c>
      <c r="CF20" s="135">
        <f t="shared" si="18"/>
        <v>248010</v>
      </c>
      <c r="CG20" s="134">
        <f t="shared" si="18"/>
        <v>0</v>
      </c>
      <c r="CH20" s="134">
        <f t="shared" si="18"/>
        <v>0</v>
      </c>
      <c r="CI20" s="134">
        <f t="shared" si="18"/>
        <v>120952</v>
      </c>
    </row>
    <row r="21" spans="1:87" s="129" customFormat="1" ht="12" customHeight="1">
      <c r="A21" s="125" t="s">
        <v>336</v>
      </c>
      <c r="B21" s="126" t="s">
        <v>363</v>
      </c>
      <c r="C21" s="125" t="s">
        <v>364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377443</v>
      </c>
      <c r="M21" s="134">
        <f t="shared" si="6"/>
        <v>27384</v>
      </c>
      <c r="N21" s="134">
        <v>27384</v>
      </c>
      <c r="O21" s="134">
        <v>0</v>
      </c>
      <c r="P21" s="134">
        <v>0</v>
      </c>
      <c r="Q21" s="134">
        <v>0</v>
      </c>
      <c r="R21" s="134">
        <f t="shared" si="7"/>
        <v>71295</v>
      </c>
      <c r="S21" s="134">
        <v>29410</v>
      </c>
      <c r="T21" s="134">
        <v>24517</v>
      </c>
      <c r="U21" s="134">
        <v>17368</v>
      </c>
      <c r="V21" s="134">
        <v>3444</v>
      </c>
      <c r="W21" s="134">
        <f t="shared" si="8"/>
        <v>275320</v>
      </c>
      <c r="X21" s="134">
        <v>61214</v>
      </c>
      <c r="Y21" s="134">
        <v>199561</v>
      </c>
      <c r="Z21" s="134">
        <v>14545</v>
      </c>
      <c r="AA21" s="134">
        <v>0</v>
      </c>
      <c r="AB21" s="135">
        <v>0</v>
      </c>
      <c r="AC21" s="134">
        <v>0</v>
      </c>
      <c r="AD21" s="134">
        <v>16609</v>
      </c>
      <c r="AE21" s="134">
        <f t="shared" si="9"/>
        <v>394052</v>
      </c>
      <c r="AF21" s="134">
        <f t="shared" si="10"/>
        <v>46000</v>
      </c>
      <c r="AG21" s="134">
        <f t="shared" si="11"/>
        <v>46000</v>
      </c>
      <c r="AH21" s="134">
        <v>0</v>
      </c>
      <c r="AI21" s="134">
        <v>46000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88161</v>
      </c>
      <c r="AO21" s="134">
        <f t="shared" si="13"/>
        <v>28912</v>
      </c>
      <c r="AP21" s="134">
        <v>13692</v>
      </c>
      <c r="AQ21" s="134">
        <v>0</v>
      </c>
      <c r="AR21" s="134">
        <v>15220</v>
      </c>
      <c r="AS21" s="134">
        <v>0</v>
      </c>
      <c r="AT21" s="134">
        <f t="shared" si="14"/>
        <v>52216</v>
      </c>
      <c r="AU21" s="134">
        <v>0</v>
      </c>
      <c r="AV21" s="134">
        <v>52216</v>
      </c>
      <c r="AW21" s="134">
        <v>0</v>
      </c>
      <c r="AX21" s="134">
        <v>7033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0</v>
      </c>
      <c r="BE21" s="134">
        <v>0</v>
      </c>
      <c r="BF21" s="134">
        <v>0</v>
      </c>
      <c r="BG21" s="134">
        <f t="shared" si="16"/>
        <v>134161</v>
      </c>
      <c r="BH21" s="134">
        <f t="shared" si="17"/>
        <v>46000</v>
      </c>
      <c r="BI21" s="134">
        <f t="shared" si="17"/>
        <v>46000</v>
      </c>
      <c r="BJ21" s="134">
        <f t="shared" si="17"/>
        <v>0</v>
      </c>
      <c r="BK21" s="134">
        <f t="shared" si="17"/>
        <v>46000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0</v>
      </c>
      <c r="BP21" s="134">
        <f t="shared" si="17"/>
        <v>465604</v>
      </c>
      <c r="BQ21" s="134">
        <f t="shared" si="17"/>
        <v>56296</v>
      </c>
      <c r="BR21" s="134">
        <f t="shared" si="17"/>
        <v>41076</v>
      </c>
      <c r="BS21" s="134">
        <f t="shared" si="17"/>
        <v>0</v>
      </c>
      <c r="BT21" s="134">
        <f t="shared" si="17"/>
        <v>15220</v>
      </c>
      <c r="BU21" s="134">
        <f t="shared" si="17"/>
        <v>0</v>
      </c>
      <c r="BV21" s="134">
        <f t="shared" si="17"/>
        <v>123511</v>
      </c>
      <c r="BW21" s="134">
        <f t="shared" si="17"/>
        <v>29410</v>
      </c>
      <c r="BX21" s="134">
        <f t="shared" si="18"/>
        <v>76733</v>
      </c>
      <c r="BY21" s="134">
        <f t="shared" si="18"/>
        <v>17368</v>
      </c>
      <c r="BZ21" s="134">
        <f t="shared" si="18"/>
        <v>10477</v>
      </c>
      <c r="CA21" s="134">
        <f t="shared" si="18"/>
        <v>275320</v>
      </c>
      <c r="CB21" s="134">
        <f t="shared" si="18"/>
        <v>61214</v>
      </c>
      <c r="CC21" s="134">
        <f t="shared" si="18"/>
        <v>199561</v>
      </c>
      <c r="CD21" s="134">
        <f t="shared" si="18"/>
        <v>14545</v>
      </c>
      <c r="CE21" s="134">
        <f t="shared" si="18"/>
        <v>0</v>
      </c>
      <c r="CF21" s="135">
        <f t="shared" si="18"/>
        <v>0</v>
      </c>
      <c r="CG21" s="134">
        <f t="shared" si="18"/>
        <v>0</v>
      </c>
      <c r="CH21" s="134">
        <f t="shared" si="18"/>
        <v>16609</v>
      </c>
      <c r="CI21" s="134">
        <f t="shared" si="18"/>
        <v>528213</v>
      </c>
    </row>
    <row r="22" spans="1:87" s="129" customFormat="1" ht="12" customHeight="1">
      <c r="A22" s="125" t="s">
        <v>336</v>
      </c>
      <c r="B22" s="126" t="s">
        <v>365</v>
      </c>
      <c r="C22" s="125" t="s">
        <v>366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265551</v>
      </c>
      <c r="M22" s="134">
        <f t="shared" si="6"/>
        <v>77459</v>
      </c>
      <c r="N22" s="134">
        <v>32991</v>
      </c>
      <c r="O22" s="134">
        <v>44468</v>
      </c>
      <c r="P22" s="134">
        <v>0</v>
      </c>
      <c r="Q22" s="134">
        <v>0</v>
      </c>
      <c r="R22" s="134">
        <f t="shared" si="7"/>
        <v>6019</v>
      </c>
      <c r="S22" s="134">
        <v>6019</v>
      </c>
      <c r="T22" s="134">
        <v>0</v>
      </c>
      <c r="U22" s="134">
        <v>0</v>
      </c>
      <c r="V22" s="134">
        <v>0</v>
      </c>
      <c r="W22" s="134">
        <f t="shared" si="8"/>
        <v>182073</v>
      </c>
      <c r="X22" s="134">
        <v>163133</v>
      </c>
      <c r="Y22" s="134">
        <v>13879</v>
      </c>
      <c r="Z22" s="134">
        <v>5061</v>
      </c>
      <c r="AA22" s="134">
        <v>0</v>
      </c>
      <c r="AB22" s="135">
        <v>305740</v>
      </c>
      <c r="AC22" s="134">
        <v>0</v>
      </c>
      <c r="AD22" s="134">
        <v>13485</v>
      </c>
      <c r="AE22" s="134">
        <f t="shared" si="9"/>
        <v>279036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93171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0</v>
      </c>
      <c r="BP22" s="134">
        <f t="shared" si="17"/>
        <v>265551</v>
      </c>
      <c r="BQ22" s="134">
        <f t="shared" si="17"/>
        <v>77459</v>
      </c>
      <c r="BR22" s="134">
        <f t="shared" si="17"/>
        <v>32991</v>
      </c>
      <c r="BS22" s="134">
        <f t="shared" si="17"/>
        <v>44468</v>
      </c>
      <c r="BT22" s="134">
        <f t="shared" si="17"/>
        <v>0</v>
      </c>
      <c r="BU22" s="134">
        <f t="shared" si="17"/>
        <v>0</v>
      </c>
      <c r="BV22" s="134">
        <f t="shared" si="17"/>
        <v>6019</v>
      </c>
      <c r="BW22" s="134">
        <f t="shared" si="17"/>
        <v>6019</v>
      </c>
      <c r="BX22" s="134">
        <f t="shared" si="18"/>
        <v>0</v>
      </c>
      <c r="BY22" s="134">
        <f t="shared" si="18"/>
        <v>0</v>
      </c>
      <c r="BZ22" s="134">
        <f t="shared" si="18"/>
        <v>0</v>
      </c>
      <c r="CA22" s="134">
        <f t="shared" si="18"/>
        <v>182073</v>
      </c>
      <c r="CB22" s="134">
        <f t="shared" si="18"/>
        <v>163133</v>
      </c>
      <c r="CC22" s="134">
        <f t="shared" si="18"/>
        <v>13879</v>
      </c>
      <c r="CD22" s="134">
        <f t="shared" si="18"/>
        <v>5061</v>
      </c>
      <c r="CE22" s="134">
        <f t="shared" si="18"/>
        <v>0</v>
      </c>
      <c r="CF22" s="135">
        <f t="shared" si="18"/>
        <v>398911</v>
      </c>
      <c r="CG22" s="134">
        <f t="shared" si="18"/>
        <v>0</v>
      </c>
      <c r="CH22" s="134">
        <f t="shared" si="18"/>
        <v>13485</v>
      </c>
      <c r="CI22" s="134">
        <f t="shared" si="18"/>
        <v>279036</v>
      </c>
    </row>
    <row r="23" spans="1:87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3"/>
        <v>9177</v>
      </c>
      <c r="E23" s="134">
        <f t="shared" si="4"/>
        <v>9177</v>
      </c>
      <c r="F23" s="134">
        <v>0</v>
      </c>
      <c r="G23" s="134">
        <v>9177</v>
      </c>
      <c r="H23" s="134">
        <v>0</v>
      </c>
      <c r="I23" s="134">
        <v>0</v>
      </c>
      <c r="J23" s="134">
        <v>0</v>
      </c>
      <c r="K23" s="135">
        <v>0</v>
      </c>
      <c r="L23" s="134">
        <f t="shared" si="5"/>
        <v>135706</v>
      </c>
      <c r="M23" s="134">
        <f t="shared" si="6"/>
        <v>25167</v>
      </c>
      <c r="N23" s="134">
        <v>25167</v>
      </c>
      <c r="O23" s="134">
        <v>0</v>
      </c>
      <c r="P23" s="134">
        <v>0</v>
      </c>
      <c r="Q23" s="134">
        <v>0</v>
      </c>
      <c r="R23" s="134">
        <f t="shared" si="7"/>
        <v>126</v>
      </c>
      <c r="S23" s="134">
        <v>30</v>
      </c>
      <c r="T23" s="134">
        <v>96</v>
      </c>
      <c r="U23" s="134">
        <v>0</v>
      </c>
      <c r="V23" s="134">
        <v>0</v>
      </c>
      <c r="W23" s="134">
        <f t="shared" si="8"/>
        <v>110413</v>
      </c>
      <c r="X23" s="134">
        <v>105679</v>
      </c>
      <c r="Y23" s="134">
        <v>3368</v>
      </c>
      <c r="Z23" s="134">
        <v>1366</v>
      </c>
      <c r="AA23" s="134">
        <v>0</v>
      </c>
      <c r="AB23" s="135">
        <v>170986</v>
      </c>
      <c r="AC23" s="134">
        <v>0</v>
      </c>
      <c r="AD23" s="134">
        <v>159447</v>
      </c>
      <c r="AE23" s="134">
        <f t="shared" si="9"/>
        <v>304330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0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55881</v>
      </c>
      <c r="BE23" s="134">
        <v>0</v>
      </c>
      <c r="BF23" s="134">
        <v>0</v>
      </c>
      <c r="BG23" s="134">
        <f t="shared" si="16"/>
        <v>0</v>
      </c>
      <c r="BH23" s="134">
        <f t="shared" si="17"/>
        <v>9177</v>
      </c>
      <c r="BI23" s="134">
        <f t="shared" si="17"/>
        <v>9177</v>
      </c>
      <c r="BJ23" s="134">
        <f t="shared" si="17"/>
        <v>0</v>
      </c>
      <c r="BK23" s="134">
        <f t="shared" si="17"/>
        <v>9177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f t="shared" si="17"/>
        <v>0</v>
      </c>
      <c r="BP23" s="134">
        <f t="shared" si="17"/>
        <v>135706</v>
      </c>
      <c r="BQ23" s="134">
        <f t="shared" si="17"/>
        <v>25167</v>
      </c>
      <c r="BR23" s="134">
        <f t="shared" si="17"/>
        <v>25167</v>
      </c>
      <c r="BS23" s="134">
        <f t="shared" si="17"/>
        <v>0</v>
      </c>
      <c r="BT23" s="134">
        <f t="shared" si="17"/>
        <v>0</v>
      </c>
      <c r="BU23" s="134">
        <f t="shared" si="17"/>
        <v>0</v>
      </c>
      <c r="BV23" s="134">
        <f t="shared" si="17"/>
        <v>126</v>
      </c>
      <c r="BW23" s="134">
        <f aca="true" t="shared" si="19" ref="BW23:BW36">SUM(S23,AU23)</f>
        <v>30</v>
      </c>
      <c r="BX23" s="134">
        <f t="shared" si="18"/>
        <v>96</v>
      </c>
      <c r="BY23" s="134">
        <f t="shared" si="18"/>
        <v>0</v>
      </c>
      <c r="BZ23" s="134">
        <f t="shared" si="18"/>
        <v>0</v>
      </c>
      <c r="CA23" s="134">
        <f t="shared" si="18"/>
        <v>110413</v>
      </c>
      <c r="CB23" s="134">
        <f t="shared" si="18"/>
        <v>105679</v>
      </c>
      <c r="CC23" s="134">
        <f t="shared" si="18"/>
        <v>3368</v>
      </c>
      <c r="CD23" s="134">
        <f t="shared" si="18"/>
        <v>1366</v>
      </c>
      <c r="CE23" s="134">
        <f t="shared" si="18"/>
        <v>0</v>
      </c>
      <c r="CF23" s="135">
        <f t="shared" si="18"/>
        <v>226867</v>
      </c>
      <c r="CG23" s="134">
        <f t="shared" si="18"/>
        <v>0</v>
      </c>
      <c r="CH23" s="134">
        <f t="shared" si="18"/>
        <v>159447</v>
      </c>
      <c r="CI23" s="134">
        <f t="shared" si="18"/>
        <v>304330</v>
      </c>
    </row>
    <row r="24" spans="1:87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3"/>
        <v>1794</v>
      </c>
      <c r="E24" s="134">
        <f t="shared" si="4"/>
        <v>1794</v>
      </c>
      <c r="F24" s="134">
        <v>0</v>
      </c>
      <c r="G24" s="134">
        <v>1134</v>
      </c>
      <c r="H24" s="134">
        <v>0</v>
      </c>
      <c r="I24" s="134">
        <v>660</v>
      </c>
      <c r="J24" s="134">
        <v>0</v>
      </c>
      <c r="K24" s="135">
        <v>0</v>
      </c>
      <c r="L24" s="134">
        <f t="shared" si="5"/>
        <v>87448</v>
      </c>
      <c r="M24" s="134">
        <f t="shared" si="6"/>
        <v>204</v>
      </c>
      <c r="N24" s="134">
        <v>204</v>
      </c>
      <c r="O24" s="134">
        <v>0</v>
      </c>
      <c r="P24" s="134">
        <v>0</v>
      </c>
      <c r="Q24" s="134">
        <v>0</v>
      </c>
      <c r="R24" s="134">
        <f t="shared" si="7"/>
        <v>1435</v>
      </c>
      <c r="S24" s="134">
        <v>0</v>
      </c>
      <c r="T24" s="134">
        <v>1435</v>
      </c>
      <c r="U24" s="134">
        <v>0</v>
      </c>
      <c r="V24" s="134">
        <v>0</v>
      </c>
      <c r="W24" s="134">
        <f t="shared" si="8"/>
        <v>85809</v>
      </c>
      <c r="X24" s="134">
        <v>42957</v>
      </c>
      <c r="Y24" s="134">
        <v>41136</v>
      </c>
      <c r="Z24" s="134">
        <v>1716</v>
      </c>
      <c r="AA24" s="134">
        <v>0</v>
      </c>
      <c r="AB24" s="135">
        <v>148987</v>
      </c>
      <c r="AC24" s="134">
        <v>0</v>
      </c>
      <c r="AD24" s="134">
        <v>0</v>
      </c>
      <c r="AE24" s="134">
        <f t="shared" si="9"/>
        <v>89242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0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0</v>
      </c>
      <c r="AZ24" s="134">
        <v>0</v>
      </c>
      <c r="BA24" s="134">
        <v>0</v>
      </c>
      <c r="BB24" s="134">
        <v>0</v>
      </c>
      <c r="BC24" s="134">
        <v>0</v>
      </c>
      <c r="BD24" s="135">
        <v>15973</v>
      </c>
      <c r="BE24" s="134">
        <v>0</v>
      </c>
      <c r="BF24" s="134">
        <v>0</v>
      </c>
      <c r="BG24" s="134">
        <f t="shared" si="16"/>
        <v>0</v>
      </c>
      <c r="BH24" s="134">
        <f aca="true" t="shared" si="20" ref="BH24:BH36">SUM(D24,AF24)</f>
        <v>1794</v>
      </c>
      <c r="BI24" s="134">
        <f aca="true" t="shared" si="21" ref="BI24:BI36">SUM(E24,AG24)</f>
        <v>1794</v>
      </c>
      <c r="BJ24" s="134">
        <f aca="true" t="shared" si="22" ref="BJ24:BJ36">SUM(F24,AH24)</f>
        <v>0</v>
      </c>
      <c r="BK24" s="134">
        <f aca="true" t="shared" si="23" ref="BK24:BK36">SUM(G24,AI24)</f>
        <v>1134</v>
      </c>
      <c r="BL24" s="134">
        <f aca="true" t="shared" si="24" ref="BL24:BL36">SUM(H24,AJ24)</f>
        <v>0</v>
      </c>
      <c r="BM24" s="134">
        <f aca="true" t="shared" si="25" ref="BM24:BM36">SUM(I24,AK24)</f>
        <v>660</v>
      </c>
      <c r="BN24" s="134">
        <f aca="true" t="shared" si="26" ref="BN24:BN36">SUM(J24,AL24)</f>
        <v>0</v>
      </c>
      <c r="BO24" s="135">
        <f aca="true" t="shared" si="27" ref="BO24:BO30">SUM(K24,AM24)</f>
        <v>0</v>
      </c>
      <c r="BP24" s="134">
        <f aca="true" t="shared" si="28" ref="BP24:BP36">SUM(L24,AN24)</f>
        <v>87448</v>
      </c>
      <c r="BQ24" s="134">
        <f aca="true" t="shared" si="29" ref="BQ24:BQ36">SUM(M24,AO24)</f>
        <v>204</v>
      </c>
      <c r="BR24" s="134">
        <f aca="true" t="shared" si="30" ref="BR24:BR36">SUM(N24,AP24)</f>
        <v>204</v>
      </c>
      <c r="BS24" s="134">
        <f aca="true" t="shared" si="31" ref="BS24:BS36">SUM(O24,AQ24)</f>
        <v>0</v>
      </c>
      <c r="BT24" s="134">
        <f aca="true" t="shared" si="32" ref="BT24:BT36">SUM(P24,AR24)</f>
        <v>0</v>
      </c>
      <c r="BU24" s="134">
        <f aca="true" t="shared" si="33" ref="BU24:BU36">SUM(Q24,AS24)</f>
        <v>0</v>
      </c>
      <c r="BV24" s="134">
        <f aca="true" t="shared" si="34" ref="BV24:BV36">SUM(R24,AT24)</f>
        <v>1435</v>
      </c>
      <c r="BW24" s="134">
        <f t="shared" si="19"/>
        <v>0</v>
      </c>
      <c r="BX24" s="134">
        <f t="shared" si="18"/>
        <v>1435</v>
      </c>
      <c r="BY24" s="134">
        <f t="shared" si="18"/>
        <v>0</v>
      </c>
      <c r="BZ24" s="134">
        <f t="shared" si="18"/>
        <v>0</v>
      </c>
      <c r="CA24" s="134">
        <f t="shared" si="18"/>
        <v>85809</v>
      </c>
      <c r="CB24" s="134">
        <f t="shared" si="18"/>
        <v>42957</v>
      </c>
      <c r="CC24" s="134">
        <f t="shared" si="18"/>
        <v>41136</v>
      </c>
      <c r="CD24" s="134">
        <f t="shared" si="18"/>
        <v>1716</v>
      </c>
      <c r="CE24" s="134">
        <f t="shared" si="18"/>
        <v>0</v>
      </c>
      <c r="CF24" s="135">
        <f t="shared" si="18"/>
        <v>164960</v>
      </c>
      <c r="CG24" s="134">
        <f t="shared" si="18"/>
        <v>0</v>
      </c>
      <c r="CH24" s="134">
        <f t="shared" si="18"/>
        <v>0</v>
      </c>
      <c r="CI24" s="134">
        <f t="shared" si="18"/>
        <v>89242</v>
      </c>
    </row>
    <row r="25" spans="1:87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0</v>
      </c>
      <c r="L25" s="134">
        <f t="shared" si="5"/>
        <v>85538</v>
      </c>
      <c r="M25" s="134">
        <f t="shared" si="6"/>
        <v>4885</v>
      </c>
      <c r="N25" s="134">
        <v>4885</v>
      </c>
      <c r="O25" s="134">
        <v>0</v>
      </c>
      <c r="P25" s="134">
        <v>0</v>
      </c>
      <c r="Q25" s="134">
        <v>0</v>
      </c>
      <c r="R25" s="134">
        <f t="shared" si="7"/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f t="shared" si="8"/>
        <v>80653</v>
      </c>
      <c r="X25" s="134">
        <v>53981</v>
      </c>
      <c r="Y25" s="134">
        <v>24557</v>
      </c>
      <c r="Z25" s="134">
        <v>2115</v>
      </c>
      <c r="AA25" s="134">
        <v>0</v>
      </c>
      <c r="AB25" s="135">
        <v>79695</v>
      </c>
      <c r="AC25" s="134">
        <v>0</v>
      </c>
      <c r="AD25" s="134">
        <v>37993</v>
      </c>
      <c r="AE25" s="134">
        <f t="shared" si="9"/>
        <v>123531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0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12063</v>
      </c>
      <c r="BE25" s="134">
        <v>0</v>
      </c>
      <c r="BF25" s="134">
        <v>0</v>
      </c>
      <c r="BG25" s="134">
        <f t="shared" si="16"/>
        <v>0</v>
      </c>
      <c r="BH25" s="134">
        <f t="shared" si="20"/>
        <v>0</v>
      </c>
      <c r="BI25" s="134">
        <f t="shared" si="21"/>
        <v>0</v>
      </c>
      <c r="BJ25" s="134">
        <f t="shared" si="22"/>
        <v>0</v>
      </c>
      <c r="BK25" s="134">
        <f t="shared" si="23"/>
        <v>0</v>
      </c>
      <c r="BL25" s="134">
        <f t="shared" si="24"/>
        <v>0</v>
      </c>
      <c r="BM25" s="134">
        <f t="shared" si="25"/>
        <v>0</v>
      </c>
      <c r="BN25" s="134">
        <f t="shared" si="26"/>
        <v>0</v>
      </c>
      <c r="BO25" s="135">
        <f t="shared" si="27"/>
        <v>0</v>
      </c>
      <c r="BP25" s="134">
        <f t="shared" si="28"/>
        <v>85538</v>
      </c>
      <c r="BQ25" s="134">
        <f t="shared" si="29"/>
        <v>4885</v>
      </c>
      <c r="BR25" s="134">
        <f t="shared" si="30"/>
        <v>4885</v>
      </c>
      <c r="BS25" s="134">
        <f t="shared" si="31"/>
        <v>0</v>
      </c>
      <c r="BT25" s="134">
        <f t="shared" si="32"/>
        <v>0</v>
      </c>
      <c r="BU25" s="134">
        <f t="shared" si="33"/>
        <v>0</v>
      </c>
      <c r="BV25" s="134">
        <f t="shared" si="34"/>
        <v>0</v>
      </c>
      <c r="BW25" s="134">
        <f t="shared" si="19"/>
        <v>0</v>
      </c>
      <c r="BX25" s="134">
        <f t="shared" si="18"/>
        <v>0</v>
      </c>
      <c r="BY25" s="134">
        <f t="shared" si="18"/>
        <v>0</v>
      </c>
      <c r="BZ25" s="134">
        <f t="shared" si="18"/>
        <v>0</v>
      </c>
      <c r="CA25" s="134">
        <f t="shared" si="18"/>
        <v>80653</v>
      </c>
      <c r="CB25" s="134">
        <f t="shared" si="18"/>
        <v>53981</v>
      </c>
      <c r="CC25" s="134">
        <f t="shared" si="18"/>
        <v>24557</v>
      </c>
      <c r="CD25" s="134">
        <f t="shared" si="18"/>
        <v>2115</v>
      </c>
      <c r="CE25" s="134">
        <f t="shared" si="18"/>
        <v>0</v>
      </c>
      <c r="CF25" s="135">
        <f t="shared" si="18"/>
        <v>91758</v>
      </c>
      <c r="CG25" s="134">
        <f t="shared" si="18"/>
        <v>0</v>
      </c>
      <c r="CH25" s="134">
        <f t="shared" si="18"/>
        <v>37993</v>
      </c>
      <c r="CI25" s="134">
        <f t="shared" si="18"/>
        <v>123531</v>
      </c>
    </row>
    <row r="26" spans="1:87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0</v>
      </c>
      <c r="L26" s="134">
        <f t="shared" si="5"/>
        <v>0</v>
      </c>
      <c r="M26" s="134">
        <f t="shared" si="6"/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0</v>
      </c>
      <c r="X26" s="134">
        <v>0</v>
      </c>
      <c r="Y26" s="134">
        <v>0</v>
      </c>
      <c r="Z26" s="134">
        <v>0</v>
      </c>
      <c r="AA26" s="134">
        <v>0</v>
      </c>
      <c r="AB26" s="135">
        <v>59800</v>
      </c>
      <c r="AC26" s="134">
        <v>0</v>
      </c>
      <c r="AD26" s="134">
        <v>0</v>
      </c>
      <c r="AE26" s="134">
        <f t="shared" si="9"/>
        <v>0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0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17192</v>
      </c>
      <c r="BE26" s="134">
        <v>0</v>
      </c>
      <c r="BF26" s="134">
        <v>0</v>
      </c>
      <c r="BG26" s="134">
        <f t="shared" si="16"/>
        <v>0</v>
      </c>
      <c r="BH26" s="134">
        <f t="shared" si="20"/>
        <v>0</v>
      </c>
      <c r="BI26" s="134">
        <f t="shared" si="21"/>
        <v>0</v>
      </c>
      <c r="BJ26" s="134">
        <f t="shared" si="22"/>
        <v>0</v>
      </c>
      <c r="BK26" s="134">
        <f t="shared" si="23"/>
        <v>0</v>
      </c>
      <c r="BL26" s="134">
        <f t="shared" si="24"/>
        <v>0</v>
      </c>
      <c r="BM26" s="134">
        <f t="shared" si="25"/>
        <v>0</v>
      </c>
      <c r="BN26" s="134">
        <f t="shared" si="26"/>
        <v>0</v>
      </c>
      <c r="BO26" s="135">
        <f t="shared" si="27"/>
        <v>0</v>
      </c>
      <c r="BP26" s="134">
        <f t="shared" si="28"/>
        <v>0</v>
      </c>
      <c r="BQ26" s="134">
        <f t="shared" si="29"/>
        <v>0</v>
      </c>
      <c r="BR26" s="134">
        <f t="shared" si="30"/>
        <v>0</v>
      </c>
      <c r="BS26" s="134">
        <f t="shared" si="31"/>
        <v>0</v>
      </c>
      <c r="BT26" s="134">
        <f t="shared" si="32"/>
        <v>0</v>
      </c>
      <c r="BU26" s="134">
        <f t="shared" si="33"/>
        <v>0</v>
      </c>
      <c r="BV26" s="134">
        <f t="shared" si="34"/>
        <v>0</v>
      </c>
      <c r="BW26" s="134">
        <f t="shared" si="19"/>
        <v>0</v>
      </c>
      <c r="BX26" s="134">
        <f t="shared" si="18"/>
        <v>0</v>
      </c>
      <c r="BY26" s="134">
        <f t="shared" si="18"/>
        <v>0</v>
      </c>
      <c r="BZ26" s="134">
        <f t="shared" si="18"/>
        <v>0</v>
      </c>
      <c r="CA26" s="134">
        <f t="shared" si="18"/>
        <v>0</v>
      </c>
      <c r="CB26" s="134">
        <f t="shared" si="18"/>
        <v>0</v>
      </c>
      <c r="CC26" s="134">
        <f t="shared" si="18"/>
        <v>0</v>
      </c>
      <c r="CD26" s="134">
        <f t="shared" si="18"/>
        <v>0</v>
      </c>
      <c r="CE26" s="134">
        <f t="shared" si="18"/>
        <v>0</v>
      </c>
      <c r="CF26" s="135">
        <f t="shared" si="18"/>
        <v>76992</v>
      </c>
      <c r="CG26" s="134">
        <f t="shared" si="18"/>
        <v>0</v>
      </c>
      <c r="CH26" s="134">
        <f t="shared" si="18"/>
        <v>0</v>
      </c>
      <c r="CI26" s="134">
        <f t="shared" si="18"/>
        <v>0</v>
      </c>
    </row>
    <row r="27" spans="1:87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0</v>
      </c>
      <c r="M27" s="134">
        <f t="shared" si="6"/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0</v>
      </c>
      <c r="X27" s="134">
        <v>0</v>
      </c>
      <c r="Y27" s="134">
        <v>0</v>
      </c>
      <c r="Z27" s="134">
        <v>0</v>
      </c>
      <c r="AA27" s="134">
        <v>0</v>
      </c>
      <c r="AB27" s="135">
        <v>151179</v>
      </c>
      <c r="AC27" s="134">
        <v>0</v>
      </c>
      <c r="AD27" s="134">
        <v>0</v>
      </c>
      <c r="AE27" s="134">
        <f t="shared" si="9"/>
        <v>0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47006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18743</v>
      </c>
      <c r="AU27" s="134">
        <v>0</v>
      </c>
      <c r="AV27" s="134">
        <v>18743</v>
      </c>
      <c r="AW27" s="134">
        <v>0</v>
      </c>
      <c r="AX27" s="134">
        <v>0</v>
      </c>
      <c r="AY27" s="134">
        <f t="shared" si="15"/>
        <v>28263</v>
      </c>
      <c r="AZ27" s="134">
        <v>0</v>
      </c>
      <c r="BA27" s="134">
        <v>28263</v>
      </c>
      <c r="BB27" s="134">
        <v>0</v>
      </c>
      <c r="BC27" s="134">
        <v>0</v>
      </c>
      <c r="BD27" s="135">
        <v>7680</v>
      </c>
      <c r="BE27" s="134">
        <v>0</v>
      </c>
      <c r="BF27" s="134">
        <v>552</v>
      </c>
      <c r="BG27" s="134">
        <f t="shared" si="16"/>
        <v>47558</v>
      </c>
      <c r="BH27" s="134">
        <f t="shared" si="20"/>
        <v>0</v>
      </c>
      <c r="BI27" s="134">
        <f t="shared" si="21"/>
        <v>0</v>
      </c>
      <c r="BJ27" s="134">
        <f t="shared" si="22"/>
        <v>0</v>
      </c>
      <c r="BK27" s="134">
        <f t="shared" si="23"/>
        <v>0</v>
      </c>
      <c r="BL27" s="134">
        <f t="shared" si="24"/>
        <v>0</v>
      </c>
      <c r="BM27" s="134">
        <f t="shared" si="25"/>
        <v>0</v>
      </c>
      <c r="BN27" s="134">
        <f t="shared" si="26"/>
        <v>0</v>
      </c>
      <c r="BO27" s="135">
        <f t="shared" si="27"/>
        <v>0</v>
      </c>
      <c r="BP27" s="134">
        <f t="shared" si="28"/>
        <v>47006</v>
      </c>
      <c r="BQ27" s="134">
        <f t="shared" si="29"/>
        <v>0</v>
      </c>
      <c r="BR27" s="134">
        <f t="shared" si="30"/>
        <v>0</v>
      </c>
      <c r="BS27" s="134">
        <f t="shared" si="31"/>
        <v>0</v>
      </c>
      <c r="BT27" s="134">
        <f t="shared" si="32"/>
        <v>0</v>
      </c>
      <c r="BU27" s="134">
        <f t="shared" si="33"/>
        <v>0</v>
      </c>
      <c r="BV27" s="134">
        <f t="shared" si="34"/>
        <v>18743</v>
      </c>
      <c r="BW27" s="134">
        <f t="shared" si="19"/>
        <v>0</v>
      </c>
      <c r="BX27" s="134">
        <f t="shared" si="18"/>
        <v>18743</v>
      </c>
      <c r="BY27" s="134">
        <f t="shared" si="18"/>
        <v>0</v>
      </c>
      <c r="BZ27" s="134">
        <f t="shared" si="18"/>
        <v>0</v>
      </c>
      <c r="CA27" s="134">
        <f t="shared" si="18"/>
        <v>28263</v>
      </c>
      <c r="CB27" s="134">
        <f t="shared" si="18"/>
        <v>0</v>
      </c>
      <c r="CC27" s="134">
        <f t="shared" si="18"/>
        <v>28263</v>
      </c>
      <c r="CD27" s="134">
        <f t="shared" si="18"/>
        <v>0</v>
      </c>
      <c r="CE27" s="134">
        <f t="shared" si="18"/>
        <v>0</v>
      </c>
      <c r="CF27" s="135">
        <f t="shared" si="18"/>
        <v>158859</v>
      </c>
      <c r="CG27" s="134">
        <f t="shared" si="18"/>
        <v>0</v>
      </c>
      <c r="CH27" s="134">
        <f t="shared" si="18"/>
        <v>552</v>
      </c>
      <c r="CI27" s="134">
        <f t="shared" si="18"/>
        <v>47558</v>
      </c>
    </row>
    <row r="28" spans="1:87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47940</v>
      </c>
      <c r="M28" s="134">
        <f t="shared" si="6"/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47940</v>
      </c>
      <c r="X28" s="134">
        <v>47940</v>
      </c>
      <c r="Y28" s="134">
        <v>0</v>
      </c>
      <c r="Z28" s="134">
        <v>0</v>
      </c>
      <c r="AA28" s="134">
        <v>0</v>
      </c>
      <c r="AB28" s="135">
        <v>96527</v>
      </c>
      <c r="AC28" s="134">
        <v>0</v>
      </c>
      <c r="AD28" s="134">
        <v>0</v>
      </c>
      <c r="AE28" s="134">
        <f t="shared" si="9"/>
        <v>47940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220339</v>
      </c>
      <c r="BE28" s="134">
        <v>0</v>
      </c>
      <c r="BF28" s="134">
        <v>0</v>
      </c>
      <c r="BG28" s="134">
        <f t="shared" si="16"/>
        <v>0</v>
      </c>
      <c r="BH28" s="134">
        <f t="shared" si="20"/>
        <v>0</v>
      </c>
      <c r="BI28" s="134">
        <f t="shared" si="21"/>
        <v>0</v>
      </c>
      <c r="BJ28" s="134">
        <f t="shared" si="22"/>
        <v>0</v>
      </c>
      <c r="BK28" s="134">
        <f t="shared" si="23"/>
        <v>0</v>
      </c>
      <c r="BL28" s="134">
        <f t="shared" si="24"/>
        <v>0</v>
      </c>
      <c r="BM28" s="134">
        <f t="shared" si="25"/>
        <v>0</v>
      </c>
      <c r="BN28" s="134">
        <f t="shared" si="26"/>
        <v>0</v>
      </c>
      <c r="BO28" s="135">
        <f t="shared" si="27"/>
        <v>0</v>
      </c>
      <c r="BP28" s="134">
        <f t="shared" si="28"/>
        <v>47940</v>
      </c>
      <c r="BQ28" s="134">
        <f t="shared" si="29"/>
        <v>0</v>
      </c>
      <c r="BR28" s="134">
        <f t="shared" si="30"/>
        <v>0</v>
      </c>
      <c r="BS28" s="134">
        <f t="shared" si="31"/>
        <v>0</v>
      </c>
      <c r="BT28" s="134">
        <f t="shared" si="32"/>
        <v>0</v>
      </c>
      <c r="BU28" s="134">
        <f t="shared" si="33"/>
        <v>0</v>
      </c>
      <c r="BV28" s="134">
        <f t="shared" si="34"/>
        <v>0</v>
      </c>
      <c r="BW28" s="134">
        <f t="shared" si="19"/>
        <v>0</v>
      </c>
      <c r="BX28" s="134">
        <f t="shared" si="18"/>
        <v>0</v>
      </c>
      <c r="BY28" s="134">
        <f t="shared" si="18"/>
        <v>0</v>
      </c>
      <c r="BZ28" s="134">
        <f t="shared" si="18"/>
        <v>0</v>
      </c>
      <c r="CA28" s="134">
        <f t="shared" si="18"/>
        <v>47940</v>
      </c>
      <c r="CB28" s="134">
        <f t="shared" si="18"/>
        <v>47940</v>
      </c>
      <c r="CC28" s="134">
        <f t="shared" si="18"/>
        <v>0</v>
      </c>
      <c r="CD28" s="134">
        <f t="shared" si="18"/>
        <v>0</v>
      </c>
      <c r="CE28" s="134">
        <f t="shared" si="18"/>
        <v>0</v>
      </c>
      <c r="CF28" s="135">
        <f t="shared" si="18"/>
        <v>316866</v>
      </c>
      <c r="CG28" s="134">
        <f t="shared" si="18"/>
        <v>0</v>
      </c>
      <c r="CH28" s="134">
        <f t="shared" si="18"/>
        <v>0</v>
      </c>
      <c r="CI28" s="134">
        <f t="shared" si="18"/>
        <v>47940</v>
      </c>
    </row>
    <row r="29" spans="1:87" s="129" customFormat="1" ht="12" customHeight="1">
      <c r="A29" s="125" t="s">
        <v>336</v>
      </c>
      <c r="B29" s="126" t="s">
        <v>379</v>
      </c>
      <c r="C29" s="125" t="s">
        <v>380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0</v>
      </c>
      <c r="M29" s="134">
        <f t="shared" si="6"/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0</v>
      </c>
      <c r="X29" s="134">
        <v>0</v>
      </c>
      <c r="Y29" s="134">
        <v>0</v>
      </c>
      <c r="Z29" s="134">
        <v>0</v>
      </c>
      <c r="AA29" s="134">
        <v>0</v>
      </c>
      <c r="AB29" s="135">
        <v>113515</v>
      </c>
      <c r="AC29" s="134">
        <v>0</v>
      </c>
      <c r="AD29" s="134">
        <v>0</v>
      </c>
      <c r="AE29" s="134">
        <f t="shared" si="9"/>
        <v>0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0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78528</v>
      </c>
      <c r="BE29" s="134">
        <v>0</v>
      </c>
      <c r="BF29" s="134">
        <v>0</v>
      </c>
      <c r="BG29" s="134">
        <f t="shared" si="16"/>
        <v>0</v>
      </c>
      <c r="BH29" s="134">
        <f t="shared" si="20"/>
        <v>0</v>
      </c>
      <c r="BI29" s="134">
        <f t="shared" si="21"/>
        <v>0</v>
      </c>
      <c r="BJ29" s="134">
        <f t="shared" si="22"/>
        <v>0</v>
      </c>
      <c r="BK29" s="134">
        <f t="shared" si="23"/>
        <v>0</v>
      </c>
      <c r="BL29" s="134">
        <f t="shared" si="24"/>
        <v>0</v>
      </c>
      <c r="BM29" s="134">
        <f t="shared" si="25"/>
        <v>0</v>
      </c>
      <c r="BN29" s="134">
        <f t="shared" si="26"/>
        <v>0</v>
      </c>
      <c r="BO29" s="135">
        <f t="shared" si="27"/>
        <v>0</v>
      </c>
      <c r="BP29" s="134">
        <f t="shared" si="28"/>
        <v>0</v>
      </c>
      <c r="BQ29" s="134">
        <f t="shared" si="29"/>
        <v>0</v>
      </c>
      <c r="BR29" s="134">
        <f t="shared" si="30"/>
        <v>0</v>
      </c>
      <c r="BS29" s="134">
        <f t="shared" si="31"/>
        <v>0</v>
      </c>
      <c r="BT29" s="134">
        <f t="shared" si="32"/>
        <v>0</v>
      </c>
      <c r="BU29" s="134">
        <f t="shared" si="33"/>
        <v>0</v>
      </c>
      <c r="BV29" s="134">
        <f t="shared" si="34"/>
        <v>0</v>
      </c>
      <c r="BW29" s="134">
        <f t="shared" si="19"/>
        <v>0</v>
      </c>
      <c r="BX29" s="134">
        <f t="shared" si="18"/>
        <v>0</v>
      </c>
      <c r="BY29" s="134">
        <f t="shared" si="18"/>
        <v>0</v>
      </c>
      <c r="BZ29" s="134">
        <f t="shared" si="18"/>
        <v>0</v>
      </c>
      <c r="CA29" s="134">
        <f aca="true" t="shared" si="35" ref="CA29:CA36">SUM(W29,AY29)</f>
        <v>0</v>
      </c>
      <c r="CB29" s="134">
        <f aca="true" t="shared" si="36" ref="CB29:CB36">SUM(X29,AZ29)</f>
        <v>0</v>
      </c>
      <c r="CC29" s="134">
        <f aca="true" t="shared" si="37" ref="CC29:CC36">SUM(Y29,BA29)</f>
        <v>0</v>
      </c>
      <c r="CD29" s="134">
        <f aca="true" t="shared" si="38" ref="CD29:CD36">SUM(Z29,BB29)</f>
        <v>0</v>
      </c>
      <c r="CE29" s="134">
        <f aca="true" t="shared" si="39" ref="CE29:CE36">SUM(AA29,BC29)</f>
        <v>0</v>
      </c>
      <c r="CF29" s="135">
        <f>SUM(AB29,BD29)</f>
        <v>192043</v>
      </c>
      <c r="CG29" s="134">
        <f aca="true" t="shared" si="40" ref="CG29:CG36">SUM(AC29,BE29)</f>
        <v>0</v>
      </c>
      <c r="CH29" s="134">
        <f aca="true" t="shared" si="41" ref="CH29:CH36">SUM(AD29,BF29)</f>
        <v>0</v>
      </c>
      <c r="CI29" s="134">
        <f aca="true" t="shared" si="42" ref="CI29:CI36">SUM(AE29,BG29)</f>
        <v>0</v>
      </c>
    </row>
    <row r="30" spans="1:87" s="129" customFormat="1" ht="12" customHeight="1">
      <c r="A30" s="125" t="s">
        <v>336</v>
      </c>
      <c r="B30" s="126" t="s">
        <v>381</v>
      </c>
      <c r="C30" s="125" t="s">
        <v>382</v>
      </c>
      <c r="D30" s="134">
        <f t="shared" si="3"/>
        <v>30023</v>
      </c>
      <c r="E30" s="134">
        <f t="shared" si="4"/>
        <v>30023</v>
      </c>
      <c r="F30" s="134">
        <v>919</v>
      </c>
      <c r="G30" s="134">
        <v>29104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186371</v>
      </c>
      <c r="M30" s="134">
        <f t="shared" si="6"/>
        <v>14864</v>
      </c>
      <c r="N30" s="134">
        <v>14864</v>
      </c>
      <c r="O30" s="134">
        <v>0</v>
      </c>
      <c r="P30" s="134">
        <v>0</v>
      </c>
      <c r="Q30" s="134">
        <v>0</v>
      </c>
      <c r="R30" s="134">
        <f t="shared" si="7"/>
        <v>57179</v>
      </c>
      <c r="S30" s="134">
        <v>126</v>
      </c>
      <c r="T30" s="134">
        <v>54818</v>
      </c>
      <c r="U30" s="134">
        <v>2235</v>
      </c>
      <c r="V30" s="134">
        <v>0</v>
      </c>
      <c r="W30" s="134">
        <f t="shared" si="8"/>
        <v>109470</v>
      </c>
      <c r="X30" s="134">
        <v>60375</v>
      </c>
      <c r="Y30" s="134">
        <v>36360</v>
      </c>
      <c r="Z30" s="134">
        <v>0</v>
      </c>
      <c r="AA30" s="134">
        <v>12735</v>
      </c>
      <c r="AB30" s="135">
        <v>0</v>
      </c>
      <c r="AC30" s="134">
        <v>4858</v>
      </c>
      <c r="AD30" s="134">
        <v>3756</v>
      </c>
      <c r="AE30" s="134">
        <f t="shared" si="9"/>
        <v>220150</v>
      </c>
      <c r="AF30" s="134">
        <f t="shared" si="10"/>
        <v>29904</v>
      </c>
      <c r="AG30" s="134">
        <f t="shared" si="11"/>
        <v>29904</v>
      </c>
      <c r="AH30" s="134">
        <v>0</v>
      </c>
      <c r="AI30" s="134">
        <v>29904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45147</v>
      </c>
      <c r="AO30" s="134">
        <f t="shared" si="13"/>
        <v>16736</v>
      </c>
      <c r="AP30" s="134">
        <v>1543</v>
      </c>
      <c r="AQ30" s="134">
        <v>5692</v>
      </c>
      <c r="AR30" s="134">
        <v>9501</v>
      </c>
      <c r="AS30" s="134">
        <v>0</v>
      </c>
      <c r="AT30" s="134">
        <f t="shared" si="14"/>
        <v>24455</v>
      </c>
      <c r="AU30" s="134">
        <v>2399</v>
      </c>
      <c r="AV30" s="134">
        <v>22056</v>
      </c>
      <c r="AW30" s="134">
        <v>0</v>
      </c>
      <c r="AX30" s="134">
        <v>0</v>
      </c>
      <c r="AY30" s="134">
        <f t="shared" si="15"/>
        <v>3956</v>
      </c>
      <c r="AZ30" s="134">
        <v>0</v>
      </c>
      <c r="BA30" s="134">
        <v>2030</v>
      </c>
      <c r="BB30" s="134">
        <v>0</v>
      </c>
      <c r="BC30" s="134">
        <v>1926</v>
      </c>
      <c r="BD30" s="135">
        <v>0</v>
      </c>
      <c r="BE30" s="134">
        <v>0</v>
      </c>
      <c r="BF30" s="134">
        <v>479</v>
      </c>
      <c r="BG30" s="134">
        <f t="shared" si="16"/>
        <v>75530</v>
      </c>
      <c r="BH30" s="134">
        <f t="shared" si="20"/>
        <v>59927</v>
      </c>
      <c r="BI30" s="134">
        <f t="shared" si="21"/>
        <v>59927</v>
      </c>
      <c r="BJ30" s="134">
        <f t="shared" si="22"/>
        <v>919</v>
      </c>
      <c r="BK30" s="134">
        <f t="shared" si="23"/>
        <v>59008</v>
      </c>
      <c r="BL30" s="134">
        <f t="shared" si="24"/>
        <v>0</v>
      </c>
      <c r="BM30" s="134">
        <f t="shared" si="25"/>
        <v>0</v>
      </c>
      <c r="BN30" s="134">
        <f t="shared" si="26"/>
        <v>0</v>
      </c>
      <c r="BO30" s="135">
        <f t="shared" si="27"/>
        <v>0</v>
      </c>
      <c r="BP30" s="134">
        <f t="shared" si="28"/>
        <v>231518</v>
      </c>
      <c r="BQ30" s="134">
        <f t="shared" si="29"/>
        <v>31600</v>
      </c>
      <c r="BR30" s="134">
        <f t="shared" si="30"/>
        <v>16407</v>
      </c>
      <c r="BS30" s="134">
        <f t="shared" si="31"/>
        <v>5692</v>
      </c>
      <c r="BT30" s="134">
        <f t="shared" si="32"/>
        <v>9501</v>
      </c>
      <c r="BU30" s="134">
        <f t="shared" si="33"/>
        <v>0</v>
      </c>
      <c r="BV30" s="134">
        <f t="shared" si="34"/>
        <v>81634</v>
      </c>
      <c r="BW30" s="134">
        <f t="shared" si="19"/>
        <v>2525</v>
      </c>
      <c r="BX30" s="134">
        <f aca="true" t="shared" si="43" ref="BX30:BX36">SUM(T30,AV30)</f>
        <v>76874</v>
      </c>
      <c r="BY30" s="134">
        <f aca="true" t="shared" si="44" ref="BY30:BY36">SUM(U30,AW30)</f>
        <v>2235</v>
      </c>
      <c r="BZ30" s="134">
        <f aca="true" t="shared" si="45" ref="BZ30:BZ36">SUM(V30,AX30)</f>
        <v>0</v>
      </c>
      <c r="CA30" s="134">
        <f t="shared" si="35"/>
        <v>113426</v>
      </c>
      <c r="CB30" s="134">
        <f t="shared" si="36"/>
        <v>60375</v>
      </c>
      <c r="CC30" s="134">
        <f t="shared" si="37"/>
        <v>38390</v>
      </c>
      <c r="CD30" s="134">
        <f t="shared" si="38"/>
        <v>0</v>
      </c>
      <c r="CE30" s="134">
        <f t="shared" si="39"/>
        <v>14661</v>
      </c>
      <c r="CF30" s="135">
        <f>SUM(AB30,BD30)</f>
        <v>0</v>
      </c>
      <c r="CG30" s="134">
        <f t="shared" si="40"/>
        <v>4858</v>
      </c>
      <c r="CH30" s="134">
        <f t="shared" si="41"/>
        <v>4235</v>
      </c>
      <c r="CI30" s="134">
        <f t="shared" si="42"/>
        <v>295680</v>
      </c>
    </row>
    <row r="31" spans="1:87" s="129" customFormat="1" ht="12" customHeight="1">
      <c r="A31" s="125" t="s">
        <v>336</v>
      </c>
      <c r="B31" s="126" t="s">
        <v>383</v>
      </c>
      <c r="C31" s="125" t="s">
        <v>384</v>
      </c>
      <c r="D31" s="134">
        <f t="shared" si="3"/>
        <v>10500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10500</v>
      </c>
      <c r="K31" s="135">
        <v>0</v>
      </c>
      <c r="L31" s="134">
        <f t="shared" si="5"/>
        <v>781227</v>
      </c>
      <c r="M31" s="134">
        <f t="shared" si="6"/>
        <v>14304</v>
      </c>
      <c r="N31" s="134">
        <v>14304</v>
      </c>
      <c r="O31" s="134">
        <v>0</v>
      </c>
      <c r="P31" s="134">
        <v>0</v>
      </c>
      <c r="Q31" s="134">
        <v>0</v>
      </c>
      <c r="R31" s="134">
        <f t="shared" si="7"/>
        <v>344038</v>
      </c>
      <c r="S31" s="134">
        <v>0</v>
      </c>
      <c r="T31" s="134">
        <v>344038</v>
      </c>
      <c r="U31" s="134">
        <v>0</v>
      </c>
      <c r="V31" s="134">
        <v>0</v>
      </c>
      <c r="W31" s="134">
        <f t="shared" si="8"/>
        <v>422885</v>
      </c>
      <c r="X31" s="134">
        <v>0</v>
      </c>
      <c r="Y31" s="134">
        <v>393146</v>
      </c>
      <c r="Z31" s="134">
        <v>0</v>
      </c>
      <c r="AA31" s="134">
        <v>29739</v>
      </c>
      <c r="AB31" s="135">
        <v>0</v>
      </c>
      <c r="AC31" s="134">
        <v>0</v>
      </c>
      <c r="AD31" s="134">
        <v>20926</v>
      </c>
      <c r="AE31" s="134">
        <f t="shared" si="9"/>
        <v>812653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496151</v>
      </c>
      <c r="AO31" s="134">
        <f t="shared" si="13"/>
        <v>111315</v>
      </c>
      <c r="AP31" s="134">
        <v>111315</v>
      </c>
      <c r="AQ31" s="134">
        <v>0</v>
      </c>
      <c r="AR31" s="134">
        <v>0</v>
      </c>
      <c r="AS31" s="134">
        <v>0</v>
      </c>
      <c r="AT31" s="134">
        <f t="shared" si="14"/>
        <v>51142</v>
      </c>
      <c r="AU31" s="134">
        <v>0</v>
      </c>
      <c r="AV31" s="134">
        <v>51142</v>
      </c>
      <c r="AW31" s="134">
        <v>0</v>
      </c>
      <c r="AX31" s="134">
        <v>0</v>
      </c>
      <c r="AY31" s="134">
        <f t="shared" si="15"/>
        <v>333694</v>
      </c>
      <c r="AZ31" s="134">
        <v>0</v>
      </c>
      <c r="BA31" s="134">
        <v>321584</v>
      </c>
      <c r="BB31" s="134">
        <v>0</v>
      </c>
      <c r="BC31" s="134">
        <v>12110</v>
      </c>
      <c r="BD31" s="135">
        <v>0</v>
      </c>
      <c r="BE31" s="134">
        <v>0</v>
      </c>
      <c r="BF31" s="134">
        <v>15878</v>
      </c>
      <c r="BG31" s="134">
        <f t="shared" si="16"/>
        <v>512029</v>
      </c>
      <c r="BH31" s="134">
        <f t="shared" si="20"/>
        <v>10500</v>
      </c>
      <c r="BI31" s="134">
        <f t="shared" si="21"/>
        <v>0</v>
      </c>
      <c r="BJ31" s="134">
        <f t="shared" si="22"/>
        <v>0</v>
      </c>
      <c r="BK31" s="134">
        <f t="shared" si="23"/>
        <v>0</v>
      </c>
      <c r="BL31" s="134">
        <f t="shared" si="24"/>
        <v>0</v>
      </c>
      <c r="BM31" s="134">
        <f t="shared" si="25"/>
        <v>0</v>
      </c>
      <c r="BN31" s="134">
        <f t="shared" si="26"/>
        <v>10500</v>
      </c>
      <c r="BO31" s="135">
        <v>0</v>
      </c>
      <c r="BP31" s="134">
        <f t="shared" si="28"/>
        <v>1277378</v>
      </c>
      <c r="BQ31" s="134">
        <f t="shared" si="29"/>
        <v>125619</v>
      </c>
      <c r="BR31" s="134">
        <f t="shared" si="30"/>
        <v>125619</v>
      </c>
      <c r="BS31" s="134">
        <f t="shared" si="31"/>
        <v>0</v>
      </c>
      <c r="BT31" s="134">
        <f t="shared" si="32"/>
        <v>0</v>
      </c>
      <c r="BU31" s="134">
        <f t="shared" si="33"/>
        <v>0</v>
      </c>
      <c r="BV31" s="134">
        <f t="shared" si="34"/>
        <v>395180</v>
      </c>
      <c r="BW31" s="134">
        <f t="shared" si="19"/>
        <v>0</v>
      </c>
      <c r="BX31" s="134">
        <f t="shared" si="43"/>
        <v>395180</v>
      </c>
      <c r="BY31" s="134">
        <f t="shared" si="44"/>
        <v>0</v>
      </c>
      <c r="BZ31" s="134">
        <f t="shared" si="45"/>
        <v>0</v>
      </c>
      <c r="CA31" s="134">
        <f t="shared" si="35"/>
        <v>756579</v>
      </c>
      <c r="CB31" s="134">
        <f t="shared" si="36"/>
        <v>0</v>
      </c>
      <c r="CC31" s="134">
        <f t="shared" si="37"/>
        <v>714730</v>
      </c>
      <c r="CD31" s="134">
        <f t="shared" si="38"/>
        <v>0</v>
      </c>
      <c r="CE31" s="134">
        <f t="shared" si="39"/>
        <v>41849</v>
      </c>
      <c r="CF31" s="135">
        <v>0</v>
      </c>
      <c r="CG31" s="134">
        <f t="shared" si="40"/>
        <v>0</v>
      </c>
      <c r="CH31" s="134">
        <f t="shared" si="41"/>
        <v>36804</v>
      </c>
      <c r="CI31" s="134">
        <f t="shared" si="42"/>
        <v>1324682</v>
      </c>
    </row>
    <row r="32" spans="1:87" s="129" customFormat="1" ht="12" customHeight="1">
      <c r="A32" s="125" t="s">
        <v>336</v>
      </c>
      <c r="B32" s="126" t="s">
        <v>385</v>
      </c>
      <c r="C32" s="125" t="s">
        <v>386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121192</v>
      </c>
      <c r="M32" s="134">
        <f t="shared" si="6"/>
        <v>52765</v>
      </c>
      <c r="N32" s="134">
        <v>52765</v>
      </c>
      <c r="O32" s="134">
        <v>0</v>
      </c>
      <c r="P32" s="134">
        <v>0</v>
      </c>
      <c r="Q32" s="134">
        <v>0</v>
      </c>
      <c r="R32" s="134">
        <f t="shared" si="7"/>
        <v>28005</v>
      </c>
      <c r="S32" s="134">
        <v>8026</v>
      </c>
      <c r="T32" s="134">
        <v>19979</v>
      </c>
      <c r="U32" s="134">
        <v>0</v>
      </c>
      <c r="V32" s="134">
        <v>0</v>
      </c>
      <c r="W32" s="134">
        <f t="shared" si="8"/>
        <v>40422</v>
      </c>
      <c r="X32" s="134">
        <v>29101</v>
      </c>
      <c r="Y32" s="134">
        <v>9720</v>
      </c>
      <c r="Z32" s="134">
        <v>1601</v>
      </c>
      <c r="AA32" s="134">
        <v>0</v>
      </c>
      <c r="AB32" s="135">
        <v>0</v>
      </c>
      <c r="AC32" s="134">
        <v>0</v>
      </c>
      <c r="AD32" s="134">
        <v>7117</v>
      </c>
      <c r="AE32" s="134">
        <f t="shared" si="9"/>
        <v>128309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90961</v>
      </c>
      <c r="AO32" s="134">
        <f t="shared" si="13"/>
        <v>50475</v>
      </c>
      <c r="AP32" s="134">
        <v>34242</v>
      </c>
      <c r="AQ32" s="134">
        <v>16233</v>
      </c>
      <c r="AR32" s="134">
        <v>0</v>
      </c>
      <c r="AS32" s="134">
        <v>0</v>
      </c>
      <c r="AT32" s="134">
        <f t="shared" si="14"/>
        <v>32842</v>
      </c>
      <c r="AU32" s="134">
        <v>2892</v>
      </c>
      <c r="AV32" s="134">
        <v>29950</v>
      </c>
      <c r="AW32" s="134">
        <v>0</v>
      </c>
      <c r="AX32" s="134">
        <v>0</v>
      </c>
      <c r="AY32" s="134">
        <f t="shared" si="15"/>
        <v>7644</v>
      </c>
      <c r="AZ32" s="134">
        <v>0</v>
      </c>
      <c r="BA32" s="134">
        <v>7644</v>
      </c>
      <c r="BB32" s="134">
        <v>0</v>
      </c>
      <c r="BC32" s="134">
        <v>0</v>
      </c>
      <c r="BD32" s="135">
        <v>0</v>
      </c>
      <c r="BE32" s="134">
        <v>0</v>
      </c>
      <c r="BF32" s="134">
        <v>6543</v>
      </c>
      <c r="BG32" s="134">
        <f t="shared" si="16"/>
        <v>97504</v>
      </c>
      <c r="BH32" s="134">
        <f t="shared" si="20"/>
        <v>0</v>
      </c>
      <c r="BI32" s="134">
        <f t="shared" si="21"/>
        <v>0</v>
      </c>
      <c r="BJ32" s="134">
        <f t="shared" si="22"/>
        <v>0</v>
      </c>
      <c r="BK32" s="134">
        <f t="shared" si="23"/>
        <v>0</v>
      </c>
      <c r="BL32" s="134">
        <f t="shared" si="24"/>
        <v>0</v>
      </c>
      <c r="BM32" s="134">
        <f t="shared" si="25"/>
        <v>0</v>
      </c>
      <c r="BN32" s="134">
        <f t="shared" si="26"/>
        <v>0</v>
      </c>
      <c r="BO32" s="135">
        <v>0</v>
      </c>
      <c r="BP32" s="134">
        <f t="shared" si="28"/>
        <v>212153</v>
      </c>
      <c r="BQ32" s="134">
        <f t="shared" si="29"/>
        <v>103240</v>
      </c>
      <c r="BR32" s="134">
        <f t="shared" si="30"/>
        <v>87007</v>
      </c>
      <c r="BS32" s="134">
        <f t="shared" si="31"/>
        <v>16233</v>
      </c>
      <c r="BT32" s="134">
        <f t="shared" si="32"/>
        <v>0</v>
      </c>
      <c r="BU32" s="134">
        <f t="shared" si="33"/>
        <v>0</v>
      </c>
      <c r="BV32" s="134">
        <f t="shared" si="34"/>
        <v>60847</v>
      </c>
      <c r="BW32" s="134">
        <f t="shared" si="19"/>
        <v>10918</v>
      </c>
      <c r="BX32" s="134">
        <f t="shared" si="43"/>
        <v>49929</v>
      </c>
      <c r="BY32" s="134">
        <f t="shared" si="44"/>
        <v>0</v>
      </c>
      <c r="BZ32" s="134">
        <f t="shared" si="45"/>
        <v>0</v>
      </c>
      <c r="CA32" s="134">
        <f t="shared" si="35"/>
        <v>48066</v>
      </c>
      <c r="CB32" s="134">
        <f t="shared" si="36"/>
        <v>29101</v>
      </c>
      <c r="CC32" s="134">
        <f t="shared" si="37"/>
        <v>17364</v>
      </c>
      <c r="CD32" s="134">
        <f t="shared" si="38"/>
        <v>1601</v>
      </c>
      <c r="CE32" s="134">
        <f t="shared" si="39"/>
        <v>0</v>
      </c>
      <c r="CF32" s="135">
        <v>0</v>
      </c>
      <c r="CG32" s="134">
        <f t="shared" si="40"/>
        <v>0</v>
      </c>
      <c r="CH32" s="134">
        <f t="shared" si="41"/>
        <v>13660</v>
      </c>
      <c r="CI32" s="134">
        <f t="shared" si="42"/>
        <v>225813</v>
      </c>
    </row>
    <row r="33" spans="1:87" s="129" customFormat="1" ht="12" customHeight="1">
      <c r="A33" s="125" t="s">
        <v>336</v>
      </c>
      <c r="B33" s="126" t="s">
        <v>387</v>
      </c>
      <c r="C33" s="125" t="s">
        <v>388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161134</v>
      </c>
      <c r="M33" s="134">
        <f t="shared" si="6"/>
        <v>40925</v>
      </c>
      <c r="N33" s="134">
        <v>8841</v>
      </c>
      <c r="O33" s="134">
        <v>0</v>
      </c>
      <c r="P33" s="134">
        <v>32084</v>
      </c>
      <c r="Q33" s="134">
        <v>0</v>
      </c>
      <c r="R33" s="134">
        <f t="shared" si="7"/>
        <v>95691</v>
      </c>
      <c r="S33" s="134">
        <v>0</v>
      </c>
      <c r="T33" s="134">
        <v>95691</v>
      </c>
      <c r="U33" s="134">
        <v>0</v>
      </c>
      <c r="V33" s="134">
        <v>0</v>
      </c>
      <c r="W33" s="134">
        <f t="shared" si="8"/>
        <v>24518</v>
      </c>
      <c r="X33" s="134">
        <v>0</v>
      </c>
      <c r="Y33" s="134">
        <v>24518</v>
      </c>
      <c r="Z33" s="134">
        <v>0</v>
      </c>
      <c r="AA33" s="134">
        <v>0</v>
      </c>
      <c r="AB33" s="135">
        <v>0</v>
      </c>
      <c r="AC33" s="134">
        <v>0</v>
      </c>
      <c r="AD33" s="134">
        <v>5335</v>
      </c>
      <c r="AE33" s="134">
        <f t="shared" si="9"/>
        <v>166469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139844</v>
      </c>
      <c r="AO33" s="134">
        <f t="shared" si="13"/>
        <v>8226</v>
      </c>
      <c r="AP33" s="134">
        <v>8226</v>
      </c>
      <c r="AQ33" s="134">
        <v>0</v>
      </c>
      <c r="AR33" s="134">
        <v>0</v>
      </c>
      <c r="AS33" s="134">
        <v>0</v>
      </c>
      <c r="AT33" s="134">
        <f t="shared" si="14"/>
        <v>88449</v>
      </c>
      <c r="AU33" s="134">
        <v>0</v>
      </c>
      <c r="AV33" s="134">
        <v>88449</v>
      </c>
      <c r="AW33" s="134">
        <v>0</v>
      </c>
      <c r="AX33" s="134">
        <v>0</v>
      </c>
      <c r="AY33" s="134">
        <f t="shared" si="15"/>
        <v>43169</v>
      </c>
      <c r="AZ33" s="134">
        <v>0</v>
      </c>
      <c r="BA33" s="134">
        <v>43169</v>
      </c>
      <c r="BB33" s="134">
        <v>0</v>
      </c>
      <c r="BC33" s="134">
        <v>0</v>
      </c>
      <c r="BD33" s="135">
        <v>0</v>
      </c>
      <c r="BE33" s="134">
        <v>0</v>
      </c>
      <c r="BF33" s="134">
        <v>13939</v>
      </c>
      <c r="BG33" s="134">
        <f t="shared" si="16"/>
        <v>153783</v>
      </c>
      <c r="BH33" s="134">
        <f t="shared" si="20"/>
        <v>0</v>
      </c>
      <c r="BI33" s="134">
        <f t="shared" si="21"/>
        <v>0</v>
      </c>
      <c r="BJ33" s="134">
        <f t="shared" si="22"/>
        <v>0</v>
      </c>
      <c r="BK33" s="134">
        <f t="shared" si="23"/>
        <v>0</v>
      </c>
      <c r="BL33" s="134">
        <f t="shared" si="24"/>
        <v>0</v>
      </c>
      <c r="BM33" s="134">
        <f t="shared" si="25"/>
        <v>0</v>
      </c>
      <c r="BN33" s="134">
        <f t="shared" si="26"/>
        <v>0</v>
      </c>
      <c r="BO33" s="135">
        <v>0</v>
      </c>
      <c r="BP33" s="134">
        <f t="shared" si="28"/>
        <v>300978</v>
      </c>
      <c r="BQ33" s="134">
        <f t="shared" si="29"/>
        <v>49151</v>
      </c>
      <c r="BR33" s="134">
        <f t="shared" si="30"/>
        <v>17067</v>
      </c>
      <c r="BS33" s="134">
        <f t="shared" si="31"/>
        <v>0</v>
      </c>
      <c r="BT33" s="134">
        <f t="shared" si="32"/>
        <v>32084</v>
      </c>
      <c r="BU33" s="134">
        <f t="shared" si="33"/>
        <v>0</v>
      </c>
      <c r="BV33" s="134">
        <f t="shared" si="34"/>
        <v>184140</v>
      </c>
      <c r="BW33" s="134">
        <f t="shared" si="19"/>
        <v>0</v>
      </c>
      <c r="BX33" s="134">
        <f t="shared" si="43"/>
        <v>184140</v>
      </c>
      <c r="BY33" s="134">
        <f t="shared" si="44"/>
        <v>0</v>
      </c>
      <c r="BZ33" s="134">
        <f t="shared" si="45"/>
        <v>0</v>
      </c>
      <c r="CA33" s="134">
        <f t="shared" si="35"/>
        <v>67687</v>
      </c>
      <c r="CB33" s="134">
        <f t="shared" si="36"/>
        <v>0</v>
      </c>
      <c r="CC33" s="134">
        <f t="shared" si="37"/>
        <v>67687</v>
      </c>
      <c r="CD33" s="134">
        <f t="shared" si="38"/>
        <v>0</v>
      </c>
      <c r="CE33" s="134">
        <f t="shared" si="39"/>
        <v>0</v>
      </c>
      <c r="CF33" s="135">
        <v>0</v>
      </c>
      <c r="CG33" s="134">
        <f t="shared" si="40"/>
        <v>0</v>
      </c>
      <c r="CH33" s="134">
        <f t="shared" si="41"/>
        <v>19274</v>
      </c>
      <c r="CI33" s="134">
        <f t="shared" si="42"/>
        <v>320252</v>
      </c>
    </row>
    <row r="34" spans="1:87" s="129" customFormat="1" ht="12" customHeight="1">
      <c r="A34" s="125" t="s">
        <v>336</v>
      </c>
      <c r="B34" s="126" t="s">
        <v>389</v>
      </c>
      <c r="C34" s="125" t="s">
        <v>390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5"/>
        <v>182239</v>
      </c>
      <c r="M34" s="134">
        <f t="shared" si="6"/>
        <v>10737</v>
      </c>
      <c r="N34" s="134">
        <v>10737</v>
      </c>
      <c r="O34" s="134">
        <v>0</v>
      </c>
      <c r="P34" s="134">
        <v>0</v>
      </c>
      <c r="Q34" s="134">
        <v>0</v>
      </c>
      <c r="R34" s="134">
        <f t="shared" si="7"/>
        <v>17291</v>
      </c>
      <c r="S34" s="134">
        <v>0</v>
      </c>
      <c r="T34" s="134">
        <v>17291</v>
      </c>
      <c r="U34" s="134">
        <v>0</v>
      </c>
      <c r="V34" s="134">
        <v>0</v>
      </c>
      <c r="W34" s="134">
        <f t="shared" si="8"/>
        <v>154211</v>
      </c>
      <c r="X34" s="134">
        <v>0</v>
      </c>
      <c r="Y34" s="134">
        <v>154211</v>
      </c>
      <c r="Z34" s="134">
        <v>0</v>
      </c>
      <c r="AA34" s="134">
        <v>0</v>
      </c>
      <c r="AB34" s="135">
        <v>0</v>
      </c>
      <c r="AC34" s="134">
        <v>0</v>
      </c>
      <c r="AD34" s="134">
        <v>4625</v>
      </c>
      <c r="AE34" s="134">
        <f t="shared" si="9"/>
        <v>186864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0</v>
      </c>
      <c r="AO34" s="134">
        <f t="shared" si="13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0</v>
      </c>
      <c r="BE34" s="134">
        <v>0</v>
      </c>
      <c r="BF34" s="134">
        <v>0</v>
      </c>
      <c r="BG34" s="134">
        <f t="shared" si="16"/>
        <v>0</v>
      </c>
      <c r="BH34" s="134">
        <f t="shared" si="20"/>
        <v>0</v>
      </c>
      <c r="BI34" s="134">
        <f t="shared" si="21"/>
        <v>0</v>
      </c>
      <c r="BJ34" s="134">
        <f t="shared" si="22"/>
        <v>0</v>
      </c>
      <c r="BK34" s="134">
        <f t="shared" si="23"/>
        <v>0</v>
      </c>
      <c r="BL34" s="134">
        <f t="shared" si="24"/>
        <v>0</v>
      </c>
      <c r="BM34" s="134">
        <f t="shared" si="25"/>
        <v>0</v>
      </c>
      <c r="BN34" s="134">
        <f t="shared" si="26"/>
        <v>0</v>
      </c>
      <c r="BO34" s="135">
        <v>0</v>
      </c>
      <c r="BP34" s="134">
        <f t="shared" si="28"/>
        <v>182239</v>
      </c>
      <c r="BQ34" s="134">
        <f t="shared" si="29"/>
        <v>10737</v>
      </c>
      <c r="BR34" s="134">
        <f t="shared" si="30"/>
        <v>10737</v>
      </c>
      <c r="BS34" s="134">
        <f t="shared" si="31"/>
        <v>0</v>
      </c>
      <c r="BT34" s="134">
        <f t="shared" si="32"/>
        <v>0</v>
      </c>
      <c r="BU34" s="134">
        <f t="shared" si="33"/>
        <v>0</v>
      </c>
      <c r="BV34" s="134">
        <f t="shared" si="34"/>
        <v>17291</v>
      </c>
      <c r="BW34" s="134">
        <f t="shared" si="19"/>
        <v>0</v>
      </c>
      <c r="BX34" s="134">
        <f t="shared" si="43"/>
        <v>17291</v>
      </c>
      <c r="BY34" s="134">
        <f t="shared" si="44"/>
        <v>0</v>
      </c>
      <c r="BZ34" s="134">
        <f t="shared" si="45"/>
        <v>0</v>
      </c>
      <c r="CA34" s="134">
        <f t="shared" si="35"/>
        <v>154211</v>
      </c>
      <c r="CB34" s="134">
        <f t="shared" si="36"/>
        <v>0</v>
      </c>
      <c r="CC34" s="134">
        <f t="shared" si="37"/>
        <v>154211</v>
      </c>
      <c r="CD34" s="134">
        <f t="shared" si="38"/>
        <v>0</v>
      </c>
      <c r="CE34" s="134">
        <f t="shared" si="39"/>
        <v>0</v>
      </c>
      <c r="CF34" s="135">
        <v>0</v>
      </c>
      <c r="CG34" s="134">
        <f t="shared" si="40"/>
        <v>0</v>
      </c>
      <c r="CH34" s="134">
        <f t="shared" si="41"/>
        <v>4625</v>
      </c>
      <c r="CI34" s="134">
        <f t="shared" si="42"/>
        <v>186864</v>
      </c>
    </row>
    <row r="35" spans="1:87" s="129" customFormat="1" ht="12" customHeight="1">
      <c r="A35" s="125" t="s">
        <v>336</v>
      </c>
      <c r="B35" s="126" t="s">
        <v>391</v>
      </c>
      <c r="C35" s="125" t="s">
        <v>392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5"/>
        <v>499622</v>
      </c>
      <c r="M35" s="134">
        <f t="shared" si="6"/>
        <v>99718</v>
      </c>
      <c r="N35" s="134">
        <v>99718</v>
      </c>
      <c r="O35" s="134">
        <v>0</v>
      </c>
      <c r="P35" s="134">
        <v>0</v>
      </c>
      <c r="Q35" s="134">
        <v>0</v>
      </c>
      <c r="R35" s="134">
        <f t="shared" si="7"/>
        <v>176317</v>
      </c>
      <c r="S35" s="134">
        <v>11215</v>
      </c>
      <c r="T35" s="134">
        <v>165102</v>
      </c>
      <c r="U35" s="134">
        <v>0</v>
      </c>
      <c r="V35" s="134">
        <v>7667</v>
      </c>
      <c r="W35" s="134">
        <f t="shared" si="8"/>
        <v>215920</v>
      </c>
      <c r="X35" s="134">
        <v>72037</v>
      </c>
      <c r="Y35" s="134">
        <v>126770</v>
      </c>
      <c r="Z35" s="134">
        <v>622</v>
      </c>
      <c r="AA35" s="134">
        <v>16491</v>
      </c>
      <c r="AB35" s="135">
        <v>0</v>
      </c>
      <c r="AC35" s="134">
        <v>0</v>
      </c>
      <c r="AD35" s="134">
        <v>36807</v>
      </c>
      <c r="AE35" s="134">
        <f t="shared" si="9"/>
        <v>536429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0</v>
      </c>
      <c r="AO35" s="134">
        <f t="shared" si="13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14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15"/>
        <v>0</v>
      </c>
      <c r="AZ35" s="134">
        <v>0</v>
      </c>
      <c r="BA35" s="134">
        <v>0</v>
      </c>
      <c r="BB35" s="134">
        <v>0</v>
      </c>
      <c r="BC35" s="134">
        <v>0</v>
      </c>
      <c r="BD35" s="135">
        <v>0</v>
      </c>
      <c r="BE35" s="134">
        <v>0</v>
      </c>
      <c r="BF35" s="134">
        <v>0</v>
      </c>
      <c r="BG35" s="134">
        <f t="shared" si="16"/>
        <v>0</v>
      </c>
      <c r="BH35" s="134">
        <f t="shared" si="20"/>
        <v>0</v>
      </c>
      <c r="BI35" s="134">
        <f t="shared" si="21"/>
        <v>0</v>
      </c>
      <c r="BJ35" s="134">
        <f t="shared" si="22"/>
        <v>0</v>
      </c>
      <c r="BK35" s="134">
        <f t="shared" si="23"/>
        <v>0</v>
      </c>
      <c r="BL35" s="134">
        <f t="shared" si="24"/>
        <v>0</v>
      </c>
      <c r="BM35" s="134">
        <f t="shared" si="25"/>
        <v>0</v>
      </c>
      <c r="BN35" s="134">
        <f t="shared" si="26"/>
        <v>0</v>
      </c>
      <c r="BO35" s="135">
        <v>0</v>
      </c>
      <c r="BP35" s="134">
        <f t="shared" si="28"/>
        <v>499622</v>
      </c>
      <c r="BQ35" s="134">
        <f t="shared" si="29"/>
        <v>99718</v>
      </c>
      <c r="BR35" s="134">
        <f t="shared" si="30"/>
        <v>99718</v>
      </c>
      <c r="BS35" s="134">
        <f t="shared" si="31"/>
        <v>0</v>
      </c>
      <c r="BT35" s="134">
        <f t="shared" si="32"/>
        <v>0</v>
      </c>
      <c r="BU35" s="134">
        <f t="shared" si="33"/>
        <v>0</v>
      </c>
      <c r="BV35" s="134">
        <f t="shared" si="34"/>
        <v>176317</v>
      </c>
      <c r="BW35" s="134">
        <f t="shared" si="19"/>
        <v>11215</v>
      </c>
      <c r="BX35" s="134">
        <f t="shared" si="43"/>
        <v>165102</v>
      </c>
      <c r="BY35" s="134">
        <f t="shared" si="44"/>
        <v>0</v>
      </c>
      <c r="BZ35" s="134">
        <f t="shared" si="45"/>
        <v>7667</v>
      </c>
      <c r="CA35" s="134">
        <f t="shared" si="35"/>
        <v>215920</v>
      </c>
      <c r="CB35" s="134">
        <f t="shared" si="36"/>
        <v>72037</v>
      </c>
      <c r="CC35" s="134">
        <f t="shared" si="37"/>
        <v>126770</v>
      </c>
      <c r="CD35" s="134">
        <f t="shared" si="38"/>
        <v>622</v>
      </c>
      <c r="CE35" s="134">
        <f t="shared" si="39"/>
        <v>16491</v>
      </c>
      <c r="CF35" s="135">
        <v>0</v>
      </c>
      <c r="CG35" s="134">
        <f t="shared" si="40"/>
        <v>0</v>
      </c>
      <c r="CH35" s="134">
        <f t="shared" si="41"/>
        <v>36807</v>
      </c>
      <c r="CI35" s="134">
        <f t="shared" si="42"/>
        <v>536429</v>
      </c>
    </row>
    <row r="36" spans="1:87" s="129" customFormat="1" ht="12" customHeight="1">
      <c r="A36" s="125" t="s">
        <v>336</v>
      </c>
      <c r="B36" s="126" t="s">
        <v>393</v>
      </c>
      <c r="C36" s="125" t="s">
        <v>394</v>
      </c>
      <c r="D36" s="134">
        <f t="shared" si="3"/>
        <v>180588</v>
      </c>
      <c r="E36" s="134">
        <f t="shared" si="4"/>
        <v>180588</v>
      </c>
      <c r="F36" s="134">
        <v>0</v>
      </c>
      <c r="G36" s="134">
        <v>171675</v>
      </c>
      <c r="H36" s="134">
        <v>8913</v>
      </c>
      <c r="I36" s="134">
        <v>0</v>
      </c>
      <c r="J36" s="134">
        <v>0</v>
      </c>
      <c r="K36" s="135">
        <v>0</v>
      </c>
      <c r="L36" s="134">
        <f t="shared" si="5"/>
        <v>1548251</v>
      </c>
      <c r="M36" s="134">
        <f t="shared" si="6"/>
        <v>128374</v>
      </c>
      <c r="N36" s="134">
        <v>128374</v>
      </c>
      <c r="O36" s="134">
        <v>0</v>
      </c>
      <c r="P36" s="134">
        <v>0</v>
      </c>
      <c r="Q36" s="134">
        <v>0</v>
      </c>
      <c r="R36" s="134">
        <f t="shared" si="7"/>
        <v>770474</v>
      </c>
      <c r="S36" s="134">
        <v>0</v>
      </c>
      <c r="T36" s="134">
        <v>738767</v>
      </c>
      <c r="U36" s="134">
        <v>31707</v>
      </c>
      <c r="V36" s="134">
        <v>0</v>
      </c>
      <c r="W36" s="134">
        <f t="shared" si="8"/>
        <v>649403</v>
      </c>
      <c r="X36" s="134">
        <v>0</v>
      </c>
      <c r="Y36" s="134">
        <v>534393</v>
      </c>
      <c r="Z36" s="134">
        <v>115010</v>
      </c>
      <c r="AA36" s="134">
        <v>0</v>
      </c>
      <c r="AB36" s="135">
        <v>0</v>
      </c>
      <c r="AC36" s="134">
        <v>0</v>
      </c>
      <c r="AD36" s="134">
        <v>45314</v>
      </c>
      <c r="AE36" s="134">
        <f t="shared" si="9"/>
        <v>1774153</v>
      </c>
      <c r="AF36" s="134">
        <f t="shared" si="10"/>
        <v>220500</v>
      </c>
      <c r="AG36" s="134">
        <f t="shared" si="11"/>
        <v>220500</v>
      </c>
      <c r="AH36" s="134">
        <v>0</v>
      </c>
      <c r="AI36" s="134">
        <v>220500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418689</v>
      </c>
      <c r="AO36" s="134">
        <f t="shared" si="13"/>
        <v>56624</v>
      </c>
      <c r="AP36" s="134">
        <v>56624</v>
      </c>
      <c r="AQ36" s="134">
        <v>0</v>
      </c>
      <c r="AR36" s="134">
        <v>0</v>
      </c>
      <c r="AS36" s="134">
        <v>0</v>
      </c>
      <c r="AT36" s="134">
        <f t="shared" si="14"/>
        <v>183515</v>
      </c>
      <c r="AU36" s="134">
        <v>0</v>
      </c>
      <c r="AV36" s="134">
        <v>183515</v>
      </c>
      <c r="AW36" s="134">
        <v>0</v>
      </c>
      <c r="AX36" s="134">
        <v>0</v>
      </c>
      <c r="AY36" s="134">
        <f t="shared" si="15"/>
        <v>178550</v>
      </c>
      <c r="AZ36" s="134">
        <v>0</v>
      </c>
      <c r="BA36" s="134">
        <v>178550</v>
      </c>
      <c r="BB36" s="134">
        <v>0</v>
      </c>
      <c r="BC36" s="134">
        <v>0</v>
      </c>
      <c r="BD36" s="135">
        <v>0</v>
      </c>
      <c r="BE36" s="134">
        <v>0</v>
      </c>
      <c r="BF36" s="134">
        <v>29053</v>
      </c>
      <c r="BG36" s="134">
        <f t="shared" si="16"/>
        <v>668242</v>
      </c>
      <c r="BH36" s="134">
        <f t="shared" si="20"/>
        <v>401088</v>
      </c>
      <c r="BI36" s="134">
        <f t="shared" si="21"/>
        <v>401088</v>
      </c>
      <c r="BJ36" s="134">
        <f t="shared" si="22"/>
        <v>0</v>
      </c>
      <c r="BK36" s="134">
        <f t="shared" si="23"/>
        <v>392175</v>
      </c>
      <c r="BL36" s="134">
        <f t="shared" si="24"/>
        <v>8913</v>
      </c>
      <c r="BM36" s="134">
        <f t="shared" si="25"/>
        <v>0</v>
      </c>
      <c r="BN36" s="134">
        <f t="shared" si="26"/>
        <v>0</v>
      </c>
      <c r="BO36" s="135">
        <v>0</v>
      </c>
      <c r="BP36" s="134">
        <f t="shared" si="28"/>
        <v>1966940</v>
      </c>
      <c r="BQ36" s="134">
        <f t="shared" si="29"/>
        <v>184998</v>
      </c>
      <c r="BR36" s="134">
        <f t="shared" si="30"/>
        <v>184998</v>
      </c>
      <c r="BS36" s="134">
        <f t="shared" si="31"/>
        <v>0</v>
      </c>
      <c r="BT36" s="134">
        <f t="shared" si="32"/>
        <v>0</v>
      </c>
      <c r="BU36" s="134">
        <f t="shared" si="33"/>
        <v>0</v>
      </c>
      <c r="BV36" s="134">
        <f t="shared" si="34"/>
        <v>953989</v>
      </c>
      <c r="BW36" s="134">
        <f t="shared" si="19"/>
        <v>0</v>
      </c>
      <c r="BX36" s="134">
        <f t="shared" si="43"/>
        <v>922282</v>
      </c>
      <c r="BY36" s="134">
        <f t="shared" si="44"/>
        <v>31707</v>
      </c>
      <c r="BZ36" s="134">
        <f t="shared" si="45"/>
        <v>0</v>
      </c>
      <c r="CA36" s="134">
        <f t="shared" si="35"/>
        <v>827953</v>
      </c>
      <c r="CB36" s="134">
        <f t="shared" si="36"/>
        <v>0</v>
      </c>
      <c r="CC36" s="134">
        <f t="shared" si="37"/>
        <v>712943</v>
      </c>
      <c r="CD36" s="134">
        <f t="shared" si="38"/>
        <v>115010</v>
      </c>
      <c r="CE36" s="134">
        <f t="shared" si="39"/>
        <v>0</v>
      </c>
      <c r="CF36" s="135">
        <v>0</v>
      </c>
      <c r="CG36" s="134">
        <f t="shared" si="40"/>
        <v>0</v>
      </c>
      <c r="CH36" s="134">
        <f t="shared" si="41"/>
        <v>74367</v>
      </c>
      <c r="CI36" s="134">
        <f t="shared" si="42"/>
        <v>2442395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395</v>
      </c>
      <c r="B7" s="122">
        <v>34000</v>
      </c>
      <c r="C7" s="121" t="s">
        <v>333</v>
      </c>
      <c r="D7" s="123">
        <f aca="true" t="shared" si="0" ref="D7:I7">SUM(D8:D30)</f>
        <v>0</v>
      </c>
      <c r="E7" s="123">
        <f t="shared" si="0"/>
        <v>2925087</v>
      </c>
      <c r="F7" s="123">
        <f t="shared" si="0"/>
        <v>2925087</v>
      </c>
      <c r="G7" s="123">
        <f t="shared" si="0"/>
        <v>0</v>
      </c>
      <c r="H7" s="123">
        <f t="shared" si="0"/>
        <v>1112781</v>
      </c>
      <c r="I7" s="123">
        <f t="shared" si="0"/>
        <v>1112781</v>
      </c>
      <c r="J7" s="147">
        <f>COUNTIF(J8:J30,"&lt;&gt;")</f>
        <v>14</v>
      </c>
      <c r="K7" s="147">
        <f>COUNTIF(K8:K30,"&lt;&gt;")</f>
        <v>14</v>
      </c>
      <c r="L7" s="123">
        <f aca="true" t="shared" si="1" ref="L7:Q7">SUM(L8:L30)</f>
        <v>0</v>
      </c>
      <c r="M7" s="123">
        <f t="shared" si="1"/>
        <v>2866296</v>
      </c>
      <c r="N7" s="123">
        <f t="shared" si="1"/>
        <v>2866296</v>
      </c>
      <c r="O7" s="123">
        <f t="shared" si="1"/>
        <v>0</v>
      </c>
      <c r="P7" s="123">
        <f t="shared" si="1"/>
        <v>1080030</v>
      </c>
      <c r="Q7" s="123">
        <f t="shared" si="1"/>
        <v>1080030</v>
      </c>
      <c r="R7" s="147">
        <f>COUNTIF(R8:R30,"&lt;&gt;")</f>
        <v>3</v>
      </c>
      <c r="S7" s="147">
        <f>COUNTIF(S8:S30,"&lt;&gt;")</f>
        <v>3</v>
      </c>
      <c r="T7" s="123">
        <f aca="true" t="shared" si="2" ref="T7:Y7">SUM(T8:T30)</f>
        <v>0</v>
      </c>
      <c r="U7" s="123">
        <f t="shared" si="2"/>
        <v>58791</v>
      </c>
      <c r="V7" s="123">
        <f t="shared" si="2"/>
        <v>58791</v>
      </c>
      <c r="W7" s="123">
        <f t="shared" si="2"/>
        <v>0</v>
      </c>
      <c r="X7" s="123">
        <f t="shared" si="2"/>
        <v>32751</v>
      </c>
      <c r="Y7" s="123">
        <f t="shared" si="2"/>
        <v>32751</v>
      </c>
      <c r="Z7" s="147">
        <f>COUNTIF(Z8:Z30,"&lt;&gt;")</f>
        <v>0</v>
      </c>
      <c r="AA7" s="147">
        <f>COUNTIF(AA8:AA30,"&lt;&gt;")</f>
        <v>0</v>
      </c>
      <c r="AB7" s="123">
        <f aca="true" t="shared" si="3" ref="AB7:AG7">SUM(AB8:AB30)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COUNTIF(AH8:AH30,"&lt;&gt;")</f>
        <v>0</v>
      </c>
      <c r="AI7" s="147">
        <f>COUNTIF(AI8:AI30,"&lt;&gt;")</f>
        <v>0</v>
      </c>
      <c r="AJ7" s="123">
        <f aca="true" t="shared" si="4" ref="AJ7:AO7">SUM(AJ8:AJ30)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COUNTIF(AP8:AP30,"&lt;&gt;")</f>
        <v>0</v>
      </c>
      <c r="AQ7" s="147">
        <f>COUNTIF(AQ8:AQ30,"&lt;&gt;")</f>
        <v>0</v>
      </c>
      <c r="AR7" s="123">
        <f aca="true" t="shared" si="5" ref="AR7:AW7">SUM(AR8:AR30)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COUNTIF(AX8:AX30,"&lt;&gt;")</f>
        <v>0</v>
      </c>
      <c r="AY7" s="147">
        <f>COUNTIF(AY8:AY30,"&lt;&gt;")</f>
        <v>0</v>
      </c>
      <c r="AZ7" s="123">
        <f aca="true" t="shared" si="6" ref="AZ7:BE7">SUM(AZ8:AZ30)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395</v>
      </c>
      <c r="B8" s="126" t="s">
        <v>396</v>
      </c>
      <c r="C8" s="125" t="s">
        <v>397</v>
      </c>
      <c r="D8" s="127">
        <f aca="true" t="shared" si="7" ref="D8:D30">SUM(L8,T8,AB8,AJ8,AR8,AZ8)</f>
        <v>0</v>
      </c>
      <c r="E8" s="127">
        <f aca="true" t="shared" si="8" ref="E8:E30">SUM(M8,U8,AC8,AK8,AS8,BA8)</f>
        <v>0</v>
      </c>
      <c r="F8" s="127">
        <f aca="true" t="shared" si="9" ref="F8:F30">SUM(D8:E8)</f>
        <v>0</v>
      </c>
      <c r="G8" s="127">
        <f aca="true" t="shared" si="10" ref="G8:G30">SUM(O8,W8,AE8,AM8,AU8,BC8)</f>
        <v>0</v>
      </c>
      <c r="H8" s="127">
        <f aca="true" t="shared" si="11" ref="H8:H30">SUM(P8,X8,AF8,AN8,AV8,BD8)</f>
        <v>256986</v>
      </c>
      <c r="I8" s="127">
        <f aca="true" t="shared" si="12" ref="I8:I30">SUM(G8:H8)</f>
        <v>256986</v>
      </c>
      <c r="J8" s="130" t="s">
        <v>398</v>
      </c>
      <c r="K8" s="131" t="s">
        <v>399</v>
      </c>
      <c r="L8" s="127">
        <v>0</v>
      </c>
      <c r="M8" s="127">
        <v>0</v>
      </c>
      <c r="N8" s="127">
        <f aca="true" t="shared" si="13" ref="N8:N30">SUM(L8,+M8)</f>
        <v>0</v>
      </c>
      <c r="O8" s="127">
        <v>0</v>
      </c>
      <c r="P8" s="127">
        <v>256986</v>
      </c>
      <c r="Q8" s="127">
        <f aca="true" t="shared" si="14" ref="Q8:Q30">SUM(O8,+P8)</f>
        <v>256986</v>
      </c>
      <c r="R8" s="130"/>
      <c r="S8" s="131"/>
      <c r="T8" s="127">
        <v>0</v>
      </c>
      <c r="U8" s="127">
        <v>0</v>
      </c>
      <c r="V8" s="127">
        <f aca="true" t="shared" si="15" ref="V8:V30">+SUM(T8,U8)</f>
        <v>0</v>
      </c>
      <c r="W8" s="127">
        <v>0</v>
      </c>
      <c r="X8" s="127">
        <v>0</v>
      </c>
      <c r="Y8" s="127">
        <f aca="true" t="shared" si="16" ref="Y8:Y30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0">+SUM(AB8,AC8)</f>
        <v>0</v>
      </c>
      <c r="AE8" s="127">
        <v>0</v>
      </c>
      <c r="AF8" s="127">
        <v>0</v>
      </c>
      <c r="AG8" s="127">
        <f aca="true" t="shared" si="18" ref="AG8:AG30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0">SUM(AJ8,+AK8)</f>
        <v>0</v>
      </c>
      <c r="AM8" s="127">
        <v>0</v>
      </c>
      <c r="AN8" s="127">
        <v>0</v>
      </c>
      <c r="AO8" s="127">
        <f aca="true" t="shared" si="20" ref="AO8:AO30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0">SUM(AR8,+AS8)</f>
        <v>0</v>
      </c>
      <c r="AU8" s="127">
        <v>0</v>
      </c>
      <c r="AV8" s="127">
        <v>0</v>
      </c>
      <c r="AW8" s="127">
        <f aca="true" t="shared" si="22" ref="AW8:AW30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0">SUM(AZ8,BA8)</f>
        <v>0</v>
      </c>
      <c r="BC8" s="127">
        <v>0</v>
      </c>
      <c r="BD8" s="127">
        <v>0</v>
      </c>
      <c r="BE8" s="127">
        <f aca="true" t="shared" si="24" ref="BE8:BE30">SUM(BC8,+BD8)</f>
        <v>0</v>
      </c>
    </row>
    <row r="9" spans="1:57" s="129" customFormat="1" ht="12" customHeight="1">
      <c r="A9" s="125" t="s">
        <v>395</v>
      </c>
      <c r="B9" s="126" t="s">
        <v>444</v>
      </c>
      <c r="C9" s="125" t="s">
        <v>400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395</v>
      </c>
      <c r="B10" s="126" t="s">
        <v>401</v>
      </c>
      <c r="C10" s="125" t="s">
        <v>402</v>
      </c>
      <c r="D10" s="127">
        <f t="shared" si="7"/>
        <v>0</v>
      </c>
      <c r="E10" s="127">
        <f t="shared" si="8"/>
        <v>253325</v>
      </c>
      <c r="F10" s="127">
        <f t="shared" si="9"/>
        <v>253325</v>
      </c>
      <c r="G10" s="127">
        <f t="shared" si="10"/>
        <v>0</v>
      </c>
      <c r="H10" s="127">
        <f t="shared" si="11"/>
        <v>68088</v>
      </c>
      <c r="I10" s="127">
        <f t="shared" si="12"/>
        <v>68088</v>
      </c>
      <c r="J10" s="130" t="s">
        <v>403</v>
      </c>
      <c r="K10" s="131" t="s">
        <v>404</v>
      </c>
      <c r="L10" s="127">
        <v>0</v>
      </c>
      <c r="M10" s="127">
        <v>253325</v>
      </c>
      <c r="N10" s="127">
        <f t="shared" si="13"/>
        <v>253325</v>
      </c>
      <c r="O10" s="127">
        <v>0</v>
      </c>
      <c r="P10" s="127">
        <v>68088</v>
      </c>
      <c r="Q10" s="127">
        <f t="shared" si="14"/>
        <v>68088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395</v>
      </c>
      <c r="B11" s="126" t="s">
        <v>405</v>
      </c>
      <c r="C11" s="125" t="s">
        <v>406</v>
      </c>
      <c r="D11" s="127">
        <f t="shared" si="7"/>
        <v>0</v>
      </c>
      <c r="E11" s="127">
        <f t="shared" si="8"/>
        <v>128702</v>
      </c>
      <c r="F11" s="127">
        <f t="shared" si="9"/>
        <v>128702</v>
      </c>
      <c r="G11" s="127">
        <f t="shared" si="10"/>
        <v>0</v>
      </c>
      <c r="H11" s="127">
        <f t="shared" si="11"/>
        <v>25071</v>
      </c>
      <c r="I11" s="127">
        <f t="shared" si="12"/>
        <v>25071</v>
      </c>
      <c r="J11" s="130" t="s">
        <v>407</v>
      </c>
      <c r="K11" s="131" t="s">
        <v>408</v>
      </c>
      <c r="L11" s="127">
        <v>0</v>
      </c>
      <c r="M11" s="127">
        <v>102435</v>
      </c>
      <c r="N11" s="127">
        <f t="shared" si="13"/>
        <v>102435</v>
      </c>
      <c r="O11" s="127">
        <v>0</v>
      </c>
      <c r="P11" s="127">
        <v>0</v>
      </c>
      <c r="Q11" s="127">
        <f t="shared" si="14"/>
        <v>0</v>
      </c>
      <c r="R11" s="130" t="s">
        <v>409</v>
      </c>
      <c r="S11" s="131" t="s">
        <v>410</v>
      </c>
      <c r="T11" s="127">
        <v>0</v>
      </c>
      <c r="U11" s="127">
        <v>26267</v>
      </c>
      <c r="V11" s="127">
        <f t="shared" si="15"/>
        <v>26267</v>
      </c>
      <c r="W11" s="127">
        <v>0</v>
      </c>
      <c r="X11" s="127">
        <v>25071</v>
      </c>
      <c r="Y11" s="127">
        <f t="shared" si="16"/>
        <v>25071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395</v>
      </c>
      <c r="B12" s="126" t="s">
        <v>411</v>
      </c>
      <c r="C12" s="125" t="s">
        <v>412</v>
      </c>
      <c r="D12" s="134">
        <f t="shared" si="7"/>
        <v>0</v>
      </c>
      <c r="E12" s="134">
        <f t="shared" si="8"/>
        <v>31614</v>
      </c>
      <c r="F12" s="134">
        <f t="shared" si="9"/>
        <v>31614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 t="s">
        <v>409</v>
      </c>
      <c r="K12" s="125" t="s">
        <v>410</v>
      </c>
      <c r="L12" s="134">
        <v>0</v>
      </c>
      <c r="M12" s="134">
        <v>31614</v>
      </c>
      <c r="N12" s="134">
        <f t="shared" si="13"/>
        <v>31614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395</v>
      </c>
      <c r="B13" s="126" t="s">
        <v>445</v>
      </c>
      <c r="C13" s="125" t="s">
        <v>413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/>
      <c r="K13" s="125"/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395</v>
      </c>
      <c r="B14" s="126" t="s">
        <v>446</v>
      </c>
      <c r="C14" s="125" t="s">
        <v>335</v>
      </c>
      <c r="D14" s="134">
        <f t="shared" si="7"/>
        <v>0</v>
      </c>
      <c r="E14" s="134">
        <f t="shared" si="8"/>
        <v>0</v>
      </c>
      <c r="F14" s="134">
        <f t="shared" si="9"/>
        <v>0</v>
      </c>
      <c r="G14" s="134">
        <f t="shared" si="10"/>
        <v>0</v>
      </c>
      <c r="H14" s="134">
        <f t="shared" si="11"/>
        <v>0</v>
      </c>
      <c r="I14" s="134">
        <f t="shared" si="12"/>
        <v>0</v>
      </c>
      <c r="J14" s="126"/>
      <c r="K14" s="125"/>
      <c r="L14" s="134">
        <v>0</v>
      </c>
      <c r="M14" s="134">
        <v>0</v>
      </c>
      <c r="N14" s="134">
        <f t="shared" si="13"/>
        <v>0</v>
      </c>
      <c r="O14" s="134">
        <v>0</v>
      </c>
      <c r="P14" s="134">
        <v>0</v>
      </c>
      <c r="Q14" s="134">
        <f t="shared" si="14"/>
        <v>0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395</v>
      </c>
      <c r="B15" s="126" t="s">
        <v>447</v>
      </c>
      <c r="C15" s="125" t="s">
        <v>414</v>
      </c>
      <c r="D15" s="134">
        <f t="shared" si="7"/>
        <v>0</v>
      </c>
      <c r="E15" s="134">
        <f t="shared" si="8"/>
        <v>0</v>
      </c>
      <c r="F15" s="134">
        <f t="shared" si="9"/>
        <v>0</v>
      </c>
      <c r="G15" s="134">
        <f t="shared" si="10"/>
        <v>0</v>
      </c>
      <c r="H15" s="134">
        <f t="shared" si="11"/>
        <v>0</v>
      </c>
      <c r="I15" s="134">
        <f t="shared" si="12"/>
        <v>0</v>
      </c>
      <c r="J15" s="126"/>
      <c r="K15" s="125"/>
      <c r="L15" s="134">
        <v>0</v>
      </c>
      <c r="M15" s="134">
        <v>0</v>
      </c>
      <c r="N15" s="134">
        <f t="shared" si="13"/>
        <v>0</v>
      </c>
      <c r="O15" s="134">
        <v>0</v>
      </c>
      <c r="P15" s="134">
        <v>0</v>
      </c>
      <c r="Q15" s="134">
        <f t="shared" si="14"/>
        <v>0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395</v>
      </c>
      <c r="B16" s="126" t="s">
        <v>448</v>
      </c>
      <c r="C16" s="125" t="s">
        <v>415</v>
      </c>
      <c r="D16" s="134">
        <f t="shared" si="7"/>
        <v>0</v>
      </c>
      <c r="E16" s="134">
        <f t="shared" si="8"/>
        <v>0</v>
      </c>
      <c r="F16" s="134">
        <f t="shared" si="9"/>
        <v>0</v>
      </c>
      <c r="G16" s="134">
        <f t="shared" si="10"/>
        <v>0</v>
      </c>
      <c r="H16" s="134">
        <f t="shared" si="11"/>
        <v>0</v>
      </c>
      <c r="I16" s="134">
        <f t="shared" si="12"/>
        <v>0</v>
      </c>
      <c r="J16" s="126"/>
      <c r="K16" s="125"/>
      <c r="L16" s="134">
        <v>0</v>
      </c>
      <c r="M16" s="134">
        <v>0</v>
      </c>
      <c r="N16" s="134">
        <f t="shared" si="13"/>
        <v>0</v>
      </c>
      <c r="O16" s="134">
        <v>0</v>
      </c>
      <c r="P16" s="134">
        <v>0</v>
      </c>
      <c r="Q16" s="134">
        <f t="shared" si="14"/>
        <v>0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395</v>
      </c>
      <c r="B17" s="126" t="s">
        <v>449</v>
      </c>
      <c r="C17" s="125" t="s">
        <v>416</v>
      </c>
      <c r="D17" s="134">
        <f t="shared" si="7"/>
        <v>0</v>
      </c>
      <c r="E17" s="134">
        <f t="shared" si="8"/>
        <v>0</v>
      </c>
      <c r="F17" s="134">
        <f t="shared" si="9"/>
        <v>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/>
      <c r="K17" s="125"/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395</v>
      </c>
      <c r="B18" s="126" t="s">
        <v>417</v>
      </c>
      <c r="C18" s="125" t="s">
        <v>418</v>
      </c>
      <c r="D18" s="134">
        <f t="shared" si="7"/>
        <v>0</v>
      </c>
      <c r="E18" s="134">
        <f t="shared" si="8"/>
        <v>1137007</v>
      </c>
      <c r="F18" s="134">
        <f t="shared" si="9"/>
        <v>1137007</v>
      </c>
      <c r="G18" s="134">
        <f t="shared" si="10"/>
        <v>0</v>
      </c>
      <c r="H18" s="134">
        <f t="shared" si="11"/>
        <v>261809</v>
      </c>
      <c r="I18" s="134">
        <f t="shared" si="12"/>
        <v>261809</v>
      </c>
      <c r="J18" s="126" t="s">
        <v>403</v>
      </c>
      <c r="K18" s="125" t="s">
        <v>404</v>
      </c>
      <c r="L18" s="134">
        <v>0</v>
      </c>
      <c r="M18" s="134">
        <v>1137007</v>
      </c>
      <c r="N18" s="134">
        <f t="shared" si="13"/>
        <v>1137007</v>
      </c>
      <c r="O18" s="134">
        <v>0</v>
      </c>
      <c r="P18" s="134">
        <v>261809</v>
      </c>
      <c r="Q18" s="134">
        <f t="shared" si="14"/>
        <v>261809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395</v>
      </c>
      <c r="B19" s="126" t="s">
        <v>450</v>
      </c>
      <c r="C19" s="125" t="s">
        <v>419</v>
      </c>
      <c r="D19" s="134">
        <f t="shared" si="7"/>
        <v>0</v>
      </c>
      <c r="E19" s="134">
        <f t="shared" si="8"/>
        <v>0</v>
      </c>
      <c r="F19" s="134">
        <f t="shared" si="9"/>
        <v>0</v>
      </c>
      <c r="G19" s="134">
        <f t="shared" si="10"/>
        <v>0</v>
      </c>
      <c r="H19" s="134">
        <f t="shared" si="11"/>
        <v>0</v>
      </c>
      <c r="I19" s="134">
        <f t="shared" si="12"/>
        <v>0</v>
      </c>
      <c r="J19" s="126"/>
      <c r="K19" s="125"/>
      <c r="L19" s="134">
        <v>0</v>
      </c>
      <c r="M19" s="134">
        <v>0</v>
      </c>
      <c r="N19" s="134">
        <f t="shared" si="13"/>
        <v>0</v>
      </c>
      <c r="O19" s="134">
        <v>0</v>
      </c>
      <c r="P19" s="134">
        <v>0</v>
      </c>
      <c r="Q19" s="134">
        <f t="shared" si="14"/>
        <v>0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395</v>
      </c>
      <c r="B20" s="126" t="s">
        <v>420</v>
      </c>
      <c r="C20" s="125" t="s">
        <v>421</v>
      </c>
      <c r="D20" s="134">
        <f t="shared" si="7"/>
        <v>0</v>
      </c>
      <c r="E20" s="134">
        <f t="shared" si="8"/>
        <v>248010</v>
      </c>
      <c r="F20" s="134">
        <f t="shared" si="9"/>
        <v>248010</v>
      </c>
      <c r="G20" s="134">
        <f t="shared" si="10"/>
        <v>0</v>
      </c>
      <c r="H20" s="134">
        <f t="shared" si="11"/>
        <v>0</v>
      </c>
      <c r="I20" s="134">
        <f t="shared" si="12"/>
        <v>0</v>
      </c>
      <c r="J20" s="126" t="s">
        <v>422</v>
      </c>
      <c r="K20" s="125" t="s">
        <v>423</v>
      </c>
      <c r="L20" s="134">
        <v>0</v>
      </c>
      <c r="M20" s="134">
        <v>248010</v>
      </c>
      <c r="N20" s="134">
        <f t="shared" si="13"/>
        <v>248010</v>
      </c>
      <c r="O20" s="134">
        <v>0</v>
      </c>
      <c r="P20" s="134">
        <v>0</v>
      </c>
      <c r="Q20" s="134">
        <f t="shared" si="14"/>
        <v>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395</v>
      </c>
      <c r="B21" s="126" t="s">
        <v>451</v>
      </c>
      <c r="C21" s="125" t="s">
        <v>424</v>
      </c>
      <c r="D21" s="134">
        <f t="shared" si="7"/>
        <v>0</v>
      </c>
      <c r="E21" s="134">
        <f t="shared" si="8"/>
        <v>0</v>
      </c>
      <c r="F21" s="134">
        <f t="shared" si="9"/>
        <v>0</v>
      </c>
      <c r="G21" s="134">
        <f t="shared" si="10"/>
        <v>0</v>
      </c>
      <c r="H21" s="134">
        <f t="shared" si="11"/>
        <v>0</v>
      </c>
      <c r="I21" s="134">
        <f t="shared" si="12"/>
        <v>0</v>
      </c>
      <c r="J21" s="126"/>
      <c r="K21" s="125"/>
      <c r="L21" s="134">
        <v>0</v>
      </c>
      <c r="M21" s="134">
        <v>0</v>
      </c>
      <c r="N21" s="134">
        <f t="shared" si="13"/>
        <v>0</v>
      </c>
      <c r="O21" s="134">
        <v>0</v>
      </c>
      <c r="P21" s="134">
        <v>0</v>
      </c>
      <c r="Q21" s="134">
        <f t="shared" si="14"/>
        <v>0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395</v>
      </c>
      <c r="B22" s="126" t="s">
        <v>425</v>
      </c>
      <c r="C22" s="125" t="s">
        <v>426</v>
      </c>
      <c r="D22" s="134">
        <f t="shared" si="7"/>
        <v>0</v>
      </c>
      <c r="E22" s="134">
        <f t="shared" si="8"/>
        <v>305740</v>
      </c>
      <c r="F22" s="134">
        <f t="shared" si="9"/>
        <v>305740</v>
      </c>
      <c r="G22" s="134">
        <f t="shared" si="10"/>
        <v>0</v>
      </c>
      <c r="H22" s="134">
        <f t="shared" si="11"/>
        <v>93171</v>
      </c>
      <c r="I22" s="134">
        <f t="shared" si="12"/>
        <v>93171</v>
      </c>
      <c r="J22" s="126" t="s">
        <v>398</v>
      </c>
      <c r="K22" s="125" t="s">
        <v>399</v>
      </c>
      <c r="L22" s="134">
        <v>0</v>
      </c>
      <c r="M22" s="134">
        <v>305740</v>
      </c>
      <c r="N22" s="134">
        <f t="shared" si="13"/>
        <v>305740</v>
      </c>
      <c r="O22" s="134">
        <v>0</v>
      </c>
      <c r="P22" s="134">
        <v>93171</v>
      </c>
      <c r="Q22" s="134">
        <f t="shared" si="14"/>
        <v>93171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395</v>
      </c>
      <c r="B23" s="126" t="s">
        <v>427</v>
      </c>
      <c r="C23" s="125" t="s">
        <v>428</v>
      </c>
      <c r="D23" s="134">
        <f t="shared" si="7"/>
        <v>0</v>
      </c>
      <c r="E23" s="134">
        <f t="shared" si="8"/>
        <v>170986</v>
      </c>
      <c r="F23" s="134">
        <f t="shared" si="9"/>
        <v>170986</v>
      </c>
      <c r="G23" s="134">
        <f t="shared" si="10"/>
        <v>0</v>
      </c>
      <c r="H23" s="134">
        <f t="shared" si="11"/>
        <v>55881</v>
      </c>
      <c r="I23" s="134">
        <f t="shared" si="12"/>
        <v>55881</v>
      </c>
      <c r="J23" s="126" t="s">
        <v>398</v>
      </c>
      <c r="K23" s="125" t="s">
        <v>399</v>
      </c>
      <c r="L23" s="134">
        <v>0</v>
      </c>
      <c r="M23" s="134">
        <v>170986</v>
      </c>
      <c r="N23" s="134">
        <f t="shared" si="13"/>
        <v>170986</v>
      </c>
      <c r="O23" s="134">
        <v>0</v>
      </c>
      <c r="P23" s="134">
        <v>55881</v>
      </c>
      <c r="Q23" s="134">
        <f t="shared" si="14"/>
        <v>55881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395</v>
      </c>
      <c r="B24" s="126" t="s">
        <v>429</v>
      </c>
      <c r="C24" s="125" t="s">
        <v>430</v>
      </c>
      <c r="D24" s="134">
        <f t="shared" si="7"/>
        <v>0</v>
      </c>
      <c r="E24" s="134">
        <f t="shared" si="8"/>
        <v>148987</v>
      </c>
      <c r="F24" s="134">
        <f t="shared" si="9"/>
        <v>148987</v>
      </c>
      <c r="G24" s="134">
        <f t="shared" si="10"/>
        <v>0</v>
      </c>
      <c r="H24" s="134">
        <f t="shared" si="11"/>
        <v>15973</v>
      </c>
      <c r="I24" s="134">
        <f t="shared" si="12"/>
        <v>15973</v>
      </c>
      <c r="J24" s="126" t="s">
        <v>398</v>
      </c>
      <c r="K24" s="125" t="s">
        <v>399</v>
      </c>
      <c r="L24" s="134">
        <v>0</v>
      </c>
      <c r="M24" s="134">
        <v>148987</v>
      </c>
      <c r="N24" s="134">
        <f t="shared" si="13"/>
        <v>148987</v>
      </c>
      <c r="O24" s="134">
        <v>0</v>
      </c>
      <c r="P24" s="134">
        <v>15973</v>
      </c>
      <c r="Q24" s="134">
        <f t="shared" si="14"/>
        <v>15973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395</v>
      </c>
      <c r="B25" s="126" t="s">
        <v>431</v>
      </c>
      <c r="C25" s="125" t="s">
        <v>432</v>
      </c>
      <c r="D25" s="134">
        <f t="shared" si="7"/>
        <v>0</v>
      </c>
      <c r="E25" s="134">
        <f t="shared" si="8"/>
        <v>79695</v>
      </c>
      <c r="F25" s="134">
        <f t="shared" si="9"/>
        <v>79695</v>
      </c>
      <c r="G25" s="134">
        <f t="shared" si="10"/>
        <v>0</v>
      </c>
      <c r="H25" s="134">
        <f t="shared" si="11"/>
        <v>12063</v>
      </c>
      <c r="I25" s="134">
        <f t="shared" si="12"/>
        <v>12063</v>
      </c>
      <c r="J25" s="126" t="s">
        <v>398</v>
      </c>
      <c r="K25" s="125" t="s">
        <v>399</v>
      </c>
      <c r="L25" s="134">
        <v>0</v>
      </c>
      <c r="M25" s="134">
        <v>79695</v>
      </c>
      <c r="N25" s="134">
        <f t="shared" si="13"/>
        <v>79695</v>
      </c>
      <c r="O25" s="134">
        <v>0</v>
      </c>
      <c r="P25" s="134">
        <v>12063</v>
      </c>
      <c r="Q25" s="134">
        <f t="shared" si="14"/>
        <v>12063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395</v>
      </c>
      <c r="B26" s="126" t="s">
        <v>433</v>
      </c>
      <c r="C26" s="125" t="s">
        <v>434</v>
      </c>
      <c r="D26" s="134">
        <f t="shared" si="7"/>
        <v>0</v>
      </c>
      <c r="E26" s="134">
        <f t="shared" si="8"/>
        <v>59800</v>
      </c>
      <c r="F26" s="134">
        <f t="shared" si="9"/>
        <v>59800</v>
      </c>
      <c r="G26" s="134">
        <f t="shared" si="10"/>
        <v>0</v>
      </c>
      <c r="H26" s="134">
        <f t="shared" si="11"/>
        <v>17192</v>
      </c>
      <c r="I26" s="134">
        <f t="shared" si="12"/>
        <v>17192</v>
      </c>
      <c r="J26" s="126" t="s">
        <v>435</v>
      </c>
      <c r="K26" s="125" t="s">
        <v>436</v>
      </c>
      <c r="L26" s="134">
        <v>0</v>
      </c>
      <c r="M26" s="134">
        <v>59800</v>
      </c>
      <c r="N26" s="134">
        <f t="shared" si="13"/>
        <v>59800</v>
      </c>
      <c r="O26" s="134">
        <v>0</v>
      </c>
      <c r="P26" s="134">
        <v>17192</v>
      </c>
      <c r="Q26" s="134">
        <f t="shared" si="14"/>
        <v>17192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395</v>
      </c>
      <c r="B27" s="126" t="s">
        <v>437</v>
      </c>
      <c r="C27" s="125" t="s">
        <v>438</v>
      </c>
      <c r="D27" s="134">
        <f t="shared" si="7"/>
        <v>0</v>
      </c>
      <c r="E27" s="134">
        <f t="shared" si="8"/>
        <v>151179</v>
      </c>
      <c r="F27" s="134">
        <f t="shared" si="9"/>
        <v>151179</v>
      </c>
      <c r="G27" s="134">
        <f t="shared" si="10"/>
        <v>0</v>
      </c>
      <c r="H27" s="134">
        <f t="shared" si="11"/>
        <v>7680</v>
      </c>
      <c r="I27" s="134">
        <f t="shared" si="12"/>
        <v>7680</v>
      </c>
      <c r="J27" s="126" t="s">
        <v>422</v>
      </c>
      <c r="K27" s="125" t="s">
        <v>423</v>
      </c>
      <c r="L27" s="134">
        <v>0</v>
      </c>
      <c r="M27" s="134">
        <v>135872</v>
      </c>
      <c r="N27" s="134">
        <f t="shared" si="13"/>
        <v>135872</v>
      </c>
      <c r="O27" s="134">
        <v>0</v>
      </c>
      <c r="P27" s="134">
        <v>0</v>
      </c>
      <c r="Q27" s="134">
        <f t="shared" si="14"/>
        <v>0</v>
      </c>
      <c r="R27" s="126" t="s">
        <v>435</v>
      </c>
      <c r="S27" s="125" t="s">
        <v>436</v>
      </c>
      <c r="T27" s="134">
        <v>0</v>
      </c>
      <c r="U27" s="134">
        <v>15307</v>
      </c>
      <c r="V27" s="134">
        <f t="shared" si="15"/>
        <v>15307</v>
      </c>
      <c r="W27" s="134">
        <v>0</v>
      </c>
      <c r="X27" s="134">
        <v>7680</v>
      </c>
      <c r="Y27" s="134">
        <f t="shared" si="16"/>
        <v>7680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395</v>
      </c>
      <c r="B28" s="126" t="s">
        <v>439</v>
      </c>
      <c r="C28" s="125" t="s">
        <v>440</v>
      </c>
      <c r="D28" s="134">
        <f t="shared" si="7"/>
        <v>0</v>
      </c>
      <c r="E28" s="134">
        <f t="shared" si="8"/>
        <v>96527</v>
      </c>
      <c r="F28" s="134">
        <f t="shared" si="9"/>
        <v>96527</v>
      </c>
      <c r="G28" s="134">
        <f t="shared" si="10"/>
        <v>0</v>
      </c>
      <c r="H28" s="134">
        <f t="shared" si="11"/>
        <v>220339</v>
      </c>
      <c r="I28" s="134">
        <f t="shared" si="12"/>
        <v>220339</v>
      </c>
      <c r="J28" s="126" t="s">
        <v>403</v>
      </c>
      <c r="K28" s="125" t="s">
        <v>404</v>
      </c>
      <c r="L28" s="134">
        <v>0</v>
      </c>
      <c r="M28" s="134">
        <v>96527</v>
      </c>
      <c r="N28" s="134">
        <f t="shared" si="13"/>
        <v>96527</v>
      </c>
      <c r="O28" s="134">
        <v>0</v>
      </c>
      <c r="P28" s="134">
        <v>220339</v>
      </c>
      <c r="Q28" s="134">
        <f t="shared" si="14"/>
        <v>220339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395</v>
      </c>
      <c r="B29" s="126" t="s">
        <v>441</v>
      </c>
      <c r="C29" s="125" t="s">
        <v>442</v>
      </c>
      <c r="D29" s="134">
        <f t="shared" si="7"/>
        <v>0</v>
      </c>
      <c r="E29" s="134">
        <f t="shared" si="8"/>
        <v>113515</v>
      </c>
      <c r="F29" s="134">
        <f t="shared" si="9"/>
        <v>113515</v>
      </c>
      <c r="G29" s="134">
        <f t="shared" si="10"/>
        <v>0</v>
      </c>
      <c r="H29" s="134">
        <f t="shared" si="11"/>
        <v>78528</v>
      </c>
      <c r="I29" s="134">
        <f t="shared" si="12"/>
        <v>78528</v>
      </c>
      <c r="J29" s="126" t="s">
        <v>409</v>
      </c>
      <c r="K29" s="125" t="s">
        <v>410</v>
      </c>
      <c r="L29" s="134">
        <v>0</v>
      </c>
      <c r="M29" s="134">
        <v>96298</v>
      </c>
      <c r="N29" s="134">
        <f t="shared" si="13"/>
        <v>96298</v>
      </c>
      <c r="O29" s="134">
        <v>0</v>
      </c>
      <c r="P29" s="134">
        <v>78528</v>
      </c>
      <c r="Q29" s="134">
        <f t="shared" si="14"/>
        <v>78528</v>
      </c>
      <c r="R29" s="126" t="s">
        <v>407</v>
      </c>
      <c r="S29" s="125" t="s">
        <v>408</v>
      </c>
      <c r="T29" s="134">
        <v>0</v>
      </c>
      <c r="U29" s="134">
        <v>17217</v>
      </c>
      <c r="V29" s="134">
        <f t="shared" si="15"/>
        <v>17217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395</v>
      </c>
      <c r="B30" s="126" t="s">
        <v>452</v>
      </c>
      <c r="C30" s="125" t="s">
        <v>443</v>
      </c>
      <c r="D30" s="134">
        <f t="shared" si="7"/>
        <v>0</v>
      </c>
      <c r="E30" s="134">
        <f t="shared" si="8"/>
        <v>0</v>
      </c>
      <c r="F30" s="134">
        <f t="shared" si="9"/>
        <v>0</v>
      </c>
      <c r="G30" s="134">
        <f t="shared" si="10"/>
        <v>0</v>
      </c>
      <c r="H30" s="134">
        <f t="shared" si="11"/>
        <v>0</v>
      </c>
      <c r="I30" s="134">
        <f t="shared" si="12"/>
        <v>0</v>
      </c>
      <c r="J30" s="126"/>
      <c r="K30" s="125"/>
      <c r="L30" s="134">
        <v>0</v>
      </c>
      <c r="M30" s="134">
        <v>0</v>
      </c>
      <c r="N30" s="134">
        <f t="shared" si="13"/>
        <v>0</v>
      </c>
      <c r="O30" s="134">
        <v>0</v>
      </c>
      <c r="P30" s="134">
        <v>0</v>
      </c>
      <c r="Q30" s="134">
        <f t="shared" si="14"/>
        <v>0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</sheetData>
  <sheetProtection/>
  <autoFilter ref="A6:BE6"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4" t="s">
        <v>158</v>
      </c>
      <c r="E2" s="175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6"/>
      <c r="E3" s="177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8" t="s">
        <v>198</v>
      </c>
      <c r="G4" s="166" t="s">
        <v>189</v>
      </c>
      <c r="H4" s="166" t="s">
        <v>254</v>
      </c>
      <c r="I4" s="166" t="s">
        <v>1</v>
      </c>
      <c r="J4" s="178" t="s">
        <v>198</v>
      </c>
      <c r="K4" s="166" t="s">
        <v>189</v>
      </c>
      <c r="L4" s="166" t="s">
        <v>254</v>
      </c>
      <c r="M4" s="166" t="s">
        <v>1</v>
      </c>
      <c r="N4" s="178" t="s">
        <v>198</v>
      </c>
      <c r="O4" s="166" t="s">
        <v>189</v>
      </c>
      <c r="P4" s="166" t="s">
        <v>254</v>
      </c>
      <c r="Q4" s="166" t="s">
        <v>1</v>
      </c>
      <c r="R4" s="178" t="s">
        <v>198</v>
      </c>
      <c r="S4" s="166" t="s">
        <v>189</v>
      </c>
      <c r="T4" s="166" t="s">
        <v>254</v>
      </c>
      <c r="U4" s="166" t="s">
        <v>1</v>
      </c>
      <c r="V4" s="178" t="s">
        <v>198</v>
      </c>
      <c r="W4" s="166" t="s">
        <v>189</v>
      </c>
      <c r="X4" s="166" t="s">
        <v>254</v>
      </c>
      <c r="Y4" s="166" t="s">
        <v>1</v>
      </c>
      <c r="Z4" s="178" t="s">
        <v>198</v>
      </c>
      <c r="AA4" s="166" t="s">
        <v>189</v>
      </c>
      <c r="AB4" s="166" t="s">
        <v>254</v>
      </c>
      <c r="AC4" s="166" t="s">
        <v>1</v>
      </c>
      <c r="AD4" s="178" t="s">
        <v>198</v>
      </c>
      <c r="AE4" s="166" t="s">
        <v>189</v>
      </c>
      <c r="AF4" s="166" t="s">
        <v>254</v>
      </c>
      <c r="AG4" s="166" t="s">
        <v>1</v>
      </c>
      <c r="AH4" s="178" t="s">
        <v>198</v>
      </c>
      <c r="AI4" s="166" t="s">
        <v>189</v>
      </c>
      <c r="AJ4" s="166" t="s">
        <v>254</v>
      </c>
      <c r="AK4" s="166" t="s">
        <v>1</v>
      </c>
      <c r="AL4" s="178" t="s">
        <v>198</v>
      </c>
      <c r="AM4" s="166" t="s">
        <v>189</v>
      </c>
      <c r="AN4" s="166" t="s">
        <v>254</v>
      </c>
      <c r="AO4" s="166" t="s">
        <v>1</v>
      </c>
      <c r="AP4" s="178" t="s">
        <v>198</v>
      </c>
      <c r="AQ4" s="166" t="s">
        <v>189</v>
      </c>
      <c r="AR4" s="166" t="s">
        <v>254</v>
      </c>
      <c r="AS4" s="166" t="s">
        <v>1</v>
      </c>
      <c r="AT4" s="178" t="s">
        <v>198</v>
      </c>
      <c r="AU4" s="166" t="s">
        <v>189</v>
      </c>
      <c r="AV4" s="166" t="s">
        <v>254</v>
      </c>
      <c r="AW4" s="166" t="s">
        <v>1</v>
      </c>
      <c r="AX4" s="178" t="s">
        <v>198</v>
      </c>
      <c r="AY4" s="166" t="s">
        <v>189</v>
      </c>
      <c r="AZ4" s="166" t="s">
        <v>254</v>
      </c>
      <c r="BA4" s="166" t="s">
        <v>1</v>
      </c>
      <c r="BB4" s="178" t="s">
        <v>198</v>
      </c>
      <c r="BC4" s="166" t="s">
        <v>189</v>
      </c>
      <c r="BD4" s="166" t="s">
        <v>254</v>
      </c>
      <c r="BE4" s="166" t="s">
        <v>1</v>
      </c>
      <c r="BF4" s="178" t="s">
        <v>198</v>
      </c>
      <c r="BG4" s="166" t="s">
        <v>189</v>
      </c>
      <c r="BH4" s="166" t="s">
        <v>254</v>
      </c>
      <c r="BI4" s="166" t="s">
        <v>1</v>
      </c>
      <c r="BJ4" s="178" t="s">
        <v>198</v>
      </c>
      <c r="BK4" s="166" t="s">
        <v>189</v>
      </c>
      <c r="BL4" s="166" t="s">
        <v>254</v>
      </c>
      <c r="BM4" s="166" t="s">
        <v>1</v>
      </c>
      <c r="BN4" s="178" t="s">
        <v>198</v>
      </c>
      <c r="BO4" s="166" t="s">
        <v>189</v>
      </c>
      <c r="BP4" s="166" t="s">
        <v>254</v>
      </c>
      <c r="BQ4" s="166" t="s">
        <v>1</v>
      </c>
      <c r="BR4" s="178" t="s">
        <v>198</v>
      </c>
      <c r="BS4" s="166" t="s">
        <v>189</v>
      </c>
      <c r="BT4" s="166" t="s">
        <v>254</v>
      </c>
      <c r="BU4" s="166" t="s">
        <v>1</v>
      </c>
      <c r="BV4" s="178" t="s">
        <v>198</v>
      </c>
      <c r="BW4" s="166" t="s">
        <v>189</v>
      </c>
      <c r="BX4" s="166" t="s">
        <v>254</v>
      </c>
      <c r="BY4" s="166" t="s">
        <v>1</v>
      </c>
      <c r="BZ4" s="178" t="s">
        <v>198</v>
      </c>
      <c r="CA4" s="166" t="s">
        <v>189</v>
      </c>
      <c r="CB4" s="166" t="s">
        <v>254</v>
      </c>
      <c r="CC4" s="166" t="s">
        <v>1</v>
      </c>
      <c r="CD4" s="178" t="s">
        <v>198</v>
      </c>
      <c r="CE4" s="166" t="s">
        <v>189</v>
      </c>
      <c r="CF4" s="166" t="s">
        <v>254</v>
      </c>
      <c r="CG4" s="166" t="s">
        <v>1</v>
      </c>
      <c r="CH4" s="178" t="s">
        <v>198</v>
      </c>
      <c r="CI4" s="166" t="s">
        <v>189</v>
      </c>
      <c r="CJ4" s="166" t="s">
        <v>254</v>
      </c>
      <c r="CK4" s="166" t="s">
        <v>1</v>
      </c>
      <c r="CL4" s="178" t="s">
        <v>198</v>
      </c>
      <c r="CM4" s="166" t="s">
        <v>189</v>
      </c>
      <c r="CN4" s="166" t="s">
        <v>254</v>
      </c>
      <c r="CO4" s="166" t="s">
        <v>1</v>
      </c>
      <c r="CP4" s="178" t="s">
        <v>198</v>
      </c>
      <c r="CQ4" s="166" t="s">
        <v>189</v>
      </c>
      <c r="CR4" s="166" t="s">
        <v>254</v>
      </c>
      <c r="CS4" s="166" t="s">
        <v>1</v>
      </c>
      <c r="CT4" s="178" t="s">
        <v>198</v>
      </c>
      <c r="CU4" s="166" t="s">
        <v>189</v>
      </c>
      <c r="CV4" s="166" t="s">
        <v>254</v>
      </c>
      <c r="CW4" s="166" t="s">
        <v>1</v>
      </c>
      <c r="CX4" s="178" t="s">
        <v>198</v>
      </c>
      <c r="CY4" s="166" t="s">
        <v>189</v>
      </c>
      <c r="CZ4" s="166" t="s">
        <v>254</v>
      </c>
      <c r="DA4" s="166" t="s">
        <v>1</v>
      </c>
      <c r="DB4" s="178" t="s">
        <v>198</v>
      </c>
      <c r="DC4" s="166" t="s">
        <v>189</v>
      </c>
      <c r="DD4" s="166" t="s">
        <v>254</v>
      </c>
      <c r="DE4" s="166" t="s">
        <v>1</v>
      </c>
      <c r="DF4" s="178" t="s">
        <v>198</v>
      </c>
      <c r="DG4" s="166" t="s">
        <v>189</v>
      </c>
      <c r="DH4" s="166" t="s">
        <v>254</v>
      </c>
      <c r="DI4" s="166" t="s">
        <v>1</v>
      </c>
      <c r="DJ4" s="178" t="s">
        <v>198</v>
      </c>
      <c r="DK4" s="166" t="s">
        <v>189</v>
      </c>
      <c r="DL4" s="166" t="s">
        <v>254</v>
      </c>
      <c r="DM4" s="166" t="s">
        <v>1</v>
      </c>
      <c r="DN4" s="178" t="s">
        <v>198</v>
      </c>
      <c r="DO4" s="166" t="s">
        <v>189</v>
      </c>
      <c r="DP4" s="166" t="s">
        <v>254</v>
      </c>
      <c r="DQ4" s="166" t="s">
        <v>1</v>
      </c>
      <c r="DR4" s="178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9"/>
      <c r="G5" s="167"/>
      <c r="H5" s="167"/>
      <c r="I5" s="167"/>
      <c r="J5" s="179"/>
      <c r="K5" s="167"/>
      <c r="L5" s="167"/>
      <c r="M5" s="167"/>
      <c r="N5" s="179"/>
      <c r="O5" s="167"/>
      <c r="P5" s="167"/>
      <c r="Q5" s="167"/>
      <c r="R5" s="179"/>
      <c r="S5" s="167"/>
      <c r="T5" s="167"/>
      <c r="U5" s="167"/>
      <c r="V5" s="179"/>
      <c r="W5" s="167"/>
      <c r="X5" s="167"/>
      <c r="Y5" s="167"/>
      <c r="Z5" s="179"/>
      <c r="AA5" s="167"/>
      <c r="AB5" s="167"/>
      <c r="AC5" s="167"/>
      <c r="AD5" s="179"/>
      <c r="AE5" s="167"/>
      <c r="AF5" s="167"/>
      <c r="AG5" s="167"/>
      <c r="AH5" s="179"/>
      <c r="AI5" s="167"/>
      <c r="AJ5" s="167"/>
      <c r="AK5" s="167"/>
      <c r="AL5" s="179"/>
      <c r="AM5" s="167"/>
      <c r="AN5" s="167"/>
      <c r="AO5" s="167"/>
      <c r="AP5" s="179"/>
      <c r="AQ5" s="167"/>
      <c r="AR5" s="167"/>
      <c r="AS5" s="167"/>
      <c r="AT5" s="179"/>
      <c r="AU5" s="167"/>
      <c r="AV5" s="167"/>
      <c r="AW5" s="167"/>
      <c r="AX5" s="179"/>
      <c r="AY5" s="167"/>
      <c r="AZ5" s="167"/>
      <c r="BA5" s="167"/>
      <c r="BB5" s="179"/>
      <c r="BC5" s="167"/>
      <c r="BD5" s="167"/>
      <c r="BE5" s="167"/>
      <c r="BF5" s="179"/>
      <c r="BG5" s="167"/>
      <c r="BH5" s="167"/>
      <c r="BI5" s="167"/>
      <c r="BJ5" s="179"/>
      <c r="BK5" s="167"/>
      <c r="BL5" s="167"/>
      <c r="BM5" s="167"/>
      <c r="BN5" s="179"/>
      <c r="BO5" s="167"/>
      <c r="BP5" s="167"/>
      <c r="BQ5" s="167"/>
      <c r="BR5" s="179"/>
      <c r="BS5" s="167"/>
      <c r="BT5" s="167"/>
      <c r="BU5" s="167"/>
      <c r="BV5" s="179"/>
      <c r="BW5" s="167"/>
      <c r="BX5" s="167"/>
      <c r="BY5" s="167"/>
      <c r="BZ5" s="179"/>
      <c r="CA5" s="167"/>
      <c r="CB5" s="167"/>
      <c r="CC5" s="167"/>
      <c r="CD5" s="179"/>
      <c r="CE5" s="167"/>
      <c r="CF5" s="167"/>
      <c r="CG5" s="167"/>
      <c r="CH5" s="179"/>
      <c r="CI5" s="167"/>
      <c r="CJ5" s="167"/>
      <c r="CK5" s="167"/>
      <c r="CL5" s="179"/>
      <c r="CM5" s="167"/>
      <c r="CN5" s="167"/>
      <c r="CO5" s="167"/>
      <c r="CP5" s="179"/>
      <c r="CQ5" s="167"/>
      <c r="CR5" s="167"/>
      <c r="CS5" s="167"/>
      <c r="CT5" s="179"/>
      <c r="CU5" s="167"/>
      <c r="CV5" s="167"/>
      <c r="CW5" s="167"/>
      <c r="CX5" s="179"/>
      <c r="CY5" s="167"/>
      <c r="CZ5" s="167"/>
      <c r="DA5" s="167"/>
      <c r="DB5" s="179"/>
      <c r="DC5" s="167"/>
      <c r="DD5" s="167"/>
      <c r="DE5" s="167"/>
      <c r="DF5" s="179"/>
      <c r="DG5" s="167"/>
      <c r="DH5" s="167"/>
      <c r="DI5" s="167"/>
      <c r="DJ5" s="179"/>
      <c r="DK5" s="167"/>
      <c r="DL5" s="167"/>
      <c r="DM5" s="167"/>
      <c r="DN5" s="179"/>
      <c r="DO5" s="167"/>
      <c r="DP5" s="167"/>
      <c r="DQ5" s="167"/>
      <c r="DR5" s="179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80"/>
      <c r="G6" s="168"/>
      <c r="H6" s="114" t="s">
        <v>27</v>
      </c>
      <c r="I6" s="114" t="s">
        <v>27</v>
      </c>
      <c r="J6" s="180"/>
      <c r="K6" s="168"/>
      <c r="L6" s="114" t="s">
        <v>27</v>
      </c>
      <c r="M6" s="114" t="s">
        <v>27</v>
      </c>
      <c r="N6" s="180"/>
      <c r="O6" s="168"/>
      <c r="P6" s="114" t="s">
        <v>27</v>
      </c>
      <c r="Q6" s="114" t="s">
        <v>27</v>
      </c>
      <c r="R6" s="180"/>
      <c r="S6" s="168"/>
      <c r="T6" s="114" t="s">
        <v>27</v>
      </c>
      <c r="U6" s="114" t="s">
        <v>27</v>
      </c>
      <c r="V6" s="180"/>
      <c r="W6" s="168"/>
      <c r="X6" s="114" t="s">
        <v>27</v>
      </c>
      <c r="Y6" s="114" t="s">
        <v>27</v>
      </c>
      <c r="Z6" s="180"/>
      <c r="AA6" s="168"/>
      <c r="AB6" s="114" t="s">
        <v>27</v>
      </c>
      <c r="AC6" s="114" t="s">
        <v>27</v>
      </c>
      <c r="AD6" s="180"/>
      <c r="AE6" s="168"/>
      <c r="AF6" s="114" t="s">
        <v>27</v>
      </c>
      <c r="AG6" s="114" t="s">
        <v>27</v>
      </c>
      <c r="AH6" s="180"/>
      <c r="AI6" s="168"/>
      <c r="AJ6" s="114" t="s">
        <v>27</v>
      </c>
      <c r="AK6" s="114" t="s">
        <v>27</v>
      </c>
      <c r="AL6" s="180"/>
      <c r="AM6" s="168"/>
      <c r="AN6" s="114" t="s">
        <v>27</v>
      </c>
      <c r="AO6" s="114" t="s">
        <v>27</v>
      </c>
      <c r="AP6" s="180"/>
      <c r="AQ6" s="168"/>
      <c r="AR6" s="114" t="s">
        <v>27</v>
      </c>
      <c r="AS6" s="114" t="s">
        <v>27</v>
      </c>
      <c r="AT6" s="180"/>
      <c r="AU6" s="168"/>
      <c r="AV6" s="114" t="s">
        <v>27</v>
      </c>
      <c r="AW6" s="114" t="s">
        <v>27</v>
      </c>
      <c r="AX6" s="180"/>
      <c r="AY6" s="168"/>
      <c r="AZ6" s="114" t="s">
        <v>27</v>
      </c>
      <c r="BA6" s="114" t="s">
        <v>27</v>
      </c>
      <c r="BB6" s="180"/>
      <c r="BC6" s="168"/>
      <c r="BD6" s="114" t="s">
        <v>27</v>
      </c>
      <c r="BE6" s="114" t="s">
        <v>27</v>
      </c>
      <c r="BF6" s="180"/>
      <c r="BG6" s="168"/>
      <c r="BH6" s="114" t="s">
        <v>27</v>
      </c>
      <c r="BI6" s="114" t="s">
        <v>27</v>
      </c>
      <c r="BJ6" s="180"/>
      <c r="BK6" s="168"/>
      <c r="BL6" s="114" t="s">
        <v>27</v>
      </c>
      <c r="BM6" s="114" t="s">
        <v>27</v>
      </c>
      <c r="BN6" s="180"/>
      <c r="BO6" s="168"/>
      <c r="BP6" s="114" t="s">
        <v>27</v>
      </c>
      <c r="BQ6" s="114" t="s">
        <v>27</v>
      </c>
      <c r="BR6" s="180"/>
      <c r="BS6" s="168"/>
      <c r="BT6" s="114" t="s">
        <v>27</v>
      </c>
      <c r="BU6" s="114" t="s">
        <v>27</v>
      </c>
      <c r="BV6" s="180"/>
      <c r="BW6" s="168"/>
      <c r="BX6" s="114" t="s">
        <v>27</v>
      </c>
      <c r="BY6" s="114" t="s">
        <v>27</v>
      </c>
      <c r="BZ6" s="180"/>
      <c r="CA6" s="168"/>
      <c r="CB6" s="114" t="s">
        <v>27</v>
      </c>
      <c r="CC6" s="114" t="s">
        <v>27</v>
      </c>
      <c r="CD6" s="180"/>
      <c r="CE6" s="168"/>
      <c r="CF6" s="114" t="s">
        <v>27</v>
      </c>
      <c r="CG6" s="114" t="s">
        <v>27</v>
      </c>
      <c r="CH6" s="180"/>
      <c r="CI6" s="168"/>
      <c r="CJ6" s="114" t="s">
        <v>27</v>
      </c>
      <c r="CK6" s="114" t="s">
        <v>27</v>
      </c>
      <c r="CL6" s="180"/>
      <c r="CM6" s="168"/>
      <c r="CN6" s="114" t="s">
        <v>27</v>
      </c>
      <c r="CO6" s="114" t="s">
        <v>27</v>
      </c>
      <c r="CP6" s="180"/>
      <c r="CQ6" s="168"/>
      <c r="CR6" s="114" t="s">
        <v>27</v>
      </c>
      <c r="CS6" s="114" t="s">
        <v>27</v>
      </c>
      <c r="CT6" s="180"/>
      <c r="CU6" s="168"/>
      <c r="CV6" s="114" t="s">
        <v>27</v>
      </c>
      <c r="CW6" s="114" t="s">
        <v>27</v>
      </c>
      <c r="CX6" s="180"/>
      <c r="CY6" s="168"/>
      <c r="CZ6" s="114" t="s">
        <v>27</v>
      </c>
      <c r="DA6" s="114" t="s">
        <v>27</v>
      </c>
      <c r="DB6" s="180"/>
      <c r="DC6" s="168"/>
      <c r="DD6" s="114" t="s">
        <v>27</v>
      </c>
      <c r="DE6" s="114" t="s">
        <v>27</v>
      </c>
      <c r="DF6" s="180"/>
      <c r="DG6" s="168"/>
      <c r="DH6" s="114" t="s">
        <v>27</v>
      </c>
      <c r="DI6" s="114" t="s">
        <v>27</v>
      </c>
      <c r="DJ6" s="180"/>
      <c r="DK6" s="168"/>
      <c r="DL6" s="114" t="s">
        <v>27</v>
      </c>
      <c r="DM6" s="114" t="s">
        <v>27</v>
      </c>
      <c r="DN6" s="180"/>
      <c r="DO6" s="168"/>
      <c r="DP6" s="114" t="s">
        <v>27</v>
      </c>
      <c r="DQ6" s="114" t="s">
        <v>27</v>
      </c>
      <c r="DR6" s="180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395</v>
      </c>
      <c r="B7" s="122">
        <v>34000</v>
      </c>
      <c r="C7" s="121" t="s">
        <v>333</v>
      </c>
      <c r="D7" s="123">
        <f>SUM(D8:D13)</f>
        <v>2925087</v>
      </c>
      <c r="E7" s="123">
        <f>SUM(E8:E13)</f>
        <v>1112781</v>
      </c>
      <c r="F7" s="147">
        <f>COUNTIF(F8:F13,"&lt;&gt;")</f>
        <v>6</v>
      </c>
      <c r="G7" s="147">
        <f>COUNTIF(G8:G13,"&lt;&gt;")</f>
        <v>6</v>
      </c>
      <c r="H7" s="123">
        <f>SUM(H8:H13)</f>
        <v>1949290</v>
      </c>
      <c r="I7" s="123">
        <f>SUM(I8:I13)</f>
        <v>450700</v>
      </c>
      <c r="J7" s="147">
        <f>COUNTIF(J8:J13,"&lt;&gt;")</f>
        <v>6</v>
      </c>
      <c r="K7" s="147">
        <f>COUNTIF(K8:K13,"&lt;&gt;")</f>
        <v>6</v>
      </c>
      <c r="L7" s="123">
        <f>SUM(L8:L13)</f>
        <v>618974</v>
      </c>
      <c r="M7" s="123">
        <f>SUM(M8:M13)</f>
        <v>156720</v>
      </c>
      <c r="N7" s="147">
        <f>COUNTIF(N8:N13,"&lt;&gt;")</f>
        <v>3</v>
      </c>
      <c r="O7" s="147">
        <f>COUNTIF(O8:O13,"&lt;&gt;")</f>
        <v>3</v>
      </c>
      <c r="P7" s="123">
        <f>SUM(P8:P13)</f>
        <v>277128</v>
      </c>
      <c r="Q7" s="123">
        <f>SUM(Q8:Q13)</f>
        <v>236312</v>
      </c>
      <c r="R7" s="147">
        <f>COUNTIF(R8:R13,"&lt;&gt;")</f>
        <v>1</v>
      </c>
      <c r="S7" s="147">
        <f>COUNTIF(S8:S13,"&lt;&gt;")</f>
        <v>1</v>
      </c>
      <c r="T7" s="123">
        <f>SUM(T8:T13)</f>
        <v>79695</v>
      </c>
      <c r="U7" s="123">
        <f>SUM(U8:U13)</f>
        <v>12063</v>
      </c>
      <c r="V7" s="147">
        <f>COUNTIF(V8:V13,"&lt;&gt;")</f>
        <v>1</v>
      </c>
      <c r="W7" s="147">
        <f>COUNTIF(W8:W13,"&lt;&gt;")</f>
        <v>1</v>
      </c>
      <c r="X7" s="123">
        <f>SUM(X8:X13)</f>
        <v>0</v>
      </c>
      <c r="Y7" s="123">
        <f>SUM(Y8:Y13)</f>
        <v>256986</v>
      </c>
      <c r="Z7" s="147">
        <f>COUNTIF(Z8:Z13,"&lt;&gt;")</f>
        <v>0</v>
      </c>
      <c r="AA7" s="147">
        <f>COUNTIF(AA8:AA13,"&lt;&gt;")</f>
        <v>0</v>
      </c>
      <c r="AB7" s="123">
        <f>SUM(AB8:AB13)</f>
        <v>0</v>
      </c>
      <c r="AC7" s="123">
        <f>SUM(AC8:AC13)</f>
        <v>0</v>
      </c>
      <c r="AD7" s="147">
        <f>COUNTIF(AD8:AD13,"&lt;&gt;")</f>
        <v>0</v>
      </c>
      <c r="AE7" s="147">
        <f>COUNTIF(AE8:AE13,"&lt;&gt;")</f>
        <v>0</v>
      </c>
      <c r="AF7" s="123">
        <f>SUM(AF8:AF13)</f>
        <v>0</v>
      </c>
      <c r="AG7" s="123">
        <f>SUM(AG8:AG13)</f>
        <v>0</v>
      </c>
      <c r="AH7" s="147">
        <f>COUNTIF(AH8:AH13,"&lt;&gt;")</f>
        <v>0</v>
      </c>
      <c r="AI7" s="147">
        <f>COUNTIF(AI8:AI13,"&lt;&gt;")</f>
        <v>0</v>
      </c>
      <c r="AJ7" s="123">
        <f>SUM(AJ8:AJ13)</f>
        <v>0</v>
      </c>
      <c r="AK7" s="123">
        <f>SUM(AK8:AK13)</f>
        <v>0</v>
      </c>
      <c r="AL7" s="147">
        <f>COUNTIF(AL8:AL13,"&lt;&gt;")</f>
        <v>0</v>
      </c>
      <c r="AM7" s="147">
        <f>COUNTIF(AM8:AM13,"&lt;&gt;")</f>
        <v>0</v>
      </c>
      <c r="AN7" s="123">
        <f>SUM(AN8:AN13)</f>
        <v>0</v>
      </c>
      <c r="AO7" s="123">
        <f>SUM(AO8:AO13)</f>
        <v>0</v>
      </c>
      <c r="AP7" s="147">
        <f>COUNTIF(AP8:AP13,"&lt;&gt;")</f>
        <v>0</v>
      </c>
      <c r="AQ7" s="147">
        <f>COUNTIF(AQ8:AQ13,"&lt;&gt;")</f>
        <v>0</v>
      </c>
      <c r="AR7" s="123">
        <f>SUM(AR8:AR13)</f>
        <v>0</v>
      </c>
      <c r="AS7" s="123">
        <f>SUM(AS8:AS13)</f>
        <v>0</v>
      </c>
      <c r="AT7" s="147">
        <f>COUNTIF(AT8:AT13,"&lt;&gt;")</f>
        <v>0</v>
      </c>
      <c r="AU7" s="147">
        <f>COUNTIF(AU8:AU13,"&lt;&gt;")</f>
        <v>0</v>
      </c>
      <c r="AV7" s="123">
        <f>SUM(AV8:AV13)</f>
        <v>0</v>
      </c>
      <c r="AW7" s="123">
        <f>SUM(AW8:AW13)</f>
        <v>0</v>
      </c>
      <c r="AX7" s="147">
        <f>COUNTIF(AX8:AX13,"&lt;&gt;")</f>
        <v>0</v>
      </c>
      <c r="AY7" s="147">
        <f>COUNTIF(AY8:AY13,"&lt;&gt;")</f>
        <v>0</v>
      </c>
      <c r="AZ7" s="123">
        <f>SUM(AZ8:AZ13)</f>
        <v>0</v>
      </c>
      <c r="BA7" s="123">
        <f>SUM(BA8:BA13)</f>
        <v>0</v>
      </c>
      <c r="BB7" s="147">
        <f>COUNTIF(BB8:BB13,"&lt;&gt;")</f>
        <v>0</v>
      </c>
      <c r="BC7" s="147">
        <f>COUNTIF(BC8:BC13,"&lt;&gt;")</f>
        <v>0</v>
      </c>
      <c r="BD7" s="123">
        <f>SUM(BD8:BD13)</f>
        <v>0</v>
      </c>
      <c r="BE7" s="123">
        <f>SUM(BE8:BE13)</f>
        <v>0</v>
      </c>
      <c r="BF7" s="147">
        <f>COUNTIF(BF8:BF13,"&lt;&gt;")</f>
        <v>0</v>
      </c>
      <c r="BG7" s="147">
        <f>COUNTIF(BG8:BG13,"&lt;&gt;")</f>
        <v>0</v>
      </c>
      <c r="BH7" s="123">
        <f>SUM(BH8:BH13)</f>
        <v>0</v>
      </c>
      <c r="BI7" s="123">
        <f>SUM(BI8:BI13)</f>
        <v>0</v>
      </c>
      <c r="BJ7" s="147">
        <f>COUNTIF(BJ8:BJ13,"&lt;&gt;")</f>
        <v>0</v>
      </c>
      <c r="BK7" s="147">
        <f>COUNTIF(BK8:BK13,"&lt;&gt;")</f>
        <v>0</v>
      </c>
      <c r="BL7" s="123">
        <f>SUM(BL8:BL13)</f>
        <v>0</v>
      </c>
      <c r="BM7" s="123">
        <f>SUM(BM8:BM13)</f>
        <v>0</v>
      </c>
      <c r="BN7" s="147">
        <f>COUNTIF(BN8:BN13,"&lt;&gt;")</f>
        <v>0</v>
      </c>
      <c r="BO7" s="147">
        <f>COUNTIF(BO8:BO13,"&lt;&gt;")</f>
        <v>0</v>
      </c>
      <c r="BP7" s="123">
        <f>SUM(BP8:BP13)</f>
        <v>0</v>
      </c>
      <c r="BQ7" s="123">
        <f>SUM(BQ8:BQ13)</f>
        <v>0</v>
      </c>
      <c r="BR7" s="147">
        <f>COUNTIF(BR8:BR13,"&lt;&gt;")</f>
        <v>0</v>
      </c>
      <c r="BS7" s="147">
        <f>COUNTIF(BS8:BS13,"&lt;&gt;")</f>
        <v>0</v>
      </c>
      <c r="BT7" s="123">
        <f>SUM(BT8:BT13)</f>
        <v>0</v>
      </c>
      <c r="BU7" s="123">
        <f>SUM(BU8:BU13)</f>
        <v>0</v>
      </c>
      <c r="BV7" s="147">
        <f>COUNTIF(BV8:BV13,"&lt;&gt;")</f>
        <v>0</v>
      </c>
      <c r="BW7" s="147">
        <f>COUNTIF(BW8:BW13,"&lt;&gt;")</f>
        <v>0</v>
      </c>
      <c r="BX7" s="123">
        <f>SUM(BX8:BX13)</f>
        <v>0</v>
      </c>
      <c r="BY7" s="123">
        <f>SUM(BY8:BY13)</f>
        <v>0</v>
      </c>
      <c r="BZ7" s="147">
        <f>COUNTIF(BZ8:BZ13,"&lt;&gt;")</f>
        <v>0</v>
      </c>
      <c r="CA7" s="147">
        <f>COUNTIF(CA8:CA13,"&lt;&gt;")</f>
        <v>0</v>
      </c>
      <c r="CB7" s="123">
        <f>SUM(CB8:CB13)</f>
        <v>0</v>
      </c>
      <c r="CC7" s="123">
        <f>SUM(CC8:CC13)</f>
        <v>0</v>
      </c>
      <c r="CD7" s="147">
        <f>COUNTIF(CD8:CD13,"&lt;&gt;")</f>
        <v>0</v>
      </c>
      <c r="CE7" s="147">
        <f>COUNTIF(CE8:CE13,"&lt;&gt;")</f>
        <v>0</v>
      </c>
      <c r="CF7" s="123">
        <f>SUM(CF8:CF13)</f>
        <v>0</v>
      </c>
      <c r="CG7" s="123">
        <f>SUM(CG8:CG13)</f>
        <v>0</v>
      </c>
      <c r="CH7" s="147">
        <f>COUNTIF(CH8:CH13,"&lt;&gt;")</f>
        <v>0</v>
      </c>
      <c r="CI7" s="147">
        <f>COUNTIF(CI8:CI13,"&lt;&gt;")</f>
        <v>0</v>
      </c>
      <c r="CJ7" s="123">
        <f>SUM(CJ8:CJ13)</f>
        <v>0</v>
      </c>
      <c r="CK7" s="123">
        <f>SUM(CK8:CK13)</f>
        <v>0</v>
      </c>
      <c r="CL7" s="147">
        <f>COUNTIF(CL8:CL13,"&lt;&gt;")</f>
        <v>0</v>
      </c>
      <c r="CM7" s="147">
        <f>COUNTIF(CM8:CM13,"&lt;&gt;")</f>
        <v>0</v>
      </c>
      <c r="CN7" s="123">
        <f>SUM(CN8:CN13)</f>
        <v>0</v>
      </c>
      <c r="CO7" s="123">
        <f>SUM(CO8:CO13)</f>
        <v>0</v>
      </c>
      <c r="CP7" s="147">
        <f>COUNTIF(CP8:CP13,"&lt;&gt;")</f>
        <v>0</v>
      </c>
      <c r="CQ7" s="147">
        <f>COUNTIF(CQ8:CQ13,"&lt;&gt;")</f>
        <v>0</v>
      </c>
      <c r="CR7" s="123">
        <f>SUM(CR8:CR13)</f>
        <v>0</v>
      </c>
      <c r="CS7" s="123">
        <f>SUM(CS8:CS13)</f>
        <v>0</v>
      </c>
      <c r="CT7" s="147">
        <f>COUNTIF(CT8:CT13,"&lt;&gt;")</f>
        <v>0</v>
      </c>
      <c r="CU7" s="147">
        <f>COUNTIF(CU8:CU13,"&lt;&gt;")</f>
        <v>0</v>
      </c>
      <c r="CV7" s="123">
        <f>SUM(CV8:CV13)</f>
        <v>0</v>
      </c>
      <c r="CW7" s="123">
        <f>SUM(CW8:CW13)</f>
        <v>0</v>
      </c>
      <c r="CX7" s="147">
        <f>COUNTIF(CX8:CX13,"&lt;&gt;")</f>
        <v>0</v>
      </c>
      <c r="CY7" s="147">
        <f>COUNTIF(CY8:CY13,"&lt;&gt;")</f>
        <v>0</v>
      </c>
      <c r="CZ7" s="123">
        <f>SUM(CZ8:CZ13)</f>
        <v>0</v>
      </c>
      <c r="DA7" s="123">
        <f>SUM(DA8:DA13)</f>
        <v>0</v>
      </c>
      <c r="DB7" s="147">
        <f>COUNTIF(DB8:DB13,"&lt;&gt;")</f>
        <v>0</v>
      </c>
      <c r="DC7" s="147">
        <f>COUNTIF(DC8:DC13,"&lt;&gt;")</f>
        <v>0</v>
      </c>
      <c r="DD7" s="123">
        <f>SUM(DD8:DD13)</f>
        <v>0</v>
      </c>
      <c r="DE7" s="123">
        <f>SUM(DE8:DE13)</f>
        <v>0</v>
      </c>
      <c r="DF7" s="147">
        <f>COUNTIF(DF8:DF13,"&lt;&gt;")</f>
        <v>0</v>
      </c>
      <c r="DG7" s="147">
        <f>COUNTIF(DG8:DG13,"&lt;&gt;")</f>
        <v>0</v>
      </c>
      <c r="DH7" s="123">
        <f>SUM(DH8:DH13)</f>
        <v>0</v>
      </c>
      <c r="DI7" s="123">
        <f>SUM(DI8:DI13)</f>
        <v>0</v>
      </c>
      <c r="DJ7" s="147">
        <f>COUNTIF(DJ8:DJ13,"&lt;&gt;")</f>
        <v>0</v>
      </c>
      <c r="DK7" s="147">
        <f>COUNTIF(DK8:DK13,"&lt;&gt;")</f>
        <v>0</v>
      </c>
      <c r="DL7" s="123">
        <f>SUM(DL8:DL13)</f>
        <v>0</v>
      </c>
      <c r="DM7" s="123">
        <f>SUM(DM8:DM13)</f>
        <v>0</v>
      </c>
      <c r="DN7" s="147">
        <f>COUNTIF(DN8:DN13,"&lt;&gt;")</f>
        <v>0</v>
      </c>
      <c r="DO7" s="147">
        <f>COUNTIF(DO8:DO13,"&lt;&gt;")</f>
        <v>0</v>
      </c>
      <c r="DP7" s="123">
        <f>SUM(DP8:DP13)</f>
        <v>0</v>
      </c>
      <c r="DQ7" s="123">
        <f>SUM(DQ8:DQ13)</f>
        <v>0</v>
      </c>
      <c r="DR7" s="147">
        <f>COUNTIF(DR8:DR13,"&lt;&gt;")</f>
        <v>0</v>
      </c>
      <c r="DS7" s="147">
        <f>COUNTIF(DS8:DS13,"&lt;&gt;")</f>
        <v>0</v>
      </c>
      <c r="DT7" s="123">
        <f>SUM(DT8:DT13)</f>
        <v>0</v>
      </c>
      <c r="DU7" s="123">
        <f>SUM(DU8:DU13)</f>
        <v>0</v>
      </c>
    </row>
    <row r="8" spans="1:125" s="129" customFormat="1" ht="12" customHeight="1">
      <c r="A8" s="125" t="s">
        <v>395</v>
      </c>
      <c r="B8" s="126" t="s">
        <v>398</v>
      </c>
      <c r="C8" s="125" t="s">
        <v>399</v>
      </c>
      <c r="D8" s="127">
        <f aca="true" t="shared" si="0" ref="D8:D13">SUM(H8,L8,P8,T8,X8,AB8,AF8,AJ8,AN8,AR8,AV8,AZ8,BD8,BH8,BL8,BP8,BT8,BX8,CB8,CF8,CJ8,CN8,CR8,CV8,CZ8,DD8,DH8,DL8,DP8,DT8)</f>
        <v>705408</v>
      </c>
      <c r="E8" s="127">
        <f aca="true" t="shared" si="1" ref="E8:E13">SUM(I8,M8,Q8,U8,Y8,AC8,AG8,AK8,AO8,AS8,AW8,BA8,BE8,BI8,BM8,BQ8,BU8,BY8,CC8,CG8,CK8,CO8,CS8,CW8,DA8,DE8,DI8,DM8,DQ8,DU8)</f>
        <v>434074</v>
      </c>
      <c r="F8" s="132" t="s">
        <v>425</v>
      </c>
      <c r="G8" s="131" t="s">
        <v>426</v>
      </c>
      <c r="H8" s="127">
        <v>305740</v>
      </c>
      <c r="I8" s="127">
        <v>93171</v>
      </c>
      <c r="J8" s="132" t="s">
        <v>427</v>
      </c>
      <c r="K8" s="131" t="s">
        <v>428</v>
      </c>
      <c r="L8" s="127">
        <v>170986</v>
      </c>
      <c r="M8" s="127">
        <v>55881</v>
      </c>
      <c r="N8" s="132" t="s">
        <v>429</v>
      </c>
      <c r="O8" s="131" t="s">
        <v>430</v>
      </c>
      <c r="P8" s="127">
        <v>148987</v>
      </c>
      <c r="Q8" s="127">
        <v>15973</v>
      </c>
      <c r="R8" s="132" t="s">
        <v>431</v>
      </c>
      <c r="S8" s="131" t="s">
        <v>432</v>
      </c>
      <c r="T8" s="127">
        <v>79695</v>
      </c>
      <c r="U8" s="127">
        <v>12063</v>
      </c>
      <c r="V8" s="132" t="s">
        <v>396</v>
      </c>
      <c r="W8" s="131" t="s">
        <v>397</v>
      </c>
      <c r="X8" s="127">
        <v>0</v>
      </c>
      <c r="Y8" s="127">
        <v>256986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395</v>
      </c>
      <c r="B9" s="126" t="s">
        <v>435</v>
      </c>
      <c r="C9" s="125" t="s">
        <v>436</v>
      </c>
      <c r="D9" s="127">
        <f t="shared" si="0"/>
        <v>75107</v>
      </c>
      <c r="E9" s="127">
        <f t="shared" si="1"/>
        <v>24872</v>
      </c>
      <c r="F9" s="132" t="s">
        <v>433</v>
      </c>
      <c r="G9" s="131" t="s">
        <v>434</v>
      </c>
      <c r="H9" s="127">
        <v>59800</v>
      </c>
      <c r="I9" s="127">
        <v>17192</v>
      </c>
      <c r="J9" s="132" t="s">
        <v>437</v>
      </c>
      <c r="K9" s="131" t="s">
        <v>438</v>
      </c>
      <c r="L9" s="127">
        <v>15307</v>
      </c>
      <c r="M9" s="127">
        <v>7680</v>
      </c>
      <c r="N9" s="132"/>
      <c r="O9" s="131"/>
      <c r="P9" s="127">
        <v>0</v>
      </c>
      <c r="Q9" s="127">
        <v>0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395</v>
      </c>
      <c r="B10" s="126" t="s">
        <v>409</v>
      </c>
      <c r="C10" s="125" t="s">
        <v>410</v>
      </c>
      <c r="D10" s="127">
        <f t="shared" si="0"/>
        <v>154179</v>
      </c>
      <c r="E10" s="127">
        <f t="shared" si="1"/>
        <v>103599</v>
      </c>
      <c r="F10" s="132" t="s">
        <v>441</v>
      </c>
      <c r="G10" s="131" t="s">
        <v>442</v>
      </c>
      <c r="H10" s="127">
        <v>96298</v>
      </c>
      <c r="I10" s="127">
        <v>78528</v>
      </c>
      <c r="J10" s="132" t="s">
        <v>405</v>
      </c>
      <c r="K10" s="131" t="s">
        <v>406</v>
      </c>
      <c r="L10" s="127">
        <v>26267</v>
      </c>
      <c r="M10" s="127">
        <v>25071</v>
      </c>
      <c r="N10" s="132" t="s">
        <v>411</v>
      </c>
      <c r="O10" s="131" t="s">
        <v>412</v>
      </c>
      <c r="P10" s="127">
        <v>31614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395</v>
      </c>
      <c r="B11" s="126" t="s">
        <v>407</v>
      </c>
      <c r="C11" s="125" t="s">
        <v>408</v>
      </c>
      <c r="D11" s="127">
        <f t="shared" si="0"/>
        <v>119652</v>
      </c>
      <c r="E11" s="127">
        <f t="shared" si="1"/>
        <v>0</v>
      </c>
      <c r="F11" s="132" t="s">
        <v>405</v>
      </c>
      <c r="G11" s="131" t="s">
        <v>406</v>
      </c>
      <c r="H11" s="127">
        <v>102435</v>
      </c>
      <c r="I11" s="127">
        <v>0</v>
      </c>
      <c r="J11" s="132" t="s">
        <v>441</v>
      </c>
      <c r="K11" s="131" t="s">
        <v>442</v>
      </c>
      <c r="L11" s="127">
        <v>17217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395</v>
      </c>
      <c r="B12" s="126" t="s">
        <v>422</v>
      </c>
      <c r="C12" s="125" t="s">
        <v>423</v>
      </c>
      <c r="D12" s="134">
        <f t="shared" si="0"/>
        <v>383882</v>
      </c>
      <c r="E12" s="134">
        <f t="shared" si="1"/>
        <v>0</v>
      </c>
      <c r="F12" s="126" t="s">
        <v>420</v>
      </c>
      <c r="G12" s="125" t="s">
        <v>421</v>
      </c>
      <c r="H12" s="134">
        <v>248010</v>
      </c>
      <c r="I12" s="134">
        <v>0</v>
      </c>
      <c r="J12" s="126" t="s">
        <v>437</v>
      </c>
      <c r="K12" s="125" t="s">
        <v>438</v>
      </c>
      <c r="L12" s="134">
        <v>135872</v>
      </c>
      <c r="M12" s="134">
        <v>0</v>
      </c>
      <c r="N12" s="126"/>
      <c r="O12" s="125"/>
      <c r="P12" s="134">
        <v>0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395</v>
      </c>
      <c r="B13" s="126" t="s">
        <v>403</v>
      </c>
      <c r="C13" s="125" t="s">
        <v>404</v>
      </c>
      <c r="D13" s="134">
        <f t="shared" si="0"/>
        <v>1486859</v>
      </c>
      <c r="E13" s="134">
        <f t="shared" si="1"/>
        <v>550236</v>
      </c>
      <c r="F13" s="126" t="s">
        <v>417</v>
      </c>
      <c r="G13" s="125" t="s">
        <v>418</v>
      </c>
      <c r="H13" s="134">
        <v>1137007</v>
      </c>
      <c r="I13" s="134">
        <v>261809</v>
      </c>
      <c r="J13" s="126" t="s">
        <v>401</v>
      </c>
      <c r="K13" s="125" t="s">
        <v>402</v>
      </c>
      <c r="L13" s="134">
        <v>253325</v>
      </c>
      <c r="M13" s="134">
        <v>68088</v>
      </c>
      <c r="N13" s="126" t="s">
        <v>439</v>
      </c>
      <c r="O13" s="125" t="s">
        <v>440</v>
      </c>
      <c r="P13" s="134">
        <v>96527</v>
      </c>
      <c r="Q13" s="134">
        <v>220339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</sheetData>
  <sheetProtection/>
  <autoFilter ref="A6:DU6"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453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34</v>
      </c>
      <c r="M2" s="3" t="str">
        <f>IF(L2&lt;&gt;"",VLOOKUP(L2,$AK$6:$AL$52,2,FALSE),"-")</f>
        <v>広島県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9" t="s">
        <v>32</v>
      </c>
      <c r="C6" s="192"/>
      <c r="D6" s="193"/>
      <c r="E6" s="14" t="s">
        <v>0</v>
      </c>
      <c r="F6" s="15" t="s">
        <v>1</v>
      </c>
      <c r="H6" s="194" t="s">
        <v>33</v>
      </c>
      <c r="I6" s="195"/>
      <c r="J6" s="19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186" t="s">
        <v>34</v>
      </c>
      <c r="C7" s="182"/>
      <c r="D7" s="182"/>
      <c r="E7" s="18">
        <f aca="true" t="shared" si="1" ref="E7:E12">AF7</f>
        <v>2446884</v>
      </c>
      <c r="F7" s="18">
        <f aca="true" t="shared" si="2" ref="F7:F12">AF14</f>
        <v>96907</v>
      </c>
      <c r="H7" s="197" t="s">
        <v>35</v>
      </c>
      <c r="I7" s="197" t="s">
        <v>36</v>
      </c>
      <c r="J7" s="202" t="s">
        <v>37</v>
      </c>
      <c r="K7" s="204"/>
      <c r="L7" s="18">
        <f aca="true" t="shared" si="3" ref="L7:L12">AF21</f>
        <v>100006</v>
      </c>
      <c r="M7" s="18">
        <f aca="true" t="shared" si="4" ref="M7:M12">AF42</f>
        <v>340844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2446884</v>
      </c>
      <c r="AG7" s="40"/>
      <c r="AH7" s="2" t="str">
        <f ca="1" t="shared" si="0"/>
        <v>34000</v>
      </c>
      <c r="AI7" s="2">
        <v>7</v>
      </c>
      <c r="AK7" s="27" t="s">
        <v>112</v>
      </c>
      <c r="AL7" s="29" t="s">
        <v>76</v>
      </c>
    </row>
    <row r="8" spans="2:38" ht="19.5" customHeight="1">
      <c r="B8" s="186" t="s">
        <v>38</v>
      </c>
      <c r="C8" s="182"/>
      <c r="D8" s="182"/>
      <c r="E8" s="18">
        <f t="shared" si="1"/>
        <v>44785</v>
      </c>
      <c r="F8" s="18">
        <f t="shared" si="2"/>
        <v>6961</v>
      </c>
      <c r="H8" s="198"/>
      <c r="I8" s="198"/>
      <c r="J8" s="194" t="s">
        <v>39</v>
      </c>
      <c r="K8" s="196"/>
      <c r="L8" s="18">
        <f t="shared" si="3"/>
        <v>2503703</v>
      </c>
      <c r="M8" s="18">
        <f t="shared" si="4"/>
        <v>885278</v>
      </c>
      <c r="AC8" s="16" t="s">
        <v>38</v>
      </c>
      <c r="AD8" s="41" t="s">
        <v>59</v>
      </c>
      <c r="AE8" s="40" t="s">
        <v>61</v>
      </c>
      <c r="AF8" s="36">
        <f ca="1" t="shared" si="5"/>
        <v>44785</v>
      </c>
      <c r="AG8" s="40"/>
      <c r="AH8" s="2" t="str">
        <f ca="1" t="shared" si="0"/>
        <v>34100</v>
      </c>
      <c r="AI8" s="2">
        <v>8</v>
      </c>
      <c r="AK8" s="27" t="s">
        <v>113</v>
      </c>
      <c r="AL8" s="29" t="s">
        <v>77</v>
      </c>
    </row>
    <row r="9" spans="2:38" ht="19.5" customHeight="1">
      <c r="B9" s="186" t="s">
        <v>40</v>
      </c>
      <c r="C9" s="182"/>
      <c r="D9" s="182"/>
      <c r="E9" s="18">
        <f t="shared" si="1"/>
        <v>783000</v>
      </c>
      <c r="F9" s="18">
        <f t="shared" si="2"/>
        <v>536500</v>
      </c>
      <c r="H9" s="198"/>
      <c r="I9" s="198"/>
      <c r="J9" s="202" t="s">
        <v>41</v>
      </c>
      <c r="K9" s="204"/>
      <c r="L9" s="18">
        <f t="shared" si="3"/>
        <v>322075</v>
      </c>
      <c r="M9" s="18">
        <f t="shared" si="4"/>
        <v>23363</v>
      </c>
      <c r="AC9" s="16" t="s">
        <v>40</v>
      </c>
      <c r="AD9" s="41" t="s">
        <v>59</v>
      </c>
      <c r="AE9" s="40" t="s">
        <v>62</v>
      </c>
      <c r="AF9" s="36">
        <f ca="1" t="shared" si="5"/>
        <v>783000</v>
      </c>
      <c r="AG9" s="40"/>
      <c r="AH9" s="2" t="str">
        <f ca="1" t="shared" si="0"/>
        <v>34202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186" t="s">
        <v>42</v>
      </c>
      <c r="C10" s="182"/>
      <c r="D10" s="182"/>
      <c r="E10" s="18">
        <f t="shared" si="1"/>
        <v>5404256</v>
      </c>
      <c r="F10" s="18">
        <f t="shared" si="2"/>
        <v>701957</v>
      </c>
      <c r="H10" s="198"/>
      <c r="I10" s="199"/>
      <c r="J10" s="202" t="s">
        <v>43</v>
      </c>
      <c r="K10" s="204"/>
      <c r="L10" s="18">
        <f t="shared" si="3"/>
        <v>546256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5404256</v>
      </c>
      <c r="AG10" s="40"/>
      <c r="AH10" s="2" t="str">
        <f ca="1" t="shared" si="0"/>
        <v>34203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181" t="s">
        <v>191</v>
      </c>
      <c r="C11" s="182"/>
      <c r="D11" s="182"/>
      <c r="E11" s="18">
        <f t="shared" si="1"/>
        <v>2925087</v>
      </c>
      <c r="F11" s="18">
        <f t="shared" si="2"/>
        <v>1112781</v>
      </c>
      <c r="H11" s="198"/>
      <c r="I11" s="183" t="s">
        <v>44</v>
      </c>
      <c r="J11" s="183"/>
      <c r="K11" s="183"/>
      <c r="L11" s="18">
        <f t="shared" si="3"/>
        <v>165355</v>
      </c>
      <c r="M11" s="18">
        <f t="shared" si="4"/>
        <v>1376</v>
      </c>
      <c r="AC11" s="16" t="s">
        <v>190</v>
      </c>
      <c r="AD11" s="41" t="s">
        <v>59</v>
      </c>
      <c r="AE11" s="40" t="s">
        <v>64</v>
      </c>
      <c r="AF11" s="36">
        <f ca="1" t="shared" si="5"/>
        <v>2925087</v>
      </c>
      <c r="AG11" s="40"/>
      <c r="AH11" s="2" t="str">
        <f ca="1" t="shared" si="0"/>
        <v>34204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186" t="s">
        <v>43</v>
      </c>
      <c r="C12" s="182"/>
      <c r="D12" s="182"/>
      <c r="E12" s="18">
        <f t="shared" si="1"/>
        <v>2153266</v>
      </c>
      <c r="F12" s="18">
        <f t="shared" si="2"/>
        <v>246550</v>
      </c>
      <c r="H12" s="198"/>
      <c r="I12" s="183" t="s">
        <v>45</v>
      </c>
      <c r="J12" s="183"/>
      <c r="K12" s="183"/>
      <c r="L12" s="18">
        <f t="shared" si="3"/>
        <v>0</v>
      </c>
      <c r="M12" s="18">
        <f t="shared" si="4"/>
        <v>0</v>
      </c>
      <c r="AC12" s="16" t="s">
        <v>43</v>
      </c>
      <c r="AD12" s="41" t="s">
        <v>59</v>
      </c>
      <c r="AE12" s="40" t="s">
        <v>65</v>
      </c>
      <c r="AF12" s="36">
        <f ca="1" t="shared" si="5"/>
        <v>2153266</v>
      </c>
      <c r="AG12" s="40"/>
      <c r="AH12" s="2" t="str">
        <f ca="1" t="shared" si="0"/>
        <v>34205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187" t="s">
        <v>46</v>
      </c>
      <c r="C13" s="188"/>
      <c r="D13" s="188"/>
      <c r="E13" s="19">
        <f>SUM(E7:E12)</f>
        <v>13757278</v>
      </c>
      <c r="F13" s="19">
        <f>SUM(F7:F12)</f>
        <v>2701656</v>
      </c>
      <c r="H13" s="198"/>
      <c r="I13" s="189" t="s">
        <v>30</v>
      </c>
      <c r="J13" s="190"/>
      <c r="K13" s="191"/>
      <c r="L13" s="20">
        <f>SUM(L7:L12)</f>
        <v>3637395</v>
      </c>
      <c r="M13" s="20">
        <f>SUM(M7:M12)</f>
        <v>1250861</v>
      </c>
      <c r="AC13" s="16" t="s">
        <v>48</v>
      </c>
      <c r="AD13" s="41" t="s">
        <v>59</v>
      </c>
      <c r="AE13" s="40" t="s">
        <v>66</v>
      </c>
      <c r="AF13" s="36">
        <f ca="1" t="shared" si="5"/>
        <v>26833889</v>
      </c>
      <c r="AG13" s="40"/>
      <c r="AH13" s="2" t="str">
        <f ca="1" t="shared" si="0"/>
        <v>34207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84" t="s">
        <v>47</v>
      </c>
      <c r="D14" s="185"/>
      <c r="E14" s="23">
        <f>E13-E11</f>
        <v>10832191</v>
      </c>
      <c r="F14" s="23">
        <f>F13-F11</f>
        <v>1588875</v>
      </c>
      <c r="H14" s="199"/>
      <c r="I14" s="21"/>
      <c r="J14" s="25"/>
      <c r="K14" s="22" t="s">
        <v>47</v>
      </c>
      <c r="L14" s="24">
        <f>L13-L12</f>
        <v>3637395</v>
      </c>
      <c r="M14" s="24">
        <f>M13-M12</f>
        <v>1250861</v>
      </c>
      <c r="AC14" s="16" t="s">
        <v>34</v>
      </c>
      <c r="AD14" s="41" t="s">
        <v>59</v>
      </c>
      <c r="AE14" s="40" t="s">
        <v>67</v>
      </c>
      <c r="AF14" s="36">
        <f ca="1" t="shared" si="5"/>
        <v>96907</v>
      </c>
      <c r="AG14" s="40"/>
      <c r="AH14" s="2" t="str">
        <f ca="1" t="shared" si="0"/>
        <v>34208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186" t="s">
        <v>48</v>
      </c>
      <c r="C15" s="182"/>
      <c r="D15" s="182"/>
      <c r="E15" s="18">
        <f>AF13</f>
        <v>26833889</v>
      </c>
      <c r="F15" s="18">
        <f>AF20</f>
        <v>4648820</v>
      </c>
      <c r="H15" s="205" t="s">
        <v>49</v>
      </c>
      <c r="I15" s="197" t="s">
        <v>50</v>
      </c>
      <c r="J15" s="17" t="s">
        <v>106</v>
      </c>
      <c r="K15" s="28"/>
      <c r="L15" s="18">
        <f aca="true" t="shared" si="6" ref="L15:L28">AF27</f>
        <v>1981012</v>
      </c>
      <c r="M15" s="18">
        <f aca="true" t="shared" si="7" ref="M15:M28">AF48</f>
        <v>460879</v>
      </c>
      <c r="AC15" s="16" t="s">
        <v>38</v>
      </c>
      <c r="AD15" s="41" t="s">
        <v>59</v>
      </c>
      <c r="AE15" s="40" t="s">
        <v>68</v>
      </c>
      <c r="AF15" s="36">
        <f ca="1" t="shared" si="5"/>
        <v>6961</v>
      </c>
      <c r="AG15" s="40"/>
      <c r="AH15" s="2" t="str">
        <f ca="1" t="shared" si="0"/>
        <v>34209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200" t="s">
        <v>2</v>
      </c>
      <c r="C16" s="201"/>
      <c r="D16" s="201"/>
      <c r="E16" s="19">
        <f>SUM(E13,E15)</f>
        <v>40591167</v>
      </c>
      <c r="F16" s="19">
        <f>SUM(F13,F15)</f>
        <v>7350476</v>
      </c>
      <c r="H16" s="206"/>
      <c r="I16" s="198"/>
      <c r="J16" s="198" t="s">
        <v>138</v>
      </c>
      <c r="K16" s="14" t="s">
        <v>107</v>
      </c>
      <c r="L16" s="18">
        <f t="shared" si="6"/>
        <v>4536461</v>
      </c>
      <c r="M16" s="18">
        <f t="shared" si="7"/>
        <v>156672</v>
      </c>
      <c r="AC16" s="16" t="s">
        <v>40</v>
      </c>
      <c r="AD16" s="41" t="s">
        <v>59</v>
      </c>
      <c r="AE16" s="40" t="s">
        <v>69</v>
      </c>
      <c r="AF16" s="36">
        <f ca="1" t="shared" si="5"/>
        <v>536500</v>
      </c>
      <c r="AG16" s="40"/>
      <c r="AH16" s="2" t="str">
        <f ca="1" t="shared" si="0"/>
        <v>34210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84" t="s">
        <v>47</v>
      </c>
      <c r="D17" s="185"/>
      <c r="E17" s="23">
        <f>SUM(E14:E15)</f>
        <v>37666080</v>
      </c>
      <c r="F17" s="23">
        <f>SUM(F14:F15)</f>
        <v>6237695</v>
      </c>
      <c r="H17" s="206"/>
      <c r="I17" s="198"/>
      <c r="J17" s="198"/>
      <c r="K17" s="14" t="s">
        <v>108</v>
      </c>
      <c r="L17" s="18">
        <f t="shared" si="6"/>
        <v>1093762</v>
      </c>
      <c r="M17" s="18">
        <f t="shared" si="7"/>
        <v>201989</v>
      </c>
      <c r="AC17" s="16" t="s">
        <v>42</v>
      </c>
      <c r="AD17" s="41" t="s">
        <v>59</v>
      </c>
      <c r="AE17" s="40" t="s">
        <v>70</v>
      </c>
      <c r="AF17" s="36">
        <f ca="1" t="shared" si="5"/>
        <v>701957</v>
      </c>
      <c r="AG17" s="40"/>
      <c r="AH17" s="2" t="str">
        <f ca="1" t="shared" si="0"/>
        <v>34211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206"/>
      <c r="I18" s="199"/>
      <c r="J18" s="199"/>
      <c r="K18" s="14" t="s">
        <v>109</v>
      </c>
      <c r="L18" s="18">
        <f t="shared" si="6"/>
        <v>226551</v>
      </c>
      <c r="M18" s="18">
        <f t="shared" si="7"/>
        <v>21</v>
      </c>
      <c r="AC18" s="16" t="s">
        <v>190</v>
      </c>
      <c r="AD18" s="41" t="s">
        <v>59</v>
      </c>
      <c r="AE18" s="40" t="s">
        <v>71</v>
      </c>
      <c r="AF18" s="36">
        <f ca="1" t="shared" si="5"/>
        <v>1112781</v>
      </c>
      <c r="AG18" s="40"/>
      <c r="AH18" s="2" t="str">
        <f ca="1" t="shared" si="0"/>
        <v>34212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206"/>
      <c r="I19" s="197" t="s">
        <v>51</v>
      </c>
      <c r="J19" s="202" t="s">
        <v>52</v>
      </c>
      <c r="K19" s="204"/>
      <c r="L19" s="18">
        <f t="shared" si="6"/>
        <v>1087987</v>
      </c>
      <c r="M19" s="18">
        <f t="shared" si="7"/>
        <v>93343</v>
      </c>
      <c r="AC19" s="16" t="s">
        <v>43</v>
      </c>
      <c r="AD19" s="41" t="s">
        <v>59</v>
      </c>
      <c r="AE19" s="40" t="s">
        <v>72</v>
      </c>
      <c r="AF19" s="36">
        <f ca="1" t="shared" si="5"/>
        <v>246550</v>
      </c>
      <c r="AG19" s="40"/>
      <c r="AH19" s="2" t="str">
        <f ca="1" t="shared" si="0"/>
        <v>34213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181" t="s">
        <v>154</v>
      </c>
      <c r="C20" s="181"/>
      <c r="D20" s="181"/>
      <c r="E20" s="30">
        <f>E11</f>
        <v>2925087</v>
      </c>
      <c r="F20" s="30">
        <f>F11</f>
        <v>1112781</v>
      </c>
      <c r="H20" s="206"/>
      <c r="I20" s="198"/>
      <c r="J20" s="202" t="s">
        <v>53</v>
      </c>
      <c r="K20" s="204"/>
      <c r="L20" s="18">
        <f t="shared" si="6"/>
        <v>5921171</v>
      </c>
      <c r="M20" s="18">
        <f t="shared" si="7"/>
        <v>1187967</v>
      </c>
      <c r="AC20" s="16" t="s">
        <v>48</v>
      </c>
      <c r="AD20" s="41" t="s">
        <v>59</v>
      </c>
      <c r="AE20" s="40" t="s">
        <v>73</v>
      </c>
      <c r="AF20" s="36">
        <f ca="1" t="shared" si="5"/>
        <v>4648820</v>
      </c>
      <c r="AG20" s="40"/>
      <c r="AH20" s="2" t="str">
        <f ca="1" t="shared" si="0"/>
        <v>34214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181" t="s">
        <v>57</v>
      </c>
      <c r="C21" s="186"/>
      <c r="D21" s="186"/>
      <c r="E21" s="30">
        <f>L12+L27</f>
        <v>2925087</v>
      </c>
      <c r="F21" s="30">
        <f>M12+M27</f>
        <v>1112781</v>
      </c>
      <c r="H21" s="206"/>
      <c r="I21" s="199"/>
      <c r="J21" s="202" t="s">
        <v>54</v>
      </c>
      <c r="K21" s="204"/>
      <c r="L21" s="18">
        <f t="shared" si="6"/>
        <v>474701</v>
      </c>
      <c r="M21" s="18">
        <f t="shared" si="7"/>
        <v>219954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100006</v>
      </c>
      <c r="AG21" s="40"/>
      <c r="AH21" s="2" t="str">
        <f ca="1" t="shared" si="0"/>
        <v>34215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206"/>
      <c r="I22" s="202" t="s">
        <v>55</v>
      </c>
      <c r="J22" s="203"/>
      <c r="K22" s="204"/>
      <c r="L22" s="18">
        <f t="shared" si="6"/>
        <v>78152</v>
      </c>
      <c r="M22" s="18">
        <f t="shared" si="7"/>
        <v>7260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2503703</v>
      </c>
      <c r="AH22" s="2" t="str">
        <f ca="1" t="shared" si="0"/>
        <v>34302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206"/>
      <c r="I23" s="197" t="s">
        <v>56</v>
      </c>
      <c r="J23" s="189" t="s">
        <v>52</v>
      </c>
      <c r="K23" s="191"/>
      <c r="L23" s="18">
        <f t="shared" si="6"/>
        <v>6530326</v>
      </c>
      <c r="M23" s="18">
        <f t="shared" si="7"/>
        <v>266943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322075</v>
      </c>
      <c r="AH23" s="2" t="str">
        <f ca="1" t="shared" si="0"/>
        <v>34304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206"/>
      <c r="I24" s="198"/>
      <c r="J24" s="202" t="s">
        <v>53</v>
      </c>
      <c r="K24" s="204"/>
      <c r="L24" s="18">
        <f t="shared" si="6"/>
        <v>8674974</v>
      </c>
      <c r="M24" s="18">
        <f t="shared" si="7"/>
        <v>2126119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546256</v>
      </c>
      <c r="AH24" s="2" t="str">
        <f ca="1" t="shared" si="0"/>
        <v>34307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206"/>
      <c r="I25" s="198"/>
      <c r="J25" s="202" t="s">
        <v>54</v>
      </c>
      <c r="K25" s="204"/>
      <c r="L25" s="18">
        <f t="shared" si="6"/>
        <v>1734782</v>
      </c>
      <c r="M25" s="18">
        <f t="shared" si="7"/>
        <v>20283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165355</v>
      </c>
      <c r="AH25" s="2" t="str">
        <f ca="1" t="shared" si="0"/>
        <v>34309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206"/>
      <c r="I26" s="199"/>
      <c r="J26" s="208" t="s">
        <v>43</v>
      </c>
      <c r="K26" s="209"/>
      <c r="L26" s="18">
        <f t="shared" si="6"/>
        <v>402249</v>
      </c>
      <c r="M26" s="18">
        <f t="shared" si="7"/>
        <v>14036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0</v>
      </c>
      <c r="AH26" s="2" t="str">
        <f ca="1" t="shared" si="0"/>
        <v>34368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206"/>
      <c r="I27" s="202" t="s">
        <v>45</v>
      </c>
      <c r="J27" s="203"/>
      <c r="K27" s="204"/>
      <c r="L27" s="18">
        <f t="shared" si="6"/>
        <v>2925087</v>
      </c>
      <c r="M27" s="18">
        <f t="shared" si="7"/>
        <v>1112781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1981012</v>
      </c>
      <c r="AH27" s="2" t="str">
        <f ca="1" t="shared" si="0"/>
        <v>34369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206"/>
      <c r="I28" s="202" t="s">
        <v>58</v>
      </c>
      <c r="J28" s="203"/>
      <c r="K28" s="204"/>
      <c r="L28" s="18">
        <f t="shared" si="6"/>
        <v>5807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4536461</v>
      </c>
      <c r="AH28" s="2" t="str">
        <f ca="1" t="shared" si="0"/>
        <v>34431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206"/>
      <c r="I29" s="189" t="s">
        <v>30</v>
      </c>
      <c r="J29" s="190"/>
      <c r="K29" s="191"/>
      <c r="L29" s="20">
        <f>SUM(L15:L28)</f>
        <v>35673022</v>
      </c>
      <c r="M29" s="20">
        <f>SUM(M15:M28)</f>
        <v>5868247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1093762</v>
      </c>
      <c r="AH29" s="2" t="str">
        <f ca="1" t="shared" si="0"/>
        <v>34462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207"/>
      <c r="I30" s="21"/>
      <c r="J30" s="25"/>
      <c r="K30" s="22" t="s">
        <v>47</v>
      </c>
      <c r="L30" s="24">
        <f>L29-L27</f>
        <v>32747935</v>
      </c>
      <c r="M30" s="24">
        <f>M29-M27</f>
        <v>4755466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226551</v>
      </c>
      <c r="AH30" s="2" t="str">
        <f ca="1" t="shared" si="0"/>
        <v>34545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202" t="s">
        <v>43</v>
      </c>
      <c r="I31" s="203"/>
      <c r="J31" s="203"/>
      <c r="K31" s="204"/>
      <c r="L31" s="18">
        <f>AF41</f>
        <v>1280750</v>
      </c>
      <c r="M31" s="18">
        <f>AF62</f>
        <v>231368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1087987</v>
      </c>
      <c r="AH31" s="2" t="str">
        <f ca="1" t="shared" si="0"/>
        <v>34839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9" t="s">
        <v>2</v>
      </c>
      <c r="I32" s="190"/>
      <c r="J32" s="190"/>
      <c r="K32" s="191"/>
      <c r="L32" s="20">
        <f>SUM(L13,L29,L31)</f>
        <v>40591167</v>
      </c>
      <c r="M32" s="20">
        <f>SUM(M13,M29,M31)</f>
        <v>7350476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5921171</v>
      </c>
      <c r="AH32" s="2" t="str">
        <f ca="1" t="shared" si="0"/>
        <v>34842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37666080</v>
      </c>
      <c r="M33" s="24">
        <f>SUM(M14,M30,M31)</f>
        <v>6237695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474701</v>
      </c>
      <c r="AH33" s="2" t="str">
        <f ca="1" t="shared" si="0"/>
        <v>34845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78152</v>
      </c>
      <c r="AH34" s="2" t="str">
        <f ca="1" t="shared" si="0"/>
        <v>34876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6530326</v>
      </c>
      <c r="AH35" s="2" t="str">
        <f ca="1" t="shared" si="0"/>
        <v>34908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8674974</v>
      </c>
      <c r="AH36" s="2" t="str">
        <f ca="1" t="shared" si="0"/>
        <v>34918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1734782</v>
      </c>
      <c r="AH37" s="2">
        <f ca="1" t="shared" si="0"/>
        <v>0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402249</v>
      </c>
      <c r="AH38" s="2">
        <f ca="1" t="shared" si="0"/>
        <v>0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2925087</v>
      </c>
      <c r="AH39" s="2">
        <f ca="1" t="shared" si="0"/>
        <v>0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5807</v>
      </c>
      <c r="AH40" s="2">
        <f ca="1" t="shared" si="0"/>
        <v>0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1280750</v>
      </c>
      <c r="AH41" s="2">
        <f ca="1" t="shared" si="0"/>
        <v>0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340844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885278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23363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1376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0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460879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156672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201989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21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93343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1187967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219954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7260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266943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2126119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20283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14036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1112781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231368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2015-02-25T08:59:07Z</dcterms:modified>
  <cp:category/>
  <cp:version/>
  <cp:contentType/>
  <cp:contentStatus/>
</cp:coreProperties>
</file>