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'し尿処理状況'!$A$7:$BC$33</definedName>
    <definedName name="_xlnm.Print_Area" localSheetId="0">'水洗化人口等'!$A$7:$Z$33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<sst xmlns="http://schemas.openxmlformats.org/spreadsheetml/2006/main" count="695" uniqueCount="316">
  <si>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</si>
  <si>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</si>
  <si>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</si>
  <si>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</si>
  <si>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</si>
  <si>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</si>
  <si>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</si>
  <si>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</si>
  <si>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</si>
  <si>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</si>
  <si>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</si>
  <si>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</si>
  <si>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</si>
  <si>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</si>
  <si>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</si>
  <si>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</si>
  <si>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</si>
  <si>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</si>
  <si>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</si>
  <si>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</si>
  <si>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</si>
  <si>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</si>
  <si>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</si>
  <si>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</si>
  <si>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</si>
  <si>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</si>
  <si>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</si>
  <si>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</si>
  <si>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</si>
  <si>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</si>
  <si>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</si>
  <si>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</si>
  <si>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</si>
  <si>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</si>
  <si>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</si>
  <si>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</si>
  <si>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</si>
  <si>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</si>
  <si>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</si>
  <si>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</si>
  <si>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</si>
  <si>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</si>
  <si>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</si>
  <si>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</si>
  <si>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</si>
  <si>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</si>
  <si>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</si>
  <si>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</si>
  <si>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</si>
  <si>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</si>
  <si>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</si>
  <si>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</si>
  <si>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</si>
  <si>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</si>
  <si>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</si>
  <si>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</si>
  <si>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</si>
  <si>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</si>
  <si>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</si>
  <si>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</si>
  <si>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</si>
  <si>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</si>
  <si>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</si>
  <si>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</si>
  <si>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</si>
  <si>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</si>
  <si>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</si>
  <si>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</si>
  <si>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</si>
  <si>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</si>
  <si>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</si>
  <si>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</si>
  <si>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</si>
  <si>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</si>
  <si>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</si>
  <si>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</si>
  <si>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</si>
  <si>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</si>
  <si>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</si>
  <si>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</si>
  <si>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</si>
  <si>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</si>
  <si>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</si>
  <si>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</si>
  <si>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</si>
  <si>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</si>
  <si>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</si>
  <si>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</si>
  <si>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</si>
  <si>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</si>
  <si>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</si>
  <si>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</si>
  <si>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</si>
  <si>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</si>
  <si>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</si>
  <si>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</si>
  <si>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</si>
  <si>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</si>
  <si>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</si>
  <si>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</si>
  <si>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</si>
  <si>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</si>
  <si>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</si>
  <si>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</si>
  <si>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</si>
  <si>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</si>
  <si>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</si>
  <si>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</si>
  <si>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</si>
  <si>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</si>
  <si>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</si>
  <si>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美郷町</t>
  </si>
  <si>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</si>
  <si>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</si>
  <si>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</si>
  <si>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</si>
  <si>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</si>
  <si>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</si>
  <si>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</si>
  <si>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</si>
  <si>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</si>
  <si>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</si>
  <si>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</si>
  <si>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</si>
  <si>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</si>
  <si>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</si>
  <si>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</si>
  <si>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</si>
  <si>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</si>
  <si>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</si>
  <si>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</si>
  <si>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</si>
  <si>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</si>
  <si>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</si>
  <si>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</si>
  <si>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</si>
  <si>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</si>
  <si>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</si>
  <si>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</si>
  <si>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</si>
  <si>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</si>
  <si>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</si>
  <si>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</si>
  <si>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</si>
  <si>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</si>
  <si>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</si>
  <si>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</si>
  <si>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</si>
  <si>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</si>
  <si>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</si>
  <si>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</si>
  <si>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</si>
  <si>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</si>
  <si>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</si>
  <si>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</si>
  <si>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</si>
  <si>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</si>
  <si>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</si>
  <si>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</si>
  <si>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</si>
  <si>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</si>
  <si>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</si>
  <si>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</si>
  <si>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</si>
  <si>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</si>
  <si>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</si>
  <si>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</si>
  <si>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</si>
  <si>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</si>
  <si>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</si>
  <si>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</si>
  <si>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</si>
  <si>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</si>
  <si>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</si>
  <si>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</si>
  <si>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</si>
  <si>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</si>
  <si>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</si>
  <si>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</si>
  <si>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</si>
  <si>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</si>
  <si>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</si>
  <si>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</si>
  <si>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</si>
  <si>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</si>
  <si>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</si>
  <si>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</si>
  <si>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</si>
  <si>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</si>
  <si>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</si>
  <si>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</si>
  <si>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</si>
  <si>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</si>
  <si>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</si>
  <si>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</si>
  <si>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</si>
  <si>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</si>
  <si>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</si>
  <si>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</si>
  <si>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</si>
  <si>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</si>
  <si>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</si>
  <si>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</si>
  <si>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</si>
  <si>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</si>
  <si>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</si>
  <si>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</si>
  <si>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</si>
  <si>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</si>
  <si>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</si>
  <si>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</si>
  <si>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</si>
  <si>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</si>
  <si>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</si>
  <si>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</si>
  <si>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</si>
  <si>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</si>
  <si>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</si>
  <si>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</si>
  <si>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</si>
  <si>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</si>
  <si>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</si>
  <si>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</si>
  <si>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</si>
  <si>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</si>
  <si>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</si>
  <si>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</si>
  <si>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</si>
  <si>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</si>
  <si>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</si>
  <si>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</si>
  <si>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</si>
  <si>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</si>
  <si>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</si>
  <si>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</si>
  <si>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</si>
  <si>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</si>
  <si>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</si>
  <si>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</si>
  <si>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</si>
  <si>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</si>
  <si>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</si>
  <si>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</si>
  <si>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</si>
  <si>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</si>
  <si>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</si>
  <si>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</si>
  <si>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</si>
  <si>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</si>
  <si>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</si>
  <si>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</si>
  <si>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</si>
  <si>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</si>
  <si>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</si>
  <si>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</si>
  <si>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</si>
  <si>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</si>
  <si>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</si>
  <si>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</si>
  <si>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</si>
  <si>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</si>
  <si>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</si>
  <si>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</si>
  <si>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</si>
  <si>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</si>
  <si>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</si>
  <si>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</si>
  <si>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</si>
  <si>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</si>
  <si>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</si>
  <si>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</si>
  <si>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</si>
  <si>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</si>
  <si>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</si>
  <si>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</si>
  <si>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</si>
  <si>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</si>
  <si>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</si>
  <si>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</si>
  <si>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</si>
  <si>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</si>
  <si>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</si>
  <si>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</si>
  <si>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</si>
  <si>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</si>
  <si>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</si>
  <si>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</si>
  <si>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</si>
  <si>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</si>
  <si>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</si>
  <si>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</si>
  <si>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</si>
  <si>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</si>
  <si>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</si>
  <si>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</si>
  <si>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</si>
  <si>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</si>
  <si>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</si>
  <si>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</si>
  <si>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</si>
  <si>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</si>
  <si>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</si>
  <si>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</si>
  <si>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</si>
  <si>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</si>
  <si>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</si>
  <si>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</si>
  <si>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</si>
  <si>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</si>
  <si>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</si>
  <si>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</si>
  <si>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</si>
  <si>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</si>
  <si>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</si>
  <si>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</si>
  <si>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45000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</si>
</sst>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2" t="s">
        <v>48</v>
      </c>
      <c r="B2" s="139" t="s">
        <v>49</v>
      </c>
      <c r="C2" s="139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6" t="s">
        <v>53</v>
      </c>
      <c r="T2" s="127"/>
      <c r="U2" s="127"/>
      <c r="V2" s="128"/>
      <c r="W2" s="126" t="s">
        <v>54</v>
      </c>
      <c r="X2" s="127"/>
      <c r="Y2" s="127"/>
      <c r="Z2" s="128"/>
    </row>
    <row r="3" spans="1:26" s="53" customFormat="1" ht="18.75" customHeight="1">
      <c r="A3" s="137"/>
      <c r="B3" s="137"/>
      <c r="C3" s="140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9"/>
      <c r="T3" s="130"/>
      <c r="U3" s="130"/>
      <c r="V3" s="131"/>
      <c r="W3" s="129"/>
      <c r="X3" s="130"/>
      <c r="Y3" s="130"/>
      <c r="Z3" s="131"/>
    </row>
    <row r="4" spans="1:26" s="53" customFormat="1" ht="26.25" customHeight="1">
      <c r="A4" s="137"/>
      <c r="B4" s="137"/>
      <c r="C4" s="140"/>
      <c r="D4" s="81"/>
      <c r="E4" s="134" t="s">
        <v>55</v>
      </c>
      <c r="F4" s="132" t="s">
        <v>58</v>
      </c>
      <c r="G4" s="132" t="s">
        <v>59</v>
      </c>
      <c r="H4" s="132" t="s">
        <v>60</v>
      </c>
      <c r="I4" s="134" t="s">
        <v>55</v>
      </c>
      <c r="J4" s="132" t="s">
        <v>61</v>
      </c>
      <c r="K4" s="132" t="s">
        <v>62</v>
      </c>
      <c r="L4" s="132" t="s">
        <v>63</v>
      </c>
      <c r="M4" s="132" t="s">
        <v>64</v>
      </c>
      <c r="N4" s="132" t="s">
        <v>65</v>
      </c>
      <c r="O4" s="136" t="s">
        <v>66</v>
      </c>
      <c r="P4" s="83"/>
      <c r="Q4" s="132" t="s">
        <v>67</v>
      </c>
      <c r="R4" s="84"/>
      <c r="S4" s="132" t="s">
        <v>68</v>
      </c>
      <c r="T4" s="132" t="s">
        <v>69</v>
      </c>
      <c r="U4" s="132" t="s">
        <v>70</v>
      </c>
      <c r="V4" s="132" t="s">
        <v>71</v>
      </c>
      <c r="W4" s="132" t="s">
        <v>68</v>
      </c>
      <c r="X4" s="132" t="s">
        <v>69</v>
      </c>
      <c r="Y4" s="132" t="s">
        <v>70</v>
      </c>
      <c r="Z4" s="132" t="s">
        <v>71</v>
      </c>
    </row>
    <row r="5" spans="1:26" s="53" customFormat="1" ht="23.25" customHeight="1">
      <c r="A5" s="137"/>
      <c r="B5" s="137"/>
      <c r="C5" s="140"/>
      <c r="D5" s="81"/>
      <c r="E5" s="134"/>
      <c r="F5" s="133"/>
      <c r="G5" s="133"/>
      <c r="H5" s="133"/>
      <c r="I5" s="134"/>
      <c r="J5" s="133"/>
      <c r="K5" s="133"/>
      <c r="L5" s="133"/>
      <c r="M5" s="133"/>
      <c r="N5" s="133"/>
      <c r="O5" s="133"/>
      <c r="P5" s="85" t="s">
        <v>72</v>
      </c>
      <c r="Q5" s="133"/>
      <c r="R5" s="86"/>
      <c r="S5" s="133"/>
      <c r="T5" s="133"/>
      <c r="U5" s="135"/>
      <c r="V5" s="135"/>
      <c r="W5" s="133"/>
      <c r="X5" s="133"/>
      <c r="Y5" s="135"/>
      <c r="Z5" s="135"/>
    </row>
    <row r="6" spans="1:26" s="87" customFormat="1" ht="18" customHeight="1">
      <c r="A6" s="138"/>
      <c r="B6" s="138"/>
      <c r="C6" s="141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112</v>
      </c>
      <c r="B7" s="93" t="s">
        <v>113</v>
      </c>
      <c r="C7" s="93" t="s">
        <v>55</v>
      </c>
      <c r="D7" s="94">
        <f>SUM(D8:D33)</f>
        <v>1147248</v>
      </c>
      <c r="E7" s="94">
        <f>SUM(E8:E33)</f>
        <v>149164</v>
      </c>
      <c r="F7" s="109">
        <f>IF(D7&gt;0,E7/D7*100,"-")</f>
        <v>13.00189671282931</v>
      </c>
      <c r="G7" s="94">
        <f>SUM(G8:G33)</f>
        <v>149131</v>
      </c>
      <c r="H7" s="94">
        <f>SUM(H8:H33)</f>
        <v>33</v>
      </c>
      <c r="I7" s="94">
        <f>SUM(I8:I33)</f>
        <v>998084</v>
      </c>
      <c r="J7" s="109">
        <f>IF($D7&gt;0,I7/$D7*100,"-")</f>
        <v>86.9981032871707</v>
      </c>
      <c r="K7" s="94">
        <f>SUM(K8:K33)</f>
        <v>545777</v>
      </c>
      <c r="L7" s="109">
        <f>IF($D7&gt;0,K7/$D7*100,"-")</f>
        <v>47.572713136130986</v>
      </c>
      <c r="M7" s="94">
        <f>SUM(M8:M33)</f>
        <v>0</v>
      </c>
      <c r="N7" s="109">
        <f>IF($D7&gt;0,M7/$D7*100,"-")</f>
        <v>0</v>
      </c>
      <c r="O7" s="94">
        <f>SUM(O8:O33)</f>
        <v>452307</v>
      </c>
      <c r="P7" s="94">
        <f>SUM(P8:P33)</f>
        <v>276629</v>
      </c>
      <c r="Q7" s="109">
        <f>IF($D7&gt;0,O7/$D7*100,"-")</f>
        <v>39.42539015103971</v>
      </c>
      <c r="R7" s="94">
        <f>SUM(R8:R33)</f>
        <v>3963</v>
      </c>
      <c r="S7" s="109">
        <f aca="true" t="shared" si="0" ref="S7:Z7">COUNTIF(S8:S33,"○")</f>
        <v>16</v>
      </c>
      <c r="T7" s="109">
        <f t="shared" si="0"/>
        <v>0</v>
      </c>
      <c r="U7" s="109">
        <f t="shared" si="0"/>
        <v>2</v>
      </c>
      <c r="V7" s="109">
        <f t="shared" si="0"/>
        <v>8</v>
      </c>
      <c r="W7" s="109">
        <f t="shared" si="0"/>
        <v>13</v>
      </c>
      <c r="X7" s="109">
        <f t="shared" si="0"/>
        <v>1</v>
      </c>
      <c r="Y7" s="109">
        <f t="shared" si="0"/>
        <v>2</v>
      </c>
      <c r="Z7" s="109">
        <f t="shared" si="0"/>
        <v>10</v>
      </c>
    </row>
    <row r="8" spans="1:26" s="102" customFormat="1" ht="12" customHeight="1">
      <c r="A8" s="96" t="s">
        <v>112</v>
      </c>
      <c r="B8" s="97" t="s">
        <v>114</v>
      </c>
      <c r="C8" s="96" t="s">
        <v>115</v>
      </c>
      <c r="D8" s="98">
        <f aca="true" t="shared" si="1" ref="D8:D33">+SUM(E8,+I8)</f>
        <v>404143</v>
      </c>
      <c r="E8" s="98">
        <f aca="true" t="shared" si="2" ref="E8:E33">+SUM(G8,+H8)</f>
        <v>21612</v>
      </c>
      <c r="F8" s="99">
        <f aca="true" t="shared" si="3" ref="F8:F33">IF(D8&gt;0,E8/D8*100,"-")</f>
        <v>5.3476121075955785</v>
      </c>
      <c r="G8" s="98">
        <v>21612</v>
      </c>
      <c r="H8" s="98">
        <v>0</v>
      </c>
      <c r="I8" s="98">
        <f aca="true" t="shared" si="4" ref="I8:I33">+SUM(K8,+M8,+O8)</f>
        <v>382531</v>
      </c>
      <c r="J8" s="99">
        <f aca="true" t="shared" si="5" ref="J8:J33">IF($D8&gt;0,I8/$D8*100,"-")</f>
        <v>94.65238789240442</v>
      </c>
      <c r="K8" s="98">
        <v>309611</v>
      </c>
      <c r="L8" s="99">
        <f aca="true" t="shared" si="6" ref="L8:L33">IF($D8&gt;0,K8/$D8*100,"-")</f>
        <v>76.60926949124443</v>
      </c>
      <c r="M8" s="98">
        <v>0</v>
      </c>
      <c r="N8" s="99">
        <f aca="true" t="shared" si="7" ref="N8:N33">IF($D8&gt;0,M8/$D8*100,"-")</f>
        <v>0</v>
      </c>
      <c r="O8" s="98">
        <v>72920</v>
      </c>
      <c r="P8" s="98">
        <v>33946</v>
      </c>
      <c r="Q8" s="99">
        <f aca="true" t="shared" si="8" ref="Q8:Q33">IF($D8&gt;0,O8/$D8*100,"-")</f>
        <v>18.043118401159987</v>
      </c>
      <c r="R8" s="98">
        <v>1411</v>
      </c>
      <c r="S8" s="100" t="s">
        <v>108</v>
      </c>
      <c r="T8" s="100"/>
      <c r="U8" s="100"/>
      <c r="V8" s="100"/>
      <c r="W8" s="101" t="s">
        <v>108</v>
      </c>
      <c r="X8" s="101"/>
      <c r="Y8" s="101"/>
      <c r="Z8" s="101"/>
    </row>
    <row r="9" spans="1:26" s="102" customFormat="1" ht="12" customHeight="1">
      <c r="A9" s="96" t="s">
        <v>112</v>
      </c>
      <c r="B9" s="107" t="s">
        <v>116</v>
      </c>
      <c r="C9" s="96" t="s">
        <v>117</v>
      </c>
      <c r="D9" s="98">
        <f t="shared" si="1"/>
        <v>171249</v>
      </c>
      <c r="E9" s="98">
        <f t="shared" si="2"/>
        <v>29226</v>
      </c>
      <c r="F9" s="99">
        <f t="shared" si="3"/>
        <v>17.066377029938863</v>
      </c>
      <c r="G9" s="98">
        <v>29226</v>
      </c>
      <c r="H9" s="98">
        <v>0</v>
      </c>
      <c r="I9" s="98">
        <f t="shared" si="4"/>
        <v>142023</v>
      </c>
      <c r="J9" s="99">
        <f t="shared" si="5"/>
        <v>82.93362297006114</v>
      </c>
      <c r="K9" s="98">
        <v>55672</v>
      </c>
      <c r="L9" s="99">
        <f t="shared" si="6"/>
        <v>32.50938691612797</v>
      </c>
      <c r="M9" s="98">
        <v>0</v>
      </c>
      <c r="N9" s="99">
        <f t="shared" si="7"/>
        <v>0</v>
      </c>
      <c r="O9" s="98">
        <v>86351</v>
      </c>
      <c r="P9" s="98">
        <v>56374</v>
      </c>
      <c r="Q9" s="99">
        <f t="shared" si="8"/>
        <v>50.42423605393316</v>
      </c>
      <c r="R9" s="98">
        <v>742</v>
      </c>
      <c r="S9" s="100"/>
      <c r="T9" s="100"/>
      <c r="U9" s="100"/>
      <c r="V9" s="100" t="s">
        <v>108</v>
      </c>
      <c r="W9" s="100"/>
      <c r="X9" s="100"/>
      <c r="Y9" s="100"/>
      <c r="Z9" s="100" t="s">
        <v>108</v>
      </c>
    </row>
    <row r="10" spans="1:26" s="102" customFormat="1" ht="12" customHeight="1">
      <c r="A10" s="96" t="s">
        <v>112</v>
      </c>
      <c r="B10" s="107" t="s">
        <v>118</v>
      </c>
      <c r="C10" s="96" t="s">
        <v>119</v>
      </c>
      <c r="D10" s="98">
        <f t="shared" si="1"/>
        <v>132016</v>
      </c>
      <c r="E10" s="98">
        <f t="shared" si="2"/>
        <v>5480</v>
      </c>
      <c r="F10" s="99">
        <f t="shared" si="3"/>
        <v>4.151011998545631</v>
      </c>
      <c r="G10" s="98">
        <v>5470</v>
      </c>
      <c r="H10" s="98">
        <v>10</v>
      </c>
      <c r="I10" s="98">
        <f t="shared" si="4"/>
        <v>126536</v>
      </c>
      <c r="J10" s="99">
        <f t="shared" si="5"/>
        <v>95.84898800145437</v>
      </c>
      <c r="K10" s="98">
        <v>85534</v>
      </c>
      <c r="L10" s="99">
        <f t="shared" si="6"/>
        <v>64.7906314386135</v>
      </c>
      <c r="M10" s="98">
        <v>0</v>
      </c>
      <c r="N10" s="99">
        <f t="shared" si="7"/>
        <v>0</v>
      </c>
      <c r="O10" s="98">
        <v>41002</v>
      </c>
      <c r="P10" s="98">
        <v>23044</v>
      </c>
      <c r="Q10" s="99">
        <f t="shared" si="8"/>
        <v>31.058356562840867</v>
      </c>
      <c r="R10" s="98">
        <v>267</v>
      </c>
      <c r="S10" s="100" t="s">
        <v>108</v>
      </c>
      <c r="T10" s="100"/>
      <c r="U10" s="100"/>
      <c r="V10" s="100"/>
      <c r="W10" s="101"/>
      <c r="X10" s="101"/>
      <c r="Y10" s="101"/>
      <c r="Z10" s="101" t="s">
        <v>108</v>
      </c>
    </row>
    <row r="11" spans="1:26" s="102" customFormat="1" ht="12" customHeight="1">
      <c r="A11" s="96" t="s">
        <v>112</v>
      </c>
      <c r="B11" s="107" t="s">
        <v>120</v>
      </c>
      <c r="C11" s="96" t="s">
        <v>121</v>
      </c>
      <c r="D11" s="98">
        <f t="shared" si="1"/>
        <v>58201</v>
      </c>
      <c r="E11" s="98">
        <f t="shared" si="2"/>
        <v>7295</v>
      </c>
      <c r="F11" s="99">
        <f t="shared" si="3"/>
        <v>12.534148897785261</v>
      </c>
      <c r="G11" s="98">
        <v>7295</v>
      </c>
      <c r="H11" s="98">
        <v>0</v>
      </c>
      <c r="I11" s="98">
        <f t="shared" si="4"/>
        <v>50906</v>
      </c>
      <c r="J11" s="99">
        <f t="shared" si="5"/>
        <v>87.46585110221474</v>
      </c>
      <c r="K11" s="98">
        <v>16268</v>
      </c>
      <c r="L11" s="99">
        <f t="shared" si="6"/>
        <v>27.95140976959159</v>
      </c>
      <c r="M11" s="98">
        <v>0</v>
      </c>
      <c r="N11" s="99">
        <f t="shared" si="7"/>
        <v>0</v>
      </c>
      <c r="O11" s="98">
        <v>34638</v>
      </c>
      <c r="P11" s="98">
        <v>14276</v>
      </c>
      <c r="Q11" s="99">
        <f t="shared" si="8"/>
        <v>59.51444133262315</v>
      </c>
      <c r="R11" s="98">
        <v>369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20" t="s">
        <v>112</v>
      </c>
      <c r="B12" s="121" t="s">
        <v>122</v>
      </c>
      <c r="C12" s="120" t="s">
        <v>123</v>
      </c>
      <c r="D12" s="122">
        <f t="shared" si="1"/>
        <v>49013</v>
      </c>
      <c r="E12" s="122">
        <f t="shared" si="2"/>
        <v>13922</v>
      </c>
      <c r="F12" s="123">
        <f t="shared" si="3"/>
        <v>28.404708954767106</v>
      </c>
      <c r="G12" s="122">
        <v>13922</v>
      </c>
      <c r="H12" s="122">
        <v>0</v>
      </c>
      <c r="I12" s="122">
        <f t="shared" si="4"/>
        <v>35091</v>
      </c>
      <c r="J12" s="123">
        <f t="shared" si="5"/>
        <v>71.5952910452329</v>
      </c>
      <c r="K12" s="122">
        <v>6653</v>
      </c>
      <c r="L12" s="123">
        <f t="shared" si="6"/>
        <v>13.573949768428783</v>
      </c>
      <c r="M12" s="122">
        <v>0</v>
      </c>
      <c r="N12" s="123">
        <f t="shared" si="7"/>
        <v>0</v>
      </c>
      <c r="O12" s="122">
        <v>28438</v>
      </c>
      <c r="P12" s="122">
        <v>17857</v>
      </c>
      <c r="Q12" s="123">
        <f t="shared" si="8"/>
        <v>58.021341276804115</v>
      </c>
      <c r="R12" s="122">
        <v>229</v>
      </c>
      <c r="S12" s="105"/>
      <c r="T12" s="105"/>
      <c r="U12" s="105"/>
      <c r="V12" s="105" t="s">
        <v>108</v>
      </c>
      <c r="W12" s="105"/>
      <c r="X12" s="105"/>
      <c r="Y12" s="105"/>
      <c r="Z12" s="105" t="s">
        <v>108</v>
      </c>
    </row>
    <row r="13" spans="1:26" s="102" customFormat="1" ht="12" customHeight="1">
      <c r="A13" s="120" t="s">
        <v>112</v>
      </c>
      <c r="B13" s="121" t="s">
        <v>124</v>
      </c>
      <c r="C13" s="120" t="s">
        <v>125</v>
      </c>
      <c r="D13" s="122">
        <f t="shared" si="1"/>
        <v>64125</v>
      </c>
      <c r="E13" s="122">
        <f t="shared" si="2"/>
        <v>8688</v>
      </c>
      <c r="F13" s="123">
        <f t="shared" si="3"/>
        <v>13.548538011695907</v>
      </c>
      <c r="G13" s="122">
        <v>8688</v>
      </c>
      <c r="H13" s="122">
        <v>0</v>
      </c>
      <c r="I13" s="122">
        <f t="shared" si="4"/>
        <v>55437</v>
      </c>
      <c r="J13" s="123">
        <f t="shared" si="5"/>
        <v>86.45146198830409</v>
      </c>
      <c r="K13" s="122">
        <v>30394</v>
      </c>
      <c r="L13" s="123">
        <f t="shared" si="6"/>
        <v>47.398050682261214</v>
      </c>
      <c r="M13" s="122">
        <v>0</v>
      </c>
      <c r="N13" s="123">
        <f t="shared" si="7"/>
        <v>0</v>
      </c>
      <c r="O13" s="122">
        <v>25043</v>
      </c>
      <c r="P13" s="122">
        <v>18589</v>
      </c>
      <c r="Q13" s="123">
        <f t="shared" si="8"/>
        <v>39.05341130604288</v>
      </c>
      <c r="R13" s="122">
        <v>183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20" t="s">
        <v>112</v>
      </c>
      <c r="B14" s="121" t="s">
        <v>126</v>
      </c>
      <c r="C14" s="120" t="s">
        <v>127</v>
      </c>
      <c r="D14" s="122">
        <f t="shared" si="1"/>
        <v>20772</v>
      </c>
      <c r="E14" s="122">
        <f t="shared" si="2"/>
        <v>5262</v>
      </c>
      <c r="F14" s="123">
        <f t="shared" si="3"/>
        <v>25.33217793183131</v>
      </c>
      <c r="G14" s="122">
        <v>5262</v>
      </c>
      <c r="H14" s="122">
        <v>0</v>
      </c>
      <c r="I14" s="122">
        <f t="shared" si="4"/>
        <v>15510</v>
      </c>
      <c r="J14" s="123">
        <f t="shared" si="5"/>
        <v>74.66782206816869</v>
      </c>
      <c r="K14" s="122">
        <v>2279</v>
      </c>
      <c r="L14" s="123">
        <f t="shared" si="6"/>
        <v>10.971500096283458</v>
      </c>
      <c r="M14" s="122">
        <v>0</v>
      </c>
      <c r="N14" s="123">
        <f t="shared" si="7"/>
        <v>0</v>
      </c>
      <c r="O14" s="122">
        <v>13231</v>
      </c>
      <c r="P14" s="122">
        <v>5803</v>
      </c>
      <c r="Q14" s="123">
        <f t="shared" si="8"/>
        <v>63.696321971885226</v>
      </c>
      <c r="R14" s="122">
        <v>82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20" t="s">
        <v>112</v>
      </c>
      <c r="B15" s="121" t="s">
        <v>128</v>
      </c>
      <c r="C15" s="120" t="s">
        <v>129</v>
      </c>
      <c r="D15" s="122">
        <f t="shared" si="1"/>
        <v>33115</v>
      </c>
      <c r="E15" s="122">
        <f t="shared" si="2"/>
        <v>9811</v>
      </c>
      <c r="F15" s="123">
        <f t="shared" si="3"/>
        <v>29.62705722482259</v>
      </c>
      <c r="G15" s="122">
        <v>9811</v>
      </c>
      <c r="H15" s="122">
        <v>0</v>
      </c>
      <c r="I15" s="122">
        <f t="shared" si="4"/>
        <v>23304</v>
      </c>
      <c r="J15" s="123">
        <f t="shared" si="5"/>
        <v>70.37294277517742</v>
      </c>
      <c r="K15" s="122">
        <v>13490</v>
      </c>
      <c r="L15" s="123">
        <f t="shared" si="6"/>
        <v>40.73682621168654</v>
      </c>
      <c r="M15" s="122">
        <v>0</v>
      </c>
      <c r="N15" s="123">
        <f t="shared" si="7"/>
        <v>0</v>
      </c>
      <c r="O15" s="122">
        <v>9814</v>
      </c>
      <c r="P15" s="122">
        <v>8379</v>
      </c>
      <c r="Q15" s="123">
        <f t="shared" si="8"/>
        <v>29.636116563490866</v>
      </c>
      <c r="R15" s="122">
        <v>66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20" t="s">
        <v>112</v>
      </c>
      <c r="B16" s="121" t="s">
        <v>130</v>
      </c>
      <c r="C16" s="120" t="s">
        <v>131</v>
      </c>
      <c r="D16" s="122">
        <f t="shared" si="1"/>
        <v>21861</v>
      </c>
      <c r="E16" s="122">
        <f t="shared" si="2"/>
        <v>7069</v>
      </c>
      <c r="F16" s="123">
        <f t="shared" si="3"/>
        <v>32.336123690590554</v>
      </c>
      <c r="G16" s="122">
        <v>7069</v>
      </c>
      <c r="H16" s="122">
        <v>0</v>
      </c>
      <c r="I16" s="122">
        <f t="shared" si="4"/>
        <v>14792</v>
      </c>
      <c r="J16" s="123">
        <f t="shared" si="5"/>
        <v>67.66387630940946</v>
      </c>
      <c r="K16" s="122">
        <v>0</v>
      </c>
      <c r="L16" s="123">
        <f t="shared" si="6"/>
        <v>0</v>
      </c>
      <c r="M16" s="122">
        <v>0</v>
      </c>
      <c r="N16" s="123">
        <f t="shared" si="7"/>
        <v>0</v>
      </c>
      <c r="O16" s="122">
        <v>14792</v>
      </c>
      <c r="P16" s="122">
        <v>11305</v>
      </c>
      <c r="Q16" s="123">
        <f t="shared" si="8"/>
        <v>67.66387630940946</v>
      </c>
      <c r="R16" s="122">
        <v>201</v>
      </c>
      <c r="S16" s="105"/>
      <c r="T16" s="105"/>
      <c r="U16" s="105"/>
      <c r="V16" s="105" t="s">
        <v>108</v>
      </c>
      <c r="W16" s="105"/>
      <c r="X16" s="105"/>
      <c r="Y16" s="105"/>
      <c r="Z16" s="105" t="s">
        <v>108</v>
      </c>
    </row>
    <row r="17" spans="1:26" s="102" customFormat="1" ht="12" customHeight="1">
      <c r="A17" s="120" t="s">
        <v>112</v>
      </c>
      <c r="B17" s="121" t="s">
        <v>132</v>
      </c>
      <c r="C17" s="120" t="s">
        <v>133</v>
      </c>
      <c r="D17" s="122">
        <f t="shared" si="1"/>
        <v>25656</v>
      </c>
      <c r="E17" s="122">
        <f t="shared" si="2"/>
        <v>4877</v>
      </c>
      <c r="F17" s="123">
        <f t="shared" si="3"/>
        <v>19.009198628001247</v>
      </c>
      <c r="G17" s="122">
        <v>4877</v>
      </c>
      <c r="H17" s="122">
        <v>0</v>
      </c>
      <c r="I17" s="122">
        <f t="shared" si="4"/>
        <v>20779</v>
      </c>
      <c r="J17" s="123">
        <f t="shared" si="5"/>
        <v>80.99080137199876</v>
      </c>
      <c r="K17" s="122">
        <v>3398</v>
      </c>
      <c r="L17" s="123">
        <f t="shared" si="6"/>
        <v>13.244465232304334</v>
      </c>
      <c r="M17" s="122">
        <v>0</v>
      </c>
      <c r="N17" s="123">
        <f t="shared" si="7"/>
        <v>0</v>
      </c>
      <c r="O17" s="122">
        <v>17381</v>
      </c>
      <c r="P17" s="122">
        <v>11437</v>
      </c>
      <c r="Q17" s="123">
        <f t="shared" si="8"/>
        <v>67.74633613969442</v>
      </c>
      <c r="R17" s="122">
        <v>65</v>
      </c>
      <c r="S17" s="105"/>
      <c r="T17" s="105"/>
      <c r="U17" s="105" t="s">
        <v>108</v>
      </c>
      <c r="V17" s="105"/>
      <c r="W17" s="105"/>
      <c r="X17" s="105"/>
      <c r="Y17" s="105" t="s">
        <v>108</v>
      </c>
      <c r="Z17" s="105"/>
    </row>
    <row r="18" spans="1:26" s="102" customFormat="1" ht="12" customHeight="1">
      <c r="A18" s="120" t="s">
        <v>112</v>
      </c>
      <c r="B18" s="121" t="s">
        <v>134</v>
      </c>
      <c r="C18" s="120" t="s">
        <v>135</v>
      </c>
      <c r="D18" s="122">
        <f t="shared" si="1"/>
        <v>10264</v>
      </c>
      <c r="E18" s="122">
        <f t="shared" si="2"/>
        <v>3600</v>
      </c>
      <c r="F18" s="123">
        <f t="shared" si="3"/>
        <v>35.074045206547154</v>
      </c>
      <c r="G18" s="122">
        <v>3600</v>
      </c>
      <c r="H18" s="122">
        <v>0</v>
      </c>
      <c r="I18" s="122">
        <f t="shared" si="4"/>
        <v>6664</v>
      </c>
      <c r="J18" s="123">
        <f t="shared" si="5"/>
        <v>64.92595479345285</v>
      </c>
      <c r="K18" s="122">
        <v>0</v>
      </c>
      <c r="L18" s="123">
        <f t="shared" si="6"/>
        <v>0</v>
      </c>
      <c r="M18" s="122">
        <v>0</v>
      </c>
      <c r="N18" s="123">
        <f t="shared" si="7"/>
        <v>0</v>
      </c>
      <c r="O18" s="122">
        <v>6664</v>
      </c>
      <c r="P18" s="122">
        <v>4828</v>
      </c>
      <c r="Q18" s="123">
        <f t="shared" si="8"/>
        <v>64.92595479345285</v>
      </c>
      <c r="R18" s="122">
        <v>18</v>
      </c>
      <c r="S18" s="105"/>
      <c r="T18" s="105"/>
      <c r="U18" s="105"/>
      <c r="V18" s="105" t="s">
        <v>108</v>
      </c>
      <c r="W18" s="105"/>
      <c r="X18" s="105"/>
      <c r="Y18" s="105"/>
      <c r="Z18" s="105" t="s">
        <v>108</v>
      </c>
    </row>
    <row r="19" spans="1:26" s="102" customFormat="1" ht="12" customHeight="1">
      <c r="A19" s="120" t="s">
        <v>112</v>
      </c>
      <c r="B19" s="121" t="s">
        <v>136</v>
      </c>
      <c r="C19" s="120" t="s">
        <v>137</v>
      </c>
      <c r="D19" s="122">
        <f t="shared" si="1"/>
        <v>20908</v>
      </c>
      <c r="E19" s="122">
        <f t="shared" si="2"/>
        <v>5941</v>
      </c>
      <c r="F19" s="123">
        <f t="shared" si="3"/>
        <v>28.414960780562463</v>
      </c>
      <c r="G19" s="122">
        <v>5941</v>
      </c>
      <c r="H19" s="122">
        <v>0</v>
      </c>
      <c r="I19" s="122">
        <f t="shared" si="4"/>
        <v>14967</v>
      </c>
      <c r="J19" s="123">
        <f t="shared" si="5"/>
        <v>71.58503921943755</v>
      </c>
      <c r="K19" s="122">
        <v>5332</v>
      </c>
      <c r="L19" s="123">
        <f t="shared" si="6"/>
        <v>25.502200114788597</v>
      </c>
      <c r="M19" s="122">
        <v>0</v>
      </c>
      <c r="N19" s="123">
        <f t="shared" si="7"/>
        <v>0</v>
      </c>
      <c r="O19" s="122">
        <v>9635</v>
      </c>
      <c r="P19" s="122">
        <v>5394</v>
      </c>
      <c r="Q19" s="123">
        <f t="shared" si="8"/>
        <v>46.08283910464894</v>
      </c>
      <c r="R19" s="122">
        <v>55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20" t="s">
        <v>112</v>
      </c>
      <c r="B20" s="121" t="s">
        <v>138</v>
      </c>
      <c r="C20" s="120" t="s">
        <v>139</v>
      </c>
      <c r="D20" s="122">
        <f t="shared" si="1"/>
        <v>7637</v>
      </c>
      <c r="E20" s="122">
        <f t="shared" si="2"/>
        <v>2213</v>
      </c>
      <c r="F20" s="123">
        <f t="shared" si="3"/>
        <v>28.97734712583475</v>
      </c>
      <c r="G20" s="122">
        <v>2213</v>
      </c>
      <c r="H20" s="122">
        <v>0</v>
      </c>
      <c r="I20" s="122">
        <f t="shared" si="4"/>
        <v>5424</v>
      </c>
      <c r="J20" s="123">
        <f t="shared" si="5"/>
        <v>71.02265287416525</v>
      </c>
      <c r="K20" s="122">
        <v>2070</v>
      </c>
      <c r="L20" s="123">
        <f t="shared" si="6"/>
        <v>27.104884116799788</v>
      </c>
      <c r="M20" s="122">
        <v>0</v>
      </c>
      <c r="N20" s="123">
        <f t="shared" si="7"/>
        <v>0</v>
      </c>
      <c r="O20" s="122">
        <v>3354</v>
      </c>
      <c r="P20" s="122">
        <v>3244</v>
      </c>
      <c r="Q20" s="123">
        <f t="shared" si="8"/>
        <v>43.91776875736546</v>
      </c>
      <c r="R20" s="122">
        <v>17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0" t="s">
        <v>112</v>
      </c>
      <c r="B21" s="121" t="s">
        <v>140</v>
      </c>
      <c r="C21" s="120" t="s">
        <v>141</v>
      </c>
      <c r="D21" s="122">
        <f t="shared" si="1"/>
        <v>21415</v>
      </c>
      <c r="E21" s="122">
        <f t="shared" si="2"/>
        <v>3650</v>
      </c>
      <c r="F21" s="123">
        <f t="shared" si="3"/>
        <v>17.04412794770021</v>
      </c>
      <c r="G21" s="122">
        <v>3650</v>
      </c>
      <c r="H21" s="122">
        <v>0</v>
      </c>
      <c r="I21" s="122">
        <f t="shared" si="4"/>
        <v>17765</v>
      </c>
      <c r="J21" s="123">
        <f t="shared" si="5"/>
        <v>82.9558720522998</v>
      </c>
      <c r="K21" s="122">
        <v>5470</v>
      </c>
      <c r="L21" s="123">
        <f t="shared" si="6"/>
        <v>25.54284380107401</v>
      </c>
      <c r="M21" s="122">
        <v>0</v>
      </c>
      <c r="N21" s="123">
        <f t="shared" si="7"/>
        <v>0</v>
      </c>
      <c r="O21" s="122">
        <v>12295</v>
      </c>
      <c r="P21" s="122">
        <v>4956</v>
      </c>
      <c r="Q21" s="123">
        <f t="shared" si="8"/>
        <v>57.413028251225775</v>
      </c>
      <c r="R21" s="122">
        <v>38</v>
      </c>
      <c r="S21" s="105" t="s">
        <v>108</v>
      </c>
      <c r="T21" s="105"/>
      <c r="U21" s="105"/>
      <c r="V21" s="105"/>
      <c r="W21" s="105"/>
      <c r="X21" s="105"/>
      <c r="Y21" s="105"/>
      <c r="Z21" s="105" t="s">
        <v>108</v>
      </c>
    </row>
    <row r="22" spans="1:26" s="102" customFormat="1" ht="12" customHeight="1">
      <c r="A22" s="120" t="s">
        <v>112</v>
      </c>
      <c r="B22" s="121" t="s">
        <v>142</v>
      </c>
      <c r="C22" s="120" t="s">
        <v>143</v>
      </c>
      <c r="D22" s="122">
        <f t="shared" si="1"/>
        <v>18500</v>
      </c>
      <c r="E22" s="122">
        <f t="shared" si="2"/>
        <v>3878</v>
      </c>
      <c r="F22" s="123">
        <f t="shared" si="3"/>
        <v>20.962162162162162</v>
      </c>
      <c r="G22" s="122">
        <v>3878</v>
      </c>
      <c r="H22" s="122">
        <v>0</v>
      </c>
      <c r="I22" s="122">
        <f t="shared" si="4"/>
        <v>14622</v>
      </c>
      <c r="J22" s="123">
        <f t="shared" si="5"/>
        <v>79.03783783783784</v>
      </c>
      <c r="K22" s="122">
        <v>0</v>
      </c>
      <c r="L22" s="123">
        <f t="shared" si="6"/>
        <v>0</v>
      </c>
      <c r="M22" s="122">
        <v>0</v>
      </c>
      <c r="N22" s="123">
        <f t="shared" si="7"/>
        <v>0</v>
      </c>
      <c r="O22" s="122">
        <v>14622</v>
      </c>
      <c r="P22" s="122">
        <v>10840</v>
      </c>
      <c r="Q22" s="123">
        <f t="shared" si="8"/>
        <v>79.03783783783784</v>
      </c>
      <c r="R22" s="122">
        <v>55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20" t="s">
        <v>112</v>
      </c>
      <c r="B23" s="121" t="s">
        <v>144</v>
      </c>
      <c r="C23" s="120" t="s">
        <v>145</v>
      </c>
      <c r="D23" s="122">
        <f t="shared" si="1"/>
        <v>1273</v>
      </c>
      <c r="E23" s="122">
        <f t="shared" si="2"/>
        <v>399</v>
      </c>
      <c r="F23" s="123">
        <f t="shared" si="3"/>
        <v>31.343283582089555</v>
      </c>
      <c r="G23" s="122">
        <v>376</v>
      </c>
      <c r="H23" s="122">
        <v>23</v>
      </c>
      <c r="I23" s="122">
        <f t="shared" si="4"/>
        <v>874</v>
      </c>
      <c r="J23" s="123">
        <f t="shared" si="5"/>
        <v>68.65671641791045</v>
      </c>
      <c r="K23" s="122">
        <v>422</v>
      </c>
      <c r="L23" s="123">
        <f t="shared" si="6"/>
        <v>33.15003927729772</v>
      </c>
      <c r="M23" s="122">
        <v>0</v>
      </c>
      <c r="N23" s="123">
        <f t="shared" si="7"/>
        <v>0</v>
      </c>
      <c r="O23" s="122">
        <v>452</v>
      </c>
      <c r="P23" s="122">
        <v>449</v>
      </c>
      <c r="Q23" s="123">
        <f t="shared" si="8"/>
        <v>35.50667714061272</v>
      </c>
      <c r="R23" s="122">
        <v>2</v>
      </c>
      <c r="S23" s="105" t="s">
        <v>108</v>
      </c>
      <c r="T23" s="105"/>
      <c r="U23" s="105"/>
      <c r="V23" s="105"/>
      <c r="W23" s="105"/>
      <c r="X23" s="105" t="s">
        <v>108</v>
      </c>
      <c r="Y23" s="105"/>
      <c r="Z23" s="105"/>
    </row>
    <row r="24" spans="1:26" s="102" customFormat="1" ht="12" customHeight="1">
      <c r="A24" s="120" t="s">
        <v>112</v>
      </c>
      <c r="B24" s="121" t="s">
        <v>146</v>
      </c>
      <c r="C24" s="120" t="s">
        <v>147</v>
      </c>
      <c r="D24" s="122">
        <f t="shared" si="1"/>
        <v>5370</v>
      </c>
      <c r="E24" s="122">
        <f t="shared" si="2"/>
        <v>699</v>
      </c>
      <c r="F24" s="123">
        <f t="shared" si="3"/>
        <v>13.016759776536313</v>
      </c>
      <c r="G24" s="122">
        <v>699</v>
      </c>
      <c r="H24" s="122">
        <v>0</v>
      </c>
      <c r="I24" s="122">
        <f t="shared" si="4"/>
        <v>4671</v>
      </c>
      <c r="J24" s="123">
        <f t="shared" si="5"/>
        <v>86.98324022346368</v>
      </c>
      <c r="K24" s="122">
        <v>2993</v>
      </c>
      <c r="L24" s="123">
        <f t="shared" si="6"/>
        <v>55.73556797020485</v>
      </c>
      <c r="M24" s="122">
        <v>0</v>
      </c>
      <c r="N24" s="123">
        <f t="shared" si="7"/>
        <v>0</v>
      </c>
      <c r="O24" s="122">
        <v>1678</v>
      </c>
      <c r="P24" s="122">
        <v>933</v>
      </c>
      <c r="Q24" s="123">
        <f t="shared" si="8"/>
        <v>31.247672253258845</v>
      </c>
      <c r="R24" s="122">
        <v>7</v>
      </c>
      <c r="S24" s="105"/>
      <c r="T24" s="105"/>
      <c r="U24" s="105"/>
      <c r="V24" s="105" t="s">
        <v>108</v>
      </c>
      <c r="W24" s="105"/>
      <c r="X24" s="105"/>
      <c r="Y24" s="105"/>
      <c r="Z24" s="105" t="s">
        <v>108</v>
      </c>
    </row>
    <row r="25" spans="1:26" s="102" customFormat="1" ht="12" customHeight="1">
      <c r="A25" s="120" t="s">
        <v>112</v>
      </c>
      <c r="B25" s="121" t="s">
        <v>148</v>
      </c>
      <c r="C25" s="120" t="s">
        <v>149</v>
      </c>
      <c r="D25" s="122">
        <f t="shared" si="1"/>
        <v>17022</v>
      </c>
      <c r="E25" s="122">
        <f t="shared" si="2"/>
        <v>5466</v>
      </c>
      <c r="F25" s="123">
        <f t="shared" si="3"/>
        <v>32.11138526612619</v>
      </c>
      <c r="G25" s="122">
        <v>5466</v>
      </c>
      <c r="H25" s="122">
        <v>0</v>
      </c>
      <c r="I25" s="122">
        <f t="shared" si="4"/>
        <v>11556</v>
      </c>
      <c r="J25" s="123">
        <f t="shared" si="5"/>
        <v>67.88861473387381</v>
      </c>
      <c r="K25" s="122">
        <v>2242</v>
      </c>
      <c r="L25" s="123">
        <f t="shared" si="6"/>
        <v>13.171190224415463</v>
      </c>
      <c r="M25" s="122">
        <v>0</v>
      </c>
      <c r="N25" s="123">
        <f t="shared" si="7"/>
        <v>0</v>
      </c>
      <c r="O25" s="122">
        <v>9314</v>
      </c>
      <c r="P25" s="122">
        <v>6665</v>
      </c>
      <c r="Q25" s="123">
        <f t="shared" si="8"/>
        <v>54.71742450945835</v>
      </c>
      <c r="R25" s="122">
        <v>42</v>
      </c>
      <c r="S25" s="105"/>
      <c r="T25" s="105"/>
      <c r="U25" s="105"/>
      <c r="V25" s="105" t="s">
        <v>108</v>
      </c>
      <c r="W25" s="105"/>
      <c r="X25" s="105"/>
      <c r="Y25" s="105"/>
      <c r="Z25" s="105" t="s">
        <v>108</v>
      </c>
    </row>
    <row r="26" spans="1:26" s="102" customFormat="1" ht="12" customHeight="1">
      <c r="A26" s="120" t="s">
        <v>112</v>
      </c>
      <c r="B26" s="121" t="s">
        <v>150</v>
      </c>
      <c r="C26" s="120" t="s">
        <v>151</v>
      </c>
      <c r="D26" s="122">
        <f t="shared" si="1"/>
        <v>11310</v>
      </c>
      <c r="E26" s="122">
        <f t="shared" si="2"/>
        <v>1899</v>
      </c>
      <c r="F26" s="123">
        <f t="shared" si="3"/>
        <v>16.790450928381965</v>
      </c>
      <c r="G26" s="122">
        <v>1899</v>
      </c>
      <c r="H26" s="122">
        <v>0</v>
      </c>
      <c r="I26" s="122">
        <f t="shared" si="4"/>
        <v>9411</v>
      </c>
      <c r="J26" s="123">
        <f t="shared" si="5"/>
        <v>83.20954907161804</v>
      </c>
      <c r="K26" s="122">
        <v>0</v>
      </c>
      <c r="L26" s="123">
        <f t="shared" si="6"/>
        <v>0</v>
      </c>
      <c r="M26" s="122">
        <v>0</v>
      </c>
      <c r="N26" s="123">
        <f t="shared" si="7"/>
        <v>0</v>
      </c>
      <c r="O26" s="122">
        <v>9411</v>
      </c>
      <c r="P26" s="122">
        <v>4941</v>
      </c>
      <c r="Q26" s="123">
        <f t="shared" si="8"/>
        <v>83.20954907161804</v>
      </c>
      <c r="R26" s="122">
        <v>9</v>
      </c>
      <c r="S26" s="105"/>
      <c r="T26" s="105"/>
      <c r="U26" s="105"/>
      <c r="V26" s="105" t="s">
        <v>108</v>
      </c>
      <c r="W26" s="105"/>
      <c r="X26" s="105"/>
      <c r="Y26" s="105"/>
      <c r="Z26" s="105" t="s">
        <v>108</v>
      </c>
    </row>
    <row r="27" spans="1:26" s="102" customFormat="1" ht="12" customHeight="1">
      <c r="A27" s="120" t="s">
        <v>112</v>
      </c>
      <c r="B27" s="121" t="s">
        <v>152</v>
      </c>
      <c r="C27" s="120" t="s">
        <v>153</v>
      </c>
      <c r="D27" s="122">
        <f t="shared" si="1"/>
        <v>19114</v>
      </c>
      <c r="E27" s="122">
        <f t="shared" si="2"/>
        <v>1858</v>
      </c>
      <c r="F27" s="123">
        <f t="shared" si="3"/>
        <v>9.720623626661085</v>
      </c>
      <c r="G27" s="122">
        <v>1858</v>
      </c>
      <c r="H27" s="122">
        <v>0</v>
      </c>
      <c r="I27" s="122">
        <f t="shared" si="4"/>
        <v>17256</v>
      </c>
      <c r="J27" s="123">
        <f t="shared" si="5"/>
        <v>90.27937637333892</v>
      </c>
      <c r="K27" s="122">
        <v>0</v>
      </c>
      <c r="L27" s="123">
        <f t="shared" si="6"/>
        <v>0</v>
      </c>
      <c r="M27" s="122">
        <v>0</v>
      </c>
      <c r="N27" s="123">
        <f t="shared" si="7"/>
        <v>0</v>
      </c>
      <c r="O27" s="122">
        <v>17256</v>
      </c>
      <c r="P27" s="122">
        <v>11877</v>
      </c>
      <c r="Q27" s="123">
        <f t="shared" si="8"/>
        <v>90.27937637333892</v>
      </c>
      <c r="R27" s="122">
        <v>48</v>
      </c>
      <c r="S27" s="105"/>
      <c r="T27" s="105"/>
      <c r="U27" s="105"/>
      <c r="V27" s="105" t="s">
        <v>108</v>
      </c>
      <c r="W27" s="105"/>
      <c r="X27" s="105"/>
      <c r="Y27" s="105"/>
      <c r="Z27" s="105" t="s">
        <v>108</v>
      </c>
    </row>
    <row r="28" spans="1:26" s="102" customFormat="1" ht="12" customHeight="1">
      <c r="A28" s="120" t="s">
        <v>112</v>
      </c>
      <c r="B28" s="121" t="s">
        <v>154</v>
      </c>
      <c r="C28" s="120" t="s">
        <v>155</v>
      </c>
      <c r="D28" s="122">
        <f t="shared" si="1"/>
        <v>1964</v>
      </c>
      <c r="E28" s="122">
        <f t="shared" si="2"/>
        <v>123</v>
      </c>
      <c r="F28" s="123">
        <f t="shared" si="3"/>
        <v>6.262729124236252</v>
      </c>
      <c r="G28" s="122">
        <v>123</v>
      </c>
      <c r="H28" s="122">
        <v>0</v>
      </c>
      <c r="I28" s="122">
        <f t="shared" si="4"/>
        <v>1841</v>
      </c>
      <c r="J28" s="123">
        <f t="shared" si="5"/>
        <v>93.73727087576374</v>
      </c>
      <c r="K28" s="122">
        <v>177</v>
      </c>
      <c r="L28" s="123">
        <f t="shared" si="6"/>
        <v>9.012219959266803</v>
      </c>
      <c r="M28" s="122">
        <v>0</v>
      </c>
      <c r="N28" s="123">
        <f t="shared" si="7"/>
        <v>0</v>
      </c>
      <c r="O28" s="122">
        <v>1664</v>
      </c>
      <c r="P28" s="122">
        <v>1587</v>
      </c>
      <c r="Q28" s="123">
        <f t="shared" si="8"/>
        <v>84.72505091649694</v>
      </c>
      <c r="R28" s="122">
        <v>5</v>
      </c>
      <c r="S28" s="105"/>
      <c r="T28" s="105"/>
      <c r="U28" s="105" t="s">
        <v>108</v>
      </c>
      <c r="V28" s="105"/>
      <c r="W28" s="105"/>
      <c r="X28" s="105"/>
      <c r="Y28" s="105" t="s">
        <v>108</v>
      </c>
      <c r="Z28" s="105"/>
    </row>
    <row r="29" spans="1:26" s="102" customFormat="1" ht="12" customHeight="1">
      <c r="A29" s="120" t="s">
        <v>112</v>
      </c>
      <c r="B29" s="121" t="s">
        <v>156</v>
      </c>
      <c r="C29" s="120" t="s">
        <v>157</v>
      </c>
      <c r="D29" s="122">
        <f t="shared" si="1"/>
        <v>3191</v>
      </c>
      <c r="E29" s="122">
        <f t="shared" si="2"/>
        <v>253</v>
      </c>
      <c r="F29" s="123">
        <f t="shared" si="3"/>
        <v>7.928549044186775</v>
      </c>
      <c r="G29" s="122">
        <v>253</v>
      </c>
      <c r="H29" s="122">
        <v>0</v>
      </c>
      <c r="I29" s="122">
        <f t="shared" si="4"/>
        <v>2938</v>
      </c>
      <c r="J29" s="123">
        <f t="shared" si="5"/>
        <v>92.07145095581323</v>
      </c>
      <c r="K29" s="122">
        <v>0</v>
      </c>
      <c r="L29" s="123">
        <f t="shared" si="6"/>
        <v>0</v>
      </c>
      <c r="M29" s="122">
        <v>0</v>
      </c>
      <c r="N29" s="123">
        <f t="shared" si="7"/>
        <v>0</v>
      </c>
      <c r="O29" s="122">
        <v>2938</v>
      </c>
      <c r="P29" s="122">
        <v>2814</v>
      </c>
      <c r="Q29" s="123">
        <f t="shared" si="8"/>
        <v>92.07145095581323</v>
      </c>
      <c r="R29" s="122">
        <v>6</v>
      </c>
      <c r="S29" s="105" t="s">
        <v>108</v>
      </c>
      <c r="T29" s="105"/>
      <c r="U29" s="105"/>
      <c r="V29" s="105"/>
      <c r="W29" s="105" t="s">
        <v>108</v>
      </c>
      <c r="X29" s="105"/>
      <c r="Y29" s="105"/>
      <c r="Z29" s="105"/>
    </row>
    <row r="30" spans="1:26" s="102" customFormat="1" ht="12" customHeight="1">
      <c r="A30" s="120" t="s">
        <v>112</v>
      </c>
      <c r="B30" s="121" t="s">
        <v>158</v>
      </c>
      <c r="C30" s="120" t="s">
        <v>111</v>
      </c>
      <c r="D30" s="122">
        <f t="shared" si="1"/>
        <v>6413</v>
      </c>
      <c r="E30" s="122">
        <f t="shared" si="2"/>
        <v>499</v>
      </c>
      <c r="F30" s="123">
        <f t="shared" si="3"/>
        <v>7.781069702167473</v>
      </c>
      <c r="G30" s="122">
        <v>499</v>
      </c>
      <c r="H30" s="122">
        <v>0</v>
      </c>
      <c r="I30" s="122">
        <f t="shared" si="4"/>
        <v>5914</v>
      </c>
      <c r="J30" s="123">
        <f t="shared" si="5"/>
        <v>92.21893029783253</v>
      </c>
      <c r="K30" s="122">
        <v>0</v>
      </c>
      <c r="L30" s="123">
        <f t="shared" si="6"/>
        <v>0</v>
      </c>
      <c r="M30" s="122">
        <v>0</v>
      </c>
      <c r="N30" s="123">
        <f t="shared" si="7"/>
        <v>0</v>
      </c>
      <c r="O30" s="122">
        <v>5914</v>
      </c>
      <c r="P30" s="122">
        <v>5504</v>
      </c>
      <c r="Q30" s="123">
        <f t="shared" si="8"/>
        <v>92.21893029783253</v>
      </c>
      <c r="R30" s="122">
        <v>15</v>
      </c>
      <c r="S30" s="105" t="s">
        <v>108</v>
      </c>
      <c r="T30" s="105"/>
      <c r="U30" s="105"/>
      <c r="V30" s="105"/>
      <c r="W30" s="105" t="s">
        <v>108</v>
      </c>
      <c r="X30" s="105"/>
      <c r="Y30" s="105"/>
      <c r="Z30" s="105"/>
    </row>
    <row r="31" spans="1:26" s="102" customFormat="1" ht="12" customHeight="1">
      <c r="A31" s="120" t="s">
        <v>112</v>
      </c>
      <c r="B31" s="121" t="s">
        <v>159</v>
      </c>
      <c r="C31" s="120" t="s">
        <v>160</v>
      </c>
      <c r="D31" s="122">
        <f t="shared" si="1"/>
        <v>13647</v>
      </c>
      <c r="E31" s="122">
        <f t="shared" si="2"/>
        <v>1916</v>
      </c>
      <c r="F31" s="123">
        <f t="shared" si="3"/>
        <v>14.039715688429691</v>
      </c>
      <c r="G31" s="122">
        <v>1916</v>
      </c>
      <c r="H31" s="122">
        <v>0</v>
      </c>
      <c r="I31" s="122">
        <f t="shared" si="4"/>
        <v>11731</v>
      </c>
      <c r="J31" s="123">
        <f t="shared" si="5"/>
        <v>85.9602843115703</v>
      </c>
      <c r="K31" s="122">
        <v>3772</v>
      </c>
      <c r="L31" s="123">
        <f t="shared" si="6"/>
        <v>27.639774309372022</v>
      </c>
      <c r="M31" s="122">
        <v>0</v>
      </c>
      <c r="N31" s="123">
        <f t="shared" si="7"/>
        <v>0</v>
      </c>
      <c r="O31" s="122">
        <v>7959</v>
      </c>
      <c r="P31" s="122">
        <v>6524</v>
      </c>
      <c r="Q31" s="123">
        <f t="shared" si="8"/>
        <v>58.32051000219829</v>
      </c>
      <c r="R31" s="122">
        <v>20</v>
      </c>
      <c r="S31" s="105" t="s">
        <v>108</v>
      </c>
      <c r="T31" s="105"/>
      <c r="U31" s="105"/>
      <c r="V31" s="105"/>
      <c r="W31" s="105" t="s">
        <v>108</v>
      </c>
      <c r="X31" s="105"/>
      <c r="Y31" s="105"/>
      <c r="Z31" s="105"/>
    </row>
    <row r="32" spans="1:26" s="102" customFormat="1" ht="12" customHeight="1">
      <c r="A32" s="120" t="s">
        <v>112</v>
      </c>
      <c r="B32" s="121" t="s">
        <v>161</v>
      </c>
      <c r="C32" s="120" t="s">
        <v>162</v>
      </c>
      <c r="D32" s="122">
        <f t="shared" si="1"/>
        <v>4577</v>
      </c>
      <c r="E32" s="122">
        <f t="shared" si="2"/>
        <v>1518</v>
      </c>
      <c r="F32" s="123">
        <f t="shared" si="3"/>
        <v>33.165829145728644</v>
      </c>
      <c r="G32" s="122">
        <v>1518</v>
      </c>
      <c r="H32" s="122">
        <v>0</v>
      </c>
      <c r="I32" s="122">
        <f t="shared" si="4"/>
        <v>3059</v>
      </c>
      <c r="J32" s="123">
        <f t="shared" si="5"/>
        <v>66.83417085427136</v>
      </c>
      <c r="K32" s="122">
        <v>0</v>
      </c>
      <c r="L32" s="123">
        <f t="shared" si="6"/>
        <v>0</v>
      </c>
      <c r="M32" s="122">
        <v>0</v>
      </c>
      <c r="N32" s="123">
        <f t="shared" si="7"/>
        <v>0</v>
      </c>
      <c r="O32" s="122">
        <v>3059</v>
      </c>
      <c r="P32" s="122">
        <v>2725</v>
      </c>
      <c r="Q32" s="123">
        <f t="shared" si="8"/>
        <v>66.83417085427136</v>
      </c>
      <c r="R32" s="122">
        <v>5</v>
      </c>
      <c r="S32" s="105" t="s">
        <v>108</v>
      </c>
      <c r="T32" s="105"/>
      <c r="U32" s="105"/>
      <c r="V32" s="105"/>
      <c r="W32" s="105" t="s">
        <v>108</v>
      </c>
      <c r="X32" s="105"/>
      <c r="Y32" s="105"/>
      <c r="Z32" s="105"/>
    </row>
    <row r="33" spans="1:26" s="102" customFormat="1" ht="12" customHeight="1">
      <c r="A33" s="120" t="s">
        <v>112</v>
      </c>
      <c r="B33" s="121" t="s">
        <v>163</v>
      </c>
      <c r="C33" s="120" t="s">
        <v>164</v>
      </c>
      <c r="D33" s="122">
        <f t="shared" si="1"/>
        <v>4492</v>
      </c>
      <c r="E33" s="122">
        <f t="shared" si="2"/>
        <v>2010</v>
      </c>
      <c r="F33" s="123">
        <f t="shared" si="3"/>
        <v>44.74621549421193</v>
      </c>
      <c r="G33" s="122">
        <v>2010</v>
      </c>
      <c r="H33" s="122">
        <v>0</v>
      </c>
      <c r="I33" s="122">
        <f t="shared" si="4"/>
        <v>2482</v>
      </c>
      <c r="J33" s="123">
        <f t="shared" si="5"/>
        <v>55.253784505788076</v>
      </c>
      <c r="K33" s="122">
        <v>0</v>
      </c>
      <c r="L33" s="123">
        <f t="shared" si="6"/>
        <v>0</v>
      </c>
      <c r="M33" s="122">
        <v>0</v>
      </c>
      <c r="N33" s="123">
        <f t="shared" si="7"/>
        <v>0</v>
      </c>
      <c r="O33" s="122">
        <v>2482</v>
      </c>
      <c r="P33" s="122">
        <v>2338</v>
      </c>
      <c r="Q33" s="123">
        <f t="shared" si="8"/>
        <v>55.253784505788076</v>
      </c>
      <c r="R33" s="122">
        <v>6</v>
      </c>
      <c r="S33" s="105" t="s">
        <v>108</v>
      </c>
      <c r="T33" s="105"/>
      <c r="U33" s="105"/>
      <c r="V33" s="105"/>
      <c r="W33" s="105" t="s">
        <v>108</v>
      </c>
      <c r="X33" s="105"/>
      <c r="Y33" s="105"/>
      <c r="Z33" s="105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6" t="s">
        <v>75</v>
      </c>
      <c r="B2" s="142" t="s">
        <v>76</v>
      </c>
      <c r="C2" s="142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80</v>
      </c>
      <c r="AG2" s="149"/>
      <c r="AH2" s="149"/>
      <c r="AI2" s="150"/>
      <c r="AJ2" s="148" t="s">
        <v>81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82</v>
      </c>
      <c r="AU2" s="142"/>
      <c r="AV2" s="142"/>
      <c r="AW2" s="142"/>
      <c r="AX2" s="142"/>
      <c r="AY2" s="142"/>
      <c r="AZ2" s="148" t="s">
        <v>83</v>
      </c>
      <c r="BA2" s="149"/>
      <c r="BB2" s="149"/>
      <c r="BC2" s="150"/>
    </row>
    <row r="3" spans="1:55" s="50" customFormat="1" ht="26.25" customHeight="1">
      <c r="A3" s="143"/>
      <c r="B3" s="143"/>
      <c r="C3" s="143"/>
      <c r="D3" s="66" t="s">
        <v>84</v>
      </c>
      <c r="E3" s="151" t="s">
        <v>85</v>
      </c>
      <c r="F3" s="149"/>
      <c r="G3" s="150"/>
      <c r="H3" s="154" t="s">
        <v>86</v>
      </c>
      <c r="I3" s="155"/>
      <c r="J3" s="156"/>
      <c r="K3" s="151" t="s">
        <v>87</v>
      </c>
      <c r="L3" s="155"/>
      <c r="M3" s="156"/>
      <c r="N3" s="66" t="s">
        <v>84</v>
      </c>
      <c r="O3" s="151" t="s">
        <v>88</v>
      </c>
      <c r="P3" s="152"/>
      <c r="Q3" s="152"/>
      <c r="R3" s="152"/>
      <c r="S3" s="152"/>
      <c r="T3" s="152"/>
      <c r="U3" s="153"/>
      <c r="V3" s="151" t="s">
        <v>89</v>
      </c>
      <c r="W3" s="152"/>
      <c r="X3" s="152"/>
      <c r="Y3" s="152"/>
      <c r="Z3" s="152"/>
      <c r="AA3" s="152"/>
      <c r="AB3" s="153"/>
      <c r="AC3" s="92" t="s">
        <v>90</v>
      </c>
      <c r="AD3" s="64"/>
      <c r="AE3" s="65"/>
      <c r="AF3" s="144" t="s">
        <v>84</v>
      </c>
      <c r="AG3" s="142" t="s">
        <v>91</v>
      </c>
      <c r="AH3" s="142" t="s">
        <v>92</v>
      </c>
      <c r="AI3" s="142" t="s">
        <v>93</v>
      </c>
      <c r="AJ3" s="143" t="s">
        <v>84</v>
      </c>
      <c r="AK3" s="142" t="s">
        <v>94</v>
      </c>
      <c r="AL3" s="142" t="s">
        <v>95</v>
      </c>
      <c r="AM3" s="142" t="s">
        <v>96</v>
      </c>
      <c r="AN3" s="142" t="s">
        <v>92</v>
      </c>
      <c r="AO3" s="142" t="s">
        <v>93</v>
      </c>
      <c r="AP3" s="142" t="s">
        <v>97</v>
      </c>
      <c r="AQ3" s="142" t="s">
        <v>98</v>
      </c>
      <c r="AR3" s="142" t="s">
        <v>99</v>
      </c>
      <c r="AS3" s="142" t="s">
        <v>100</v>
      </c>
      <c r="AT3" s="144" t="s">
        <v>84</v>
      </c>
      <c r="AU3" s="142" t="s">
        <v>94</v>
      </c>
      <c r="AV3" s="142" t="s">
        <v>95</v>
      </c>
      <c r="AW3" s="142" t="s">
        <v>96</v>
      </c>
      <c r="AX3" s="142" t="s">
        <v>92</v>
      </c>
      <c r="AY3" s="142" t="s">
        <v>93</v>
      </c>
      <c r="AZ3" s="144" t="s">
        <v>84</v>
      </c>
      <c r="BA3" s="142" t="s">
        <v>91</v>
      </c>
      <c r="BB3" s="142" t="s">
        <v>92</v>
      </c>
      <c r="BC3" s="142" t="s">
        <v>93</v>
      </c>
    </row>
    <row r="4" spans="1:55" s="50" customFormat="1" ht="26.25" customHeight="1">
      <c r="A4" s="143"/>
      <c r="B4" s="143"/>
      <c r="C4" s="143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54" customFormat="1" ht="23.25" customHeight="1">
      <c r="A5" s="143"/>
      <c r="B5" s="143"/>
      <c r="C5" s="14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3"/>
      <c r="AM5" s="55"/>
      <c r="AN5" s="55"/>
      <c r="AO5" s="55"/>
      <c r="AP5" s="55"/>
      <c r="AQ5" s="55"/>
      <c r="AR5" s="55"/>
      <c r="AS5" s="55"/>
      <c r="AT5" s="55"/>
      <c r="AU5" s="55"/>
      <c r="AV5" s="143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7"/>
      <c r="B6" s="147"/>
      <c r="C6" s="147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112</v>
      </c>
      <c r="B7" s="104" t="s">
        <v>113</v>
      </c>
      <c r="C7" s="103" t="s">
        <v>55</v>
      </c>
      <c r="D7" s="94">
        <f aca="true" t="shared" si="0" ref="D7:AI7">SUM(D8:D33)</f>
        <v>336432</v>
      </c>
      <c r="E7" s="94">
        <f t="shared" si="0"/>
        <v>0</v>
      </c>
      <c r="F7" s="94">
        <f t="shared" si="0"/>
        <v>0</v>
      </c>
      <c r="G7" s="94">
        <f t="shared" si="0"/>
        <v>0</v>
      </c>
      <c r="H7" s="94">
        <f t="shared" si="0"/>
        <v>27073</v>
      </c>
      <c r="I7" s="94">
        <f t="shared" si="0"/>
        <v>27073</v>
      </c>
      <c r="J7" s="94">
        <f t="shared" si="0"/>
        <v>0</v>
      </c>
      <c r="K7" s="94">
        <f t="shared" si="0"/>
        <v>309359</v>
      </c>
      <c r="L7" s="94">
        <f t="shared" si="0"/>
        <v>58876</v>
      </c>
      <c r="M7" s="94">
        <f t="shared" si="0"/>
        <v>250483</v>
      </c>
      <c r="N7" s="94">
        <f t="shared" si="0"/>
        <v>348717</v>
      </c>
      <c r="O7" s="94">
        <f t="shared" si="0"/>
        <v>91879</v>
      </c>
      <c r="P7" s="94">
        <f t="shared" si="0"/>
        <v>87584</v>
      </c>
      <c r="Q7" s="94">
        <f t="shared" si="0"/>
        <v>0</v>
      </c>
      <c r="R7" s="94">
        <f t="shared" si="0"/>
        <v>0</v>
      </c>
      <c r="S7" s="94">
        <f t="shared" si="0"/>
        <v>4264</v>
      </c>
      <c r="T7" s="94">
        <f t="shared" si="0"/>
        <v>31</v>
      </c>
      <c r="U7" s="94">
        <f t="shared" si="0"/>
        <v>0</v>
      </c>
      <c r="V7" s="94">
        <f t="shared" si="0"/>
        <v>256801</v>
      </c>
      <c r="W7" s="94">
        <f t="shared" si="0"/>
        <v>244244</v>
      </c>
      <c r="X7" s="94">
        <f t="shared" si="0"/>
        <v>386</v>
      </c>
      <c r="Y7" s="94">
        <f t="shared" si="0"/>
        <v>0</v>
      </c>
      <c r="Z7" s="94">
        <f t="shared" si="0"/>
        <v>12171</v>
      </c>
      <c r="AA7" s="94">
        <f t="shared" si="0"/>
        <v>0</v>
      </c>
      <c r="AB7" s="94">
        <f t="shared" si="0"/>
        <v>0</v>
      </c>
      <c r="AC7" s="94">
        <f t="shared" si="0"/>
        <v>37</v>
      </c>
      <c r="AD7" s="94">
        <f t="shared" si="0"/>
        <v>37</v>
      </c>
      <c r="AE7" s="94">
        <f t="shared" si="0"/>
        <v>0</v>
      </c>
      <c r="AF7" s="94">
        <f t="shared" si="0"/>
        <v>36760</v>
      </c>
      <c r="AG7" s="94">
        <f t="shared" si="0"/>
        <v>36760</v>
      </c>
      <c r="AH7" s="94">
        <f t="shared" si="0"/>
        <v>0</v>
      </c>
      <c r="AI7" s="94">
        <f t="shared" si="0"/>
        <v>0</v>
      </c>
      <c r="AJ7" s="94">
        <f aca="true" t="shared" si="1" ref="AJ7:BC7">SUM(AJ8:AJ33)</f>
        <v>38793</v>
      </c>
      <c r="AK7" s="94">
        <f t="shared" si="1"/>
        <v>2179</v>
      </c>
      <c r="AL7" s="94">
        <f t="shared" si="1"/>
        <v>47</v>
      </c>
      <c r="AM7" s="94">
        <f t="shared" si="1"/>
        <v>1101</v>
      </c>
      <c r="AN7" s="94">
        <f t="shared" si="1"/>
        <v>2931</v>
      </c>
      <c r="AO7" s="94">
        <f t="shared" si="1"/>
        <v>0</v>
      </c>
      <c r="AP7" s="94">
        <f t="shared" si="1"/>
        <v>31774</v>
      </c>
      <c r="AQ7" s="94">
        <f t="shared" si="1"/>
        <v>156</v>
      </c>
      <c r="AR7" s="94">
        <f t="shared" si="1"/>
        <v>33</v>
      </c>
      <c r="AS7" s="94">
        <f t="shared" si="1"/>
        <v>572</v>
      </c>
      <c r="AT7" s="94">
        <f t="shared" si="1"/>
        <v>259</v>
      </c>
      <c r="AU7" s="94">
        <f t="shared" si="1"/>
        <v>190</v>
      </c>
      <c r="AV7" s="94">
        <f t="shared" si="1"/>
        <v>3</v>
      </c>
      <c r="AW7" s="94">
        <f t="shared" si="1"/>
        <v>55</v>
      </c>
      <c r="AX7" s="94">
        <f t="shared" si="1"/>
        <v>11</v>
      </c>
      <c r="AY7" s="94">
        <f t="shared" si="1"/>
        <v>0</v>
      </c>
      <c r="AZ7" s="94">
        <f t="shared" si="1"/>
        <v>490</v>
      </c>
      <c r="BA7" s="94">
        <f t="shared" si="1"/>
        <v>490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112</v>
      </c>
      <c r="B8" s="106" t="s">
        <v>114</v>
      </c>
      <c r="C8" s="105" t="s">
        <v>115</v>
      </c>
      <c r="D8" s="98">
        <f aca="true" t="shared" si="2" ref="D8:D33">SUM(E8,+H8,+K8)</f>
        <v>46805</v>
      </c>
      <c r="E8" s="98">
        <f aca="true" t="shared" si="3" ref="E8:E33">SUM(F8:G8)</f>
        <v>0</v>
      </c>
      <c r="F8" s="98">
        <v>0</v>
      </c>
      <c r="G8" s="98">
        <v>0</v>
      </c>
      <c r="H8" s="98">
        <f aca="true" t="shared" si="4" ref="H8:H33">SUM(I8:J8)</f>
        <v>14566</v>
      </c>
      <c r="I8" s="98">
        <v>14566</v>
      </c>
      <c r="J8" s="98">
        <v>0</v>
      </c>
      <c r="K8" s="98">
        <f aca="true" t="shared" si="5" ref="K8:K33">SUM(L8:M8)</f>
        <v>32239</v>
      </c>
      <c r="L8" s="98">
        <v>0</v>
      </c>
      <c r="M8" s="98">
        <v>32239</v>
      </c>
      <c r="N8" s="98">
        <f aca="true" t="shared" si="6" ref="N8:N33">SUM(O8,+V8,+AC8)</f>
        <v>46805</v>
      </c>
      <c r="O8" s="98">
        <f aca="true" t="shared" si="7" ref="O8:O33">SUM(P8:U8)</f>
        <v>14566</v>
      </c>
      <c r="P8" s="98">
        <v>14566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33">SUM(W8:AB8)</f>
        <v>32239</v>
      </c>
      <c r="W8" s="98">
        <v>31853</v>
      </c>
      <c r="X8" s="98">
        <v>386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33">SUM(AD8:AE8)</f>
        <v>0</v>
      </c>
      <c r="AD8" s="98">
        <v>0</v>
      </c>
      <c r="AE8" s="98">
        <v>0</v>
      </c>
      <c r="AF8" s="98">
        <f aca="true" t="shared" si="10" ref="AF8:AF33">SUM(AG8:AI8)</f>
        <v>4037</v>
      </c>
      <c r="AG8" s="98">
        <v>4037</v>
      </c>
      <c r="AH8" s="98">
        <v>0</v>
      </c>
      <c r="AI8" s="98">
        <v>0</v>
      </c>
      <c r="AJ8" s="98">
        <f aca="true" t="shared" si="11" ref="AJ8:AJ33">SUM(AK8:AS8)</f>
        <v>4037</v>
      </c>
      <c r="AK8" s="98"/>
      <c r="AL8" s="98">
        <v>0</v>
      </c>
      <c r="AM8" s="98">
        <v>536</v>
      </c>
      <c r="AN8" s="98">
        <v>386</v>
      </c>
      <c r="AO8" s="98">
        <v>0</v>
      </c>
      <c r="AP8" s="98">
        <v>3094</v>
      </c>
      <c r="AQ8" s="98">
        <v>20</v>
      </c>
      <c r="AR8" s="98">
        <v>1</v>
      </c>
      <c r="AS8" s="98">
        <v>0</v>
      </c>
      <c r="AT8" s="98">
        <f aca="true" t="shared" si="12" ref="AT8:AT33">SUM(AU8:AY8)</f>
        <v>54</v>
      </c>
      <c r="AU8" s="98">
        <v>0</v>
      </c>
      <c r="AV8" s="98">
        <v>0</v>
      </c>
      <c r="AW8" s="98">
        <v>54</v>
      </c>
      <c r="AX8" s="98">
        <v>0</v>
      </c>
      <c r="AY8" s="98">
        <v>0</v>
      </c>
      <c r="AZ8" s="98">
        <f aca="true" t="shared" si="13" ref="AZ8:AZ33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112</v>
      </c>
      <c r="B9" s="108" t="s">
        <v>116</v>
      </c>
      <c r="C9" s="105" t="s">
        <v>117</v>
      </c>
      <c r="D9" s="98">
        <f t="shared" si="2"/>
        <v>43751</v>
      </c>
      <c r="E9" s="98">
        <f t="shared" si="3"/>
        <v>0</v>
      </c>
      <c r="F9" s="98">
        <v>0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43751</v>
      </c>
      <c r="L9" s="98">
        <v>8217</v>
      </c>
      <c r="M9" s="98">
        <v>35534</v>
      </c>
      <c r="N9" s="98">
        <f t="shared" si="6"/>
        <v>43751</v>
      </c>
      <c r="O9" s="98">
        <f t="shared" si="7"/>
        <v>8217</v>
      </c>
      <c r="P9" s="98">
        <v>8217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35534</v>
      </c>
      <c r="W9" s="98">
        <v>35534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105</v>
      </c>
      <c r="AG9" s="98">
        <v>105</v>
      </c>
      <c r="AH9" s="98">
        <v>0</v>
      </c>
      <c r="AI9" s="98">
        <v>0</v>
      </c>
      <c r="AJ9" s="98">
        <f t="shared" si="11"/>
        <v>1907</v>
      </c>
      <c r="AK9" s="98">
        <v>1845</v>
      </c>
      <c r="AL9" s="98">
        <v>47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15</v>
      </c>
      <c r="AT9" s="98">
        <f t="shared" si="12"/>
        <v>90</v>
      </c>
      <c r="AU9" s="98">
        <v>90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47</v>
      </c>
      <c r="BA9" s="98">
        <v>47</v>
      </c>
      <c r="BB9" s="98">
        <v>0</v>
      </c>
      <c r="BC9" s="98">
        <v>0</v>
      </c>
    </row>
    <row r="10" spans="1:55" s="102" customFormat="1" ht="12" customHeight="1">
      <c r="A10" s="105" t="s">
        <v>112</v>
      </c>
      <c r="B10" s="108" t="s">
        <v>118</v>
      </c>
      <c r="C10" s="105" t="s">
        <v>119</v>
      </c>
      <c r="D10" s="98">
        <f t="shared" si="2"/>
        <v>28699</v>
      </c>
      <c r="E10" s="98">
        <f t="shared" si="3"/>
        <v>0</v>
      </c>
      <c r="F10" s="98">
        <v>0</v>
      </c>
      <c r="G10" s="98">
        <v>0</v>
      </c>
      <c r="H10" s="98">
        <f t="shared" si="4"/>
        <v>3664</v>
      </c>
      <c r="I10" s="98">
        <v>3664</v>
      </c>
      <c r="J10" s="98">
        <v>0</v>
      </c>
      <c r="K10" s="98">
        <f t="shared" si="5"/>
        <v>25035</v>
      </c>
      <c r="L10" s="98">
        <v>0</v>
      </c>
      <c r="M10" s="98">
        <v>25035</v>
      </c>
      <c r="N10" s="98">
        <f t="shared" si="6"/>
        <v>28705</v>
      </c>
      <c r="O10" s="98">
        <f t="shared" si="7"/>
        <v>3664</v>
      </c>
      <c r="P10" s="98">
        <v>3664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25035</v>
      </c>
      <c r="W10" s="98">
        <v>25035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6</v>
      </c>
      <c r="AD10" s="98">
        <v>6</v>
      </c>
      <c r="AE10" s="98">
        <v>0</v>
      </c>
      <c r="AF10" s="98">
        <f t="shared" si="10"/>
        <v>28699</v>
      </c>
      <c r="AG10" s="98">
        <v>28699</v>
      </c>
      <c r="AH10" s="98">
        <v>0</v>
      </c>
      <c r="AI10" s="98">
        <v>0</v>
      </c>
      <c r="AJ10" s="98">
        <f t="shared" si="11"/>
        <v>28699</v>
      </c>
      <c r="AK10" s="98"/>
      <c r="AL10" s="98">
        <v>0</v>
      </c>
      <c r="AM10" s="98">
        <v>19</v>
      </c>
      <c r="AN10" s="98">
        <v>0</v>
      </c>
      <c r="AO10" s="98">
        <v>0</v>
      </c>
      <c r="AP10" s="98">
        <v>28680</v>
      </c>
      <c r="AQ10" s="98">
        <v>0</v>
      </c>
      <c r="AR10" s="98">
        <v>0</v>
      </c>
      <c r="AS10" s="98">
        <v>0</v>
      </c>
      <c r="AT10" s="98">
        <f t="shared" si="12"/>
        <v>1</v>
      </c>
      <c r="AU10" s="98">
        <v>0</v>
      </c>
      <c r="AV10" s="98">
        <v>0</v>
      </c>
      <c r="AW10" s="98">
        <v>1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112</v>
      </c>
      <c r="B11" s="108" t="s">
        <v>120</v>
      </c>
      <c r="C11" s="105" t="s">
        <v>121</v>
      </c>
      <c r="D11" s="98">
        <f t="shared" si="2"/>
        <v>31165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31165</v>
      </c>
      <c r="L11" s="98">
        <v>8505</v>
      </c>
      <c r="M11" s="98">
        <v>22660</v>
      </c>
      <c r="N11" s="98">
        <f t="shared" si="6"/>
        <v>31165</v>
      </c>
      <c r="O11" s="98">
        <f t="shared" si="7"/>
        <v>8505</v>
      </c>
      <c r="P11" s="98">
        <v>8505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22660</v>
      </c>
      <c r="W11" s="98">
        <v>22660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0</v>
      </c>
      <c r="AD11" s="98">
        <v>0</v>
      </c>
      <c r="AE11" s="98">
        <v>0</v>
      </c>
      <c r="AF11" s="98">
        <f t="shared" si="10"/>
        <v>5</v>
      </c>
      <c r="AG11" s="98">
        <v>5</v>
      </c>
      <c r="AH11" s="98">
        <v>0</v>
      </c>
      <c r="AI11" s="98">
        <v>0</v>
      </c>
      <c r="AJ11" s="98">
        <f t="shared" si="11"/>
        <v>52</v>
      </c>
      <c r="AK11" s="98">
        <v>47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5</v>
      </c>
      <c r="AS11" s="98">
        <v>0</v>
      </c>
      <c r="AT11" s="98">
        <f t="shared" si="12"/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141</v>
      </c>
      <c r="BA11" s="98">
        <v>141</v>
      </c>
      <c r="BB11" s="98">
        <v>0</v>
      </c>
      <c r="BC11" s="98">
        <v>0</v>
      </c>
    </row>
    <row r="12" spans="1:55" s="102" customFormat="1" ht="12" customHeight="1">
      <c r="A12" s="105" t="s">
        <v>112</v>
      </c>
      <c r="B12" s="106" t="s">
        <v>122</v>
      </c>
      <c r="C12" s="105" t="s">
        <v>123</v>
      </c>
      <c r="D12" s="122">
        <f t="shared" si="2"/>
        <v>25234</v>
      </c>
      <c r="E12" s="122">
        <f t="shared" si="3"/>
        <v>0</v>
      </c>
      <c r="F12" s="122">
        <v>0</v>
      </c>
      <c r="G12" s="122">
        <v>0</v>
      </c>
      <c r="H12" s="122">
        <f t="shared" si="4"/>
        <v>0</v>
      </c>
      <c r="I12" s="122">
        <v>0</v>
      </c>
      <c r="J12" s="122">
        <v>0</v>
      </c>
      <c r="K12" s="122">
        <f t="shared" si="5"/>
        <v>25234</v>
      </c>
      <c r="L12" s="122">
        <v>5275</v>
      </c>
      <c r="M12" s="122">
        <v>19959</v>
      </c>
      <c r="N12" s="122">
        <f t="shared" si="6"/>
        <v>25234</v>
      </c>
      <c r="O12" s="122">
        <f t="shared" si="7"/>
        <v>5275</v>
      </c>
      <c r="P12" s="122">
        <v>5275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19959</v>
      </c>
      <c r="W12" s="122">
        <v>19959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1350</v>
      </c>
      <c r="AG12" s="122">
        <v>1350</v>
      </c>
      <c r="AH12" s="122">
        <v>0</v>
      </c>
      <c r="AI12" s="122">
        <v>0</v>
      </c>
      <c r="AJ12" s="122">
        <f t="shared" si="11"/>
        <v>1350</v>
      </c>
      <c r="AK12" s="122"/>
      <c r="AL12" s="122">
        <v>0</v>
      </c>
      <c r="AM12" s="122">
        <v>16</v>
      </c>
      <c r="AN12" s="122">
        <v>1334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f t="shared" si="12"/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2" customFormat="1" ht="12" customHeight="1">
      <c r="A13" s="105" t="s">
        <v>112</v>
      </c>
      <c r="B13" s="106" t="s">
        <v>124</v>
      </c>
      <c r="C13" s="105" t="s">
        <v>125</v>
      </c>
      <c r="D13" s="122">
        <f t="shared" si="2"/>
        <v>20922</v>
      </c>
      <c r="E13" s="122">
        <f t="shared" si="3"/>
        <v>0</v>
      </c>
      <c r="F13" s="122">
        <v>0</v>
      </c>
      <c r="G13" s="122">
        <v>0</v>
      </c>
      <c r="H13" s="122">
        <f t="shared" si="4"/>
        <v>0</v>
      </c>
      <c r="I13" s="122">
        <v>0</v>
      </c>
      <c r="J13" s="122">
        <v>0</v>
      </c>
      <c r="K13" s="122">
        <f t="shared" si="5"/>
        <v>20922</v>
      </c>
      <c r="L13" s="122">
        <v>4264</v>
      </c>
      <c r="M13" s="122">
        <v>16658</v>
      </c>
      <c r="N13" s="122">
        <f t="shared" si="6"/>
        <v>20922</v>
      </c>
      <c r="O13" s="122">
        <f t="shared" si="7"/>
        <v>4264</v>
      </c>
      <c r="P13" s="122">
        <v>0</v>
      </c>
      <c r="Q13" s="122">
        <v>0</v>
      </c>
      <c r="R13" s="122">
        <v>0</v>
      </c>
      <c r="S13" s="122">
        <v>4264</v>
      </c>
      <c r="T13" s="122">
        <v>0</v>
      </c>
      <c r="U13" s="122">
        <v>0</v>
      </c>
      <c r="V13" s="122">
        <f t="shared" si="8"/>
        <v>16658</v>
      </c>
      <c r="W13" s="122">
        <v>4487</v>
      </c>
      <c r="X13" s="122">
        <v>0</v>
      </c>
      <c r="Y13" s="122">
        <v>0</v>
      </c>
      <c r="Z13" s="122">
        <v>12171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188</v>
      </c>
      <c r="AG13" s="122">
        <v>188</v>
      </c>
      <c r="AH13" s="122">
        <v>0</v>
      </c>
      <c r="AI13" s="122">
        <v>0</v>
      </c>
      <c r="AJ13" s="122">
        <f t="shared" si="11"/>
        <v>188</v>
      </c>
      <c r="AK13" s="122"/>
      <c r="AL13" s="122">
        <v>0</v>
      </c>
      <c r="AM13" s="122">
        <v>57</v>
      </c>
      <c r="AN13" s="122">
        <v>0</v>
      </c>
      <c r="AO13" s="122">
        <v>0</v>
      </c>
      <c r="AP13" s="122">
        <v>0</v>
      </c>
      <c r="AQ13" s="122">
        <v>126</v>
      </c>
      <c r="AR13" s="122">
        <v>5</v>
      </c>
      <c r="AS13" s="122">
        <v>0</v>
      </c>
      <c r="AT13" s="122">
        <f t="shared" si="12"/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112</v>
      </c>
      <c r="B14" s="106" t="s">
        <v>126</v>
      </c>
      <c r="C14" s="105" t="s">
        <v>127</v>
      </c>
      <c r="D14" s="122">
        <f t="shared" si="2"/>
        <v>10583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10583</v>
      </c>
      <c r="L14" s="122">
        <v>3292</v>
      </c>
      <c r="M14" s="122">
        <v>7291</v>
      </c>
      <c r="N14" s="122">
        <f t="shared" si="6"/>
        <v>10583</v>
      </c>
      <c r="O14" s="122">
        <f t="shared" si="7"/>
        <v>3292</v>
      </c>
      <c r="P14" s="122">
        <v>3292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7291</v>
      </c>
      <c r="W14" s="122">
        <v>7291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0</v>
      </c>
      <c r="AD14" s="122">
        <v>0</v>
      </c>
      <c r="AE14" s="122">
        <v>0</v>
      </c>
      <c r="AF14" s="122">
        <f t="shared" si="10"/>
        <v>0</v>
      </c>
      <c r="AG14" s="122">
        <v>0</v>
      </c>
      <c r="AH14" s="122">
        <v>0</v>
      </c>
      <c r="AI14" s="122">
        <v>0</v>
      </c>
      <c r="AJ14" s="122">
        <f t="shared" si="11"/>
        <v>11</v>
      </c>
      <c r="AK14" s="122">
        <v>11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0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2" customFormat="1" ht="12" customHeight="1">
      <c r="A15" s="105" t="s">
        <v>112</v>
      </c>
      <c r="B15" s="106" t="s">
        <v>128</v>
      </c>
      <c r="C15" s="105" t="s">
        <v>129</v>
      </c>
      <c r="D15" s="122">
        <f t="shared" si="2"/>
        <v>13746</v>
      </c>
      <c r="E15" s="122">
        <f t="shared" si="3"/>
        <v>0</v>
      </c>
      <c r="F15" s="122">
        <v>0</v>
      </c>
      <c r="G15" s="122">
        <v>0</v>
      </c>
      <c r="H15" s="122">
        <f t="shared" si="4"/>
        <v>5469</v>
      </c>
      <c r="I15" s="122">
        <v>5469</v>
      </c>
      <c r="J15" s="122">
        <v>0</v>
      </c>
      <c r="K15" s="122">
        <f t="shared" si="5"/>
        <v>8277</v>
      </c>
      <c r="L15" s="122">
        <v>0</v>
      </c>
      <c r="M15" s="122">
        <v>8277</v>
      </c>
      <c r="N15" s="122">
        <f t="shared" si="6"/>
        <v>13746</v>
      </c>
      <c r="O15" s="122">
        <f t="shared" si="7"/>
        <v>5469</v>
      </c>
      <c r="P15" s="122">
        <v>5469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8277</v>
      </c>
      <c r="W15" s="122">
        <v>8277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0</v>
      </c>
      <c r="AG15" s="122">
        <v>0</v>
      </c>
      <c r="AH15" s="122">
        <v>0</v>
      </c>
      <c r="AI15" s="122">
        <v>0</v>
      </c>
      <c r="AJ15" s="122">
        <f t="shared" si="11"/>
        <v>0</v>
      </c>
      <c r="AK15" s="122"/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0</v>
      </c>
      <c r="BA15" s="122">
        <v>0</v>
      </c>
      <c r="BB15" s="122">
        <v>0</v>
      </c>
      <c r="BC15" s="122">
        <v>0</v>
      </c>
    </row>
    <row r="16" spans="1:55" s="102" customFormat="1" ht="12" customHeight="1">
      <c r="A16" s="105" t="s">
        <v>112</v>
      </c>
      <c r="B16" s="106" t="s">
        <v>130</v>
      </c>
      <c r="C16" s="105" t="s">
        <v>131</v>
      </c>
      <c r="D16" s="122">
        <f t="shared" si="2"/>
        <v>16503</v>
      </c>
      <c r="E16" s="122">
        <f t="shared" si="3"/>
        <v>0</v>
      </c>
      <c r="F16" s="122">
        <v>0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16503</v>
      </c>
      <c r="L16" s="122">
        <v>6016</v>
      </c>
      <c r="M16" s="122">
        <v>10487</v>
      </c>
      <c r="N16" s="122">
        <f t="shared" si="6"/>
        <v>16503</v>
      </c>
      <c r="O16" s="122">
        <f t="shared" si="7"/>
        <v>6016</v>
      </c>
      <c r="P16" s="122">
        <v>6016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10487</v>
      </c>
      <c r="W16" s="122">
        <v>10487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482</v>
      </c>
      <c r="AG16" s="122">
        <v>482</v>
      </c>
      <c r="AH16" s="122">
        <v>0</v>
      </c>
      <c r="AI16" s="122">
        <v>0</v>
      </c>
      <c r="AJ16" s="122">
        <f t="shared" si="11"/>
        <v>482</v>
      </c>
      <c r="AK16" s="122"/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20</v>
      </c>
      <c r="AS16" s="122">
        <v>462</v>
      </c>
      <c r="AT16" s="122">
        <f t="shared" si="12"/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2" customFormat="1" ht="12" customHeight="1">
      <c r="A17" s="105" t="s">
        <v>112</v>
      </c>
      <c r="B17" s="106" t="s">
        <v>132</v>
      </c>
      <c r="C17" s="105" t="s">
        <v>133</v>
      </c>
      <c r="D17" s="122">
        <f t="shared" si="2"/>
        <v>10360</v>
      </c>
      <c r="E17" s="122">
        <f t="shared" si="3"/>
        <v>0</v>
      </c>
      <c r="F17" s="122">
        <v>0</v>
      </c>
      <c r="G17" s="122">
        <v>0</v>
      </c>
      <c r="H17" s="122">
        <f t="shared" si="4"/>
        <v>0</v>
      </c>
      <c r="I17" s="122">
        <v>0</v>
      </c>
      <c r="J17" s="122">
        <v>0</v>
      </c>
      <c r="K17" s="122">
        <f t="shared" si="5"/>
        <v>10360</v>
      </c>
      <c r="L17" s="122">
        <v>2295</v>
      </c>
      <c r="M17" s="122">
        <v>8065</v>
      </c>
      <c r="N17" s="122">
        <f t="shared" si="6"/>
        <v>22577</v>
      </c>
      <c r="O17" s="122">
        <f t="shared" si="7"/>
        <v>8194</v>
      </c>
      <c r="P17" s="122">
        <v>8194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14383</v>
      </c>
      <c r="W17" s="122">
        <v>14383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0</v>
      </c>
      <c r="AD17" s="122">
        <v>0</v>
      </c>
      <c r="AE17" s="122">
        <v>0</v>
      </c>
      <c r="AF17" s="122">
        <f t="shared" si="10"/>
        <v>48</v>
      </c>
      <c r="AG17" s="122">
        <v>48</v>
      </c>
      <c r="AH17" s="122">
        <v>0</v>
      </c>
      <c r="AI17" s="122">
        <v>0</v>
      </c>
      <c r="AJ17" s="122">
        <f t="shared" si="11"/>
        <v>48</v>
      </c>
      <c r="AK17" s="122">
        <v>48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f t="shared" si="12"/>
        <v>48</v>
      </c>
      <c r="AU17" s="122">
        <v>48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2" customFormat="1" ht="12" customHeight="1">
      <c r="A18" s="105" t="s">
        <v>112</v>
      </c>
      <c r="B18" s="106" t="s">
        <v>134</v>
      </c>
      <c r="C18" s="105" t="s">
        <v>135</v>
      </c>
      <c r="D18" s="122">
        <f t="shared" si="2"/>
        <v>5491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5491</v>
      </c>
      <c r="L18" s="122">
        <v>1125</v>
      </c>
      <c r="M18" s="122">
        <v>4366</v>
      </c>
      <c r="N18" s="122">
        <f t="shared" si="6"/>
        <v>5491</v>
      </c>
      <c r="O18" s="122">
        <f t="shared" si="7"/>
        <v>1125</v>
      </c>
      <c r="P18" s="122">
        <v>1125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4366</v>
      </c>
      <c r="W18" s="122">
        <v>4366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240</v>
      </c>
      <c r="AG18" s="122">
        <v>240</v>
      </c>
      <c r="AH18" s="122">
        <v>0</v>
      </c>
      <c r="AI18" s="122">
        <v>0</v>
      </c>
      <c r="AJ18" s="122">
        <f t="shared" si="11"/>
        <v>240</v>
      </c>
      <c r="AK18" s="122"/>
      <c r="AL18" s="122">
        <v>0</v>
      </c>
      <c r="AM18" s="122">
        <v>0</v>
      </c>
      <c r="AN18" s="122">
        <v>240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2" customFormat="1" ht="12" customHeight="1">
      <c r="A19" s="105" t="s">
        <v>112</v>
      </c>
      <c r="B19" s="106" t="s">
        <v>136</v>
      </c>
      <c r="C19" s="105" t="s">
        <v>137</v>
      </c>
      <c r="D19" s="122">
        <f t="shared" si="2"/>
        <v>9670</v>
      </c>
      <c r="E19" s="122">
        <f t="shared" si="3"/>
        <v>0</v>
      </c>
      <c r="F19" s="122">
        <v>0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9670</v>
      </c>
      <c r="L19" s="122">
        <v>4121</v>
      </c>
      <c r="M19" s="122">
        <v>5549</v>
      </c>
      <c r="N19" s="122">
        <f t="shared" si="6"/>
        <v>9670</v>
      </c>
      <c r="O19" s="122">
        <f t="shared" si="7"/>
        <v>4121</v>
      </c>
      <c r="P19" s="122">
        <v>4121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5549</v>
      </c>
      <c r="W19" s="122">
        <v>5549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2</v>
      </c>
      <c r="AG19" s="122">
        <v>2</v>
      </c>
      <c r="AH19" s="122">
        <v>0</v>
      </c>
      <c r="AI19" s="122">
        <v>0</v>
      </c>
      <c r="AJ19" s="122">
        <f t="shared" si="11"/>
        <v>2</v>
      </c>
      <c r="AK19" s="122"/>
      <c r="AL19" s="122">
        <v>0</v>
      </c>
      <c r="AM19" s="122">
        <v>2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2" customFormat="1" ht="12" customHeight="1">
      <c r="A20" s="105" t="s">
        <v>112</v>
      </c>
      <c r="B20" s="106" t="s">
        <v>138</v>
      </c>
      <c r="C20" s="105" t="s">
        <v>139</v>
      </c>
      <c r="D20" s="122">
        <f t="shared" si="2"/>
        <v>4711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4711</v>
      </c>
      <c r="L20" s="122">
        <v>2093</v>
      </c>
      <c r="M20" s="122">
        <v>2618</v>
      </c>
      <c r="N20" s="122">
        <f t="shared" si="6"/>
        <v>4711</v>
      </c>
      <c r="O20" s="122">
        <f t="shared" si="7"/>
        <v>2093</v>
      </c>
      <c r="P20" s="122">
        <v>2093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2618</v>
      </c>
      <c r="W20" s="122">
        <v>2618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3</v>
      </c>
      <c r="AG20" s="122">
        <v>3</v>
      </c>
      <c r="AH20" s="122">
        <v>0</v>
      </c>
      <c r="AI20" s="122">
        <v>0</v>
      </c>
      <c r="AJ20" s="122">
        <f t="shared" si="11"/>
        <v>3</v>
      </c>
      <c r="AK20" s="122"/>
      <c r="AL20" s="122">
        <v>0</v>
      </c>
      <c r="AM20" s="122">
        <v>0</v>
      </c>
      <c r="AN20" s="122">
        <v>3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1</v>
      </c>
      <c r="AU20" s="122">
        <v>0</v>
      </c>
      <c r="AV20" s="122">
        <v>0</v>
      </c>
      <c r="AW20" s="122">
        <v>0</v>
      </c>
      <c r="AX20" s="122">
        <v>1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2" customFormat="1" ht="12" customHeight="1">
      <c r="A21" s="105" t="s">
        <v>112</v>
      </c>
      <c r="B21" s="106" t="s">
        <v>140</v>
      </c>
      <c r="C21" s="105" t="s">
        <v>141</v>
      </c>
      <c r="D21" s="122">
        <f t="shared" si="2"/>
        <v>12200</v>
      </c>
      <c r="E21" s="122">
        <f t="shared" si="3"/>
        <v>0</v>
      </c>
      <c r="F21" s="122">
        <v>0</v>
      </c>
      <c r="G21" s="122">
        <v>0</v>
      </c>
      <c r="H21" s="122">
        <f t="shared" si="4"/>
        <v>3374</v>
      </c>
      <c r="I21" s="122">
        <v>3374</v>
      </c>
      <c r="J21" s="122">
        <v>0</v>
      </c>
      <c r="K21" s="122">
        <f t="shared" si="5"/>
        <v>8826</v>
      </c>
      <c r="L21" s="122">
        <v>0</v>
      </c>
      <c r="M21" s="122">
        <v>8826</v>
      </c>
      <c r="N21" s="122">
        <f t="shared" si="6"/>
        <v>12200</v>
      </c>
      <c r="O21" s="122">
        <f t="shared" si="7"/>
        <v>3374</v>
      </c>
      <c r="P21" s="122">
        <v>3374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8826</v>
      </c>
      <c r="W21" s="122">
        <v>8826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357</v>
      </c>
      <c r="AG21" s="122">
        <v>357</v>
      </c>
      <c r="AH21" s="122">
        <v>0</v>
      </c>
      <c r="AI21" s="122">
        <v>0</v>
      </c>
      <c r="AJ21" s="122">
        <f t="shared" si="11"/>
        <v>357</v>
      </c>
      <c r="AK21" s="122"/>
      <c r="AL21" s="122">
        <v>0</v>
      </c>
      <c r="AM21" s="122">
        <v>16</v>
      </c>
      <c r="AN21" s="122">
        <v>341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2" customFormat="1" ht="12" customHeight="1">
      <c r="A22" s="105" t="s">
        <v>112</v>
      </c>
      <c r="B22" s="106" t="s">
        <v>142</v>
      </c>
      <c r="C22" s="105" t="s">
        <v>143</v>
      </c>
      <c r="D22" s="122">
        <f t="shared" si="2"/>
        <v>14821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14821</v>
      </c>
      <c r="L22" s="122">
        <v>3097</v>
      </c>
      <c r="M22" s="122">
        <v>11724</v>
      </c>
      <c r="N22" s="122">
        <f t="shared" si="6"/>
        <v>14821</v>
      </c>
      <c r="O22" s="122">
        <f t="shared" si="7"/>
        <v>3097</v>
      </c>
      <c r="P22" s="122">
        <v>3097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11724</v>
      </c>
      <c r="W22" s="122">
        <v>11724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0</v>
      </c>
      <c r="AD22" s="122">
        <v>0</v>
      </c>
      <c r="AE22" s="122">
        <v>0</v>
      </c>
      <c r="AF22" s="122">
        <f t="shared" si="10"/>
        <v>432</v>
      </c>
      <c r="AG22" s="122">
        <v>432</v>
      </c>
      <c r="AH22" s="122">
        <v>0</v>
      </c>
      <c r="AI22" s="122">
        <v>0</v>
      </c>
      <c r="AJ22" s="122">
        <f t="shared" si="11"/>
        <v>432</v>
      </c>
      <c r="AK22" s="122"/>
      <c r="AL22" s="122">
        <v>0</v>
      </c>
      <c r="AM22" s="122">
        <v>432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f t="shared" si="12"/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2" customFormat="1" ht="12" customHeight="1">
      <c r="A23" s="105" t="s">
        <v>112</v>
      </c>
      <c r="B23" s="106" t="s">
        <v>144</v>
      </c>
      <c r="C23" s="105" t="s">
        <v>145</v>
      </c>
      <c r="D23" s="122">
        <f t="shared" si="2"/>
        <v>900</v>
      </c>
      <c r="E23" s="122">
        <f t="shared" si="3"/>
        <v>0</v>
      </c>
      <c r="F23" s="122">
        <v>0</v>
      </c>
      <c r="G23" s="122">
        <v>0</v>
      </c>
      <c r="H23" s="122">
        <f t="shared" si="4"/>
        <v>0</v>
      </c>
      <c r="I23" s="122">
        <v>0</v>
      </c>
      <c r="J23" s="122">
        <v>0</v>
      </c>
      <c r="K23" s="122">
        <f t="shared" si="5"/>
        <v>900</v>
      </c>
      <c r="L23" s="122">
        <v>202</v>
      </c>
      <c r="M23" s="122">
        <v>698</v>
      </c>
      <c r="N23" s="122">
        <f t="shared" si="6"/>
        <v>962</v>
      </c>
      <c r="O23" s="122">
        <f t="shared" si="7"/>
        <v>233</v>
      </c>
      <c r="P23" s="122">
        <v>202</v>
      </c>
      <c r="Q23" s="122">
        <v>0</v>
      </c>
      <c r="R23" s="122">
        <v>0</v>
      </c>
      <c r="S23" s="122">
        <v>0</v>
      </c>
      <c r="T23" s="122">
        <v>31</v>
      </c>
      <c r="U23" s="122">
        <v>0</v>
      </c>
      <c r="V23" s="122">
        <f t="shared" si="8"/>
        <v>698</v>
      </c>
      <c r="W23" s="122">
        <v>698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31</v>
      </c>
      <c r="AD23" s="122">
        <v>31</v>
      </c>
      <c r="AE23" s="122">
        <v>0</v>
      </c>
      <c r="AF23" s="122">
        <f t="shared" si="10"/>
        <v>10</v>
      </c>
      <c r="AG23" s="122">
        <v>10</v>
      </c>
      <c r="AH23" s="122">
        <v>0</v>
      </c>
      <c r="AI23" s="122">
        <v>0</v>
      </c>
      <c r="AJ23" s="122">
        <f t="shared" si="11"/>
        <v>10</v>
      </c>
      <c r="AK23" s="122"/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10</v>
      </c>
      <c r="AR23" s="122">
        <v>0</v>
      </c>
      <c r="AS23" s="122"/>
      <c r="AT23" s="122">
        <f t="shared" si="12"/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0</v>
      </c>
      <c r="BA23" s="122">
        <v>0</v>
      </c>
      <c r="BB23" s="122">
        <v>0</v>
      </c>
      <c r="BC23" s="122">
        <v>0</v>
      </c>
    </row>
    <row r="24" spans="1:55" s="102" customFormat="1" ht="12" customHeight="1">
      <c r="A24" s="105" t="s">
        <v>112</v>
      </c>
      <c r="B24" s="106" t="s">
        <v>146</v>
      </c>
      <c r="C24" s="105" t="s">
        <v>147</v>
      </c>
      <c r="D24" s="122">
        <f t="shared" si="2"/>
        <v>1633</v>
      </c>
      <c r="E24" s="122">
        <f t="shared" si="3"/>
        <v>0</v>
      </c>
      <c r="F24" s="122">
        <v>0</v>
      </c>
      <c r="G24" s="122">
        <v>0</v>
      </c>
      <c r="H24" s="122">
        <f t="shared" si="4"/>
        <v>0</v>
      </c>
      <c r="I24" s="122">
        <v>0</v>
      </c>
      <c r="J24" s="122">
        <v>0</v>
      </c>
      <c r="K24" s="122">
        <f t="shared" si="5"/>
        <v>1633</v>
      </c>
      <c r="L24" s="122">
        <v>668</v>
      </c>
      <c r="M24" s="122">
        <v>965</v>
      </c>
      <c r="N24" s="122">
        <f t="shared" si="6"/>
        <v>1633</v>
      </c>
      <c r="O24" s="122">
        <f t="shared" si="7"/>
        <v>668</v>
      </c>
      <c r="P24" s="122">
        <v>668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965</v>
      </c>
      <c r="W24" s="122">
        <v>965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89</v>
      </c>
      <c r="AG24" s="122">
        <v>89</v>
      </c>
      <c r="AH24" s="122">
        <v>0</v>
      </c>
      <c r="AI24" s="122">
        <v>0</v>
      </c>
      <c r="AJ24" s="122">
        <f t="shared" si="11"/>
        <v>89</v>
      </c>
      <c r="AK24" s="122"/>
      <c r="AL24" s="122">
        <v>0</v>
      </c>
      <c r="AM24" s="122">
        <v>4</v>
      </c>
      <c r="AN24" s="122">
        <v>85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f t="shared" si="12"/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0</v>
      </c>
      <c r="BA24" s="122">
        <v>0</v>
      </c>
      <c r="BB24" s="122">
        <v>0</v>
      </c>
      <c r="BC24" s="122">
        <v>0</v>
      </c>
    </row>
    <row r="25" spans="1:55" s="102" customFormat="1" ht="12" customHeight="1">
      <c r="A25" s="105" t="s">
        <v>112</v>
      </c>
      <c r="B25" s="106" t="s">
        <v>148</v>
      </c>
      <c r="C25" s="105" t="s">
        <v>149</v>
      </c>
      <c r="D25" s="122">
        <f t="shared" si="2"/>
        <v>9403</v>
      </c>
      <c r="E25" s="122">
        <f t="shared" si="3"/>
        <v>0</v>
      </c>
      <c r="F25" s="122">
        <v>0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9403</v>
      </c>
      <c r="L25" s="122">
        <v>2394</v>
      </c>
      <c r="M25" s="122">
        <v>7009</v>
      </c>
      <c r="N25" s="122">
        <f t="shared" si="6"/>
        <v>9403</v>
      </c>
      <c r="O25" s="122">
        <f t="shared" si="7"/>
        <v>2394</v>
      </c>
      <c r="P25" s="122">
        <v>2394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7009</v>
      </c>
      <c r="W25" s="122">
        <v>7009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305</v>
      </c>
      <c r="AG25" s="122">
        <v>305</v>
      </c>
      <c r="AH25" s="122">
        <v>0</v>
      </c>
      <c r="AI25" s="122">
        <v>0</v>
      </c>
      <c r="AJ25" s="122">
        <f t="shared" si="11"/>
        <v>305</v>
      </c>
      <c r="AK25" s="122"/>
      <c r="AL25" s="122">
        <v>0</v>
      </c>
      <c r="AM25" s="122">
        <v>11</v>
      </c>
      <c r="AN25" s="122">
        <v>293</v>
      </c>
      <c r="AO25" s="122">
        <v>0</v>
      </c>
      <c r="AP25" s="122">
        <v>0</v>
      </c>
      <c r="AQ25" s="122">
        <v>0</v>
      </c>
      <c r="AR25" s="122">
        <v>1</v>
      </c>
      <c r="AS25" s="122">
        <v>0</v>
      </c>
      <c r="AT25" s="122">
        <f t="shared" si="12"/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2" customFormat="1" ht="12" customHeight="1">
      <c r="A26" s="105" t="s">
        <v>112</v>
      </c>
      <c r="B26" s="106" t="s">
        <v>150</v>
      </c>
      <c r="C26" s="105" t="s">
        <v>151</v>
      </c>
      <c r="D26" s="122">
        <f t="shared" si="2"/>
        <v>6692</v>
      </c>
      <c r="E26" s="122">
        <f t="shared" si="3"/>
        <v>0</v>
      </c>
      <c r="F26" s="122">
        <v>0</v>
      </c>
      <c r="G26" s="122">
        <v>0</v>
      </c>
      <c r="H26" s="122">
        <f t="shared" si="4"/>
        <v>0</v>
      </c>
      <c r="I26" s="122">
        <v>0</v>
      </c>
      <c r="J26" s="122">
        <v>0</v>
      </c>
      <c r="K26" s="122">
        <f t="shared" si="5"/>
        <v>6692</v>
      </c>
      <c r="L26" s="122">
        <v>2051</v>
      </c>
      <c r="M26" s="122">
        <v>4641</v>
      </c>
      <c r="N26" s="122">
        <f t="shared" si="6"/>
        <v>6692</v>
      </c>
      <c r="O26" s="122">
        <f t="shared" si="7"/>
        <v>2051</v>
      </c>
      <c r="P26" s="122">
        <v>2051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4641</v>
      </c>
      <c r="W26" s="122">
        <v>4641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217</v>
      </c>
      <c r="AG26" s="122">
        <v>217</v>
      </c>
      <c r="AH26" s="122">
        <v>0</v>
      </c>
      <c r="AI26" s="122">
        <v>0</v>
      </c>
      <c r="AJ26" s="122">
        <f t="shared" si="11"/>
        <v>217</v>
      </c>
      <c r="AK26" s="122"/>
      <c r="AL26" s="122">
        <v>0</v>
      </c>
      <c r="AM26" s="122">
        <v>8</v>
      </c>
      <c r="AN26" s="122">
        <v>208</v>
      </c>
      <c r="AO26" s="122">
        <v>0</v>
      </c>
      <c r="AP26" s="122">
        <v>0</v>
      </c>
      <c r="AQ26" s="122">
        <v>0</v>
      </c>
      <c r="AR26" s="122">
        <v>1</v>
      </c>
      <c r="AS26" s="122">
        <v>0</v>
      </c>
      <c r="AT26" s="122">
        <f t="shared" si="12"/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2" customFormat="1" ht="12" customHeight="1">
      <c r="A27" s="105" t="s">
        <v>112</v>
      </c>
      <c r="B27" s="106" t="s">
        <v>152</v>
      </c>
      <c r="C27" s="105" t="s">
        <v>153</v>
      </c>
      <c r="D27" s="122">
        <f t="shared" si="2"/>
        <v>6656</v>
      </c>
      <c r="E27" s="122">
        <f t="shared" si="3"/>
        <v>0</v>
      </c>
      <c r="F27" s="122">
        <v>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6656</v>
      </c>
      <c r="L27" s="122">
        <v>844</v>
      </c>
      <c r="M27" s="122">
        <v>5812</v>
      </c>
      <c r="N27" s="122">
        <f t="shared" si="6"/>
        <v>6656</v>
      </c>
      <c r="O27" s="122">
        <f t="shared" si="7"/>
        <v>844</v>
      </c>
      <c r="P27" s="122">
        <v>844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5812</v>
      </c>
      <c r="W27" s="122">
        <v>5812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44</v>
      </c>
      <c r="AG27" s="122">
        <v>44</v>
      </c>
      <c r="AH27" s="122">
        <v>0</v>
      </c>
      <c r="AI27" s="122">
        <v>0</v>
      </c>
      <c r="AJ27" s="122">
        <f t="shared" si="11"/>
        <v>67</v>
      </c>
      <c r="AK27" s="122">
        <v>67</v>
      </c>
      <c r="AL27" s="122">
        <v>0</v>
      </c>
      <c r="AM27" s="122">
        <v>0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122">
        <f t="shared" si="12"/>
        <v>44</v>
      </c>
      <c r="AU27" s="122">
        <v>44</v>
      </c>
      <c r="AV27" s="122">
        <v>0</v>
      </c>
      <c r="AW27" s="122">
        <v>0</v>
      </c>
      <c r="AX27" s="122">
        <v>0</v>
      </c>
      <c r="AY27" s="122">
        <v>0</v>
      </c>
      <c r="AZ27" s="122">
        <f t="shared" si="13"/>
        <v>0</v>
      </c>
      <c r="BA27" s="122">
        <v>0</v>
      </c>
      <c r="BB27" s="122">
        <v>0</v>
      </c>
      <c r="BC27" s="122">
        <v>0</v>
      </c>
    </row>
    <row r="28" spans="1:55" s="102" customFormat="1" ht="12" customHeight="1">
      <c r="A28" s="105" t="s">
        <v>112</v>
      </c>
      <c r="B28" s="106" t="s">
        <v>154</v>
      </c>
      <c r="C28" s="105" t="s">
        <v>155</v>
      </c>
      <c r="D28" s="122">
        <f t="shared" si="2"/>
        <v>1146</v>
      </c>
      <c r="E28" s="122">
        <f t="shared" si="3"/>
        <v>0</v>
      </c>
      <c r="F28" s="122">
        <v>0</v>
      </c>
      <c r="G28" s="122">
        <v>0</v>
      </c>
      <c r="H28" s="122">
        <f t="shared" si="4"/>
        <v>0</v>
      </c>
      <c r="I28" s="122">
        <v>0</v>
      </c>
      <c r="J28" s="122">
        <v>0</v>
      </c>
      <c r="K28" s="122">
        <f t="shared" si="5"/>
        <v>1146</v>
      </c>
      <c r="L28" s="122">
        <v>55</v>
      </c>
      <c r="M28" s="122">
        <v>1091</v>
      </c>
      <c r="N28" s="122">
        <f t="shared" si="6"/>
        <v>1146</v>
      </c>
      <c r="O28" s="122">
        <f t="shared" si="7"/>
        <v>55</v>
      </c>
      <c r="P28" s="122">
        <v>55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1091</v>
      </c>
      <c r="W28" s="122">
        <v>1091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3</v>
      </c>
      <c r="AG28" s="122">
        <v>3</v>
      </c>
      <c r="AH28" s="122">
        <v>0</v>
      </c>
      <c r="AI28" s="122">
        <v>0</v>
      </c>
      <c r="AJ28" s="122">
        <f t="shared" si="11"/>
        <v>0</v>
      </c>
      <c r="AK28" s="122"/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f t="shared" si="12"/>
        <v>3</v>
      </c>
      <c r="AU28" s="122">
        <v>3</v>
      </c>
      <c r="AV28" s="122">
        <v>0</v>
      </c>
      <c r="AW28" s="122">
        <v>0</v>
      </c>
      <c r="AX28" s="122">
        <v>0</v>
      </c>
      <c r="AY28" s="122">
        <v>0</v>
      </c>
      <c r="AZ28" s="122">
        <f t="shared" si="13"/>
        <v>11</v>
      </c>
      <c r="BA28" s="122">
        <v>11</v>
      </c>
      <c r="BB28" s="122">
        <v>0</v>
      </c>
      <c r="BC28" s="122">
        <v>0</v>
      </c>
    </row>
    <row r="29" spans="1:55" s="102" customFormat="1" ht="12" customHeight="1">
      <c r="A29" s="105" t="s">
        <v>112</v>
      </c>
      <c r="B29" s="106" t="s">
        <v>156</v>
      </c>
      <c r="C29" s="105" t="s">
        <v>157</v>
      </c>
      <c r="D29" s="122">
        <f t="shared" si="2"/>
        <v>1208</v>
      </c>
      <c r="E29" s="122">
        <f t="shared" si="3"/>
        <v>0</v>
      </c>
      <c r="F29" s="122">
        <v>0</v>
      </c>
      <c r="G29" s="122">
        <v>0</v>
      </c>
      <c r="H29" s="122">
        <f t="shared" si="4"/>
        <v>0</v>
      </c>
      <c r="I29" s="122">
        <v>0</v>
      </c>
      <c r="J29" s="122">
        <v>0</v>
      </c>
      <c r="K29" s="122">
        <f t="shared" si="5"/>
        <v>1208</v>
      </c>
      <c r="L29" s="122">
        <v>340</v>
      </c>
      <c r="M29" s="122">
        <v>868</v>
      </c>
      <c r="N29" s="122">
        <f t="shared" si="6"/>
        <v>1208</v>
      </c>
      <c r="O29" s="122">
        <f t="shared" si="7"/>
        <v>340</v>
      </c>
      <c r="P29" s="122">
        <v>340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868</v>
      </c>
      <c r="W29" s="122">
        <v>868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3</v>
      </c>
      <c r="AG29" s="122">
        <v>3</v>
      </c>
      <c r="AH29" s="122">
        <v>0</v>
      </c>
      <c r="AI29" s="122">
        <v>0</v>
      </c>
      <c r="AJ29" s="122">
        <f t="shared" si="11"/>
        <v>0</v>
      </c>
      <c r="AK29" s="122"/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0</v>
      </c>
      <c r="AT29" s="122">
        <f t="shared" si="12"/>
        <v>3</v>
      </c>
      <c r="AU29" s="122">
        <v>0</v>
      </c>
      <c r="AV29" s="122">
        <v>3</v>
      </c>
      <c r="AW29" s="122">
        <v>0</v>
      </c>
      <c r="AX29" s="122">
        <v>0</v>
      </c>
      <c r="AY29" s="122">
        <v>0</v>
      </c>
      <c r="AZ29" s="122">
        <f t="shared" si="13"/>
        <v>10</v>
      </c>
      <c r="BA29" s="122">
        <v>10</v>
      </c>
      <c r="BB29" s="122">
        <v>0</v>
      </c>
      <c r="BC29" s="122">
        <v>0</v>
      </c>
    </row>
    <row r="30" spans="1:55" s="102" customFormat="1" ht="12" customHeight="1">
      <c r="A30" s="105" t="s">
        <v>112</v>
      </c>
      <c r="B30" s="106" t="s">
        <v>158</v>
      </c>
      <c r="C30" s="105" t="s">
        <v>111</v>
      </c>
      <c r="D30" s="122">
        <f t="shared" si="2"/>
        <v>3641</v>
      </c>
      <c r="E30" s="122">
        <f t="shared" si="3"/>
        <v>0</v>
      </c>
      <c r="F30" s="122">
        <v>0</v>
      </c>
      <c r="G30" s="122">
        <v>0</v>
      </c>
      <c r="H30" s="122">
        <f t="shared" si="4"/>
        <v>0</v>
      </c>
      <c r="I30" s="122">
        <v>0</v>
      </c>
      <c r="J30" s="122">
        <v>0</v>
      </c>
      <c r="K30" s="122">
        <f t="shared" si="5"/>
        <v>3641</v>
      </c>
      <c r="L30" s="122">
        <v>357</v>
      </c>
      <c r="M30" s="122">
        <v>3284</v>
      </c>
      <c r="N30" s="122">
        <f t="shared" si="6"/>
        <v>3641</v>
      </c>
      <c r="O30" s="122">
        <f t="shared" si="7"/>
        <v>357</v>
      </c>
      <c r="P30" s="122">
        <v>357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3284</v>
      </c>
      <c r="W30" s="122">
        <v>3284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0</v>
      </c>
      <c r="AD30" s="122">
        <v>0</v>
      </c>
      <c r="AE30" s="122">
        <v>0</v>
      </c>
      <c r="AF30" s="122">
        <f t="shared" si="10"/>
        <v>41</v>
      </c>
      <c r="AG30" s="122">
        <v>41</v>
      </c>
      <c r="AH30" s="122">
        <v>0</v>
      </c>
      <c r="AI30" s="122">
        <v>0</v>
      </c>
      <c r="AJ30" s="122">
        <f t="shared" si="11"/>
        <v>41</v>
      </c>
      <c r="AK30" s="122"/>
      <c r="AL30" s="122">
        <v>0</v>
      </c>
      <c r="AM30" s="122">
        <v>0</v>
      </c>
      <c r="AN30" s="122">
        <v>41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f t="shared" si="12"/>
        <v>10</v>
      </c>
      <c r="AU30" s="122">
        <v>0</v>
      </c>
      <c r="AV30" s="122">
        <v>0</v>
      </c>
      <c r="AW30" s="122">
        <v>0</v>
      </c>
      <c r="AX30" s="122">
        <v>10</v>
      </c>
      <c r="AY30" s="122">
        <v>0</v>
      </c>
      <c r="AZ30" s="122">
        <f t="shared" si="13"/>
        <v>31</v>
      </c>
      <c r="BA30" s="122">
        <v>31</v>
      </c>
      <c r="BB30" s="122">
        <v>0</v>
      </c>
      <c r="BC30" s="122">
        <v>0</v>
      </c>
    </row>
    <row r="31" spans="1:55" s="102" customFormat="1" ht="12" customHeight="1">
      <c r="A31" s="105" t="s">
        <v>112</v>
      </c>
      <c r="B31" s="106" t="s">
        <v>159</v>
      </c>
      <c r="C31" s="105" t="s">
        <v>160</v>
      </c>
      <c r="D31" s="122">
        <f t="shared" si="2"/>
        <v>5121</v>
      </c>
      <c r="E31" s="122">
        <f t="shared" si="3"/>
        <v>0</v>
      </c>
      <c r="F31" s="122">
        <v>0</v>
      </c>
      <c r="G31" s="122">
        <v>0</v>
      </c>
      <c r="H31" s="122">
        <f t="shared" si="4"/>
        <v>0</v>
      </c>
      <c r="I31" s="122">
        <v>0</v>
      </c>
      <c r="J31" s="122">
        <v>0</v>
      </c>
      <c r="K31" s="122">
        <f t="shared" si="5"/>
        <v>5121</v>
      </c>
      <c r="L31" s="122">
        <v>1971</v>
      </c>
      <c r="M31" s="122">
        <v>3150</v>
      </c>
      <c r="N31" s="122">
        <f t="shared" si="6"/>
        <v>5121</v>
      </c>
      <c r="O31" s="122">
        <f t="shared" si="7"/>
        <v>1971</v>
      </c>
      <c r="P31" s="122">
        <v>1971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f t="shared" si="8"/>
        <v>3150</v>
      </c>
      <c r="W31" s="122">
        <v>3150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f t="shared" si="9"/>
        <v>0</v>
      </c>
      <c r="AD31" s="122">
        <v>0</v>
      </c>
      <c r="AE31" s="122">
        <v>0</v>
      </c>
      <c r="AF31" s="122">
        <f t="shared" si="10"/>
        <v>48</v>
      </c>
      <c r="AG31" s="122">
        <v>48</v>
      </c>
      <c r="AH31" s="122">
        <v>0</v>
      </c>
      <c r="AI31" s="122">
        <v>0</v>
      </c>
      <c r="AJ31" s="122">
        <f t="shared" si="11"/>
        <v>125</v>
      </c>
      <c r="AK31" s="122">
        <v>79</v>
      </c>
      <c r="AL31" s="122"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46</v>
      </c>
      <c r="AT31" s="122">
        <f t="shared" si="12"/>
        <v>2</v>
      </c>
      <c r="AU31" s="122">
        <v>2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13"/>
        <v>119</v>
      </c>
      <c r="BA31" s="122">
        <v>119</v>
      </c>
      <c r="BB31" s="122">
        <v>0</v>
      </c>
      <c r="BC31" s="122">
        <v>0</v>
      </c>
    </row>
    <row r="32" spans="1:55" s="102" customFormat="1" ht="12" customHeight="1">
      <c r="A32" s="105" t="s">
        <v>112</v>
      </c>
      <c r="B32" s="106" t="s">
        <v>161</v>
      </c>
      <c r="C32" s="105" t="s">
        <v>162</v>
      </c>
      <c r="D32" s="122">
        <f t="shared" si="2"/>
        <v>3465</v>
      </c>
      <c r="E32" s="122">
        <f t="shared" si="3"/>
        <v>0</v>
      </c>
      <c r="F32" s="122">
        <v>0</v>
      </c>
      <c r="G32" s="122">
        <v>0</v>
      </c>
      <c r="H32" s="122">
        <f t="shared" si="4"/>
        <v>0</v>
      </c>
      <c r="I32" s="122">
        <v>0</v>
      </c>
      <c r="J32" s="122">
        <v>0</v>
      </c>
      <c r="K32" s="122">
        <f t="shared" si="5"/>
        <v>3465</v>
      </c>
      <c r="L32" s="122">
        <v>1195</v>
      </c>
      <c r="M32" s="122">
        <v>2270</v>
      </c>
      <c r="N32" s="122">
        <f t="shared" si="6"/>
        <v>3465</v>
      </c>
      <c r="O32" s="122">
        <f t="shared" si="7"/>
        <v>1195</v>
      </c>
      <c r="P32" s="122">
        <v>1195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f t="shared" si="8"/>
        <v>2270</v>
      </c>
      <c r="W32" s="122">
        <v>2270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f t="shared" si="9"/>
        <v>0</v>
      </c>
      <c r="AD32" s="122">
        <v>0</v>
      </c>
      <c r="AE32" s="122">
        <v>0</v>
      </c>
      <c r="AF32" s="122">
        <f t="shared" si="10"/>
        <v>34</v>
      </c>
      <c r="AG32" s="122">
        <v>34</v>
      </c>
      <c r="AH32" s="122">
        <v>0</v>
      </c>
      <c r="AI32" s="122">
        <v>0</v>
      </c>
      <c r="AJ32" s="122">
        <f t="shared" si="11"/>
        <v>85</v>
      </c>
      <c r="AK32" s="122">
        <v>53</v>
      </c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>
        <v>0</v>
      </c>
      <c r="AR32" s="122">
        <v>0</v>
      </c>
      <c r="AS32" s="122">
        <v>32</v>
      </c>
      <c r="AT32" s="122">
        <f t="shared" si="12"/>
        <v>2</v>
      </c>
      <c r="AU32" s="122">
        <v>2</v>
      </c>
      <c r="AV32" s="122">
        <v>0</v>
      </c>
      <c r="AW32" s="122">
        <v>0</v>
      </c>
      <c r="AX32" s="122">
        <v>0</v>
      </c>
      <c r="AY32" s="122">
        <v>0</v>
      </c>
      <c r="AZ32" s="122">
        <f t="shared" si="13"/>
        <v>119</v>
      </c>
      <c r="BA32" s="122">
        <v>119</v>
      </c>
      <c r="BB32" s="122">
        <v>0</v>
      </c>
      <c r="BC32" s="122">
        <v>0</v>
      </c>
    </row>
    <row r="33" spans="1:55" s="102" customFormat="1" ht="12" customHeight="1">
      <c r="A33" s="105" t="s">
        <v>112</v>
      </c>
      <c r="B33" s="106" t="s">
        <v>163</v>
      </c>
      <c r="C33" s="105" t="s">
        <v>164</v>
      </c>
      <c r="D33" s="122">
        <f t="shared" si="2"/>
        <v>1906</v>
      </c>
      <c r="E33" s="122">
        <f t="shared" si="3"/>
        <v>0</v>
      </c>
      <c r="F33" s="122">
        <v>0</v>
      </c>
      <c r="G33" s="122">
        <v>0</v>
      </c>
      <c r="H33" s="122">
        <f t="shared" si="4"/>
        <v>0</v>
      </c>
      <c r="I33" s="122">
        <v>0</v>
      </c>
      <c r="J33" s="122">
        <v>0</v>
      </c>
      <c r="K33" s="122">
        <f t="shared" si="5"/>
        <v>1906</v>
      </c>
      <c r="L33" s="122">
        <v>499</v>
      </c>
      <c r="M33" s="122">
        <v>1407</v>
      </c>
      <c r="N33" s="122">
        <f t="shared" si="6"/>
        <v>1906</v>
      </c>
      <c r="O33" s="122">
        <f t="shared" si="7"/>
        <v>499</v>
      </c>
      <c r="P33" s="122">
        <v>499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f t="shared" si="8"/>
        <v>1407</v>
      </c>
      <c r="W33" s="122">
        <v>1407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f t="shared" si="9"/>
        <v>0</v>
      </c>
      <c r="AD33" s="122">
        <v>0</v>
      </c>
      <c r="AE33" s="122">
        <v>0</v>
      </c>
      <c r="AF33" s="122">
        <f t="shared" si="10"/>
        <v>18</v>
      </c>
      <c r="AG33" s="122">
        <v>18</v>
      </c>
      <c r="AH33" s="122">
        <v>0</v>
      </c>
      <c r="AI33" s="122">
        <v>0</v>
      </c>
      <c r="AJ33" s="122">
        <f t="shared" si="11"/>
        <v>46</v>
      </c>
      <c r="AK33" s="122">
        <v>29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  <c r="AS33" s="122">
        <v>17</v>
      </c>
      <c r="AT33" s="122">
        <f t="shared" si="12"/>
        <v>1</v>
      </c>
      <c r="AU33" s="122">
        <v>1</v>
      </c>
      <c r="AV33" s="122">
        <v>0</v>
      </c>
      <c r="AW33" s="122">
        <v>0</v>
      </c>
      <c r="AX33" s="122">
        <v>0</v>
      </c>
      <c r="AY33" s="122">
        <v>0</v>
      </c>
      <c r="AZ33" s="122">
        <f t="shared" si="13"/>
        <v>12</v>
      </c>
      <c r="BA33" s="122">
        <v>12</v>
      </c>
      <c r="BB33" s="122">
        <v>0</v>
      </c>
      <c r="BC33" s="122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165</v>
      </c>
      <c r="C2" s="43" t="s">
        <v>315</v>
      </c>
      <c r="D2" s="110" t="s">
        <v>166</v>
      </c>
      <c r="E2" s="2"/>
      <c r="F2" s="2"/>
      <c r="G2" s="2"/>
      <c r="H2" s="2"/>
      <c r="I2" s="2"/>
      <c r="J2" s="2"/>
      <c r="K2" s="2"/>
      <c r="L2" s="2" t="str">
        <f>LEFT(C2,2)</f>
        <v>45</v>
      </c>
      <c r="M2" s="2" t="str">
        <f>IF(L2&lt;&gt;"",VLOOKUP(L2,$AI$6:$AJ$52,2,FALSE),"-")</f>
        <v>宮崎県</v>
      </c>
      <c r="AA2" s="1">
        <f>IF(VALUE(C2)=0,0,1)</f>
        <v>1</v>
      </c>
      <c r="AB2" s="10" t="str">
        <f>IF(AA2=0,"",VLOOKUP(C2,'水洗化人口等'!B7:C33,2,FALSE))</f>
        <v>合計</v>
      </c>
      <c r="AC2" s="10"/>
      <c r="AD2" s="45">
        <f>IF(AA2=0,1,IF(ISERROR(AB2),1,0))</f>
        <v>0</v>
      </c>
      <c r="AF2" s="10">
        <f>COUNTA('水洗化人口等'!B7:B33)+6</f>
        <v>33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1" t="s">
        <v>167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7" t="s">
        <v>168</v>
      </c>
      <c r="G6" s="158"/>
      <c r="H6" s="37" t="s">
        <v>169</v>
      </c>
      <c r="I6" s="37" t="s">
        <v>170</v>
      </c>
      <c r="J6" s="37" t="s">
        <v>171</v>
      </c>
      <c r="K6" s="4" t="s">
        <v>172</v>
      </c>
      <c r="L6" s="14" t="s">
        <v>173</v>
      </c>
      <c r="M6" s="38" t="s">
        <v>174</v>
      </c>
      <c r="AF6" s="10">
        <f>+'水洗化人口等'!B6</f>
        <v>0</v>
      </c>
      <c r="AG6" s="10">
        <v>6</v>
      </c>
      <c r="AI6" s="41" t="s">
        <v>175</v>
      </c>
      <c r="AJ6" s="2" t="s">
        <v>47</v>
      </c>
    </row>
    <row r="7" spans="2:36" ht="16.5" customHeight="1">
      <c r="B7" s="166" t="s">
        <v>176</v>
      </c>
      <c r="C7" s="5" t="s">
        <v>177</v>
      </c>
      <c r="D7" s="15">
        <f>AD7</f>
        <v>149131</v>
      </c>
      <c r="F7" s="161" t="s">
        <v>178</v>
      </c>
      <c r="G7" s="6" t="s">
        <v>179</v>
      </c>
      <c r="H7" s="16">
        <f aca="true" t="shared" si="0" ref="H7:H12">AD14</f>
        <v>87584</v>
      </c>
      <c r="I7" s="16">
        <f aca="true" t="shared" si="1" ref="I7:I12">AD24</f>
        <v>244244</v>
      </c>
      <c r="J7" s="16">
        <f aca="true" t="shared" si="2" ref="J7:J12">SUM(H7:I7)</f>
        <v>331828</v>
      </c>
      <c r="K7" s="17">
        <f aca="true" t="shared" si="3" ref="K7:K12">IF(J$13&gt;0,J7/J$13,0)</f>
        <v>0.9516691522312722</v>
      </c>
      <c r="L7" s="18">
        <f>AD34</f>
        <v>36760</v>
      </c>
      <c r="M7" s="19">
        <f>AD37</f>
        <v>490</v>
      </c>
      <c r="AA7" s="3" t="s">
        <v>177</v>
      </c>
      <c r="AB7" s="44" t="s">
        <v>180</v>
      </c>
      <c r="AC7" s="44" t="s">
        <v>181</v>
      </c>
      <c r="AD7" s="10">
        <f aca="true" ca="1" t="shared" si="4" ref="AD7:AD53">IF(AD$2=0,INDIRECT(AB7&amp;"!"&amp;AC7&amp;$AG$2),0)</f>
        <v>149131</v>
      </c>
      <c r="AF7" s="41" t="str">
        <f>+'水洗化人口等'!B7</f>
        <v>45000</v>
      </c>
      <c r="AG7" s="10">
        <v>7</v>
      </c>
      <c r="AI7" s="41" t="s">
        <v>182</v>
      </c>
      <c r="AJ7" s="2" t="s">
        <v>46</v>
      </c>
    </row>
    <row r="8" spans="2:36" ht="16.5" customHeight="1">
      <c r="B8" s="167"/>
      <c r="C8" s="6" t="s">
        <v>183</v>
      </c>
      <c r="D8" s="20">
        <f>AD8</f>
        <v>33</v>
      </c>
      <c r="F8" s="162"/>
      <c r="G8" s="6" t="s">
        <v>184</v>
      </c>
      <c r="H8" s="16">
        <f t="shared" si="0"/>
        <v>0</v>
      </c>
      <c r="I8" s="16">
        <f t="shared" si="1"/>
        <v>386</v>
      </c>
      <c r="J8" s="16">
        <f t="shared" si="2"/>
        <v>386</v>
      </c>
      <c r="K8" s="17">
        <f t="shared" si="3"/>
        <v>0.0011070322358609614</v>
      </c>
      <c r="L8" s="18">
        <f>AD35</f>
        <v>0</v>
      </c>
      <c r="M8" s="19">
        <f>AD38</f>
        <v>0</v>
      </c>
      <c r="AA8" s="3" t="s">
        <v>183</v>
      </c>
      <c r="AB8" s="44" t="s">
        <v>180</v>
      </c>
      <c r="AC8" s="44" t="s">
        <v>185</v>
      </c>
      <c r="AD8" s="10">
        <f ca="1" t="shared" si="4"/>
        <v>33</v>
      </c>
      <c r="AF8" s="41" t="str">
        <f>+'水洗化人口等'!B8</f>
        <v>45201</v>
      </c>
      <c r="AG8" s="10">
        <v>8</v>
      </c>
      <c r="AI8" s="41" t="s">
        <v>186</v>
      </c>
      <c r="AJ8" s="2" t="s">
        <v>45</v>
      </c>
    </row>
    <row r="9" spans="2:36" ht="16.5" customHeight="1">
      <c r="B9" s="168"/>
      <c r="C9" s="7" t="s">
        <v>187</v>
      </c>
      <c r="D9" s="21">
        <f>SUM(D7:D8)</f>
        <v>149164</v>
      </c>
      <c r="F9" s="162"/>
      <c r="G9" s="6" t="s">
        <v>188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189</v>
      </c>
      <c r="AB9" s="44" t="s">
        <v>180</v>
      </c>
      <c r="AC9" s="44" t="s">
        <v>190</v>
      </c>
      <c r="AD9" s="10">
        <f ca="1" t="shared" si="4"/>
        <v>545777</v>
      </c>
      <c r="AF9" s="41" t="str">
        <f>+'水洗化人口等'!B9</f>
        <v>45202</v>
      </c>
      <c r="AG9" s="10">
        <v>9</v>
      </c>
      <c r="AI9" s="41" t="s">
        <v>191</v>
      </c>
      <c r="AJ9" s="2" t="s">
        <v>44</v>
      </c>
    </row>
    <row r="10" spans="2:36" ht="16.5" customHeight="1">
      <c r="B10" s="169" t="s">
        <v>192</v>
      </c>
      <c r="C10" s="112" t="s">
        <v>189</v>
      </c>
      <c r="D10" s="20">
        <f>AD9</f>
        <v>545777</v>
      </c>
      <c r="F10" s="162"/>
      <c r="G10" s="6" t="s">
        <v>193</v>
      </c>
      <c r="H10" s="16">
        <f t="shared" si="0"/>
        <v>4264</v>
      </c>
      <c r="I10" s="16">
        <f t="shared" si="1"/>
        <v>12171</v>
      </c>
      <c r="J10" s="16">
        <f t="shared" si="2"/>
        <v>16435</v>
      </c>
      <c r="K10" s="17">
        <f t="shared" si="3"/>
        <v>0.0471349087988987</v>
      </c>
      <c r="L10" s="22" t="s">
        <v>194</v>
      </c>
      <c r="M10" s="23" t="s">
        <v>194</v>
      </c>
      <c r="AA10" s="3" t="s">
        <v>195</v>
      </c>
      <c r="AB10" s="44" t="s">
        <v>180</v>
      </c>
      <c r="AC10" s="44" t="s">
        <v>196</v>
      </c>
      <c r="AD10" s="10">
        <f ca="1" t="shared" si="4"/>
        <v>0</v>
      </c>
      <c r="AF10" s="41" t="str">
        <f>+'水洗化人口等'!B10</f>
        <v>45203</v>
      </c>
      <c r="AG10" s="10">
        <v>10</v>
      </c>
      <c r="AI10" s="41" t="s">
        <v>197</v>
      </c>
      <c r="AJ10" s="2" t="s">
        <v>43</v>
      </c>
    </row>
    <row r="11" spans="2:36" ht="16.5" customHeight="1">
      <c r="B11" s="170"/>
      <c r="C11" s="6" t="s">
        <v>195</v>
      </c>
      <c r="D11" s="20">
        <f>AD10</f>
        <v>0</v>
      </c>
      <c r="F11" s="162"/>
      <c r="G11" s="6" t="s">
        <v>198</v>
      </c>
      <c r="H11" s="16">
        <f t="shared" si="0"/>
        <v>31</v>
      </c>
      <c r="I11" s="16">
        <f t="shared" si="1"/>
        <v>0</v>
      </c>
      <c r="J11" s="16">
        <f t="shared" si="2"/>
        <v>31</v>
      </c>
      <c r="K11" s="17">
        <f t="shared" si="3"/>
        <v>8.890673396810829E-05</v>
      </c>
      <c r="L11" s="22" t="s">
        <v>194</v>
      </c>
      <c r="M11" s="23" t="s">
        <v>194</v>
      </c>
      <c r="AA11" s="3" t="s">
        <v>199</v>
      </c>
      <c r="AB11" s="44" t="s">
        <v>180</v>
      </c>
      <c r="AC11" s="44" t="s">
        <v>200</v>
      </c>
      <c r="AD11" s="10">
        <f ca="1" t="shared" si="4"/>
        <v>452307</v>
      </c>
      <c r="AF11" s="41" t="str">
        <f>+'水洗化人口等'!B11</f>
        <v>45204</v>
      </c>
      <c r="AG11" s="10">
        <v>11</v>
      </c>
      <c r="AI11" s="41" t="s">
        <v>201</v>
      </c>
      <c r="AJ11" s="2" t="s">
        <v>42</v>
      </c>
    </row>
    <row r="12" spans="2:36" ht="16.5" customHeight="1">
      <c r="B12" s="170"/>
      <c r="C12" s="6" t="s">
        <v>199</v>
      </c>
      <c r="D12" s="20">
        <f>AD11</f>
        <v>452307</v>
      </c>
      <c r="F12" s="162"/>
      <c r="G12" s="6" t="s">
        <v>202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194</v>
      </c>
      <c r="M12" s="23" t="s">
        <v>194</v>
      </c>
      <c r="AA12" s="3" t="s">
        <v>203</v>
      </c>
      <c r="AB12" s="44" t="s">
        <v>180</v>
      </c>
      <c r="AC12" s="44" t="s">
        <v>204</v>
      </c>
      <c r="AD12" s="10">
        <f ca="1" t="shared" si="4"/>
        <v>276629</v>
      </c>
      <c r="AF12" s="41" t="str">
        <f>+'水洗化人口等'!B12</f>
        <v>45205</v>
      </c>
      <c r="AG12" s="10">
        <v>12</v>
      </c>
      <c r="AI12" s="41" t="s">
        <v>205</v>
      </c>
      <c r="AJ12" s="2" t="s">
        <v>41</v>
      </c>
    </row>
    <row r="13" spans="2:36" ht="16.5" customHeight="1">
      <c r="B13" s="171"/>
      <c r="C13" s="7" t="s">
        <v>187</v>
      </c>
      <c r="D13" s="21">
        <f>SUM(D10:D12)</f>
        <v>998084</v>
      </c>
      <c r="F13" s="163"/>
      <c r="G13" s="6" t="s">
        <v>187</v>
      </c>
      <c r="H13" s="16">
        <f>SUM(H7:H12)</f>
        <v>91879</v>
      </c>
      <c r="I13" s="16">
        <f>SUM(I7:I12)</f>
        <v>256801</v>
      </c>
      <c r="J13" s="16">
        <f>SUM(J7:J12)</f>
        <v>348680</v>
      </c>
      <c r="K13" s="17">
        <v>1</v>
      </c>
      <c r="L13" s="22" t="s">
        <v>194</v>
      </c>
      <c r="M13" s="23" t="s">
        <v>194</v>
      </c>
      <c r="AA13" s="3" t="s">
        <v>206</v>
      </c>
      <c r="AB13" s="44" t="s">
        <v>180</v>
      </c>
      <c r="AC13" s="44" t="s">
        <v>207</v>
      </c>
      <c r="AD13" s="10">
        <f ca="1" t="shared" si="4"/>
        <v>3963</v>
      </c>
      <c r="AF13" s="41" t="str">
        <f>+'水洗化人口等'!B13</f>
        <v>45206</v>
      </c>
      <c r="AG13" s="10">
        <v>13</v>
      </c>
      <c r="AI13" s="41" t="s">
        <v>208</v>
      </c>
      <c r="AJ13" s="2" t="s">
        <v>40</v>
      </c>
    </row>
    <row r="14" spans="2:36" ht="16.5" customHeight="1" thickBot="1">
      <c r="B14" s="159" t="s">
        <v>209</v>
      </c>
      <c r="C14" s="160"/>
      <c r="D14" s="24">
        <f>SUM(D9,D13)</f>
        <v>1147248</v>
      </c>
      <c r="F14" s="164" t="s">
        <v>210</v>
      </c>
      <c r="G14" s="165"/>
      <c r="H14" s="16">
        <f>AD20</f>
        <v>37</v>
      </c>
      <c r="I14" s="16">
        <f>AD30</f>
        <v>0</v>
      </c>
      <c r="J14" s="16">
        <f>SUM(H14:I14)</f>
        <v>37</v>
      </c>
      <c r="K14" s="25" t="s">
        <v>194</v>
      </c>
      <c r="L14" s="22" t="s">
        <v>194</v>
      </c>
      <c r="M14" s="23" t="s">
        <v>194</v>
      </c>
      <c r="AA14" s="3" t="s">
        <v>179</v>
      </c>
      <c r="AB14" s="44" t="s">
        <v>211</v>
      </c>
      <c r="AC14" s="44" t="s">
        <v>204</v>
      </c>
      <c r="AD14" s="10">
        <f ca="1" t="shared" si="4"/>
        <v>87584</v>
      </c>
      <c r="AF14" s="41" t="str">
        <f>+'水洗化人口等'!B14</f>
        <v>45207</v>
      </c>
      <c r="AG14" s="10">
        <v>14</v>
      </c>
      <c r="AI14" s="41" t="s">
        <v>212</v>
      </c>
      <c r="AJ14" s="2" t="s">
        <v>39</v>
      </c>
    </row>
    <row r="15" spans="2:36" ht="16.5" customHeight="1" thickBot="1">
      <c r="B15" s="159" t="s">
        <v>213</v>
      </c>
      <c r="C15" s="160"/>
      <c r="D15" s="24">
        <f>AD13</f>
        <v>3963</v>
      </c>
      <c r="F15" s="159" t="s">
        <v>214</v>
      </c>
      <c r="G15" s="160"/>
      <c r="H15" s="26">
        <f>SUM(H13:H14)</f>
        <v>91916</v>
      </c>
      <c r="I15" s="26">
        <f>SUM(I13:I14)</f>
        <v>256801</v>
      </c>
      <c r="J15" s="26">
        <f>SUM(J13:J14)</f>
        <v>348717</v>
      </c>
      <c r="K15" s="27" t="s">
        <v>194</v>
      </c>
      <c r="L15" s="28">
        <f>SUM(L7:L9)</f>
        <v>36760</v>
      </c>
      <c r="M15" s="29">
        <f>SUM(M7:M9)</f>
        <v>490</v>
      </c>
      <c r="AA15" s="3" t="s">
        <v>184</v>
      </c>
      <c r="AB15" s="44" t="s">
        <v>211</v>
      </c>
      <c r="AC15" s="44" t="s">
        <v>215</v>
      </c>
      <c r="AD15" s="10">
        <f ca="1" t="shared" si="4"/>
        <v>0</v>
      </c>
      <c r="AF15" s="41" t="str">
        <f>+'水洗化人口等'!B15</f>
        <v>45208</v>
      </c>
      <c r="AG15" s="10">
        <v>15</v>
      </c>
      <c r="AI15" s="41" t="s">
        <v>216</v>
      </c>
      <c r="AJ15" s="2" t="s">
        <v>38</v>
      </c>
    </row>
    <row r="16" spans="2:36" ht="16.5" customHeight="1" thickBot="1">
      <c r="B16" s="8" t="s">
        <v>217</v>
      </c>
      <c r="AA16" s="3" t="s">
        <v>188</v>
      </c>
      <c r="AB16" s="44" t="s">
        <v>211</v>
      </c>
      <c r="AC16" s="44" t="s">
        <v>207</v>
      </c>
      <c r="AD16" s="10">
        <f ca="1" t="shared" si="4"/>
        <v>0</v>
      </c>
      <c r="AF16" s="41" t="str">
        <f>+'水洗化人口等'!B16</f>
        <v>45209</v>
      </c>
      <c r="AG16" s="10">
        <v>16</v>
      </c>
      <c r="AI16" s="41" t="s">
        <v>218</v>
      </c>
      <c r="AJ16" s="2" t="s">
        <v>37</v>
      </c>
    </row>
    <row r="17" spans="3:36" ht="16.5" customHeight="1" thickBot="1">
      <c r="C17" s="30">
        <f>AD12</f>
        <v>276629</v>
      </c>
      <c r="D17" s="3" t="s">
        <v>219</v>
      </c>
      <c r="J17" s="13"/>
      <c r="AA17" s="3" t="s">
        <v>193</v>
      </c>
      <c r="AB17" s="44" t="s">
        <v>211</v>
      </c>
      <c r="AC17" s="44" t="s">
        <v>220</v>
      </c>
      <c r="AD17" s="10">
        <f ca="1" t="shared" si="4"/>
        <v>4264</v>
      </c>
      <c r="AF17" s="41" t="str">
        <f>+'水洗化人口等'!B17</f>
        <v>45341</v>
      </c>
      <c r="AG17" s="10">
        <v>17</v>
      </c>
      <c r="AI17" s="41" t="s">
        <v>221</v>
      </c>
      <c r="AJ17" s="2" t="s">
        <v>36</v>
      </c>
    </row>
    <row r="18" spans="6:36" ht="30" customHeight="1">
      <c r="F18" s="157" t="s">
        <v>222</v>
      </c>
      <c r="G18" s="158"/>
      <c r="H18" s="37" t="s">
        <v>169</v>
      </c>
      <c r="I18" s="37" t="s">
        <v>170</v>
      </c>
      <c r="J18" s="40" t="s">
        <v>171</v>
      </c>
      <c r="AA18" s="3" t="s">
        <v>198</v>
      </c>
      <c r="AB18" s="44" t="s">
        <v>211</v>
      </c>
      <c r="AC18" s="44" t="s">
        <v>223</v>
      </c>
      <c r="AD18" s="10">
        <f ca="1" t="shared" si="4"/>
        <v>31</v>
      </c>
      <c r="AF18" s="41" t="str">
        <f>+'水洗化人口等'!B18</f>
        <v>45361</v>
      </c>
      <c r="AG18" s="10">
        <v>18</v>
      </c>
      <c r="AI18" s="41" t="s">
        <v>224</v>
      </c>
      <c r="AJ18" s="2" t="s">
        <v>35</v>
      </c>
    </row>
    <row r="19" spans="3:36" ht="16.5" customHeight="1">
      <c r="C19" s="39" t="s">
        <v>225</v>
      </c>
      <c r="D19" s="9">
        <f>IF(D$14&gt;0,D13/D$14,0)</f>
        <v>0.8699810328717069</v>
      </c>
      <c r="F19" s="164" t="s">
        <v>226</v>
      </c>
      <c r="G19" s="165"/>
      <c r="H19" s="16">
        <f>AD21</f>
        <v>0</v>
      </c>
      <c r="I19" s="16">
        <f>AD31</f>
        <v>0</v>
      </c>
      <c r="J19" s="20">
        <f>SUM(H19:I19)</f>
        <v>0</v>
      </c>
      <c r="AA19" s="3" t="s">
        <v>202</v>
      </c>
      <c r="AB19" s="44" t="s">
        <v>211</v>
      </c>
      <c r="AC19" s="44" t="s">
        <v>227</v>
      </c>
      <c r="AD19" s="10">
        <f ca="1" t="shared" si="4"/>
        <v>0</v>
      </c>
      <c r="AF19" s="41" t="str">
        <f>+'水洗化人口等'!B19</f>
        <v>45382</v>
      </c>
      <c r="AG19" s="10">
        <v>19</v>
      </c>
      <c r="AI19" s="41" t="s">
        <v>228</v>
      </c>
      <c r="AJ19" s="2" t="s">
        <v>34</v>
      </c>
    </row>
    <row r="20" spans="3:36" ht="16.5" customHeight="1">
      <c r="C20" s="39" t="s">
        <v>229</v>
      </c>
      <c r="D20" s="9">
        <f>IF(D$14&gt;0,D9/D$14,0)</f>
        <v>0.1300189671282931</v>
      </c>
      <c r="F20" s="164" t="s">
        <v>230</v>
      </c>
      <c r="G20" s="165"/>
      <c r="H20" s="16">
        <f>AD22</f>
        <v>27073</v>
      </c>
      <c r="I20" s="16">
        <f>AD32</f>
        <v>0</v>
      </c>
      <c r="J20" s="20">
        <f>SUM(H20:I20)</f>
        <v>27073</v>
      </c>
      <c r="AA20" s="3" t="s">
        <v>210</v>
      </c>
      <c r="AB20" s="44" t="s">
        <v>211</v>
      </c>
      <c r="AC20" s="44" t="s">
        <v>231</v>
      </c>
      <c r="AD20" s="10">
        <f ca="1" t="shared" si="4"/>
        <v>37</v>
      </c>
      <c r="AF20" s="41" t="str">
        <f>+'水洗化人口等'!B20</f>
        <v>45383</v>
      </c>
      <c r="AG20" s="10">
        <v>20</v>
      </c>
      <c r="AI20" s="41" t="s">
        <v>232</v>
      </c>
      <c r="AJ20" s="2" t="s">
        <v>33</v>
      </c>
    </row>
    <row r="21" spans="3:36" ht="16.5" customHeight="1">
      <c r="C21" s="113" t="s">
        <v>233</v>
      </c>
      <c r="D21" s="9">
        <f>IF(D$14&gt;0,D10/D$14,0)</f>
        <v>0.47572713136130984</v>
      </c>
      <c r="F21" s="164" t="s">
        <v>234</v>
      </c>
      <c r="G21" s="165"/>
      <c r="H21" s="16">
        <f>AD23</f>
        <v>58876</v>
      </c>
      <c r="I21" s="16">
        <f>AD33</f>
        <v>250483</v>
      </c>
      <c r="J21" s="20">
        <f>SUM(H21:I21)</f>
        <v>309359</v>
      </c>
      <c r="AA21" s="3" t="s">
        <v>226</v>
      </c>
      <c r="AB21" s="44" t="s">
        <v>211</v>
      </c>
      <c r="AC21" s="44" t="s">
        <v>235</v>
      </c>
      <c r="AD21" s="10">
        <f ca="1" t="shared" si="4"/>
        <v>0</v>
      </c>
      <c r="AF21" s="41" t="str">
        <f>+'水洗化人口等'!B21</f>
        <v>45401</v>
      </c>
      <c r="AG21" s="10">
        <v>21</v>
      </c>
      <c r="AI21" s="41" t="s">
        <v>236</v>
      </c>
      <c r="AJ21" s="2" t="s">
        <v>32</v>
      </c>
    </row>
    <row r="22" spans="3:36" ht="16.5" customHeight="1" thickBot="1">
      <c r="C22" s="39" t="s">
        <v>237</v>
      </c>
      <c r="D22" s="9">
        <f>IF(D$14&gt;0,D12/D$14,0)</f>
        <v>0.3942539015103971</v>
      </c>
      <c r="F22" s="159" t="s">
        <v>214</v>
      </c>
      <c r="G22" s="160"/>
      <c r="H22" s="26">
        <f>SUM(H19:H21)</f>
        <v>85949</v>
      </c>
      <c r="I22" s="26">
        <f>SUM(I19:I21)</f>
        <v>250483</v>
      </c>
      <c r="J22" s="31">
        <f>SUM(J19:J21)</f>
        <v>336432</v>
      </c>
      <c r="AA22" s="3" t="s">
        <v>230</v>
      </c>
      <c r="AB22" s="44" t="s">
        <v>211</v>
      </c>
      <c r="AC22" s="44" t="s">
        <v>238</v>
      </c>
      <c r="AD22" s="10">
        <f ca="1" t="shared" si="4"/>
        <v>27073</v>
      </c>
      <c r="AF22" s="41" t="str">
        <f>+'水洗化人口等'!B22</f>
        <v>45402</v>
      </c>
      <c r="AG22" s="10">
        <v>22</v>
      </c>
      <c r="AI22" s="41" t="s">
        <v>239</v>
      </c>
      <c r="AJ22" s="2" t="s">
        <v>31</v>
      </c>
    </row>
    <row r="23" spans="3:36" ht="16.5" customHeight="1">
      <c r="C23" s="39" t="s">
        <v>240</v>
      </c>
      <c r="D23" s="9">
        <f>IF(D$14&gt;0,C17/D$14,0)</f>
        <v>0.24112397668158933</v>
      </c>
      <c r="F23" s="8"/>
      <c r="J23" s="32"/>
      <c r="AA23" s="3" t="s">
        <v>234</v>
      </c>
      <c r="AB23" s="44" t="s">
        <v>211</v>
      </c>
      <c r="AC23" s="44" t="s">
        <v>241</v>
      </c>
      <c r="AD23" s="10">
        <f ca="1" t="shared" si="4"/>
        <v>58876</v>
      </c>
      <c r="AF23" s="41" t="str">
        <f>+'水洗化人口等'!B23</f>
        <v>45403</v>
      </c>
      <c r="AG23" s="10">
        <v>23</v>
      </c>
      <c r="AI23" s="41" t="s">
        <v>242</v>
      </c>
      <c r="AJ23" s="2" t="s">
        <v>30</v>
      </c>
    </row>
    <row r="24" spans="3:36" ht="16.5" customHeight="1" thickBot="1">
      <c r="C24" s="39" t="s">
        <v>243</v>
      </c>
      <c r="D24" s="9">
        <f>IF(D$9&gt;0,D7/D$9,0)</f>
        <v>0.9997787669947172</v>
      </c>
      <c r="J24" s="33" t="s">
        <v>244</v>
      </c>
      <c r="AA24" s="3" t="s">
        <v>179</v>
      </c>
      <c r="AB24" s="44" t="s">
        <v>211</v>
      </c>
      <c r="AC24" s="44" t="s">
        <v>245</v>
      </c>
      <c r="AD24" s="10">
        <f ca="1" t="shared" si="4"/>
        <v>244244</v>
      </c>
      <c r="AF24" s="41" t="str">
        <f>+'水洗化人口等'!B24</f>
        <v>45404</v>
      </c>
      <c r="AG24" s="10">
        <v>24</v>
      </c>
      <c r="AI24" s="41" t="s">
        <v>246</v>
      </c>
      <c r="AJ24" s="2" t="s">
        <v>29</v>
      </c>
    </row>
    <row r="25" spans="3:36" ht="16.5" customHeight="1">
      <c r="C25" s="39" t="s">
        <v>247</v>
      </c>
      <c r="D25" s="9">
        <f>IF(D$9&gt;0,D8/D$9,0)</f>
        <v>0.000221233005282776</v>
      </c>
      <c r="F25" s="182" t="s">
        <v>0</v>
      </c>
      <c r="G25" s="183"/>
      <c r="H25" s="183"/>
      <c r="I25" s="172" t="s">
        <v>248</v>
      </c>
      <c r="J25" s="174" t="s">
        <v>249</v>
      </c>
      <c r="AA25" s="3" t="s">
        <v>184</v>
      </c>
      <c r="AB25" s="44" t="s">
        <v>211</v>
      </c>
      <c r="AC25" s="44" t="s">
        <v>250</v>
      </c>
      <c r="AD25" s="10">
        <f ca="1" t="shared" si="4"/>
        <v>386</v>
      </c>
      <c r="AF25" s="41" t="str">
        <f>+'水洗化人口等'!B25</f>
        <v>45405</v>
      </c>
      <c r="AG25" s="10">
        <v>25</v>
      </c>
      <c r="AI25" s="41" t="s">
        <v>251</v>
      </c>
      <c r="AJ25" s="2" t="s">
        <v>28</v>
      </c>
    </row>
    <row r="26" spans="6:36" ht="16.5" customHeight="1">
      <c r="F26" s="184"/>
      <c r="G26" s="185"/>
      <c r="H26" s="185"/>
      <c r="I26" s="173"/>
      <c r="J26" s="175"/>
      <c r="AA26" s="3" t="s">
        <v>188</v>
      </c>
      <c r="AB26" s="44" t="s">
        <v>211</v>
      </c>
      <c r="AC26" s="44" t="s">
        <v>252</v>
      </c>
      <c r="AD26" s="10">
        <f ca="1" t="shared" si="4"/>
        <v>0</v>
      </c>
      <c r="AF26" s="41" t="str">
        <f>+'水洗化人口等'!B26</f>
        <v>45406</v>
      </c>
      <c r="AG26" s="10">
        <v>26</v>
      </c>
      <c r="AI26" s="41" t="s">
        <v>253</v>
      </c>
      <c r="AJ26" s="2" t="s">
        <v>27</v>
      </c>
    </row>
    <row r="27" spans="6:36" ht="16.5" customHeight="1">
      <c r="F27" s="176" t="s">
        <v>254</v>
      </c>
      <c r="G27" s="177"/>
      <c r="H27" s="178"/>
      <c r="I27" s="18">
        <f aca="true" t="shared" si="5" ref="I27:I35">AD40</f>
        <v>2179</v>
      </c>
      <c r="J27" s="34">
        <f>AD49</f>
        <v>190</v>
      </c>
      <c r="AA27" s="3" t="s">
        <v>193</v>
      </c>
      <c r="AB27" s="44" t="s">
        <v>211</v>
      </c>
      <c r="AC27" s="44" t="s">
        <v>255</v>
      </c>
      <c r="AD27" s="10">
        <f ca="1" t="shared" si="4"/>
        <v>12171</v>
      </c>
      <c r="AF27" s="41" t="str">
        <f>+'水洗化人口等'!B27</f>
        <v>45421</v>
      </c>
      <c r="AG27" s="10">
        <v>27</v>
      </c>
      <c r="AI27" s="41" t="s">
        <v>256</v>
      </c>
      <c r="AJ27" s="2" t="s">
        <v>26</v>
      </c>
    </row>
    <row r="28" spans="6:36" ht="16.5" customHeight="1">
      <c r="F28" s="179" t="s">
        <v>257</v>
      </c>
      <c r="G28" s="180"/>
      <c r="H28" s="181"/>
      <c r="I28" s="18">
        <f t="shared" si="5"/>
        <v>47</v>
      </c>
      <c r="J28" s="34">
        <f>AD50</f>
        <v>3</v>
      </c>
      <c r="AA28" s="3" t="s">
        <v>198</v>
      </c>
      <c r="AB28" s="44" t="s">
        <v>211</v>
      </c>
      <c r="AC28" s="44" t="s">
        <v>258</v>
      </c>
      <c r="AD28" s="10">
        <f ca="1" t="shared" si="4"/>
        <v>0</v>
      </c>
      <c r="AF28" s="41" t="str">
        <f>+'水洗化人口等'!B28</f>
        <v>45429</v>
      </c>
      <c r="AG28" s="10">
        <v>28</v>
      </c>
      <c r="AI28" s="41" t="s">
        <v>259</v>
      </c>
      <c r="AJ28" s="2" t="s">
        <v>25</v>
      </c>
    </row>
    <row r="29" spans="6:36" ht="16.5" customHeight="1">
      <c r="F29" s="176" t="s">
        <v>260</v>
      </c>
      <c r="G29" s="177"/>
      <c r="H29" s="178"/>
      <c r="I29" s="18">
        <f t="shared" si="5"/>
        <v>1101</v>
      </c>
      <c r="J29" s="34">
        <f>AD51</f>
        <v>55</v>
      </c>
      <c r="AA29" s="3" t="s">
        <v>202</v>
      </c>
      <c r="AB29" s="44" t="s">
        <v>211</v>
      </c>
      <c r="AC29" s="44" t="s">
        <v>261</v>
      </c>
      <c r="AD29" s="10">
        <f ca="1" t="shared" si="4"/>
        <v>0</v>
      </c>
      <c r="AF29" s="41" t="str">
        <f>+'水洗化人口等'!B29</f>
        <v>45430</v>
      </c>
      <c r="AG29" s="10">
        <v>29</v>
      </c>
      <c r="AI29" s="41" t="s">
        <v>262</v>
      </c>
      <c r="AJ29" s="2" t="s">
        <v>24</v>
      </c>
    </row>
    <row r="30" spans="6:36" ht="16.5" customHeight="1">
      <c r="F30" s="176" t="s">
        <v>263</v>
      </c>
      <c r="G30" s="177"/>
      <c r="H30" s="178"/>
      <c r="I30" s="18">
        <f t="shared" si="5"/>
        <v>2931</v>
      </c>
      <c r="J30" s="34">
        <f>AD52</f>
        <v>11</v>
      </c>
      <c r="AA30" s="3" t="s">
        <v>210</v>
      </c>
      <c r="AB30" s="44" t="s">
        <v>211</v>
      </c>
      <c r="AC30" s="44" t="s">
        <v>264</v>
      </c>
      <c r="AD30" s="10">
        <f ca="1" t="shared" si="4"/>
        <v>0</v>
      </c>
      <c r="AF30" s="41" t="str">
        <f>+'水洗化人口等'!B30</f>
        <v>45431</v>
      </c>
      <c r="AG30" s="10">
        <v>30</v>
      </c>
      <c r="AI30" s="41" t="s">
        <v>265</v>
      </c>
      <c r="AJ30" s="2" t="s">
        <v>23</v>
      </c>
    </row>
    <row r="31" spans="6:36" ht="16.5" customHeight="1">
      <c r="F31" s="176" t="s">
        <v>266</v>
      </c>
      <c r="G31" s="177"/>
      <c r="H31" s="178"/>
      <c r="I31" s="18">
        <f t="shared" si="5"/>
        <v>0</v>
      </c>
      <c r="J31" s="34">
        <f>AD53</f>
        <v>0</v>
      </c>
      <c r="AA31" s="3" t="s">
        <v>226</v>
      </c>
      <c r="AB31" s="44" t="s">
        <v>211</v>
      </c>
      <c r="AC31" s="44" t="s">
        <v>181</v>
      </c>
      <c r="AD31" s="10">
        <f ca="1" t="shared" si="4"/>
        <v>0</v>
      </c>
      <c r="AF31" s="41" t="str">
        <f>+'水洗化人口等'!B31</f>
        <v>45441</v>
      </c>
      <c r="AG31" s="10">
        <v>31</v>
      </c>
      <c r="AI31" s="41" t="s">
        <v>267</v>
      </c>
      <c r="AJ31" s="2" t="s">
        <v>22</v>
      </c>
    </row>
    <row r="32" spans="6:36" ht="16.5" customHeight="1">
      <c r="F32" s="176" t="s">
        <v>268</v>
      </c>
      <c r="G32" s="177"/>
      <c r="H32" s="178"/>
      <c r="I32" s="18">
        <f t="shared" si="5"/>
        <v>31774</v>
      </c>
      <c r="J32" s="23" t="s">
        <v>194</v>
      </c>
      <c r="AA32" s="3" t="s">
        <v>230</v>
      </c>
      <c r="AB32" s="44" t="s">
        <v>211</v>
      </c>
      <c r="AC32" s="44" t="s">
        <v>269</v>
      </c>
      <c r="AD32" s="10">
        <f ca="1" t="shared" si="4"/>
        <v>0</v>
      </c>
      <c r="AF32" s="41" t="str">
        <f>+'水洗化人口等'!B32</f>
        <v>45442</v>
      </c>
      <c r="AG32" s="10">
        <v>32</v>
      </c>
      <c r="AI32" s="41" t="s">
        <v>270</v>
      </c>
      <c r="AJ32" s="2" t="s">
        <v>21</v>
      </c>
    </row>
    <row r="33" spans="6:36" ht="16.5" customHeight="1">
      <c r="F33" s="176" t="s">
        <v>271</v>
      </c>
      <c r="G33" s="177"/>
      <c r="H33" s="178"/>
      <c r="I33" s="18">
        <f t="shared" si="5"/>
        <v>156</v>
      </c>
      <c r="J33" s="23" t="s">
        <v>194</v>
      </c>
      <c r="AA33" s="3" t="s">
        <v>234</v>
      </c>
      <c r="AB33" s="44" t="s">
        <v>211</v>
      </c>
      <c r="AC33" s="44" t="s">
        <v>196</v>
      </c>
      <c r="AD33" s="10">
        <f ca="1" t="shared" si="4"/>
        <v>250483</v>
      </c>
      <c r="AF33" s="41" t="str">
        <f>+'水洗化人口等'!B33</f>
        <v>45443</v>
      </c>
      <c r="AG33" s="10">
        <v>33</v>
      </c>
      <c r="AI33" s="41" t="s">
        <v>272</v>
      </c>
      <c r="AJ33" s="2" t="s">
        <v>20</v>
      </c>
    </row>
    <row r="34" spans="6:36" ht="16.5" customHeight="1">
      <c r="F34" s="176" t="s">
        <v>273</v>
      </c>
      <c r="G34" s="177"/>
      <c r="H34" s="178"/>
      <c r="I34" s="18">
        <f t="shared" si="5"/>
        <v>33</v>
      </c>
      <c r="J34" s="23" t="s">
        <v>194</v>
      </c>
      <c r="AA34" s="3" t="s">
        <v>179</v>
      </c>
      <c r="AB34" s="44" t="s">
        <v>211</v>
      </c>
      <c r="AC34" s="44" t="s">
        <v>274</v>
      </c>
      <c r="AD34" s="44">
        <f ca="1" t="shared" si="4"/>
        <v>36760</v>
      </c>
      <c r="AF34" s="41" t="e">
        <f>+水洗化人口等!#REF!</f>
        <v>#REF!</v>
      </c>
      <c r="AG34" s="10">
        <v>34</v>
      </c>
      <c r="AI34" s="41" t="s">
        <v>275</v>
      </c>
      <c r="AJ34" s="2" t="s">
        <v>19</v>
      </c>
    </row>
    <row r="35" spans="6:36" ht="16.5" customHeight="1">
      <c r="F35" s="176" t="s">
        <v>276</v>
      </c>
      <c r="G35" s="177"/>
      <c r="H35" s="178"/>
      <c r="I35" s="18">
        <f t="shared" si="5"/>
        <v>572</v>
      </c>
      <c r="J35" s="23" t="s">
        <v>194</v>
      </c>
      <c r="AA35" s="3" t="s">
        <v>184</v>
      </c>
      <c r="AB35" s="44" t="s">
        <v>211</v>
      </c>
      <c r="AC35" s="44" t="s">
        <v>277</v>
      </c>
      <c r="AD35" s="44">
        <f ca="1" t="shared" si="4"/>
        <v>0</v>
      </c>
      <c r="AF35" s="41" t="e">
        <f>+水洗化人口等!#REF!</f>
        <v>#REF!</v>
      </c>
      <c r="AG35" s="10">
        <v>35</v>
      </c>
      <c r="AI35" s="41" t="s">
        <v>278</v>
      </c>
      <c r="AJ35" s="2" t="s">
        <v>18</v>
      </c>
    </row>
    <row r="36" spans="6:36" ht="16.5" customHeight="1" thickBot="1">
      <c r="F36" s="186" t="s">
        <v>279</v>
      </c>
      <c r="G36" s="187"/>
      <c r="H36" s="188"/>
      <c r="I36" s="35">
        <f>SUM(I27:I35)</f>
        <v>38793</v>
      </c>
      <c r="J36" s="36">
        <f>SUM(J27:J31)</f>
        <v>259</v>
      </c>
      <c r="AA36" s="3" t="s">
        <v>188</v>
      </c>
      <c r="AB36" s="44" t="s">
        <v>211</v>
      </c>
      <c r="AC36" s="44" t="s">
        <v>280</v>
      </c>
      <c r="AD36" s="44">
        <f ca="1" t="shared" si="4"/>
        <v>0</v>
      </c>
      <c r="AF36" s="41" t="e">
        <f>+水洗化人口等!#REF!</f>
        <v>#REF!</v>
      </c>
      <c r="AG36" s="10">
        <v>36</v>
      </c>
      <c r="AI36" s="41" t="s">
        <v>281</v>
      </c>
      <c r="AJ36" s="2" t="s">
        <v>17</v>
      </c>
    </row>
    <row r="37" spans="27:36" ht="13.5">
      <c r="AA37" s="3" t="s">
        <v>179</v>
      </c>
      <c r="AB37" s="44" t="s">
        <v>211</v>
      </c>
      <c r="AC37" s="44" t="s">
        <v>282</v>
      </c>
      <c r="AD37" s="44">
        <f ca="1" t="shared" si="4"/>
        <v>490</v>
      </c>
      <c r="AF37" s="41" t="e">
        <f>+水洗化人口等!#REF!</f>
        <v>#REF!</v>
      </c>
      <c r="AG37" s="10">
        <v>37</v>
      </c>
      <c r="AI37" s="41" t="s">
        <v>283</v>
      </c>
      <c r="AJ37" s="2" t="s">
        <v>16</v>
      </c>
    </row>
    <row r="38" spans="27:36" ht="13.5" hidden="1">
      <c r="AA38" s="3" t="s">
        <v>184</v>
      </c>
      <c r="AB38" s="44" t="s">
        <v>211</v>
      </c>
      <c r="AC38" s="44" t="s">
        <v>284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285</v>
      </c>
      <c r="AJ38" s="2" t="s">
        <v>15</v>
      </c>
    </row>
    <row r="39" spans="27:36" ht="13.5" hidden="1">
      <c r="AA39" s="3" t="s">
        <v>188</v>
      </c>
      <c r="AB39" s="44" t="s">
        <v>211</v>
      </c>
      <c r="AC39" s="44" t="s">
        <v>286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287</v>
      </c>
      <c r="AJ39" s="2" t="s">
        <v>14</v>
      </c>
    </row>
    <row r="40" spans="27:36" ht="13.5" hidden="1">
      <c r="AA40" s="3" t="s">
        <v>254</v>
      </c>
      <c r="AB40" s="44" t="s">
        <v>211</v>
      </c>
      <c r="AC40" s="44" t="s">
        <v>288</v>
      </c>
      <c r="AD40" s="44">
        <f ca="1" t="shared" si="4"/>
        <v>2179</v>
      </c>
      <c r="AF40" s="41" t="e">
        <f>+水洗化人口等!#REF!</f>
        <v>#REF!</v>
      </c>
      <c r="AG40" s="10">
        <v>40</v>
      </c>
      <c r="AI40" s="41" t="s">
        <v>289</v>
      </c>
      <c r="AJ40" s="2" t="s">
        <v>13</v>
      </c>
    </row>
    <row r="41" spans="27:36" ht="13.5" hidden="1">
      <c r="AA41" s="3" t="s">
        <v>257</v>
      </c>
      <c r="AB41" s="44" t="s">
        <v>211</v>
      </c>
      <c r="AC41" s="44" t="s">
        <v>290</v>
      </c>
      <c r="AD41" s="44">
        <f ca="1" t="shared" si="4"/>
        <v>47</v>
      </c>
      <c r="AF41" s="41" t="e">
        <f>+水洗化人口等!#REF!</f>
        <v>#REF!</v>
      </c>
      <c r="AG41" s="10">
        <v>41</v>
      </c>
      <c r="AI41" s="41" t="s">
        <v>291</v>
      </c>
      <c r="AJ41" s="2" t="s">
        <v>12</v>
      </c>
    </row>
    <row r="42" spans="27:36" ht="13.5" hidden="1">
      <c r="AA42" s="3" t="s">
        <v>260</v>
      </c>
      <c r="AB42" s="44" t="s">
        <v>211</v>
      </c>
      <c r="AC42" s="44" t="s">
        <v>292</v>
      </c>
      <c r="AD42" s="44">
        <f ca="1" t="shared" si="4"/>
        <v>1101</v>
      </c>
      <c r="AF42" s="41" t="e">
        <f>+水洗化人口等!#REF!</f>
        <v>#REF!</v>
      </c>
      <c r="AG42" s="10">
        <v>42</v>
      </c>
      <c r="AI42" s="41" t="s">
        <v>293</v>
      </c>
      <c r="AJ42" s="2" t="s">
        <v>11</v>
      </c>
    </row>
    <row r="43" spans="27:36" ht="13.5" hidden="1">
      <c r="AA43" s="3" t="s">
        <v>263</v>
      </c>
      <c r="AB43" s="44" t="s">
        <v>211</v>
      </c>
      <c r="AC43" s="44" t="s">
        <v>294</v>
      </c>
      <c r="AD43" s="44">
        <f ca="1" t="shared" si="4"/>
        <v>2931</v>
      </c>
      <c r="AF43" s="41" t="e">
        <f>+水洗化人口等!#REF!</f>
        <v>#REF!</v>
      </c>
      <c r="AG43" s="10">
        <v>43</v>
      </c>
      <c r="AI43" s="41" t="s">
        <v>295</v>
      </c>
      <c r="AJ43" s="2" t="s">
        <v>10</v>
      </c>
    </row>
    <row r="44" spans="27:36" ht="13.5" hidden="1">
      <c r="AA44" s="3" t="s">
        <v>266</v>
      </c>
      <c r="AB44" s="44" t="s">
        <v>211</v>
      </c>
      <c r="AC44" s="44" t="s">
        <v>296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297</v>
      </c>
      <c r="AJ44" s="2" t="s">
        <v>9</v>
      </c>
    </row>
    <row r="45" spans="27:36" ht="13.5" hidden="1">
      <c r="AA45" s="3" t="s">
        <v>268</v>
      </c>
      <c r="AB45" s="44" t="s">
        <v>211</v>
      </c>
      <c r="AC45" s="44" t="s">
        <v>298</v>
      </c>
      <c r="AD45" s="44">
        <f ca="1" t="shared" si="4"/>
        <v>31774</v>
      </c>
      <c r="AF45" s="41" t="e">
        <f>+水洗化人口等!#REF!</f>
        <v>#REF!</v>
      </c>
      <c r="AG45" s="10">
        <v>45</v>
      </c>
      <c r="AI45" s="41" t="s">
        <v>299</v>
      </c>
      <c r="AJ45" s="2" t="s">
        <v>8</v>
      </c>
    </row>
    <row r="46" spans="27:36" ht="13.5" hidden="1">
      <c r="AA46" s="3" t="s">
        <v>271</v>
      </c>
      <c r="AB46" s="44" t="s">
        <v>211</v>
      </c>
      <c r="AC46" s="44" t="s">
        <v>300</v>
      </c>
      <c r="AD46" s="44">
        <f ca="1" t="shared" si="4"/>
        <v>156</v>
      </c>
      <c r="AF46" s="41" t="e">
        <f>+水洗化人口等!#REF!</f>
        <v>#REF!</v>
      </c>
      <c r="AG46" s="10">
        <v>46</v>
      </c>
      <c r="AI46" s="41" t="s">
        <v>301</v>
      </c>
      <c r="AJ46" s="2" t="s">
        <v>7</v>
      </c>
    </row>
    <row r="47" spans="27:36" ht="13.5" hidden="1">
      <c r="AA47" s="3" t="s">
        <v>273</v>
      </c>
      <c r="AB47" s="44" t="s">
        <v>211</v>
      </c>
      <c r="AC47" s="44" t="s">
        <v>302</v>
      </c>
      <c r="AD47" s="44">
        <f ca="1" t="shared" si="4"/>
        <v>33</v>
      </c>
      <c r="AF47" s="41" t="e">
        <f>+水洗化人口等!#REF!</f>
        <v>#REF!</v>
      </c>
      <c r="AG47" s="10">
        <v>47</v>
      </c>
      <c r="AI47" s="41" t="s">
        <v>303</v>
      </c>
      <c r="AJ47" s="2" t="s">
        <v>6</v>
      </c>
    </row>
    <row r="48" spans="27:36" ht="13.5" hidden="1">
      <c r="AA48" s="3" t="s">
        <v>276</v>
      </c>
      <c r="AB48" s="44" t="s">
        <v>211</v>
      </c>
      <c r="AC48" s="44" t="s">
        <v>304</v>
      </c>
      <c r="AD48" s="44">
        <f ca="1" t="shared" si="4"/>
        <v>572</v>
      </c>
      <c r="AF48" s="41" t="e">
        <f>+水洗化人口等!#REF!</f>
        <v>#REF!</v>
      </c>
      <c r="AG48" s="10">
        <v>48</v>
      </c>
      <c r="AI48" s="41" t="s">
        <v>305</v>
      </c>
      <c r="AJ48" s="2" t="s">
        <v>5</v>
      </c>
    </row>
    <row r="49" spans="27:36" ht="13.5" hidden="1">
      <c r="AA49" s="3" t="s">
        <v>254</v>
      </c>
      <c r="AB49" s="44" t="s">
        <v>211</v>
      </c>
      <c r="AC49" s="44" t="s">
        <v>306</v>
      </c>
      <c r="AD49" s="44">
        <f ca="1" t="shared" si="4"/>
        <v>190</v>
      </c>
      <c r="AF49" s="41" t="e">
        <f>+水洗化人口等!#REF!</f>
        <v>#REF!</v>
      </c>
      <c r="AG49" s="10">
        <v>49</v>
      </c>
      <c r="AI49" s="41" t="s">
        <v>307</v>
      </c>
      <c r="AJ49" s="2" t="s">
        <v>4</v>
      </c>
    </row>
    <row r="50" spans="27:36" ht="13.5" hidden="1">
      <c r="AA50" s="3" t="s">
        <v>257</v>
      </c>
      <c r="AB50" s="44" t="s">
        <v>211</v>
      </c>
      <c r="AC50" s="44" t="s">
        <v>308</v>
      </c>
      <c r="AD50" s="44">
        <f ca="1" t="shared" si="4"/>
        <v>3</v>
      </c>
      <c r="AF50" s="41" t="e">
        <f>+水洗化人口等!#REF!</f>
        <v>#REF!</v>
      </c>
      <c r="AG50" s="10">
        <v>50</v>
      </c>
      <c r="AI50" s="41" t="s">
        <v>309</v>
      </c>
      <c r="AJ50" s="2" t="s">
        <v>3</v>
      </c>
    </row>
    <row r="51" spans="27:36" ht="13.5" hidden="1">
      <c r="AA51" s="3" t="s">
        <v>260</v>
      </c>
      <c r="AB51" s="44" t="s">
        <v>211</v>
      </c>
      <c r="AC51" s="44" t="s">
        <v>310</v>
      </c>
      <c r="AD51" s="44">
        <f ca="1" t="shared" si="4"/>
        <v>55</v>
      </c>
      <c r="AF51" s="41" t="e">
        <f>+水洗化人口等!#REF!</f>
        <v>#REF!</v>
      </c>
      <c r="AG51" s="10">
        <v>51</v>
      </c>
      <c r="AI51" s="41" t="s">
        <v>311</v>
      </c>
      <c r="AJ51" s="2" t="s">
        <v>2</v>
      </c>
    </row>
    <row r="52" spans="27:36" ht="13.5" hidden="1">
      <c r="AA52" s="3" t="s">
        <v>263</v>
      </c>
      <c r="AB52" s="44" t="s">
        <v>211</v>
      </c>
      <c r="AC52" s="44" t="s">
        <v>312</v>
      </c>
      <c r="AD52" s="44">
        <f ca="1" t="shared" si="4"/>
        <v>11</v>
      </c>
      <c r="AF52" s="41" t="e">
        <f>+水洗化人口等!#REF!</f>
        <v>#REF!</v>
      </c>
      <c r="AG52" s="10">
        <v>52</v>
      </c>
      <c r="AI52" s="41" t="s">
        <v>313</v>
      </c>
      <c r="AJ52" s="2" t="s">
        <v>1</v>
      </c>
    </row>
    <row r="53" spans="27:35" ht="13.5" hidden="1">
      <c r="AA53" s="3" t="s">
        <v>266</v>
      </c>
      <c r="AB53" s="44" t="s">
        <v>211</v>
      </c>
      <c r="AC53" s="44" t="s">
        <v>314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2014-10-14T09:49:45Z</dcterms:modified>
  <cp:category/>
  <cp:version/>
  <cp:contentType/>
  <cp:contentStatus/>
</cp:coreProperties>
</file>