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'し尿処理状況'!$A$7:$BC$28</definedName>
    <definedName name="_xlnm.Print_Area" localSheetId="0">'水洗化人口等'!$A$7:$Z$28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<sst xmlns="http://schemas.openxmlformats.org/spreadsheetml/2006/main" count="655" uniqueCount="306">
  <si>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</si>
  <si>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</si>
  <si>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</si>
  <si>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</si>
  <si>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</si>
  <si>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</si>
  <si>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</si>
  <si>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</si>
  <si>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</si>
  <si>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</si>
  <si>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</si>
  <si>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</si>
  <si>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</si>
  <si>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</si>
  <si>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</si>
  <si>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</si>
  <si>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</si>
  <si>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</si>
  <si>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</si>
  <si>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</si>
  <si>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</si>
  <si>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</si>
  <si>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</si>
  <si>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</si>
  <si>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</si>
  <si>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</si>
  <si>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</si>
  <si>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</si>
  <si>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</si>
  <si>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</si>
  <si>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</si>
  <si>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</si>
  <si>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</si>
  <si>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</si>
  <si>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</si>
  <si>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</si>
  <si>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</si>
  <si>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</si>
  <si>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</si>
  <si>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</si>
  <si>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</si>
  <si>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</si>
  <si>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</si>
  <si>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</si>
  <si>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</si>
  <si>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</si>
  <si>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</si>
  <si>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</si>
  <si>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</si>
  <si>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</si>
  <si>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</si>
  <si>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</si>
  <si>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</si>
  <si>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</si>
  <si>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</si>
  <si>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</si>
  <si>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</si>
  <si>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</si>
  <si>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</si>
  <si>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</si>
  <si>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</si>
  <si>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</si>
  <si>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</si>
  <si>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</si>
  <si>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</si>
  <si>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</si>
  <si>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</si>
  <si>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</si>
  <si>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</si>
  <si>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</si>
  <si>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</si>
  <si>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</si>
  <si>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</si>
  <si>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</si>
  <si>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</si>
  <si>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</si>
  <si>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</si>
  <si>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</si>
  <si>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</si>
  <si>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</si>
  <si>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</si>
  <si>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</si>
  <si>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</si>
  <si>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</si>
  <si>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</si>
  <si>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</si>
  <si>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</si>
  <si>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</si>
  <si>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</si>
  <si>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</si>
  <si>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</si>
  <si>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</si>
  <si>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</si>
  <si>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</si>
  <si>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</si>
  <si>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</si>
  <si>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</si>
  <si>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</si>
  <si>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</si>
  <si>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</si>
  <si>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</si>
  <si>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</si>
  <si>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</si>
  <si>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</si>
  <si>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</si>
  <si>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</si>
  <si>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</si>
  <si>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</si>
  <si>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</si>
  <si>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</si>
  <si>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</si>
  <si>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</si>
  <si>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</si>
  <si>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</si>
  <si>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</si>
  <si>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</si>
  <si>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</si>
  <si>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</si>
  <si>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</si>
  <si>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</si>
  <si>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</si>
  <si>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</si>
  <si>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</si>
  <si>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</si>
  <si>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</si>
  <si>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</si>
  <si>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</si>
  <si>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</si>
  <si>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</si>
  <si>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</si>
  <si>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</si>
  <si>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</si>
  <si>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</si>
  <si>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</si>
  <si>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</si>
  <si>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</si>
  <si>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</si>
  <si>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</si>
  <si>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</si>
  <si>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</si>
  <si>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</si>
  <si>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</si>
  <si>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</si>
  <si>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</si>
  <si>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</si>
  <si>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</si>
  <si>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</si>
  <si>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</si>
  <si>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</si>
  <si>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</si>
  <si>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</si>
  <si>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</si>
  <si>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</si>
  <si>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</si>
  <si>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</si>
  <si>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</si>
  <si>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</si>
  <si>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</si>
  <si>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</si>
  <si>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</si>
  <si>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</si>
  <si>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</si>
  <si>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</si>
  <si>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</si>
  <si>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</si>
  <si>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</si>
  <si>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</si>
  <si>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</si>
  <si>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</si>
  <si>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</si>
  <si>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</si>
  <si>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</si>
  <si>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</si>
  <si>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</si>
  <si>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</si>
  <si>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</si>
  <si>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</si>
  <si>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</si>
  <si>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</si>
  <si>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</si>
  <si>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</si>
  <si>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</si>
  <si>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</si>
  <si>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</si>
  <si>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</si>
  <si>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</si>
  <si>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</si>
  <si>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</si>
  <si>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</si>
  <si>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</si>
  <si>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</si>
  <si>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</si>
  <si>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</si>
  <si>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</si>
  <si>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</si>
  <si>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</si>
  <si>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</si>
  <si>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</si>
  <si>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</si>
  <si>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</si>
  <si>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</si>
  <si>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</si>
  <si>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</si>
  <si>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</si>
  <si>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</si>
  <si>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</si>
  <si>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</si>
  <si>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</si>
  <si>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</si>
  <si>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</si>
  <si>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</si>
  <si>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</si>
  <si>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</si>
  <si>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</si>
  <si>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</si>
  <si>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</si>
  <si>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</si>
  <si>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</si>
  <si>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</si>
  <si>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</si>
  <si>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</si>
  <si>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</si>
  <si>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</si>
  <si>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</si>
  <si>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</si>
  <si>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</si>
  <si>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</si>
  <si>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</si>
  <si>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</si>
  <si>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</si>
  <si>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</si>
  <si>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</si>
  <si>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</si>
  <si>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</si>
  <si>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</si>
  <si>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</si>
  <si>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</si>
  <si>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</si>
  <si>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</si>
  <si>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</si>
  <si>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</si>
  <si>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</si>
  <si>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</si>
  <si>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</si>
  <si>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</si>
  <si>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</si>
  <si>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</si>
  <si>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</si>
  <si>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</si>
  <si>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</si>
  <si>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</si>
  <si>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</si>
  <si>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</si>
  <si>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</si>
  <si>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</si>
  <si>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</si>
  <si>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</si>
  <si>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</si>
  <si>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</si>
  <si>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</si>
  <si>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</si>
  <si>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</si>
  <si>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</si>
  <si>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</si>
  <si>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</si>
  <si>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</si>
  <si>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</si>
  <si>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</si>
  <si>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</si>
  <si>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</si>
  <si>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</si>
  <si>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</si>
  <si>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</si>
  <si>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</si>
  <si>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</si>
  <si>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</si>
  <si>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</si>
  <si>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</si>
  <si>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</si>
  <si>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</si>
  <si>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</si>
  <si>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</si>
  <si>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</si>
  <si>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</si>
  <si>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</si>
  <si>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</si>
  <si>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</si>
  <si>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</si>
  <si>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</si>
  <si>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</si>
  <si>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</si>
  <si>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</si>
  <si>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</si>
  <si>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</si>
  <si>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</si>
  <si>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</si>
  <si>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</si>
  <si>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</si>
  <si>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</si>
  <si>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</si>
  <si>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</si>
  <si>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</si>
  <si>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</si>
  <si>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</si>
  <si>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</si>
  <si>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42000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</si>
</sst>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0" t="s">
        <v>48</v>
      </c>
      <c r="B2" s="137" t="s">
        <v>49</v>
      </c>
      <c r="C2" s="137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4" t="s">
        <v>53</v>
      </c>
      <c r="T2" s="125"/>
      <c r="U2" s="125"/>
      <c r="V2" s="126"/>
      <c r="W2" s="124" t="s">
        <v>54</v>
      </c>
      <c r="X2" s="125"/>
      <c r="Y2" s="125"/>
      <c r="Z2" s="126"/>
    </row>
    <row r="3" spans="1:26" s="53" customFormat="1" ht="18.75" customHeight="1">
      <c r="A3" s="135"/>
      <c r="B3" s="135"/>
      <c r="C3" s="138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7"/>
      <c r="T3" s="128"/>
      <c r="U3" s="128"/>
      <c r="V3" s="129"/>
      <c r="W3" s="127"/>
      <c r="X3" s="128"/>
      <c r="Y3" s="128"/>
      <c r="Z3" s="129"/>
    </row>
    <row r="4" spans="1:26" s="53" customFormat="1" ht="26.25" customHeight="1">
      <c r="A4" s="135"/>
      <c r="B4" s="135"/>
      <c r="C4" s="138"/>
      <c r="D4" s="81"/>
      <c r="E4" s="132" t="s">
        <v>55</v>
      </c>
      <c r="F4" s="130" t="s">
        <v>58</v>
      </c>
      <c r="G4" s="130" t="s">
        <v>59</v>
      </c>
      <c r="H4" s="130" t="s">
        <v>60</v>
      </c>
      <c r="I4" s="132" t="s">
        <v>55</v>
      </c>
      <c r="J4" s="130" t="s">
        <v>61</v>
      </c>
      <c r="K4" s="130" t="s">
        <v>62</v>
      </c>
      <c r="L4" s="130" t="s">
        <v>63</v>
      </c>
      <c r="M4" s="130" t="s">
        <v>64</v>
      </c>
      <c r="N4" s="130" t="s">
        <v>65</v>
      </c>
      <c r="O4" s="134" t="s">
        <v>66</v>
      </c>
      <c r="P4" s="83"/>
      <c r="Q4" s="130" t="s">
        <v>67</v>
      </c>
      <c r="R4" s="84"/>
      <c r="S4" s="130" t="s">
        <v>68</v>
      </c>
      <c r="T4" s="130" t="s">
        <v>69</v>
      </c>
      <c r="U4" s="130" t="s">
        <v>70</v>
      </c>
      <c r="V4" s="130" t="s">
        <v>71</v>
      </c>
      <c r="W4" s="130" t="s">
        <v>68</v>
      </c>
      <c r="X4" s="130" t="s">
        <v>69</v>
      </c>
      <c r="Y4" s="130" t="s">
        <v>70</v>
      </c>
      <c r="Z4" s="130" t="s">
        <v>71</v>
      </c>
    </row>
    <row r="5" spans="1:26" s="53" customFormat="1" ht="23.25" customHeight="1">
      <c r="A5" s="135"/>
      <c r="B5" s="135"/>
      <c r="C5" s="138"/>
      <c r="D5" s="81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85" t="s">
        <v>72</v>
      </c>
      <c r="Q5" s="131"/>
      <c r="R5" s="86"/>
      <c r="S5" s="131"/>
      <c r="T5" s="131"/>
      <c r="U5" s="133"/>
      <c r="V5" s="133"/>
      <c r="W5" s="131"/>
      <c r="X5" s="131"/>
      <c r="Y5" s="133"/>
      <c r="Z5" s="133"/>
    </row>
    <row r="6" spans="1:26" s="87" customFormat="1" ht="18" customHeight="1">
      <c r="A6" s="136"/>
      <c r="B6" s="136"/>
      <c r="C6" s="139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SUM(D8:D28)</f>
        <v>1430911</v>
      </c>
      <c r="E7" s="94">
        <f>SUM(E8:E28)</f>
        <v>395805</v>
      </c>
      <c r="F7" s="107">
        <f>IF(D7&gt;0,E7/D7*100,"-")</f>
        <v>27.6610494992351</v>
      </c>
      <c r="G7" s="94">
        <f>SUM(G8:G28)</f>
        <v>394328</v>
      </c>
      <c r="H7" s="94">
        <f>SUM(H8:H28)</f>
        <v>1477</v>
      </c>
      <c r="I7" s="94">
        <f>SUM(I8:I28)</f>
        <v>1035106</v>
      </c>
      <c r="J7" s="107">
        <f>IF($D7&gt;0,I7/$D7*100,"-")</f>
        <v>72.3389505007649</v>
      </c>
      <c r="K7" s="94">
        <f>SUM(K8:K28)</f>
        <v>766385</v>
      </c>
      <c r="L7" s="107">
        <f>IF($D7&gt;0,K7/$D7*100,"-")</f>
        <v>53.5592360391387</v>
      </c>
      <c r="M7" s="94">
        <f>SUM(M8:M28)</f>
        <v>12530</v>
      </c>
      <c r="N7" s="107">
        <f>IF($D7&gt;0,M7/$D7*100,"-")</f>
        <v>0.8756659219196722</v>
      </c>
      <c r="O7" s="94">
        <f>SUM(O8:O28)</f>
        <v>256191</v>
      </c>
      <c r="P7" s="94">
        <f>SUM(P8:P28)</f>
        <v>217854</v>
      </c>
      <c r="Q7" s="107">
        <f>IF($D7&gt;0,O7/$D7*100,"-")</f>
        <v>17.904048539706523</v>
      </c>
      <c r="R7" s="94">
        <f>SUM(R8:R28)</f>
        <v>7029</v>
      </c>
      <c r="S7" s="107">
        <f aca="true" t="shared" si="0" ref="S7:Z7">COUNTIF(S8:S28,"○")</f>
        <v>19</v>
      </c>
      <c r="T7" s="107">
        <f t="shared" si="0"/>
        <v>0</v>
      </c>
      <c r="U7" s="107">
        <f t="shared" si="0"/>
        <v>0</v>
      </c>
      <c r="V7" s="107">
        <f t="shared" si="0"/>
        <v>2</v>
      </c>
      <c r="W7" s="107">
        <f t="shared" si="0"/>
        <v>16</v>
      </c>
      <c r="X7" s="107">
        <f t="shared" si="0"/>
        <v>0</v>
      </c>
      <c r="Y7" s="107">
        <f t="shared" si="0"/>
        <v>0</v>
      </c>
      <c r="Z7" s="107">
        <f t="shared" si="0"/>
        <v>5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28">+SUM(E8,+I8)</f>
        <v>442395</v>
      </c>
      <c r="E8" s="98">
        <f aca="true" t="shared" si="2" ref="E8:E28">+SUM(G8,+H8)</f>
        <v>46391</v>
      </c>
      <c r="F8" s="99">
        <f aca="true" t="shared" si="3" ref="F8:F28">IF(D8&gt;0,E8/D8*100,"-")</f>
        <v>10.486330089625786</v>
      </c>
      <c r="G8" s="98">
        <v>46391</v>
      </c>
      <c r="H8" s="98">
        <v>0</v>
      </c>
      <c r="I8" s="98">
        <f aca="true" t="shared" si="4" ref="I8:I28">+SUM(K8,+M8,+O8)</f>
        <v>396004</v>
      </c>
      <c r="J8" s="99">
        <f aca="true" t="shared" si="5" ref="J8:J28">IF($D8&gt;0,I8/$D8*100,"-")</f>
        <v>89.51366991037422</v>
      </c>
      <c r="K8" s="98">
        <v>380239</v>
      </c>
      <c r="L8" s="99">
        <f aca="true" t="shared" si="6" ref="L8:L28">IF($D8&gt;0,K8/$D8*100,"-")</f>
        <v>85.95011245606302</v>
      </c>
      <c r="M8" s="98">
        <v>0</v>
      </c>
      <c r="N8" s="99">
        <f aca="true" t="shared" si="7" ref="N8:N28">IF($D8&gt;0,M8/$D8*100,"-")</f>
        <v>0</v>
      </c>
      <c r="O8" s="98">
        <v>15765</v>
      </c>
      <c r="P8" s="98">
        <v>15153</v>
      </c>
      <c r="Q8" s="99">
        <f aca="true" t="shared" si="8" ref="Q8:Q28">IF($D8&gt;0,O8/$D8*100,"-")</f>
        <v>3.5635574543111925</v>
      </c>
      <c r="R8" s="98">
        <v>2772</v>
      </c>
      <c r="S8" s="100" t="s">
        <v>108</v>
      </c>
      <c r="T8" s="100"/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111</v>
      </c>
      <c r="B9" s="97" t="s">
        <v>115</v>
      </c>
      <c r="C9" s="96" t="s">
        <v>116</v>
      </c>
      <c r="D9" s="98">
        <f t="shared" si="1"/>
        <v>258520</v>
      </c>
      <c r="E9" s="98">
        <f t="shared" si="2"/>
        <v>67173</v>
      </c>
      <c r="F9" s="99">
        <f t="shared" si="3"/>
        <v>25.98367631131054</v>
      </c>
      <c r="G9" s="98">
        <v>67173</v>
      </c>
      <c r="H9" s="98">
        <v>0</v>
      </c>
      <c r="I9" s="98">
        <f t="shared" si="4"/>
        <v>191347</v>
      </c>
      <c r="J9" s="99">
        <f t="shared" si="5"/>
        <v>74.01632368868947</v>
      </c>
      <c r="K9" s="98">
        <v>132019</v>
      </c>
      <c r="L9" s="99">
        <f t="shared" si="6"/>
        <v>51.06722884109547</v>
      </c>
      <c r="M9" s="98">
        <v>0</v>
      </c>
      <c r="N9" s="99">
        <f t="shared" si="7"/>
        <v>0</v>
      </c>
      <c r="O9" s="98">
        <v>59328</v>
      </c>
      <c r="P9" s="98">
        <v>43127</v>
      </c>
      <c r="Q9" s="99">
        <f t="shared" si="8"/>
        <v>22.949094847593994</v>
      </c>
      <c r="R9" s="98">
        <v>1467</v>
      </c>
      <c r="S9" s="100"/>
      <c r="T9" s="100"/>
      <c r="U9" s="100"/>
      <c r="V9" s="100" t="s">
        <v>108</v>
      </c>
      <c r="W9" s="100"/>
      <c r="X9" s="100"/>
      <c r="Y9" s="100"/>
      <c r="Z9" s="100" t="s">
        <v>108</v>
      </c>
    </row>
    <row r="10" spans="1:26" s="102" customFormat="1" ht="12" customHeight="1">
      <c r="A10" s="96" t="s">
        <v>111</v>
      </c>
      <c r="B10" s="97" t="s">
        <v>117</v>
      </c>
      <c r="C10" s="96" t="s">
        <v>118</v>
      </c>
      <c r="D10" s="98">
        <f t="shared" si="1"/>
        <v>48400</v>
      </c>
      <c r="E10" s="98">
        <f t="shared" si="2"/>
        <v>28717</v>
      </c>
      <c r="F10" s="99">
        <f t="shared" si="3"/>
        <v>59.332644628099175</v>
      </c>
      <c r="G10" s="98">
        <v>28717</v>
      </c>
      <c r="H10" s="98">
        <v>0</v>
      </c>
      <c r="I10" s="98">
        <f t="shared" si="4"/>
        <v>19683</v>
      </c>
      <c r="J10" s="99">
        <f t="shared" si="5"/>
        <v>40.667355371900825</v>
      </c>
      <c r="K10" s="98"/>
      <c r="L10" s="99">
        <f t="shared" si="6"/>
        <v>0</v>
      </c>
      <c r="M10" s="98">
        <v>483</v>
      </c>
      <c r="N10" s="99">
        <f t="shared" si="7"/>
        <v>0.9979338842975206</v>
      </c>
      <c r="O10" s="98">
        <v>19200</v>
      </c>
      <c r="P10" s="98">
        <v>16701</v>
      </c>
      <c r="Q10" s="99">
        <f t="shared" si="8"/>
        <v>39.66942148760331</v>
      </c>
      <c r="R10" s="98">
        <v>181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111</v>
      </c>
      <c r="B11" s="97" t="s">
        <v>119</v>
      </c>
      <c r="C11" s="96" t="s">
        <v>120</v>
      </c>
      <c r="D11" s="98">
        <f t="shared" si="1"/>
        <v>141927</v>
      </c>
      <c r="E11" s="98">
        <f t="shared" si="2"/>
        <v>44216</v>
      </c>
      <c r="F11" s="99">
        <f t="shared" si="3"/>
        <v>31.1540439803561</v>
      </c>
      <c r="G11" s="98">
        <v>44208</v>
      </c>
      <c r="H11" s="98">
        <v>8</v>
      </c>
      <c r="I11" s="98">
        <f t="shared" si="4"/>
        <v>97711</v>
      </c>
      <c r="J11" s="99">
        <f t="shared" si="5"/>
        <v>68.8459560196439</v>
      </c>
      <c r="K11" s="98">
        <v>60326</v>
      </c>
      <c r="L11" s="99">
        <f t="shared" si="6"/>
        <v>42.5049497276769</v>
      </c>
      <c r="M11" s="98">
        <v>681</v>
      </c>
      <c r="N11" s="99">
        <f t="shared" si="7"/>
        <v>0.4798241349426113</v>
      </c>
      <c r="O11" s="98">
        <v>36704</v>
      </c>
      <c r="P11" s="98">
        <v>36704</v>
      </c>
      <c r="Q11" s="99">
        <f t="shared" si="8"/>
        <v>25.861182157024388</v>
      </c>
      <c r="R11" s="98">
        <v>658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8" t="s">
        <v>111</v>
      </c>
      <c r="B12" s="119" t="s">
        <v>121</v>
      </c>
      <c r="C12" s="118" t="s">
        <v>122</v>
      </c>
      <c r="D12" s="120">
        <f t="shared" si="1"/>
        <v>92888</v>
      </c>
      <c r="E12" s="120">
        <f t="shared" si="2"/>
        <v>3584</v>
      </c>
      <c r="F12" s="121">
        <f t="shared" si="3"/>
        <v>3.8584101283265873</v>
      </c>
      <c r="G12" s="120">
        <v>3584</v>
      </c>
      <c r="H12" s="120">
        <v>0</v>
      </c>
      <c r="I12" s="120">
        <f t="shared" si="4"/>
        <v>89304</v>
      </c>
      <c r="J12" s="121">
        <f t="shared" si="5"/>
        <v>96.14158987167342</v>
      </c>
      <c r="K12" s="120">
        <v>79187</v>
      </c>
      <c r="L12" s="121">
        <f t="shared" si="6"/>
        <v>85.24997846869347</v>
      </c>
      <c r="M12" s="120">
        <v>0</v>
      </c>
      <c r="N12" s="121">
        <f t="shared" si="7"/>
        <v>0</v>
      </c>
      <c r="O12" s="120">
        <v>10117</v>
      </c>
      <c r="P12" s="120">
        <v>9961</v>
      </c>
      <c r="Q12" s="121">
        <f t="shared" si="8"/>
        <v>10.891611402979933</v>
      </c>
      <c r="R12" s="120">
        <v>312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18" t="s">
        <v>111</v>
      </c>
      <c r="B13" s="119" t="s">
        <v>123</v>
      </c>
      <c r="C13" s="118" t="s">
        <v>124</v>
      </c>
      <c r="D13" s="120">
        <f t="shared" si="1"/>
        <v>35214</v>
      </c>
      <c r="E13" s="120">
        <f t="shared" si="2"/>
        <v>24842</v>
      </c>
      <c r="F13" s="121">
        <f t="shared" si="3"/>
        <v>70.5458056454819</v>
      </c>
      <c r="G13" s="120">
        <v>24842</v>
      </c>
      <c r="H13" s="120">
        <v>0</v>
      </c>
      <c r="I13" s="120">
        <f t="shared" si="4"/>
        <v>10372</v>
      </c>
      <c r="J13" s="121">
        <f t="shared" si="5"/>
        <v>29.454194354518087</v>
      </c>
      <c r="K13" s="120">
        <v>0</v>
      </c>
      <c r="L13" s="121">
        <f t="shared" si="6"/>
        <v>0</v>
      </c>
      <c r="M13" s="120">
        <v>207</v>
      </c>
      <c r="N13" s="121">
        <f t="shared" si="7"/>
        <v>0.5878343840517976</v>
      </c>
      <c r="O13" s="120">
        <v>10165</v>
      </c>
      <c r="P13" s="120">
        <v>8188</v>
      </c>
      <c r="Q13" s="121">
        <f t="shared" si="8"/>
        <v>28.86635997046629</v>
      </c>
      <c r="R13" s="120">
        <v>95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18" t="s">
        <v>111</v>
      </c>
      <c r="B14" s="119" t="s">
        <v>125</v>
      </c>
      <c r="C14" s="118" t="s">
        <v>126</v>
      </c>
      <c r="D14" s="120">
        <f t="shared" si="1"/>
        <v>25060</v>
      </c>
      <c r="E14" s="120">
        <f t="shared" si="2"/>
        <v>16497</v>
      </c>
      <c r="F14" s="121">
        <f t="shared" si="3"/>
        <v>65.83000798084598</v>
      </c>
      <c r="G14" s="120">
        <v>16497</v>
      </c>
      <c r="H14" s="120">
        <v>0</v>
      </c>
      <c r="I14" s="120">
        <f t="shared" si="4"/>
        <v>8563</v>
      </c>
      <c r="J14" s="121">
        <f t="shared" si="5"/>
        <v>34.16999201915403</v>
      </c>
      <c r="K14" s="120">
        <v>2485</v>
      </c>
      <c r="L14" s="121">
        <f t="shared" si="6"/>
        <v>9.916201117318437</v>
      </c>
      <c r="M14" s="120">
        <v>0</v>
      </c>
      <c r="N14" s="121">
        <f t="shared" si="7"/>
        <v>0</v>
      </c>
      <c r="O14" s="120">
        <v>6078</v>
      </c>
      <c r="P14" s="120">
        <v>5649</v>
      </c>
      <c r="Q14" s="121">
        <f t="shared" si="8"/>
        <v>24.253790901835597</v>
      </c>
      <c r="R14" s="120">
        <v>119</v>
      </c>
      <c r="S14" s="105" t="s">
        <v>108</v>
      </c>
      <c r="T14" s="105"/>
      <c r="U14" s="105"/>
      <c r="V14" s="105"/>
      <c r="W14" s="105"/>
      <c r="X14" s="105"/>
      <c r="Y14" s="105"/>
      <c r="Z14" s="105" t="s">
        <v>108</v>
      </c>
    </row>
    <row r="15" spans="1:26" s="102" customFormat="1" ht="12" customHeight="1">
      <c r="A15" s="118" t="s">
        <v>111</v>
      </c>
      <c r="B15" s="119" t="s">
        <v>127</v>
      </c>
      <c r="C15" s="118" t="s">
        <v>128</v>
      </c>
      <c r="D15" s="120">
        <f t="shared" si="1"/>
        <v>34316</v>
      </c>
      <c r="E15" s="120">
        <f t="shared" si="2"/>
        <v>22782</v>
      </c>
      <c r="F15" s="121">
        <f t="shared" si="3"/>
        <v>66.38885651008276</v>
      </c>
      <c r="G15" s="120">
        <v>22782</v>
      </c>
      <c r="H15" s="120">
        <v>0</v>
      </c>
      <c r="I15" s="120">
        <f t="shared" si="4"/>
        <v>11534</v>
      </c>
      <c r="J15" s="121">
        <f t="shared" si="5"/>
        <v>33.61114348991724</v>
      </c>
      <c r="K15" s="120">
        <v>0</v>
      </c>
      <c r="L15" s="121">
        <f t="shared" si="6"/>
        <v>0</v>
      </c>
      <c r="M15" s="120">
        <v>0</v>
      </c>
      <c r="N15" s="121">
        <f t="shared" si="7"/>
        <v>0</v>
      </c>
      <c r="O15" s="120">
        <v>11534</v>
      </c>
      <c r="P15" s="120">
        <v>9114</v>
      </c>
      <c r="Q15" s="121">
        <f t="shared" si="8"/>
        <v>33.61114348991724</v>
      </c>
      <c r="R15" s="120">
        <v>0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18" t="s">
        <v>111</v>
      </c>
      <c r="B16" s="119" t="s">
        <v>129</v>
      </c>
      <c r="C16" s="118" t="s">
        <v>130</v>
      </c>
      <c r="D16" s="120">
        <f t="shared" si="1"/>
        <v>29454</v>
      </c>
      <c r="E16" s="120">
        <f t="shared" si="2"/>
        <v>17370</v>
      </c>
      <c r="F16" s="121">
        <f t="shared" si="3"/>
        <v>58.97331432063557</v>
      </c>
      <c r="G16" s="120">
        <v>17063</v>
      </c>
      <c r="H16" s="120">
        <v>307</v>
      </c>
      <c r="I16" s="120">
        <f t="shared" si="4"/>
        <v>12084</v>
      </c>
      <c r="J16" s="121">
        <f t="shared" si="5"/>
        <v>41.026685679364434</v>
      </c>
      <c r="K16" s="120">
        <v>2659</v>
      </c>
      <c r="L16" s="121">
        <f t="shared" si="6"/>
        <v>9.027636314252733</v>
      </c>
      <c r="M16" s="120">
        <v>0</v>
      </c>
      <c r="N16" s="121">
        <f t="shared" si="7"/>
        <v>0</v>
      </c>
      <c r="O16" s="120">
        <v>9425</v>
      </c>
      <c r="P16" s="120">
        <v>8707</v>
      </c>
      <c r="Q16" s="121">
        <f t="shared" si="8"/>
        <v>31.9990493651117</v>
      </c>
      <c r="R16" s="120">
        <v>48</v>
      </c>
      <c r="S16" s="105"/>
      <c r="T16" s="105"/>
      <c r="U16" s="105"/>
      <c r="V16" s="105" t="s">
        <v>108</v>
      </c>
      <c r="W16" s="105"/>
      <c r="X16" s="105"/>
      <c r="Y16" s="105"/>
      <c r="Z16" s="105" t="s">
        <v>108</v>
      </c>
    </row>
    <row r="17" spans="1:26" s="102" customFormat="1" ht="12" customHeight="1">
      <c r="A17" s="118" t="s">
        <v>111</v>
      </c>
      <c r="B17" s="119" t="s">
        <v>131</v>
      </c>
      <c r="C17" s="118" t="s">
        <v>132</v>
      </c>
      <c r="D17" s="120">
        <f t="shared" si="1"/>
        <v>41095</v>
      </c>
      <c r="E17" s="120">
        <f t="shared" si="2"/>
        <v>24100</v>
      </c>
      <c r="F17" s="121">
        <f t="shared" si="3"/>
        <v>58.644603966419275</v>
      </c>
      <c r="G17" s="120">
        <v>24064</v>
      </c>
      <c r="H17" s="120">
        <v>36</v>
      </c>
      <c r="I17" s="120">
        <f t="shared" si="4"/>
        <v>16995</v>
      </c>
      <c r="J17" s="121">
        <f t="shared" si="5"/>
        <v>41.355396033580725</v>
      </c>
      <c r="K17" s="120">
        <v>0</v>
      </c>
      <c r="L17" s="121">
        <f t="shared" si="6"/>
        <v>0</v>
      </c>
      <c r="M17" s="120">
        <v>0</v>
      </c>
      <c r="N17" s="121">
        <f t="shared" si="7"/>
        <v>0</v>
      </c>
      <c r="O17" s="120">
        <v>16995</v>
      </c>
      <c r="P17" s="120">
        <v>11856</v>
      </c>
      <c r="Q17" s="121">
        <f t="shared" si="8"/>
        <v>41.355396033580725</v>
      </c>
      <c r="R17" s="120">
        <v>82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111</v>
      </c>
      <c r="B18" s="119" t="s">
        <v>133</v>
      </c>
      <c r="C18" s="118" t="s">
        <v>134</v>
      </c>
      <c r="D18" s="120">
        <f t="shared" si="1"/>
        <v>31172</v>
      </c>
      <c r="E18" s="120">
        <f t="shared" si="2"/>
        <v>11374</v>
      </c>
      <c r="F18" s="121">
        <f t="shared" si="3"/>
        <v>36.48787373283716</v>
      </c>
      <c r="G18" s="120">
        <v>11374</v>
      </c>
      <c r="H18" s="120">
        <v>0</v>
      </c>
      <c r="I18" s="120">
        <f t="shared" si="4"/>
        <v>19798</v>
      </c>
      <c r="J18" s="121">
        <f t="shared" si="5"/>
        <v>63.51212626716284</v>
      </c>
      <c r="K18" s="120">
        <v>1192</v>
      </c>
      <c r="L18" s="121">
        <f t="shared" si="6"/>
        <v>3.823944565635827</v>
      </c>
      <c r="M18" s="120">
        <v>10366</v>
      </c>
      <c r="N18" s="121">
        <f t="shared" si="7"/>
        <v>33.25420248941357</v>
      </c>
      <c r="O18" s="120">
        <v>8240</v>
      </c>
      <c r="P18" s="120">
        <v>7895</v>
      </c>
      <c r="Q18" s="121">
        <f t="shared" si="8"/>
        <v>26.433979212113435</v>
      </c>
      <c r="R18" s="120">
        <v>293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111</v>
      </c>
      <c r="B19" s="119" t="s">
        <v>135</v>
      </c>
      <c r="C19" s="118" t="s">
        <v>136</v>
      </c>
      <c r="D19" s="120">
        <f t="shared" si="1"/>
        <v>47919</v>
      </c>
      <c r="E19" s="120">
        <f t="shared" si="2"/>
        <v>26050</v>
      </c>
      <c r="F19" s="121">
        <f t="shared" si="3"/>
        <v>54.36257017049605</v>
      </c>
      <c r="G19" s="120">
        <v>26050</v>
      </c>
      <c r="H19" s="120">
        <v>0</v>
      </c>
      <c r="I19" s="120">
        <f t="shared" si="4"/>
        <v>21869</v>
      </c>
      <c r="J19" s="121">
        <f t="shared" si="5"/>
        <v>45.63742982950396</v>
      </c>
      <c r="K19" s="120">
        <v>8318</v>
      </c>
      <c r="L19" s="121">
        <f t="shared" si="6"/>
        <v>17.358459066341116</v>
      </c>
      <c r="M19" s="120">
        <v>0</v>
      </c>
      <c r="N19" s="121">
        <f t="shared" si="7"/>
        <v>0</v>
      </c>
      <c r="O19" s="120">
        <v>13551</v>
      </c>
      <c r="P19" s="120">
        <v>12490</v>
      </c>
      <c r="Q19" s="121">
        <f t="shared" si="8"/>
        <v>28.278970763162835</v>
      </c>
      <c r="R19" s="120">
        <v>294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18" t="s">
        <v>111</v>
      </c>
      <c r="B20" s="119" t="s">
        <v>137</v>
      </c>
      <c r="C20" s="118" t="s">
        <v>138</v>
      </c>
      <c r="D20" s="120">
        <f t="shared" si="1"/>
        <v>51385</v>
      </c>
      <c r="E20" s="120">
        <f t="shared" si="2"/>
        <v>25765</v>
      </c>
      <c r="F20" s="121">
        <f t="shared" si="3"/>
        <v>50.14109175829522</v>
      </c>
      <c r="G20" s="120">
        <v>25252</v>
      </c>
      <c r="H20" s="120">
        <v>513</v>
      </c>
      <c r="I20" s="120">
        <f t="shared" si="4"/>
        <v>25620</v>
      </c>
      <c r="J20" s="121">
        <f t="shared" si="5"/>
        <v>49.85890824170478</v>
      </c>
      <c r="K20" s="120">
        <v>3260</v>
      </c>
      <c r="L20" s="121">
        <f t="shared" si="6"/>
        <v>6.3442638902403425</v>
      </c>
      <c r="M20" s="120">
        <v>561</v>
      </c>
      <c r="N20" s="121">
        <f t="shared" si="7"/>
        <v>1.0917582952223412</v>
      </c>
      <c r="O20" s="120">
        <v>21799</v>
      </c>
      <c r="P20" s="120">
        <v>17679</v>
      </c>
      <c r="Q20" s="121">
        <f t="shared" si="8"/>
        <v>42.42288605624209</v>
      </c>
      <c r="R20" s="120">
        <v>248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18" t="s">
        <v>111</v>
      </c>
      <c r="B21" s="119" t="s">
        <v>139</v>
      </c>
      <c r="C21" s="118" t="s">
        <v>140</v>
      </c>
      <c r="D21" s="120">
        <f t="shared" si="1"/>
        <v>42793</v>
      </c>
      <c r="E21" s="120">
        <f t="shared" si="2"/>
        <v>479</v>
      </c>
      <c r="F21" s="121">
        <f t="shared" si="3"/>
        <v>1.1193419484495128</v>
      </c>
      <c r="G21" s="120">
        <v>471</v>
      </c>
      <c r="H21" s="120">
        <v>8</v>
      </c>
      <c r="I21" s="120">
        <f t="shared" si="4"/>
        <v>42314</v>
      </c>
      <c r="J21" s="121">
        <f t="shared" si="5"/>
        <v>98.88065805155048</v>
      </c>
      <c r="K21" s="120">
        <v>42214</v>
      </c>
      <c r="L21" s="121">
        <f t="shared" si="6"/>
        <v>98.64697497254224</v>
      </c>
      <c r="M21" s="120">
        <v>0</v>
      </c>
      <c r="N21" s="121">
        <f t="shared" si="7"/>
        <v>0</v>
      </c>
      <c r="O21" s="120">
        <v>100</v>
      </c>
      <c r="P21" s="120">
        <v>100</v>
      </c>
      <c r="Q21" s="121">
        <f t="shared" si="8"/>
        <v>0.233683079008249</v>
      </c>
      <c r="R21" s="120">
        <v>106</v>
      </c>
      <c r="S21" s="105" t="s">
        <v>108</v>
      </c>
      <c r="T21" s="105"/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18" t="s">
        <v>111</v>
      </c>
      <c r="B22" s="119" t="s">
        <v>141</v>
      </c>
      <c r="C22" s="118" t="s">
        <v>142</v>
      </c>
      <c r="D22" s="120">
        <f t="shared" si="1"/>
        <v>30480</v>
      </c>
      <c r="E22" s="120">
        <f t="shared" si="2"/>
        <v>311</v>
      </c>
      <c r="F22" s="121">
        <f t="shared" si="3"/>
        <v>1.0203412073490814</v>
      </c>
      <c r="G22" s="120">
        <v>308</v>
      </c>
      <c r="H22" s="120">
        <v>3</v>
      </c>
      <c r="I22" s="120">
        <f t="shared" si="4"/>
        <v>30169</v>
      </c>
      <c r="J22" s="121">
        <f t="shared" si="5"/>
        <v>98.97965879265091</v>
      </c>
      <c r="K22" s="120">
        <v>29171</v>
      </c>
      <c r="L22" s="121">
        <f t="shared" si="6"/>
        <v>95.70538057742782</v>
      </c>
      <c r="M22" s="120">
        <v>0</v>
      </c>
      <c r="N22" s="121">
        <f t="shared" si="7"/>
        <v>0</v>
      </c>
      <c r="O22" s="120">
        <v>998</v>
      </c>
      <c r="P22" s="120">
        <v>854</v>
      </c>
      <c r="Q22" s="121">
        <f t="shared" si="8"/>
        <v>3.274278215223097</v>
      </c>
      <c r="R22" s="120">
        <v>205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111</v>
      </c>
      <c r="B23" s="119" t="s">
        <v>143</v>
      </c>
      <c r="C23" s="118" t="s">
        <v>144</v>
      </c>
      <c r="D23" s="120">
        <f t="shared" si="1"/>
        <v>8826</v>
      </c>
      <c r="E23" s="120">
        <f t="shared" si="2"/>
        <v>4310</v>
      </c>
      <c r="F23" s="121">
        <f t="shared" si="3"/>
        <v>48.83299342850668</v>
      </c>
      <c r="G23" s="120">
        <v>4310</v>
      </c>
      <c r="H23" s="120">
        <v>0</v>
      </c>
      <c r="I23" s="120">
        <f t="shared" si="4"/>
        <v>4516</v>
      </c>
      <c r="J23" s="121">
        <f t="shared" si="5"/>
        <v>51.16700657149331</v>
      </c>
      <c r="K23" s="120">
        <v>2116</v>
      </c>
      <c r="L23" s="121">
        <f t="shared" si="6"/>
        <v>23.97462043961024</v>
      </c>
      <c r="M23" s="120">
        <v>0</v>
      </c>
      <c r="N23" s="121">
        <f t="shared" si="7"/>
        <v>0</v>
      </c>
      <c r="O23" s="120">
        <v>2400</v>
      </c>
      <c r="P23" s="120">
        <v>1622</v>
      </c>
      <c r="Q23" s="121">
        <f t="shared" si="8"/>
        <v>27.192386131883072</v>
      </c>
      <c r="R23" s="120">
        <v>0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18" t="s">
        <v>111</v>
      </c>
      <c r="B24" s="119" t="s">
        <v>145</v>
      </c>
      <c r="C24" s="118" t="s">
        <v>146</v>
      </c>
      <c r="D24" s="120">
        <f t="shared" si="1"/>
        <v>14842</v>
      </c>
      <c r="E24" s="120">
        <f t="shared" si="2"/>
        <v>5099</v>
      </c>
      <c r="F24" s="121">
        <f t="shared" si="3"/>
        <v>34.35520819296591</v>
      </c>
      <c r="G24" s="120">
        <v>5099</v>
      </c>
      <c r="H24" s="120">
        <v>0</v>
      </c>
      <c r="I24" s="120">
        <f t="shared" si="4"/>
        <v>9743</v>
      </c>
      <c r="J24" s="121">
        <f t="shared" si="5"/>
        <v>65.6447918070341</v>
      </c>
      <c r="K24" s="120">
        <v>7278</v>
      </c>
      <c r="L24" s="121">
        <f t="shared" si="6"/>
        <v>49.03651798948928</v>
      </c>
      <c r="M24" s="120">
        <v>0</v>
      </c>
      <c r="N24" s="121">
        <f t="shared" si="7"/>
        <v>0</v>
      </c>
      <c r="O24" s="120">
        <v>2465</v>
      </c>
      <c r="P24" s="120">
        <v>2298</v>
      </c>
      <c r="Q24" s="121">
        <f t="shared" si="8"/>
        <v>16.608273817544806</v>
      </c>
      <c r="R24" s="120">
        <v>34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18" t="s">
        <v>111</v>
      </c>
      <c r="B25" s="119" t="s">
        <v>147</v>
      </c>
      <c r="C25" s="118" t="s">
        <v>148</v>
      </c>
      <c r="D25" s="120">
        <f t="shared" si="1"/>
        <v>15259</v>
      </c>
      <c r="E25" s="120">
        <f t="shared" si="2"/>
        <v>6668</v>
      </c>
      <c r="F25" s="121">
        <f t="shared" si="3"/>
        <v>43.698800707779014</v>
      </c>
      <c r="G25" s="120">
        <v>6668</v>
      </c>
      <c r="H25" s="120">
        <v>0</v>
      </c>
      <c r="I25" s="120">
        <f t="shared" si="4"/>
        <v>8591</v>
      </c>
      <c r="J25" s="121">
        <f t="shared" si="5"/>
        <v>56.301199292220986</v>
      </c>
      <c r="K25" s="120">
        <v>4747</v>
      </c>
      <c r="L25" s="121">
        <f t="shared" si="6"/>
        <v>31.10950914214562</v>
      </c>
      <c r="M25" s="120">
        <v>0</v>
      </c>
      <c r="N25" s="121">
        <f t="shared" si="7"/>
        <v>0</v>
      </c>
      <c r="O25" s="120">
        <v>3844</v>
      </c>
      <c r="P25" s="120">
        <v>3458</v>
      </c>
      <c r="Q25" s="121">
        <f t="shared" si="8"/>
        <v>25.191690150075363</v>
      </c>
      <c r="R25" s="120">
        <v>32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18" t="s">
        <v>111</v>
      </c>
      <c r="B26" s="119" t="s">
        <v>149</v>
      </c>
      <c r="C26" s="118" t="s">
        <v>150</v>
      </c>
      <c r="D26" s="120">
        <f t="shared" si="1"/>
        <v>2846</v>
      </c>
      <c r="E26" s="120">
        <f t="shared" si="2"/>
        <v>968</v>
      </c>
      <c r="F26" s="121">
        <f t="shared" si="3"/>
        <v>34.01264933239634</v>
      </c>
      <c r="G26" s="120">
        <v>950</v>
      </c>
      <c r="H26" s="120">
        <v>18</v>
      </c>
      <c r="I26" s="120">
        <f t="shared" si="4"/>
        <v>1878</v>
      </c>
      <c r="J26" s="121">
        <f t="shared" si="5"/>
        <v>65.98735066760365</v>
      </c>
      <c r="K26" s="120">
        <v>1216</v>
      </c>
      <c r="L26" s="121">
        <f t="shared" si="6"/>
        <v>42.726633872101196</v>
      </c>
      <c r="M26" s="120">
        <v>0</v>
      </c>
      <c r="N26" s="121">
        <f t="shared" si="7"/>
        <v>0</v>
      </c>
      <c r="O26" s="120">
        <v>662</v>
      </c>
      <c r="P26" s="120">
        <v>662</v>
      </c>
      <c r="Q26" s="121">
        <f t="shared" si="8"/>
        <v>23.26071679550246</v>
      </c>
      <c r="R26" s="120">
        <v>8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18" t="s">
        <v>111</v>
      </c>
      <c r="B27" s="119" t="s">
        <v>151</v>
      </c>
      <c r="C27" s="118" t="s">
        <v>152</v>
      </c>
      <c r="D27" s="120">
        <f t="shared" si="1"/>
        <v>13885</v>
      </c>
      <c r="E27" s="120">
        <f t="shared" si="2"/>
        <v>2430</v>
      </c>
      <c r="F27" s="121">
        <f t="shared" si="3"/>
        <v>17.50090025207058</v>
      </c>
      <c r="G27" s="120">
        <v>2430</v>
      </c>
      <c r="H27" s="120">
        <v>0</v>
      </c>
      <c r="I27" s="120">
        <f t="shared" si="4"/>
        <v>11455</v>
      </c>
      <c r="J27" s="121">
        <f t="shared" si="5"/>
        <v>82.49909974792942</v>
      </c>
      <c r="K27" s="120">
        <v>9958</v>
      </c>
      <c r="L27" s="121">
        <f t="shared" si="6"/>
        <v>71.71768095066618</v>
      </c>
      <c r="M27" s="120">
        <v>0</v>
      </c>
      <c r="N27" s="121">
        <f t="shared" si="7"/>
        <v>0</v>
      </c>
      <c r="O27" s="120">
        <v>1497</v>
      </c>
      <c r="P27" s="120">
        <v>914</v>
      </c>
      <c r="Q27" s="121">
        <f t="shared" si="8"/>
        <v>10.781418797263234</v>
      </c>
      <c r="R27" s="120">
        <v>51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18" t="s">
        <v>111</v>
      </c>
      <c r="B28" s="119" t="s">
        <v>153</v>
      </c>
      <c r="C28" s="118" t="s">
        <v>154</v>
      </c>
      <c r="D28" s="120">
        <f t="shared" si="1"/>
        <v>22235</v>
      </c>
      <c r="E28" s="120">
        <f t="shared" si="2"/>
        <v>16679</v>
      </c>
      <c r="F28" s="121">
        <f t="shared" si="3"/>
        <v>75.01236788846414</v>
      </c>
      <c r="G28" s="120">
        <v>16095</v>
      </c>
      <c r="H28" s="120">
        <v>584</v>
      </c>
      <c r="I28" s="120">
        <f t="shared" si="4"/>
        <v>5556</v>
      </c>
      <c r="J28" s="121">
        <f t="shared" si="5"/>
        <v>24.987632111535866</v>
      </c>
      <c r="K28" s="120">
        <v>0</v>
      </c>
      <c r="L28" s="121">
        <f t="shared" si="6"/>
        <v>0</v>
      </c>
      <c r="M28" s="120">
        <v>232</v>
      </c>
      <c r="N28" s="121">
        <f t="shared" si="7"/>
        <v>1.0434000449741399</v>
      </c>
      <c r="O28" s="120">
        <v>5324</v>
      </c>
      <c r="P28" s="120">
        <v>4722</v>
      </c>
      <c r="Q28" s="121">
        <f t="shared" si="8"/>
        <v>23.944232066561728</v>
      </c>
      <c r="R28" s="120">
        <v>24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4" t="s">
        <v>75</v>
      </c>
      <c r="B2" s="140" t="s">
        <v>76</v>
      </c>
      <c r="C2" s="14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80</v>
      </c>
      <c r="AG2" s="147"/>
      <c r="AH2" s="147"/>
      <c r="AI2" s="148"/>
      <c r="AJ2" s="146" t="s">
        <v>81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43" t="s">
        <v>82</v>
      </c>
      <c r="AU2" s="140"/>
      <c r="AV2" s="140"/>
      <c r="AW2" s="140"/>
      <c r="AX2" s="140"/>
      <c r="AY2" s="140"/>
      <c r="AZ2" s="146" t="s">
        <v>83</v>
      </c>
      <c r="BA2" s="147"/>
      <c r="BB2" s="147"/>
      <c r="BC2" s="148"/>
    </row>
    <row r="3" spans="1:55" s="50" customFormat="1" ht="26.25" customHeight="1">
      <c r="A3" s="141"/>
      <c r="B3" s="141"/>
      <c r="C3" s="141"/>
      <c r="D3" s="66" t="s">
        <v>84</v>
      </c>
      <c r="E3" s="149" t="s">
        <v>85</v>
      </c>
      <c r="F3" s="147"/>
      <c r="G3" s="148"/>
      <c r="H3" s="152" t="s">
        <v>86</v>
      </c>
      <c r="I3" s="153"/>
      <c r="J3" s="154"/>
      <c r="K3" s="149" t="s">
        <v>87</v>
      </c>
      <c r="L3" s="153"/>
      <c r="M3" s="154"/>
      <c r="N3" s="66" t="s">
        <v>84</v>
      </c>
      <c r="O3" s="149" t="s">
        <v>88</v>
      </c>
      <c r="P3" s="150"/>
      <c r="Q3" s="150"/>
      <c r="R3" s="150"/>
      <c r="S3" s="150"/>
      <c r="T3" s="150"/>
      <c r="U3" s="151"/>
      <c r="V3" s="149" t="s">
        <v>89</v>
      </c>
      <c r="W3" s="150"/>
      <c r="X3" s="150"/>
      <c r="Y3" s="150"/>
      <c r="Z3" s="150"/>
      <c r="AA3" s="150"/>
      <c r="AB3" s="151"/>
      <c r="AC3" s="92" t="s">
        <v>90</v>
      </c>
      <c r="AD3" s="64"/>
      <c r="AE3" s="65"/>
      <c r="AF3" s="142" t="s">
        <v>84</v>
      </c>
      <c r="AG3" s="140" t="s">
        <v>91</v>
      </c>
      <c r="AH3" s="140" t="s">
        <v>92</v>
      </c>
      <c r="AI3" s="140" t="s">
        <v>93</v>
      </c>
      <c r="AJ3" s="141" t="s">
        <v>84</v>
      </c>
      <c r="AK3" s="140" t="s">
        <v>94</v>
      </c>
      <c r="AL3" s="140" t="s">
        <v>95</v>
      </c>
      <c r="AM3" s="140" t="s">
        <v>96</v>
      </c>
      <c r="AN3" s="140" t="s">
        <v>92</v>
      </c>
      <c r="AO3" s="140" t="s">
        <v>93</v>
      </c>
      <c r="AP3" s="140" t="s">
        <v>97</v>
      </c>
      <c r="AQ3" s="140" t="s">
        <v>98</v>
      </c>
      <c r="AR3" s="140" t="s">
        <v>99</v>
      </c>
      <c r="AS3" s="140" t="s">
        <v>100</v>
      </c>
      <c r="AT3" s="142" t="s">
        <v>84</v>
      </c>
      <c r="AU3" s="140" t="s">
        <v>94</v>
      </c>
      <c r="AV3" s="140" t="s">
        <v>95</v>
      </c>
      <c r="AW3" s="140" t="s">
        <v>96</v>
      </c>
      <c r="AX3" s="140" t="s">
        <v>92</v>
      </c>
      <c r="AY3" s="140" t="s">
        <v>93</v>
      </c>
      <c r="AZ3" s="142" t="s">
        <v>84</v>
      </c>
      <c r="BA3" s="140" t="s">
        <v>91</v>
      </c>
      <c r="BB3" s="140" t="s">
        <v>92</v>
      </c>
      <c r="BC3" s="140" t="s">
        <v>93</v>
      </c>
    </row>
    <row r="4" spans="1:55" s="50" customFormat="1" ht="26.25" customHeight="1">
      <c r="A4" s="141"/>
      <c r="B4" s="141"/>
      <c r="C4" s="14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1"/>
      <c r="AV4" s="141"/>
      <c r="AW4" s="141"/>
      <c r="AX4" s="141"/>
      <c r="AY4" s="141"/>
      <c r="AZ4" s="142"/>
      <c r="BA4" s="141"/>
      <c r="BB4" s="141"/>
      <c r="BC4" s="141"/>
    </row>
    <row r="5" spans="1:55" s="54" customFormat="1" ht="23.25" customHeight="1">
      <c r="A5" s="141"/>
      <c r="B5" s="141"/>
      <c r="C5" s="14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1"/>
      <c r="AM5" s="55"/>
      <c r="AN5" s="55"/>
      <c r="AO5" s="55"/>
      <c r="AP5" s="55"/>
      <c r="AQ5" s="55"/>
      <c r="AR5" s="55"/>
      <c r="AS5" s="55"/>
      <c r="AT5" s="55"/>
      <c r="AU5" s="55"/>
      <c r="AV5" s="14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5"/>
      <c r="B6" s="145"/>
      <c r="C6" s="145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SUM(D8:D28)</f>
        <v>603842</v>
      </c>
      <c r="E7" s="94">
        <f t="shared" si="0"/>
        <v>58646</v>
      </c>
      <c r="F7" s="94">
        <f t="shared" si="0"/>
        <v>44046</v>
      </c>
      <c r="G7" s="94">
        <f t="shared" si="0"/>
        <v>14600</v>
      </c>
      <c r="H7" s="94">
        <f t="shared" si="0"/>
        <v>8529</v>
      </c>
      <c r="I7" s="94">
        <f t="shared" si="0"/>
        <v>6549</v>
      </c>
      <c r="J7" s="94">
        <f t="shared" si="0"/>
        <v>1980</v>
      </c>
      <c r="K7" s="94">
        <f t="shared" si="0"/>
        <v>536667</v>
      </c>
      <c r="L7" s="94">
        <f t="shared" si="0"/>
        <v>366725</v>
      </c>
      <c r="M7" s="94">
        <f t="shared" si="0"/>
        <v>169942</v>
      </c>
      <c r="N7" s="94">
        <f t="shared" si="0"/>
        <v>605530</v>
      </c>
      <c r="O7" s="94">
        <f t="shared" si="0"/>
        <v>417320</v>
      </c>
      <c r="P7" s="94">
        <f t="shared" si="0"/>
        <v>415161</v>
      </c>
      <c r="Q7" s="94">
        <f t="shared" si="0"/>
        <v>0</v>
      </c>
      <c r="R7" s="94">
        <f t="shared" si="0"/>
        <v>0</v>
      </c>
      <c r="S7" s="94">
        <f t="shared" si="0"/>
        <v>2064</v>
      </c>
      <c r="T7" s="94">
        <f t="shared" si="0"/>
        <v>95</v>
      </c>
      <c r="U7" s="94">
        <f t="shared" si="0"/>
        <v>0</v>
      </c>
      <c r="V7" s="94">
        <f t="shared" si="0"/>
        <v>186522</v>
      </c>
      <c r="W7" s="94">
        <f t="shared" si="0"/>
        <v>185376</v>
      </c>
      <c r="X7" s="94">
        <f t="shared" si="0"/>
        <v>0</v>
      </c>
      <c r="Y7" s="94">
        <f t="shared" si="0"/>
        <v>0</v>
      </c>
      <c r="Z7" s="94">
        <f t="shared" si="0"/>
        <v>1100</v>
      </c>
      <c r="AA7" s="94">
        <f t="shared" si="0"/>
        <v>46</v>
      </c>
      <c r="AB7" s="94">
        <f t="shared" si="0"/>
        <v>0</v>
      </c>
      <c r="AC7" s="94">
        <f t="shared" si="0"/>
        <v>1688</v>
      </c>
      <c r="AD7" s="94">
        <f t="shared" si="0"/>
        <v>1688</v>
      </c>
      <c r="AE7" s="94">
        <f t="shared" si="0"/>
        <v>0</v>
      </c>
      <c r="AF7" s="94">
        <f t="shared" si="0"/>
        <v>8128</v>
      </c>
      <c r="AG7" s="94">
        <f t="shared" si="0"/>
        <v>8128</v>
      </c>
      <c r="AH7" s="94">
        <f t="shared" si="0"/>
        <v>0</v>
      </c>
      <c r="AI7" s="94">
        <f t="shared" si="0"/>
        <v>0</v>
      </c>
      <c r="AJ7" s="94">
        <f aca="true" t="shared" si="1" ref="AJ7:BC7">SUM(AJ8:AJ28)</f>
        <v>8608</v>
      </c>
      <c r="AK7" s="94">
        <f t="shared" si="1"/>
        <v>1777</v>
      </c>
      <c r="AL7" s="94">
        <f t="shared" si="1"/>
        <v>136</v>
      </c>
      <c r="AM7" s="94">
        <f t="shared" si="1"/>
        <v>3536</v>
      </c>
      <c r="AN7" s="94">
        <f t="shared" si="1"/>
        <v>953</v>
      </c>
      <c r="AO7" s="94">
        <f t="shared" si="1"/>
        <v>0</v>
      </c>
      <c r="AP7" s="94">
        <f t="shared" si="1"/>
        <v>0</v>
      </c>
      <c r="AQ7" s="94">
        <f t="shared" si="1"/>
        <v>141</v>
      </c>
      <c r="AR7" s="94">
        <f t="shared" si="1"/>
        <v>58</v>
      </c>
      <c r="AS7" s="94">
        <f t="shared" si="1"/>
        <v>2007</v>
      </c>
      <c r="AT7" s="94">
        <f t="shared" si="1"/>
        <v>1449</v>
      </c>
      <c r="AU7" s="94">
        <f t="shared" si="1"/>
        <v>105</v>
      </c>
      <c r="AV7" s="94">
        <f t="shared" si="1"/>
        <v>1328</v>
      </c>
      <c r="AW7" s="94">
        <f t="shared" si="1"/>
        <v>16</v>
      </c>
      <c r="AX7" s="94">
        <f t="shared" si="1"/>
        <v>0</v>
      </c>
      <c r="AY7" s="94">
        <f t="shared" si="1"/>
        <v>0</v>
      </c>
      <c r="AZ7" s="94">
        <f t="shared" si="1"/>
        <v>2705</v>
      </c>
      <c r="BA7" s="94">
        <f t="shared" si="1"/>
        <v>2705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28">SUM(E8,+H8,+K8)</f>
        <v>45360</v>
      </c>
      <c r="E8" s="98">
        <f aca="true" t="shared" si="3" ref="E8:E28">SUM(F8:G8)</f>
        <v>0</v>
      </c>
      <c r="F8" s="98">
        <v>0</v>
      </c>
      <c r="G8" s="98">
        <v>0</v>
      </c>
      <c r="H8" s="98">
        <f aca="true" t="shared" si="4" ref="H8:H28">SUM(I8:J8)</f>
        <v>1724</v>
      </c>
      <c r="I8" s="98">
        <v>990</v>
      </c>
      <c r="J8" s="98">
        <v>734</v>
      </c>
      <c r="K8" s="98">
        <f aca="true" t="shared" si="5" ref="K8:K28">SUM(L8:M8)</f>
        <v>43636</v>
      </c>
      <c r="L8" s="98">
        <v>31356</v>
      </c>
      <c r="M8" s="98">
        <v>12280</v>
      </c>
      <c r="N8" s="98">
        <f aca="true" t="shared" si="6" ref="N8:N28">SUM(O8,+V8,+AC8)</f>
        <v>45360</v>
      </c>
      <c r="O8" s="98">
        <f aca="true" t="shared" si="7" ref="O8:O28">SUM(P8:U8)</f>
        <v>32346</v>
      </c>
      <c r="P8" s="98">
        <v>32346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28">SUM(W8:AB8)</f>
        <v>13014</v>
      </c>
      <c r="W8" s="98">
        <v>13014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28">SUM(AD8:AE8)</f>
        <v>0</v>
      </c>
      <c r="AD8" s="98">
        <v>0</v>
      </c>
      <c r="AE8" s="98">
        <v>0</v>
      </c>
      <c r="AF8" s="98">
        <f aca="true" t="shared" si="10" ref="AF8:AF28">SUM(AG8:AI8)</f>
        <v>1067</v>
      </c>
      <c r="AG8" s="98">
        <v>1067</v>
      </c>
      <c r="AH8" s="98">
        <v>0</v>
      </c>
      <c r="AI8" s="98">
        <v>0</v>
      </c>
      <c r="AJ8" s="98">
        <f aca="true" t="shared" si="11" ref="AJ8:AJ28">SUM(AK8:AS8)</f>
        <v>1067</v>
      </c>
      <c r="AK8" s="98"/>
      <c r="AL8" s="98">
        <v>0</v>
      </c>
      <c r="AM8" s="98">
        <v>60</v>
      </c>
      <c r="AN8" s="98">
        <v>953</v>
      </c>
      <c r="AO8" s="98">
        <v>0</v>
      </c>
      <c r="AP8" s="98">
        <v>0</v>
      </c>
      <c r="AQ8" s="98">
        <v>0</v>
      </c>
      <c r="AR8" s="98">
        <v>54</v>
      </c>
      <c r="AS8" s="98">
        <v>0</v>
      </c>
      <c r="AT8" s="98">
        <f aca="true" t="shared" si="12" ref="AT8:AT28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28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6" t="s">
        <v>115</v>
      </c>
      <c r="C9" s="105" t="s">
        <v>116</v>
      </c>
      <c r="D9" s="98">
        <f t="shared" si="2"/>
        <v>130180</v>
      </c>
      <c r="E9" s="98">
        <f t="shared" si="3"/>
        <v>0</v>
      </c>
      <c r="F9" s="98"/>
      <c r="G9" s="98"/>
      <c r="H9" s="98">
        <f t="shared" si="4"/>
        <v>0</v>
      </c>
      <c r="I9" s="98">
        <v>0</v>
      </c>
      <c r="J9" s="98">
        <v>0</v>
      </c>
      <c r="K9" s="98">
        <f t="shared" si="5"/>
        <v>130180</v>
      </c>
      <c r="L9" s="98">
        <v>91101</v>
      </c>
      <c r="M9" s="98">
        <v>39079</v>
      </c>
      <c r="N9" s="98">
        <f t="shared" si="6"/>
        <v>130180</v>
      </c>
      <c r="O9" s="98">
        <f t="shared" si="7"/>
        <v>91101</v>
      </c>
      <c r="P9" s="98">
        <v>91101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39079</v>
      </c>
      <c r="W9" s="98">
        <v>39079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492</v>
      </c>
      <c r="AG9" s="98">
        <v>492</v>
      </c>
      <c r="AH9" s="98">
        <v>0</v>
      </c>
      <c r="AI9" s="98">
        <v>0</v>
      </c>
      <c r="AJ9" s="98">
        <f t="shared" si="11"/>
        <v>492</v>
      </c>
      <c r="AK9" s="98">
        <v>0</v>
      </c>
      <c r="AL9" s="98">
        <v>0</v>
      </c>
      <c r="AM9" s="98">
        <v>155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337</v>
      </c>
      <c r="AT9" s="98">
        <f t="shared" si="12"/>
        <v>4</v>
      </c>
      <c r="AU9" s="98">
        <v>0</v>
      </c>
      <c r="AV9" s="98">
        <v>0</v>
      </c>
      <c r="AW9" s="98">
        <v>4</v>
      </c>
      <c r="AX9" s="98">
        <v>0</v>
      </c>
      <c r="AY9" s="98">
        <v>0</v>
      </c>
      <c r="AZ9" s="98">
        <f t="shared" si="13"/>
        <v>1789</v>
      </c>
      <c r="BA9" s="98">
        <v>1789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6" t="s">
        <v>117</v>
      </c>
      <c r="C10" s="105" t="s">
        <v>118</v>
      </c>
      <c r="D10" s="98">
        <f t="shared" si="2"/>
        <v>50496</v>
      </c>
      <c r="E10" s="98">
        <f t="shared" si="3"/>
        <v>1031</v>
      </c>
      <c r="F10" s="98">
        <v>561</v>
      </c>
      <c r="G10" s="98">
        <v>470</v>
      </c>
      <c r="H10" s="98">
        <f t="shared" si="4"/>
        <v>0</v>
      </c>
      <c r="I10" s="98">
        <v>0</v>
      </c>
      <c r="J10" s="98">
        <v>0</v>
      </c>
      <c r="K10" s="98">
        <f t="shared" si="5"/>
        <v>49465</v>
      </c>
      <c r="L10" s="98">
        <v>36509</v>
      </c>
      <c r="M10" s="98">
        <v>12956</v>
      </c>
      <c r="N10" s="98">
        <f t="shared" si="6"/>
        <v>50496</v>
      </c>
      <c r="O10" s="98">
        <f t="shared" si="7"/>
        <v>37070</v>
      </c>
      <c r="P10" s="98">
        <v>37070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13426</v>
      </c>
      <c r="W10" s="98">
        <v>13426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904</v>
      </c>
      <c r="AG10" s="98">
        <v>904</v>
      </c>
      <c r="AH10" s="98">
        <v>0</v>
      </c>
      <c r="AI10" s="98">
        <v>0</v>
      </c>
      <c r="AJ10" s="98">
        <f t="shared" si="11"/>
        <v>904</v>
      </c>
      <c r="AK10" s="98"/>
      <c r="AL10" s="98">
        <v>0</v>
      </c>
      <c r="AM10" s="98">
        <v>904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64</v>
      </c>
      <c r="BA10" s="98">
        <v>64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6" t="s">
        <v>119</v>
      </c>
      <c r="C11" s="105" t="s">
        <v>120</v>
      </c>
      <c r="D11" s="98">
        <f t="shared" si="2"/>
        <v>45519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45519</v>
      </c>
      <c r="L11" s="98">
        <v>28495</v>
      </c>
      <c r="M11" s="98">
        <v>17024</v>
      </c>
      <c r="N11" s="98">
        <f t="shared" si="6"/>
        <v>45524</v>
      </c>
      <c r="O11" s="98">
        <f t="shared" si="7"/>
        <v>28495</v>
      </c>
      <c r="P11" s="98">
        <v>28495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17024</v>
      </c>
      <c r="W11" s="98">
        <v>17024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5</v>
      </c>
      <c r="AD11" s="98">
        <v>5</v>
      </c>
      <c r="AE11" s="98">
        <v>0</v>
      </c>
      <c r="AF11" s="98">
        <f t="shared" si="10"/>
        <v>565</v>
      </c>
      <c r="AG11" s="98">
        <v>565</v>
      </c>
      <c r="AH11" s="98">
        <v>0</v>
      </c>
      <c r="AI11" s="98">
        <v>0</v>
      </c>
      <c r="AJ11" s="98">
        <f t="shared" si="11"/>
        <v>200</v>
      </c>
      <c r="AK11" s="98"/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200</v>
      </c>
      <c r="AT11" s="98">
        <f t="shared" si="12"/>
        <v>365</v>
      </c>
      <c r="AU11" s="98">
        <v>0</v>
      </c>
      <c r="AV11" s="98">
        <v>365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0">
        <f t="shared" si="2"/>
        <v>9266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9266</v>
      </c>
      <c r="L12" s="120">
        <v>4581</v>
      </c>
      <c r="M12" s="120">
        <v>4685</v>
      </c>
      <c r="N12" s="120">
        <f t="shared" si="6"/>
        <v>9266</v>
      </c>
      <c r="O12" s="120">
        <f t="shared" si="7"/>
        <v>4581</v>
      </c>
      <c r="P12" s="120">
        <v>4581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4685</v>
      </c>
      <c r="W12" s="120">
        <v>4685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0</v>
      </c>
      <c r="AG12" s="120">
        <v>0</v>
      </c>
      <c r="AH12" s="120">
        <v>0</v>
      </c>
      <c r="AI12" s="120">
        <v>0</v>
      </c>
      <c r="AJ12" s="120">
        <f t="shared" si="11"/>
        <v>0</v>
      </c>
      <c r="AK12" s="120"/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f t="shared" si="12"/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0</v>
      </c>
      <c r="BA12" s="120">
        <v>0</v>
      </c>
      <c r="BB12" s="120">
        <v>0</v>
      </c>
      <c r="BC12" s="120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0">
        <f t="shared" si="2"/>
        <v>35558</v>
      </c>
      <c r="E13" s="120">
        <f t="shared" si="3"/>
        <v>0</v>
      </c>
      <c r="F13" s="120">
        <v>0</v>
      </c>
      <c r="G13" s="120">
        <v>0</v>
      </c>
      <c r="H13" s="120">
        <f t="shared" si="4"/>
        <v>1299</v>
      </c>
      <c r="I13" s="120">
        <v>1299</v>
      </c>
      <c r="J13" s="120">
        <v>0</v>
      </c>
      <c r="K13" s="120">
        <f t="shared" si="5"/>
        <v>34259</v>
      </c>
      <c r="L13" s="120">
        <v>21781</v>
      </c>
      <c r="M13" s="120">
        <v>12478</v>
      </c>
      <c r="N13" s="120">
        <f t="shared" si="6"/>
        <v>35558</v>
      </c>
      <c r="O13" s="120">
        <f t="shared" si="7"/>
        <v>23080</v>
      </c>
      <c r="P13" s="120">
        <v>23080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12478</v>
      </c>
      <c r="W13" s="120">
        <v>12478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1217</v>
      </c>
      <c r="AG13" s="120">
        <v>1217</v>
      </c>
      <c r="AH13" s="120">
        <v>0</v>
      </c>
      <c r="AI13" s="120">
        <v>0</v>
      </c>
      <c r="AJ13" s="120">
        <f t="shared" si="11"/>
        <v>254</v>
      </c>
      <c r="AK13" s="120"/>
      <c r="AL13" s="120"/>
      <c r="AM13" s="120">
        <v>254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970</v>
      </c>
      <c r="AU13" s="120">
        <v>0</v>
      </c>
      <c r="AV13" s="120">
        <v>963</v>
      </c>
      <c r="AW13" s="120">
        <v>7</v>
      </c>
      <c r="AX13" s="120">
        <v>0</v>
      </c>
      <c r="AY13" s="120">
        <v>0</v>
      </c>
      <c r="AZ13" s="120">
        <f t="shared" si="13"/>
        <v>243</v>
      </c>
      <c r="BA13" s="120">
        <v>243</v>
      </c>
      <c r="BB13" s="120">
        <v>0</v>
      </c>
      <c r="BC13" s="120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0">
        <f t="shared" si="2"/>
        <v>22213</v>
      </c>
      <c r="E14" s="120">
        <f t="shared" si="3"/>
        <v>0</v>
      </c>
      <c r="F14" s="120">
        <v>0</v>
      </c>
      <c r="G14" s="120">
        <v>0</v>
      </c>
      <c r="H14" s="120">
        <f t="shared" si="4"/>
        <v>3843</v>
      </c>
      <c r="I14" s="120">
        <v>2638</v>
      </c>
      <c r="J14" s="120">
        <v>1205</v>
      </c>
      <c r="K14" s="120">
        <f t="shared" si="5"/>
        <v>18370</v>
      </c>
      <c r="L14" s="120">
        <v>14776</v>
      </c>
      <c r="M14" s="120">
        <v>3594</v>
      </c>
      <c r="N14" s="120">
        <f t="shared" si="6"/>
        <v>22213</v>
      </c>
      <c r="O14" s="120">
        <f t="shared" si="7"/>
        <v>17414</v>
      </c>
      <c r="P14" s="120">
        <v>17414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4799</v>
      </c>
      <c r="W14" s="120">
        <v>4799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665</v>
      </c>
      <c r="AG14" s="120">
        <v>665</v>
      </c>
      <c r="AH14" s="120">
        <v>0</v>
      </c>
      <c r="AI14" s="120">
        <v>0</v>
      </c>
      <c r="AJ14" s="120">
        <f t="shared" si="11"/>
        <v>665</v>
      </c>
      <c r="AK14" s="120"/>
      <c r="AL14" s="120"/>
      <c r="AM14" s="120">
        <v>665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f t="shared" si="12"/>
        <v>5</v>
      </c>
      <c r="AU14" s="120">
        <v>0</v>
      </c>
      <c r="AV14" s="120">
        <v>0</v>
      </c>
      <c r="AW14" s="120">
        <v>5</v>
      </c>
      <c r="AX14" s="120">
        <v>0</v>
      </c>
      <c r="AY14" s="120">
        <v>0</v>
      </c>
      <c r="AZ14" s="120">
        <f t="shared" si="13"/>
        <v>159</v>
      </c>
      <c r="BA14" s="120">
        <v>159</v>
      </c>
      <c r="BB14" s="120">
        <v>0</v>
      </c>
      <c r="BC14" s="120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0">
        <f t="shared" si="2"/>
        <v>40362</v>
      </c>
      <c r="E15" s="120">
        <f t="shared" si="3"/>
        <v>0</v>
      </c>
      <c r="F15" s="120">
        <v>0</v>
      </c>
      <c r="G15" s="120">
        <v>0</v>
      </c>
      <c r="H15" s="120">
        <f t="shared" si="4"/>
        <v>0</v>
      </c>
      <c r="I15" s="120">
        <v>0</v>
      </c>
      <c r="J15" s="120">
        <v>0</v>
      </c>
      <c r="K15" s="120">
        <f t="shared" si="5"/>
        <v>40362</v>
      </c>
      <c r="L15" s="120">
        <v>30298</v>
      </c>
      <c r="M15" s="120">
        <v>10064</v>
      </c>
      <c r="N15" s="120">
        <f t="shared" si="6"/>
        <v>40362</v>
      </c>
      <c r="O15" s="120">
        <f t="shared" si="7"/>
        <v>30298</v>
      </c>
      <c r="P15" s="120">
        <v>30298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10064</v>
      </c>
      <c r="W15" s="120">
        <v>10064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0</v>
      </c>
      <c r="AD15" s="120">
        <v>0</v>
      </c>
      <c r="AE15" s="120">
        <v>0</v>
      </c>
      <c r="AF15" s="120">
        <f t="shared" si="10"/>
        <v>18</v>
      </c>
      <c r="AG15" s="120">
        <v>18</v>
      </c>
      <c r="AH15" s="120">
        <v>0</v>
      </c>
      <c r="AI15" s="120">
        <v>0</v>
      </c>
      <c r="AJ15" s="120">
        <f t="shared" si="11"/>
        <v>134</v>
      </c>
      <c r="AK15" s="120">
        <v>0</v>
      </c>
      <c r="AL15" s="120">
        <v>134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18</v>
      </c>
      <c r="AU15" s="120">
        <v>18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134</v>
      </c>
      <c r="BA15" s="120">
        <v>134</v>
      </c>
      <c r="BB15" s="120">
        <v>0</v>
      </c>
      <c r="BC15" s="120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0">
        <f t="shared" si="2"/>
        <v>27931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27931</v>
      </c>
      <c r="L16" s="120">
        <v>20870</v>
      </c>
      <c r="M16" s="120">
        <v>7061</v>
      </c>
      <c r="N16" s="120">
        <f t="shared" si="6"/>
        <v>28306</v>
      </c>
      <c r="O16" s="120">
        <f t="shared" si="7"/>
        <v>20870</v>
      </c>
      <c r="P16" s="120">
        <v>20870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7061</v>
      </c>
      <c r="W16" s="120">
        <v>7061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375</v>
      </c>
      <c r="AD16" s="120">
        <v>375</v>
      </c>
      <c r="AE16" s="120">
        <v>0</v>
      </c>
      <c r="AF16" s="120">
        <f t="shared" si="10"/>
        <v>526</v>
      </c>
      <c r="AG16" s="120">
        <v>526</v>
      </c>
      <c r="AH16" s="120">
        <v>0</v>
      </c>
      <c r="AI16" s="120">
        <v>0</v>
      </c>
      <c r="AJ16" s="120">
        <f t="shared" si="11"/>
        <v>526</v>
      </c>
      <c r="AK16" s="120"/>
      <c r="AL16" s="120">
        <v>0</v>
      </c>
      <c r="AM16" s="120">
        <v>18</v>
      </c>
      <c r="AN16" s="120">
        <v>0</v>
      </c>
      <c r="AO16" s="120">
        <v>0</v>
      </c>
      <c r="AP16" s="120">
        <v>0</v>
      </c>
      <c r="AQ16" s="120"/>
      <c r="AR16" s="120">
        <v>0</v>
      </c>
      <c r="AS16" s="120">
        <v>508</v>
      </c>
      <c r="AT16" s="120">
        <f t="shared" si="12"/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f t="shared" si="13"/>
        <v>0</v>
      </c>
      <c r="BA16" s="120"/>
      <c r="BB16" s="120">
        <v>0</v>
      </c>
      <c r="BC16" s="120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0">
        <f t="shared" si="2"/>
        <v>39168</v>
      </c>
      <c r="E17" s="120">
        <f t="shared" si="3"/>
        <v>0</v>
      </c>
      <c r="F17" s="120">
        <v>0</v>
      </c>
      <c r="G17" s="120">
        <v>0</v>
      </c>
      <c r="H17" s="120">
        <f t="shared" si="4"/>
        <v>0</v>
      </c>
      <c r="I17" s="120">
        <v>0</v>
      </c>
      <c r="J17" s="120">
        <v>0</v>
      </c>
      <c r="K17" s="120">
        <f t="shared" si="5"/>
        <v>39168</v>
      </c>
      <c r="L17" s="120">
        <v>21639</v>
      </c>
      <c r="M17" s="120">
        <v>17529</v>
      </c>
      <c r="N17" s="120">
        <f t="shared" si="6"/>
        <v>39206</v>
      </c>
      <c r="O17" s="120">
        <f t="shared" si="7"/>
        <v>21639</v>
      </c>
      <c r="P17" s="120">
        <v>21639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17529</v>
      </c>
      <c r="W17" s="120">
        <v>17529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38</v>
      </c>
      <c r="AD17" s="120">
        <v>38</v>
      </c>
      <c r="AE17" s="120">
        <v>0</v>
      </c>
      <c r="AF17" s="120">
        <f t="shared" si="10"/>
        <v>727</v>
      </c>
      <c r="AG17" s="120">
        <v>727</v>
      </c>
      <c r="AH17" s="120">
        <v>0</v>
      </c>
      <c r="AI17" s="120">
        <v>0</v>
      </c>
      <c r="AJ17" s="120">
        <f t="shared" si="11"/>
        <v>700</v>
      </c>
      <c r="AK17" s="120"/>
      <c r="AL17" s="120">
        <v>0</v>
      </c>
      <c r="AM17" s="120">
        <v>700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f t="shared" si="12"/>
        <v>27</v>
      </c>
      <c r="AU17" s="120">
        <v>27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>
        <v>0</v>
      </c>
      <c r="BB17" s="120">
        <v>0</v>
      </c>
      <c r="BC17" s="120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0">
        <f t="shared" si="2"/>
        <v>24309</v>
      </c>
      <c r="E18" s="120">
        <f t="shared" si="3"/>
        <v>0</v>
      </c>
      <c r="F18" s="120">
        <v>0</v>
      </c>
      <c r="G18" s="120">
        <v>0</v>
      </c>
      <c r="H18" s="120">
        <f t="shared" si="4"/>
        <v>198</v>
      </c>
      <c r="I18" s="120">
        <v>198</v>
      </c>
      <c r="J18" s="120">
        <v>0</v>
      </c>
      <c r="K18" s="120">
        <f t="shared" si="5"/>
        <v>24111</v>
      </c>
      <c r="L18" s="120">
        <v>12013</v>
      </c>
      <c r="M18" s="120">
        <v>12098</v>
      </c>
      <c r="N18" s="120">
        <f t="shared" si="6"/>
        <v>24309</v>
      </c>
      <c r="O18" s="120">
        <f t="shared" si="7"/>
        <v>12211</v>
      </c>
      <c r="P18" s="120">
        <v>12211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12098</v>
      </c>
      <c r="W18" s="120">
        <v>12098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56</v>
      </c>
      <c r="AG18" s="120">
        <v>56</v>
      </c>
      <c r="AH18" s="120">
        <v>0</v>
      </c>
      <c r="AI18" s="120">
        <v>0</v>
      </c>
      <c r="AJ18" s="120">
        <f t="shared" si="11"/>
        <v>355</v>
      </c>
      <c r="AK18" s="120">
        <v>353</v>
      </c>
      <c r="AL18" s="120">
        <v>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56</v>
      </c>
      <c r="AU18" s="120">
        <v>56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0</v>
      </c>
      <c r="BA18" s="120">
        <v>0</v>
      </c>
      <c r="BB18" s="120">
        <v>0</v>
      </c>
      <c r="BC18" s="120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0">
        <f t="shared" si="2"/>
        <v>38035</v>
      </c>
      <c r="E19" s="120">
        <f t="shared" si="3"/>
        <v>9016</v>
      </c>
      <c r="F19" s="120">
        <v>7320</v>
      </c>
      <c r="G19" s="120">
        <v>1696</v>
      </c>
      <c r="H19" s="120">
        <f t="shared" si="4"/>
        <v>0</v>
      </c>
      <c r="I19" s="120">
        <v>0</v>
      </c>
      <c r="J19" s="120">
        <v>0</v>
      </c>
      <c r="K19" s="120">
        <f t="shared" si="5"/>
        <v>29019</v>
      </c>
      <c r="L19" s="120">
        <v>19927</v>
      </c>
      <c r="M19" s="120">
        <v>9092</v>
      </c>
      <c r="N19" s="120">
        <f t="shared" si="6"/>
        <v>38035</v>
      </c>
      <c r="O19" s="120">
        <f t="shared" si="7"/>
        <v>27247</v>
      </c>
      <c r="P19" s="120">
        <v>27247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10788</v>
      </c>
      <c r="W19" s="120">
        <v>10788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506</v>
      </c>
      <c r="AG19" s="120">
        <v>506</v>
      </c>
      <c r="AH19" s="120">
        <v>0</v>
      </c>
      <c r="AI19" s="120">
        <v>0</v>
      </c>
      <c r="AJ19" s="120">
        <f t="shared" si="11"/>
        <v>506</v>
      </c>
      <c r="AK19" s="120"/>
      <c r="AL19" s="120">
        <v>0</v>
      </c>
      <c r="AM19" s="120">
        <v>15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491</v>
      </c>
      <c r="AT19" s="120">
        <f t="shared" si="12"/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130</v>
      </c>
      <c r="BA19" s="120">
        <v>130</v>
      </c>
      <c r="BB19" s="120">
        <v>0</v>
      </c>
      <c r="BC19" s="120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0">
        <f t="shared" si="2"/>
        <v>38541</v>
      </c>
      <c r="E20" s="120">
        <f t="shared" si="3"/>
        <v>27731</v>
      </c>
      <c r="F20" s="120">
        <v>21904</v>
      </c>
      <c r="G20" s="120">
        <v>5827</v>
      </c>
      <c r="H20" s="120">
        <f t="shared" si="4"/>
        <v>0</v>
      </c>
      <c r="I20" s="120">
        <v>0</v>
      </c>
      <c r="J20" s="120">
        <v>0</v>
      </c>
      <c r="K20" s="120">
        <f t="shared" si="5"/>
        <v>10810</v>
      </c>
      <c r="L20" s="120">
        <v>7278</v>
      </c>
      <c r="M20" s="120">
        <v>3532</v>
      </c>
      <c r="N20" s="120">
        <f t="shared" si="6"/>
        <v>39069</v>
      </c>
      <c r="O20" s="120">
        <f t="shared" si="7"/>
        <v>29182</v>
      </c>
      <c r="P20" s="120">
        <v>29182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9359</v>
      </c>
      <c r="W20" s="120">
        <v>9359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528</v>
      </c>
      <c r="AD20" s="120">
        <v>528</v>
      </c>
      <c r="AE20" s="120">
        <v>0</v>
      </c>
      <c r="AF20" s="120">
        <f t="shared" si="10"/>
        <v>946</v>
      </c>
      <c r="AG20" s="120">
        <v>946</v>
      </c>
      <c r="AH20" s="120">
        <v>0</v>
      </c>
      <c r="AI20" s="120">
        <v>0</v>
      </c>
      <c r="AJ20" s="120">
        <f t="shared" si="11"/>
        <v>946</v>
      </c>
      <c r="AK20" s="120"/>
      <c r="AL20" s="120">
        <v>0</v>
      </c>
      <c r="AM20" s="120">
        <v>638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308</v>
      </c>
      <c r="AT20" s="120">
        <f t="shared" si="12"/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0">
        <f t="shared" si="2"/>
        <v>1465</v>
      </c>
      <c r="E21" s="120">
        <f t="shared" si="3"/>
        <v>0</v>
      </c>
      <c r="F21" s="120">
        <v>0</v>
      </c>
      <c r="G21" s="120">
        <v>0</v>
      </c>
      <c r="H21" s="120">
        <f t="shared" si="4"/>
        <v>1465</v>
      </c>
      <c r="I21" s="120">
        <v>1424</v>
      </c>
      <c r="J21" s="120">
        <v>41</v>
      </c>
      <c r="K21" s="120">
        <f t="shared" si="5"/>
        <v>0</v>
      </c>
      <c r="L21" s="120">
        <v>0</v>
      </c>
      <c r="M21" s="120">
        <v>0</v>
      </c>
      <c r="N21" s="120">
        <f t="shared" si="6"/>
        <v>1469</v>
      </c>
      <c r="O21" s="120">
        <f t="shared" si="7"/>
        <v>1424</v>
      </c>
      <c r="P21" s="120">
        <v>1424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41</v>
      </c>
      <c r="W21" s="120">
        <v>41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4</v>
      </c>
      <c r="AD21" s="120">
        <v>4</v>
      </c>
      <c r="AE21" s="120">
        <v>0</v>
      </c>
      <c r="AF21" s="120">
        <f t="shared" si="10"/>
        <v>4</v>
      </c>
      <c r="AG21" s="120">
        <v>4</v>
      </c>
      <c r="AH21" s="120">
        <v>0</v>
      </c>
      <c r="AI21" s="120">
        <v>0</v>
      </c>
      <c r="AJ21" s="120">
        <f t="shared" si="11"/>
        <v>1424</v>
      </c>
      <c r="AK21" s="120">
        <v>1424</v>
      </c>
      <c r="AL21" s="120"/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4</v>
      </c>
      <c r="AU21" s="120">
        <v>4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0">
        <f t="shared" si="2"/>
        <v>3164</v>
      </c>
      <c r="E22" s="120">
        <f t="shared" si="3"/>
        <v>0</v>
      </c>
      <c r="F22" s="120">
        <v>0</v>
      </c>
      <c r="G22" s="120">
        <v>0</v>
      </c>
      <c r="H22" s="120">
        <f t="shared" si="4"/>
        <v>0</v>
      </c>
      <c r="I22" s="120">
        <v>0</v>
      </c>
      <c r="J22" s="120">
        <v>0</v>
      </c>
      <c r="K22" s="120">
        <f t="shared" si="5"/>
        <v>3164</v>
      </c>
      <c r="L22" s="120">
        <v>2064</v>
      </c>
      <c r="M22" s="120">
        <v>1100</v>
      </c>
      <c r="N22" s="120">
        <f t="shared" si="6"/>
        <v>3184</v>
      </c>
      <c r="O22" s="120">
        <f t="shared" si="7"/>
        <v>2064</v>
      </c>
      <c r="P22" s="120">
        <v>0</v>
      </c>
      <c r="Q22" s="120">
        <v>0</v>
      </c>
      <c r="R22" s="120">
        <v>0</v>
      </c>
      <c r="S22" s="120">
        <v>2064</v>
      </c>
      <c r="T22" s="120">
        <v>0</v>
      </c>
      <c r="U22" s="120">
        <v>0</v>
      </c>
      <c r="V22" s="120">
        <f t="shared" si="8"/>
        <v>1100</v>
      </c>
      <c r="W22" s="120">
        <v>0</v>
      </c>
      <c r="X22" s="120">
        <v>0</v>
      </c>
      <c r="Y22" s="120">
        <v>0</v>
      </c>
      <c r="Z22" s="120">
        <v>1100</v>
      </c>
      <c r="AA22" s="120">
        <v>0</v>
      </c>
      <c r="AB22" s="120">
        <v>0</v>
      </c>
      <c r="AC22" s="120">
        <f t="shared" si="9"/>
        <v>20</v>
      </c>
      <c r="AD22" s="120">
        <v>20</v>
      </c>
      <c r="AE22" s="120">
        <v>0</v>
      </c>
      <c r="AF22" s="120">
        <f t="shared" si="10"/>
        <v>0</v>
      </c>
      <c r="AG22" s="120">
        <v>0</v>
      </c>
      <c r="AH22" s="120">
        <v>0</v>
      </c>
      <c r="AI22" s="120">
        <v>0</v>
      </c>
      <c r="AJ22" s="120">
        <f t="shared" si="11"/>
        <v>0</v>
      </c>
      <c r="AK22" s="120"/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f t="shared" si="12"/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0">
        <f t="shared" si="2"/>
        <v>6028</v>
      </c>
      <c r="E23" s="120">
        <f t="shared" si="3"/>
        <v>6028</v>
      </c>
      <c r="F23" s="120">
        <v>4112</v>
      </c>
      <c r="G23" s="120">
        <v>1916</v>
      </c>
      <c r="H23" s="120">
        <f t="shared" si="4"/>
        <v>0</v>
      </c>
      <c r="I23" s="120">
        <v>0</v>
      </c>
      <c r="J23" s="120">
        <v>0</v>
      </c>
      <c r="K23" s="120">
        <f t="shared" si="5"/>
        <v>0</v>
      </c>
      <c r="L23" s="120">
        <v>0</v>
      </c>
      <c r="M23" s="120">
        <v>0</v>
      </c>
      <c r="N23" s="120">
        <f t="shared" si="6"/>
        <v>6028</v>
      </c>
      <c r="O23" s="120">
        <f t="shared" si="7"/>
        <v>4112</v>
      </c>
      <c r="P23" s="120">
        <v>4085</v>
      </c>
      <c r="Q23" s="120">
        <v>0</v>
      </c>
      <c r="R23" s="120">
        <v>0</v>
      </c>
      <c r="S23" s="120">
        <v>0</v>
      </c>
      <c r="T23" s="120">
        <v>27</v>
      </c>
      <c r="U23" s="120">
        <v>0</v>
      </c>
      <c r="V23" s="120">
        <f t="shared" si="8"/>
        <v>1916</v>
      </c>
      <c r="W23" s="120">
        <v>1903</v>
      </c>
      <c r="X23" s="120">
        <v>0</v>
      </c>
      <c r="Y23" s="120">
        <v>0</v>
      </c>
      <c r="Z23" s="120">
        <v>0</v>
      </c>
      <c r="AA23" s="120">
        <v>13</v>
      </c>
      <c r="AB23" s="120">
        <v>0</v>
      </c>
      <c r="AC23" s="120">
        <f t="shared" si="9"/>
        <v>0</v>
      </c>
      <c r="AD23" s="120">
        <v>0</v>
      </c>
      <c r="AE23" s="120">
        <v>0</v>
      </c>
      <c r="AF23" s="120">
        <f t="shared" si="10"/>
        <v>43</v>
      </c>
      <c r="AG23" s="120">
        <v>43</v>
      </c>
      <c r="AH23" s="120">
        <v>0</v>
      </c>
      <c r="AI23" s="120">
        <v>0</v>
      </c>
      <c r="AJ23" s="120">
        <f t="shared" si="11"/>
        <v>43</v>
      </c>
      <c r="AK23" s="120"/>
      <c r="AL23" s="120">
        <v>0</v>
      </c>
      <c r="AM23" s="120">
        <v>3</v>
      </c>
      <c r="AN23" s="120">
        <v>0</v>
      </c>
      <c r="AO23" s="120">
        <v>0</v>
      </c>
      <c r="AP23" s="120">
        <v>0</v>
      </c>
      <c r="AQ23" s="120">
        <v>40</v>
      </c>
      <c r="AR23" s="120">
        <v>0</v>
      </c>
      <c r="AS23" s="120">
        <v>0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0">
        <f t="shared" si="2"/>
        <v>5201</v>
      </c>
      <c r="E24" s="120">
        <f t="shared" si="3"/>
        <v>5201</v>
      </c>
      <c r="F24" s="120">
        <v>3380</v>
      </c>
      <c r="G24" s="120">
        <v>1821</v>
      </c>
      <c r="H24" s="120">
        <f t="shared" si="4"/>
        <v>0</v>
      </c>
      <c r="I24" s="120">
        <v>0</v>
      </c>
      <c r="J24" s="120">
        <v>0</v>
      </c>
      <c r="K24" s="120">
        <f t="shared" si="5"/>
        <v>0</v>
      </c>
      <c r="L24" s="120">
        <v>0</v>
      </c>
      <c r="M24" s="120">
        <v>0</v>
      </c>
      <c r="N24" s="120">
        <f t="shared" si="6"/>
        <v>5201</v>
      </c>
      <c r="O24" s="120">
        <f t="shared" si="7"/>
        <v>3380</v>
      </c>
      <c r="P24" s="120">
        <v>3357</v>
      </c>
      <c r="Q24" s="120">
        <v>0</v>
      </c>
      <c r="R24" s="120">
        <v>0</v>
      </c>
      <c r="S24" s="120">
        <v>0</v>
      </c>
      <c r="T24" s="120">
        <v>23</v>
      </c>
      <c r="U24" s="120">
        <v>0</v>
      </c>
      <c r="V24" s="120">
        <f t="shared" si="8"/>
        <v>1821</v>
      </c>
      <c r="W24" s="120">
        <v>1807</v>
      </c>
      <c r="X24" s="120">
        <v>0</v>
      </c>
      <c r="Y24" s="120">
        <v>0</v>
      </c>
      <c r="Z24" s="120">
        <v>0</v>
      </c>
      <c r="AA24" s="120">
        <v>14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40</v>
      </c>
      <c r="AG24" s="120">
        <v>40</v>
      </c>
      <c r="AH24" s="120">
        <v>0</v>
      </c>
      <c r="AI24" s="120">
        <v>0</v>
      </c>
      <c r="AJ24" s="120">
        <f t="shared" si="11"/>
        <v>40</v>
      </c>
      <c r="AK24" s="120"/>
      <c r="AL24" s="120">
        <v>0</v>
      </c>
      <c r="AM24" s="120">
        <v>3</v>
      </c>
      <c r="AN24" s="120">
        <v>0</v>
      </c>
      <c r="AO24" s="120">
        <v>0</v>
      </c>
      <c r="AP24" s="120">
        <v>0</v>
      </c>
      <c r="AQ24" s="120">
        <v>37</v>
      </c>
      <c r="AR24" s="120">
        <v>0</v>
      </c>
      <c r="AS24" s="120">
        <v>0</v>
      </c>
      <c r="AT24" s="120">
        <f t="shared" si="12"/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0">
        <f t="shared" si="2"/>
        <v>9639</v>
      </c>
      <c r="E25" s="120">
        <f t="shared" si="3"/>
        <v>9639</v>
      </c>
      <c r="F25" s="120">
        <v>6769</v>
      </c>
      <c r="G25" s="120">
        <v>2870</v>
      </c>
      <c r="H25" s="120">
        <f t="shared" si="4"/>
        <v>0</v>
      </c>
      <c r="I25" s="120">
        <v>0</v>
      </c>
      <c r="J25" s="120">
        <v>0</v>
      </c>
      <c r="K25" s="120">
        <f t="shared" si="5"/>
        <v>0</v>
      </c>
      <c r="L25" s="120">
        <v>0</v>
      </c>
      <c r="M25" s="120">
        <v>0</v>
      </c>
      <c r="N25" s="120">
        <f t="shared" si="6"/>
        <v>9639</v>
      </c>
      <c r="O25" s="120">
        <f t="shared" si="7"/>
        <v>6769</v>
      </c>
      <c r="P25" s="120">
        <v>6724</v>
      </c>
      <c r="Q25" s="120">
        <v>0</v>
      </c>
      <c r="R25" s="120">
        <v>0</v>
      </c>
      <c r="S25" s="120">
        <v>0</v>
      </c>
      <c r="T25" s="120">
        <v>45</v>
      </c>
      <c r="U25" s="120">
        <v>0</v>
      </c>
      <c r="V25" s="120">
        <f t="shared" si="8"/>
        <v>2870</v>
      </c>
      <c r="W25" s="120">
        <v>2851</v>
      </c>
      <c r="X25" s="120">
        <v>0</v>
      </c>
      <c r="Y25" s="120">
        <v>0</v>
      </c>
      <c r="Z25" s="120">
        <v>0</v>
      </c>
      <c r="AA25" s="120">
        <v>19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70</v>
      </c>
      <c r="AG25" s="120">
        <v>70</v>
      </c>
      <c r="AH25" s="120">
        <v>0</v>
      </c>
      <c r="AI25" s="120">
        <v>0</v>
      </c>
      <c r="AJ25" s="120">
        <f t="shared" si="11"/>
        <v>70</v>
      </c>
      <c r="AK25" s="120"/>
      <c r="AL25" s="120">
        <v>0</v>
      </c>
      <c r="AM25" s="120">
        <v>6</v>
      </c>
      <c r="AN25" s="120">
        <v>0</v>
      </c>
      <c r="AO25" s="120">
        <v>0</v>
      </c>
      <c r="AP25" s="120">
        <v>0</v>
      </c>
      <c r="AQ25" s="120">
        <v>64</v>
      </c>
      <c r="AR25" s="120">
        <v>0</v>
      </c>
      <c r="AS25" s="120">
        <v>0</v>
      </c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0">
        <f t="shared" si="2"/>
        <v>3417</v>
      </c>
      <c r="E26" s="120">
        <f t="shared" si="3"/>
        <v>0</v>
      </c>
      <c r="F26" s="120">
        <v>0</v>
      </c>
      <c r="G26" s="120">
        <v>0</v>
      </c>
      <c r="H26" s="120">
        <f t="shared" si="4"/>
        <v>0</v>
      </c>
      <c r="I26" s="120">
        <v>0</v>
      </c>
      <c r="J26" s="120">
        <v>0</v>
      </c>
      <c r="K26" s="120">
        <f t="shared" si="5"/>
        <v>3417</v>
      </c>
      <c r="L26" s="120">
        <v>1313</v>
      </c>
      <c r="M26" s="120">
        <v>2104</v>
      </c>
      <c r="N26" s="120">
        <f t="shared" si="6"/>
        <v>3434</v>
      </c>
      <c r="O26" s="120">
        <f t="shared" si="7"/>
        <v>1313</v>
      </c>
      <c r="P26" s="120">
        <v>1313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2104</v>
      </c>
      <c r="W26" s="120">
        <v>2104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17</v>
      </c>
      <c r="AD26" s="120">
        <v>17</v>
      </c>
      <c r="AE26" s="120">
        <v>0</v>
      </c>
      <c r="AF26" s="120">
        <f t="shared" si="10"/>
        <v>5</v>
      </c>
      <c r="AG26" s="120">
        <v>5</v>
      </c>
      <c r="AH26" s="120">
        <v>0</v>
      </c>
      <c r="AI26" s="120">
        <v>0</v>
      </c>
      <c r="AJ26" s="120">
        <f t="shared" si="11"/>
        <v>5</v>
      </c>
      <c r="AK26" s="120"/>
      <c r="AL26" s="120">
        <v>0</v>
      </c>
      <c r="AM26" s="120">
        <v>5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0">
        <f t="shared" si="2"/>
        <v>4528</v>
      </c>
      <c r="E27" s="120">
        <f t="shared" si="3"/>
        <v>0</v>
      </c>
      <c r="F27" s="120">
        <v>0</v>
      </c>
      <c r="G27" s="120">
        <v>0</v>
      </c>
      <c r="H27" s="120">
        <f t="shared" si="4"/>
        <v>0</v>
      </c>
      <c r="I27" s="120">
        <v>0</v>
      </c>
      <c r="J27" s="120">
        <v>0</v>
      </c>
      <c r="K27" s="120">
        <f t="shared" si="5"/>
        <v>4528</v>
      </c>
      <c r="L27" s="120">
        <v>3393</v>
      </c>
      <c r="M27" s="120">
        <v>1135</v>
      </c>
      <c r="N27" s="120">
        <f t="shared" si="6"/>
        <v>4528</v>
      </c>
      <c r="O27" s="120">
        <f t="shared" si="7"/>
        <v>3393</v>
      </c>
      <c r="P27" s="120">
        <v>3393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1135</v>
      </c>
      <c r="W27" s="120">
        <v>1135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163</v>
      </c>
      <c r="AG27" s="120">
        <v>163</v>
      </c>
      <c r="AH27" s="120">
        <v>0</v>
      </c>
      <c r="AI27" s="120">
        <v>0</v>
      </c>
      <c r="AJ27" s="120">
        <f t="shared" si="11"/>
        <v>163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163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0">
        <f t="shared" si="2"/>
        <v>23462</v>
      </c>
      <c r="E28" s="120">
        <f t="shared" si="3"/>
        <v>0</v>
      </c>
      <c r="F28" s="120">
        <v>0</v>
      </c>
      <c r="G28" s="120">
        <v>0</v>
      </c>
      <c r="H28" s="120">
        <f t="shared" si="4"/>
        <v>0</v>
      </c>
      <c r="I28" s="120">
        <v>0</v>
      </c>
      <c r="J28" s="120">
        <v>0</v>
      </c>
      <c r="K28" s="120">
        <f t="shared" si="5"/>
        <v>23462</v>
      </c>
      <c r="L28" s="120">
        <v>19331</v>
      </c>
      <c r="M28" s="120">
        <v>4131</v>
      </c>
      <c r="N28" s="120">
        <f t="shared" si="6"/>
        <v>24163</v>
      </c>
      <c r="O28" s="120">
        <f t="shared" si="7"/>
        <v>19331</v>
      </c>
      <c r="P28" s="120">
        <v>19331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4131</v>
      </c>
      <c r="W28" s="120">
        <v>4131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701</v>
      </c>
      <c r="AD28" s="120">
        <v>701</v>
      </c>
      <c r="AE28" s="120">
        <v>0</v>
      </c>
      <c r="AF28" s="120">
        <f t="shared" si="10"/>
        <v>114</v>
      </c>
      <c r="AG28" s="120">
        <v>114</v>
      </c>
      <c r="AH28" s="120">
        <v>0</v>
      </c>
      <c r="AI28" s="120">
        <v>0</v>
      </c>
      <c r="AJ28" s="120">
        <f t="shared" si="11"/>
        <v>114</v>
      </c>
      <c r="AK28" s="120"/>
      <c r="AL28" s="120">
        <v>0</v>
      </c>
      <c r="AM28" s="120">
        <v>110</v>
      </c>
      <c r="AN28" s="120">
        <v>0</v>
      </c>
      <c r="AO28" s="120">
        <v>0</v>
      </c>
      <c r="AP28" s="120">
        <v>0</v>
      </c>
      <c r="AQ28" s="120">
        <v>0</v>
      </c>
      <c r="AR28" s="120">
        <v>4</v>
      </c>
      <c r="AS28" s="120">
        <v>0</v>
      </c>
      <c r="AT28" s="120">
        <f t="shared" si="12"/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186</v>
      </c>
      <c r="BA28" s="120">
        <v>186</v>
      </c>
      <c r="BB28" s="120">
        <v>0</v>
      </c>
      <c r="BC28" s="120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155</v>
      </c>
      <c r="C2" s="43" t="s">
        <v>305</v>
      </c>
      <c r="D2" s="108" t="s">
        <v>156</v>
      </c>
      <c r="E2" s="2"/>
      <c r="F2" s="2"/>
      <c r="G2" s="2"/>
      <c r="H2" s="2"/>
      <c r="I2" s="2"/>
      <c r="J2" s="2"/>
      <c r="K2" s="2"/>
      <c r="L2" s="2" t="str">
        <f>LEFT(C2,2)</f>
        <v>42</v>
      </c>
      <c r="M2" s="2" t="str">
        <f>IF(L2&lt;&gt;"",VLOOKUP(L2,$AI$6:$AJ$52,2,FALSE),"-")</f>
        <v>長崎県</v>
      </c>
      <c r="AA2" s="1">
        <f>IF(VALUE(C2)=0,0,1)</f>
        <v>1</v>
      </c>
      <c r="AB2" s="10" t="str">
        <f>IF(AA2=0,"",VLOOKUP(C2,'水洗化人口等'!B7:C28,2,FALSE))</f>
        <v>合計</v>
      </c>
      <c r="AC2" s="10"/>
      <c r="AD2" s="45">
        <f>IF(AA2=0,1,IF(ISERROR(AB2),1,0))</f>
        <v>0</v>
      </c>
      <c r="AF2" s="10">
        <f>COUNTA('水洗化人口等'!B7:B28)+6</f>
        <v>28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157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5" t="s">
        <v>158</v>
      </c>
      <c r="G6" s="156"/>
      <c r="H6" s="37" t="s">
        <v>159</v>
      </c>
      <c r="I6" s="37" t="s">
        <v>160</v>
      </c>
      <c r="J6" s="37" t="s">
        <v>161</v>
      </c>
      <c r="K6" s="4" t="s">
        <v>162</v>
      </c>
      <c r="L6" s="14" t="s">
        <v>163</v>
      </c>
      <c r="M6" s="38" t="s">
        <v>164</v>
      </c>
      <c r="AF6" s="10">
        <f>+'水洗化人口等'!B6</f>
        <v>0</v>
      </c>
      <c r="AG6" s="10">
        <v>6</v>
      </c>
      <c r="AI6" s="41" t="s">
        <v>165</v>
      </c>
      <c r="AJ6" s="2" t="s">
        <v>47</v>
      </c>
    </row>
    <row r="7" spans="2:36" ht="16.5" customHeight="1">
      <c r="B7" s="164" t="s">
        <v>166</v>
      </c>
      <c r="C7" s="5" t="s">
        <v>167</v>
      </c>
      <c r="D7" s="15">
        <f>AD7</f>
        <v>394328</v>
      </c>
      <c r="F7" s="159" t="s">
        <v>168</v>
      </c>
      <c r="G7" s="6" t="s">
        <v>169</v>
      </c>
      <c r="H7" s="16">
        <f aca="true" t="shared" si="0" ref="H7:H12">AD14</f>
        <v>415161</v>
      </c>
      <c r="I7" s="16">
        <f aca="true" t="shared" si="1" ref="I7:I12">AD24</f>
        <v>185376</v>
      </c>
      <c r="J7" s="16">
        <f aca="true" t="shared" si="2" ref="J7:J12">SUM(H7:I7)</f>
        <v>600537</v>
      </c>
      <c r="K7" s="17">
        <f aca="true" t="shared" si="3" ref="K7:K12">IF(J$13&gt;0,J7/J$13,0)</f>
        <v>0.9945267139417264</v>
      </c>
      <c r="L7" s="18">
        <f>AD34</f>
        <v>8128</v>
      </c>
      <c r="M7" s="19">
        <f>AD37</f>
        <v>2705</v>
      </c>
      <c r="AA7" s="3" t="s">
        <v>167</v>
      </c>
      <c r="AB7" s="44" t="s">
        <v>170</v>
      </c>
      <c r="AC7" s="44" t="s">
        <v>171</v>
      </c>
      <c r="AD7" s="10">
        <f aca="true" ca="1" t="shared" si="4" ref="AD7:AD53">IF(AD$2=0,INDIRECT(AB7&amp;"!"&amp;AC7&amp;$AG$2),0)</f>
        <v>394328</v>
      </c>
      <c r="AF7" s="41" t="str">
        <f>+'水洗化人口等'!B7</f>
        <v>42000</v>
      </c>
      <c r="AG7" s="10">
        <v>7</v>
      </c>
      <c r="AI7" s="41" t="s">
        <v>172</v>
      </c>
      <c r="AJ7" s="2" t="s">
        <v>46</v>
      </c>
    </row>
    <row r="8" spans="2:36" ht="16.5" customHeight="1">
      <c r="B8" s="165"/>
      <c r="C8" s="6" t="s">
        <v>173</v>
      </c>
      <c r="D8" s="20">
        <f>AD8</f>
        <v>1477</v>
      </c>
      <c r="F8" s="160"/>
      <c r="G8" s="6" t="s">
        <v>174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173</v>
      </c>
      <c r="AB8" s="44" t="s">
        <v>170</v>
      </c>
      <c r="AC8" s="44" t="s">
        <v>175</v>
      </c>
      <c r="AD8" s="10">
        <f ca="1" t="shared" si="4"/>
        <v>1477</v>
      </c>
      <c r="AF8" s="41" t="str">
        <f>+'水洗化人口等'!B8</f>
        <v>42201</v>
      </c>
      <c r="AG8" s="10">
        <v>8</v>
      </c>
      <c r="AI8" s="41" t="s">
        <v>176</v>
      </c>
      <c r="AJ8" s="2" t="s">
        <v>45</v>
      </c>
    </row>
    <row r="9" spans="2:36" ht="16.5" customHeight="1">
      <c r="B9" s="166"/>
      <c r="C9" s="7" t="s">
        <v>177</v>
      </c>
      <c r="D9" s="21">
        <f>SUM(D7:D8)</f>
        <v>395805</v>
      </c>
      <c r="F9" s="160"/>
      <c r="G9" s="6" t="s">
        <v>178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179</v>
      </c>
      <c r="AB9" s="44" t="s">
        <v>170</v>
      </c>
      <c r="AC9" s="44" t="s">
        <v>180</v>
      </c>
      <c r="AD9" s="10">
        <f ca="1" t="shared" si="4"/>
        <v>766385</v>
      </c>
      <c r="AF9" s="41" t="str">
        <f>+'水洗化人口等'!B9</f>
        <v>42202</v>
      </c>
      <c r="AG9" s="10">
        <v>9</v>
      </c>
      <c r="AI9" s="41" t="s">
        <v>181</v>
      </c>
      <c r="AJ9" s="2" t="s">
        <v>44</v>
      </c>
    </row>
    <row r="10" spans="2:36" ht="16.5" customHeight="1">
      <c r="B10" s="167" t="s">
        <v>182</v>
      </c>
      <c r="C10" s="110" t="s">
        <v>179</v>
      </c>
      <c r="D10" s="20">
        <f>AD9</f>
        <v>766385</v>
      </c>
      <c r="F10" s="160"/>
      <c r="G10" s="6" t="s">
        <v>183</v>
      </c>
      <c r="H10" s="16">
        <f t="shared" si="0"/>
        <v>2064</v>
      </c>
      <c r="I10" s="16">
        <f t="shared" si="1"/>
        <v>1100</v>
      </c>
      <c r="J10" s="16">
        <f t="shared" si="2"/>
        <v>3164</v>
      </c>
      <c r="K10" s="17">
        <f t="shared" si="3"/>
        <v>0.00523978126728515</v>
      </c>
      <c r="L10" s="22" t="s">
        <v>184</v>
      </c>
      <c r="M10" s="23" t="s">
        <v>184</v>
      </c>
      <c r="AA10" s="3" t="s">
        <v>185</v>
      </c>
      <c r="AB10" s="44" t="s">
        <v>170</v>
      </c>
      <c r="AC10" s="44" t="s">
        <v>186</v>
      </c>
      <c r="AD10" s="10">
        <f ca="1" t="shared" si="4"/>
        <v>12530</v>
      </c>
      <c r="AF10" s="41" t="str">
        <f>+'水洗化人口等'!B10</f>
        <v>42203</v>
      </c>
      <c r="AG10" s="10">
        <v>10</v>
      </c>
      <c r="AI10" s="41" t="s">
        <v>187</v>
      </c>
      <c r="AJ10" s="2" t="s">
        <v>43</v>
      </c>
    </row>
    <row r="11" spans="2:36" ht="16.5" customHeight="1">
      <c r="B11" s="168"/>
      <c r="C11" s="6" t="s">
        <v>185</v>
      </c>
      <c r="D11" s="20">
        <f>AD10</f>
        <v>12530</v>
      </c>
      <c r="F11" s="160"/>
      <c r="G11" s="6" t="s">
        <v>188</v>
      </c>
      <c r="H11" s="16">
        <f t="shared" si="0"/>
        <v>95</v>
      </c>
      <c r="I11" s="16">
        <f t="shared" si="1"/>
        <v>46</v>
      </c>
      <c r="J11" s="16">
        <f t="shared" si="2"/>
        <v>141</v>
      </c>
      <c r="K11" s="17">
        <f t="shared" si="3"/>
        <v>0.00023350479098837112</v>
      </c>
      <c r="L11" s="22" t="s">
        <v>184</v>
      </c>
      <c r="M11" s="23" t="s">
        <v>184</v>
      </c>
      <c r="AA11" s="3" t="s">
        <v>189</v>
      </c>
      <c r="AB11" s="44" t="s">
        <v>170</v>
      </c>
      <c r="AC11" s="44" t="s">
        <v>190</v>
      </c>
      <c r="AD11" s="10">
        <f ca="1" t="shared" si="4"/>
        <v>256191</v>
      </c>
      <c r="AF11" s="41" t="str">
        <f>+'水洗化人口等'!B11</f>
        <v>42204</v>
      </c>
      <c r="AG11" s="10">
        <v>11</v>
      </c>
      <c r="AI11" s="41" t="s">
        <v>191</v>
      </c>
      <c r="AJ11" s="2" t="s">
        <v>42</v>
      </c>
    </row>
    <row r="12" spans="2:36" ht="16.5" customHeight="1">
      <c r="B12" s="168"/>
      <c r="C12" s="6" t="s">
        <v>189</v>
      </c>
      <c r="D12" s="20">
        <f>AD11</f>
        <v>256191</v>
      </c>
      <c r="F12" s="160"/>
      <c r="G12" s="6" t="s">
        <v>192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184</v>
      </c>
      <c r="M12" s="23" t="s">
        <v>184</v>
      </c>
      <c r="AA12" s="3" t="s">
        <v>193</v>
      </c>
      <c r="AB12" s="44" t="s">
        <v>170</v>
      </c>
      <c r="AC12" s="44" t="s">
        <v>194</v>
      </c>
      <c r="AD12" s="10">
        <f ca="1" t="shared" si="4"/>
        <v>217854</v>
      </c>
      <c r="AF12" s="41" t="str">
        <f>+'水洗化人口等'!B12</f>
        <v>42205</v>
      </c>
      <c r="AG12" s="10">
        <v>12</v>
      </c>
      <c r="AI12" s="41" t="s">
        <v>195</v>
      </c>
      <c r="AJ12" s="2" t="s">
        <v>41</v>
      </c>
    </row>
    <row r="13" spans="2:36" ht="16.5" customHeight="1">
      <c r="B13" s="169"/>
      <c r="C13" s="7" t="s">
        <v>177</v>
      </c>
      <c r="D13" s="21">
        <f>SUM(D10:D12)</f>
        <v>1035106</v>
      </c>
      <c r="F13" s="161"/>
      <c r="G13" s="6" t="s">
        <v>177</v>
      </c>
      <c r="H13" s="16">
        <f>SUM(H7:H12)</f>
        <v>417320</v>
      </c>
      <c r="I13" s="16">
        <f>SUM(I7:I12)</f>
        <v>186522</v>
      </c>
      <c r="J13" s="16">
        <f>SUM(J7:J12)</f>
        <v>603842</v>
      </c>
      <c r="K13" s="17">
        <v>1</v>
      </c>
      <c r="L13" s="22" t="s">
        <v>184</v>
      </c>
      <c r="M13" s="23" t="s">
        <v>184</v>
      </c>
      <c r="AA13" s="3" t="s">
        <v>196</v>
      </c>
      <c r="AB13" s="44" t="s">
        <v>170</v>
      </c>
      <c r="AC13" s="44" t="s">
        <v>197</v>
      </c>
      <c r="AD13" s="10">
        <f ca="1" t="shared" si="4"/>
        <v>7029</v>
      </c>
      <c r="AF13" s="41" t="str">
        <f>+'水洗化人口等'!B13</f>
        <v>42207</v>
      </c>
      <c r="AG13" s="10">
        <v>13</v>
      </c>
      <c r="AI13" s="41" t="s">
        <v>198</v>
      </c>
      <c r="AJ13" s="2" t="s">
        <v>40</v>
      </c>
    </row>
    <row r="14" spans="2:36" ht="16.5" customHeight="1" thickBot="1">
      <c r="B14" s="157" t="s">
        <v>199</v>
      </c>
      <c r="C14" s="158"/>
      <c r="D14" s="24">
        <f>SUM(D9,D13)</f>
        <v>1430911</v>
      </c>
      <c r="F14" s="162" t="s">
        <v>200</v>
      </c>
      <c r="G14" s="163"/>
      <c r="H14" s="16">
        <f>AD20</f>
        <v>1688</v>
      </c>
      <c r="I14" s="16">
        <f>AD30</f>
        <v>0</v>
      </c>
      <c r="J14" s="16">
        <f>SUM(H14:I14)</f>
        <v>1688</v>
      </c>
      <c r="K14" s="25" t="s">
        <v>184</v>
      </c>
      <c r="L14" s="22" t="s">
        <v>184</v>
      </c>
      <c r="M14" s="23" t="s">
        <v>184</v>
      </c>
      <c r="AA14" s="3" t="s">
        <v>169</v>
      </c>
      <c r="AB14" s="44" t="s">
        <v>201</v>
      </c>
      <c r="AC14" s="44" t="s">
        <v>194</v>
      </c>
      <c r="AD14" s="10">
        <f ca="1" t="shared" si="4"/>
        <v>415161</v>
      </c>
      <c r="AF14" s="41" t="str">
        <f>+'水洗化人口等'!B14</f>
        <v>42208</v>
      </c>
      <c r="AG14" s="10">
        <v>14</v>
      </c>
      <c r="AI14" s="41" t="s">
        <v>202</v>
      </c>
      <c r="AJ14" s="2" t="s">
        <v>39</v>
      </c>
    </row>
    <row r="15" spans="2:36" ht="16.5" customHeight="1" thickBot="1">
      <c r="B15" s="157" t="s">
        <v>203</v>
      </c>
      <c r="C15" s="158"/>
      <c r="D15" s="24">
        <f>AD13</f>
        <v>7029</v>
      </c>
      <c r="F15" s="157" t="s">
        <v>204</v>
      </c>
      <c r="G15" s="158"/>
      <c r="H15" s="26">
        <f>SUM(H13:H14)</f>
        <v>419008</v>
      </c>
      <c r="I15" s="26">
        <f>SUM(I13:I14)</f>
        <v>186522</v>
      </c>
      <c r="J15" s="26">
        <f>SUM(J13:J14)</f>
        <v>605530</v>
      </c>
      <c r="K15" s="27" t="s">
        <v>184</v>
      </c>
      <c r="L15" s="28">
        <f>SUM(L7:L9)</f>
        <v>8128</v>
      </c>
      <c r="M15" s="29">
        <f>SUM(M7:M9)</f>
        <v>2705</v>
      </c>
      <c r="AA15" s="3" t="s">
        <v>174</v>
      </c>
      <c r="AB15" s="44" t="s">
        <v>201</v>
      </c>
      <c r="AC15" s="44" t="s">
        <v>205</v>
      </c>
      <c r="AD15" s="10">
        <f ca="1" t="shared" si="4"/>
        <v>0</v>
      </c>
      <c r="AF15" s="41" t="str">
        <f>+'水洗化人口等'!B15</f>
        <v>42209</v>
      </c>
      <c r="AG15" s="10">
        <v>15</v>
      </c>
      <c r="AI15" s="41" t="s">
        <v>206</v>
      </c>
      <c r="AJ15" s="2" t="s">
        <v>38</v>
      </c>
    </row>
    <row r="16" spans="2:36" ht="16.5" customHeight="1" thickBot="1">
      <c r="B16" s="8" t="s">
        <v>207</v>
      </c>
      <c r="AA16" s="3" t="s">
        <v>178</v>
      </c>
      <c r="AB16" s="44" t="s">
        <v>201</v>
      </c>
      <c r="AC16" s="44" t="s">
        <v>197</v>
      </c>
      <c r="AD16" s="10">
        <f ca="1" t="shared" si="4"/>
        <v>0</v>
      </c>
      <c r="AF16" s="41" t="str">
        <f>+'水洗化人口等'!B16</f>
        <v>42210</v>
      </c>
      <c r="AG16" s="10">
        <v>16</v>
      </c>
      <c r="AI16" s="41" t="s">
        <v>208</v>
      </c>
      <c r="AJ16" s="2" t="s">
        <v>37</v>
      </c>
    </row>
    <row r="17" spans="3:36" ht="16.5" customHeight="1" thickBot="1">
      <c r="C17" s="30">
        <f>AD12</f>
        <v>217854</v>
      </c>
      <c r="D17" s="3" t="s">
        <v>209</v>
      </c>
      <c r="J17" s="13"/>
      <c r="AA17" s="3" t="s">
        <v>183</v>
      </c>
      <c r="AB17" s="44" t="s">
        <v>201</v>
      </c>
      <c r="AC17" s="44" t="s">
        <v>210</v>
      </c>
      <c r="AD17" s="10">
        <f ca="1" t="shared" si="4"/>
        <v>2064</v>
      </c>
      <c r="AF17" s="41" t="str">
        <f>+'水洗化人口等'!B17</f>
        <v>42211</v>
      </c>
      <c r="AG17" s="10">
        <v>17</v>
      </c>
      <c r="AI17" s="41" t="s">
        <v>211</v>
      </c>
      <c r="AJ17" s="2" t="s">
        <v>36</v>
      </c>
    </row>
    <row r="18" spans="6:36" ht="30" customHeight="1">
      <c r="F18" s="155" t="s">
        <v>212</v>
      </c>
      <c r="G18" s="156"/>
      <c r="H18" s="37" t="s">
        <v>159</v>
      </c>
      <c r="I18" s="37" t="s">
        <v>160</v>
      </c>
      <c r="J18" s="40" t="s">
        <v>161</v>
      </c>
      <c r="AA18" s="3" t="s">
        <v>188</v>
      </c>
      <c r="AB18" s="44" t="s">
        <v>201</v>
      </c>
      <c r="AC18" s="44" t="s">
        <v>213</v>
      </c>
      <c r="AD18" s="10">
        <f ca="1" t="shared" si="4"/>
        <v>95</v>
      </c>
      <c r="AF18" s="41" t="str">
        <f>+'水洗化人口等'!B18</f>
        <v>42212</v>
      </c>
      <c r="AG18" s="10">
        <v>18</v>
      </c>
      <c r="AI18" s="41" t="s">
        <v>214</v>
      </c>
      <c r="AJ18" s="2" t="s">
        <v>35</v>
      </c>
    </row>
    <row r="19" spans="3:36" ht="16.5" customHeight="1">
      <c r="C19" s="39" t="s">
        <v>215</v>
      </c>
      <c r="D19" s="9">
        <f>IF(D$14&gt;0,D13/D$14,0)</f>
        <v>0.723389505007649</v>
      </c>
      <c r="F19" s="162" t="s">
        <v>216</v>
      </c>
      <c r="G19" s="163"/>
      <c r="H19" s="16">
        <f>AD21</f>
        <v>44046</v>
      </c>
      <c r="I19" s="16">
        <f>AD31</f>
        <v>14600</v>
      </c>
      <c r="J19" s="20">
        <f>SUM(H19:I19)</f>
        <v>58646</v>
      </c>
      <c r="AA19" s="3" t="s">
        <v>192</v>
      </c>
      <c r="AB19" s="44" t="s">
        <v>201</v>
      </c>
      <c r="AC19" s="44" t="s">
        <v>217</v>
      </c>
      <c r="AD19" s="10">
        <f ca="1" t="shared" si="4"/>
        <v>0</v>
      </c>
      <c r="AF19" s="41" t="str">
        <f>+'水洗化人口等'!B19</f>
        <v>42213</v>
      </c>
      <c r="AG19" s="10">
        <v>19</v>
      </c>
      <c r="AI19" s="41" t="s">
        <v>218</v>
      </c>
      <c r="AJ19" s="2" t="s">
        <v>34</v>
      </c>
    </row>
    <row r="20" spans="3:36" ht="16.5" customHeight="1">
      <c r="C20" s="39" t="s">
        <v>219</v>
      </c>
      <c r="D20" s="9">
        <f>IF(D$14&gt;0,D9/D$14,0)</f>
        <v>0.276610494992351</v>
      </c>
      <c r="F20" s="162" t="s">
        <v>220</v>
      </c>
      <c r="G20" s="163"/>
      <c r="H20" s="16">
        <f>AD22</f>
        <v>6549</v>
      </c>
      <c r="I20" s="16">
        <f>AD32</f>
        <v>1980</v>
      </c>
      <c r="J20" s="20">
        <f>SUM(H20:I20)</f>
        <v>8529</v>
      </c>
      <c r="AA20" s="3" t="s">
        <v>200</v>
      </c>
      <c r="AB20" s="44" t="s">
        <v>201</v>
      </c>
      <c r="AC20" s="44" t="s">
        <v>221</v>
      </c>
      <c r="AD20" s="10">
        <f ca="1" t="shared" si="4"/>
        <v>1688</v>
      </c>
      <c r="AF20" s="41" t="str">
        <f>+'水洗化人口等'!B20</f>
        <v>42214</v>
      </c>
      <c r="AG20" s="10">
        <v>20</v>
      </c>
      <c r="AI20" s="41" t="s">
        <v>222</v>
      </c>
      <c r="AJ20" s="2" t="s">
        <v>33</v>
      </c>
    </row>
    <row r="21" spans="3:36" ht="16.5" customHeight="1">
      <c r="C21" s="111" t="s">
        <v>223</v>
      </c>
      <c r="D21" s="9">
        <f>IF(D$14&gt;0,D10/D$14,0)</f>
        <v>0.535592360391387</v>
      </c>
      <c r="F21" s="162" t="s">
        <v>224</v>
      </c>
      <c r="G21" s="163"/>
      <c r="H21" s="16">
        <f>AD23</f>
        <v>366725</v>
      </c>
      <c r="I21" s="16">
        <f>AD33</f>
        <v>169942</v>
      </c>
      <c r="J21" s="20">
        <f>SUM(H21:I21)</f>
        <v>536667</v>
      </c>
      <c r="AA21" s="3" t="s">
        <v>216</v>
      </c>
      <c r="AB21" s="44" t="s">
        <v>201</v>
      </c>
      <c r="AC21" s="44" t="s">
        <v>225</v>
      </c>
      <c r="AD21" s="10">
        <f ca="1" t="shared" si="4"/>
        <v>44046</v>
      </c>
      <c r="AF21" s="41" t="str">
        <f>+'水洗化人口等'!B21</f>
        <v>42307</v>
      </c>
      <c r="AG21" s="10">
        <v>21</v>
      </c>
      <c r="AI21" s="41" t="s">
        <v>226</v>
      </c>
      <c r="AJ21" s="2" t="s">
        <v>32</v>
      </c>
    </row>
    <row r="22" spans="3:36" ht="16.5" customHeight="1" thickBot="1">
      <c r="C22" s="39" t="s">
        <v>227</v>
      </c>
      <c r="D22" s="9">
        <f>IF(D$14&gt;0,D12/D$14,0)</f>
        <v>0.1790404853970652</v>
      </c>
      <c r="F22" s="157" t="s">
        <v>204</v>
      </c>
      <c r="G22" s="158"/>
      <c r="H22" s="26">
        <f>SUM(H19:H21)</f>
        <v>417320</v>
      </c>
      <c r="I22" s="26">
        <f>SUM(I19:I21)</f>
        <v>186522</v>
      </c>
      <c r="J22" s="31">
        <f>SUM(J19:J21)</f>
        <v>603842</v>
      </c>
      <c r="AA22" s="3" t="s">
        <v>220</v>
      </c>
      <c r="AB22" s="44" t="s">
        <v>201</v>
      </c>
      <c r="AC22" s="44" t="s">
        <v>228</v>
      </c>
      <c r="AD22" s="10">
        <f ca="1" t="shared" si="4"/>
        <v>6549</v>
      </c>
      <c r="AF22" s="41" t="str">
        <f>+'水洗化人口等'!B22</f>
        <v>42308</v>
      </c>
      <c r="AG22" s="10">
        <v>22</v>
      </c>
      <c r="AI22" s="41" t="s">
        <v>229</v>
      </c>
      <c r="AJ22" s="2" t="s">
        <v>31</v>
      </c>
    </row>
    <row r="23" spans="3:36" ht="16.5" customHeight="1">
      <c r="C23" s="39" t="s">
        <v>230</v>
      </c>
      <c r="D23" s="9">
        <f>IF(D$14&gt;0,C17/D$14,0)</f>
        <v>0.15224846269264825</v>
      </c>
      <c r="F23" s="8"/>
      <c r="J23" s="32"/>
      <c r="AA23" s="3" t="s">
        <v>224</v>
      </c>
      <c r="AB23" s="44" t="s">
        <v>201</v>
      </c>
      <c r="AC23" s="44" t="s">
        <v>231</v>
      </c>
      <c r="AD23" s="10">
        <f ca="1" t="shared" si="4"/>
        <v>366725</v>
      </c>
      <c r="AF23" s="41" t="str">
        <f>+'水洗化人口等'!B23</f>
        <v>42321</v>
      </c>
      <c r="AG23" s="10">
        <v>23</v>
      </c>
      <c r="AI23" s="41" t="s">
        <v>232</v>
      </c>
      <c r="AJ23" s="2" t="s">
        <v>30</v>
      </c>
    </row>
    <row r="24" spans="3:36" ht="16.5" customHeight="1" thickBot="1">
      <c r="C24" s="39" t="s">
        <v>233</v>
      </c>
      <c r="D24" s="9">
        <f>IF(D$9&gt;0,D7/D$9,0)</f>
        <v>0.9962683644724043</v>
      </c>
      <c r="J24" s="33" t="s">
        <v>234</v>
      </c>
      <c r="AA24" s="3" t="s">
        <v>169</v>
      </c>
      <c r="AB24" s="44" t="s">
        <v>201</v>
      </c>
      <c r="AC24" s="44" t="s">
        <v>235</v>
      </c>
      <c r="AD24" s="10">
        <f ca="1" t="shared" si="4"/>
        <v>185376</v>
      </c>
      <c r="AF24" s="41" t="str">
        <f>+'水洗化人口等'!B24</f>
        <v>42322</v>
      </c>
      <c r="AG24" s="10">
        <v>24</v>
      </c>
      <c r="AI24" s="41" t="s">
        <v>236</v>
      </c>
      <c r="AJ24" s="2" t="s">
        <v>29</v>
      </c>
    </row>
    <row r="25" spans="3:36" ht="16.5" customHeight="1">
      <c r="C25" s="39" t="s">
        <v>237</v>
      </c>
      <c r="D25" s="9">
        <f>IF(D$9&gt;0,D8/D$9,0)</f>
        <v>0.0037316355275956595</v>
      </c>
      <c r="F25" s="180" t="s">
        <v>0</v>
      </c>
      <c r="G25" s="181"/>
      <c r="H25" s="181"/>
      <c r="I25" s="170" t="s">
        <v>238</v>
      </c>
      <c r="J25" s="172" t="s">
        <v>239</v>
      </c>
      <c r="AA25" s="3" t="s">
        <v>174</v>
      </c>
      <c r="AB25" s="44" t="s">
        <v>201</v>
      </c>
      <c r="AC25" s="44" t="s">
        <v>240</v>
      </c>
      <c r="AD25" s="10">
        <f ca="1" t="shared" si="4"/>
        <v>0</v>
      </c>
      <c r="AF25" s="41" t="str">
        <f>+'水洗化人口等'!B25</f>
        <v>42323</v>
      </c>
      <c r="AG25" s="10">
        <v>25</v>
      </c>
      <c r="AI25" s="41" t="s">
        <v>241</v>
      </c>
      <c r="AJ25" s="2" t="s">
        <v>28</v>
      </c>
    </row>
    <row r="26" spans="6:36" ht="16.5" customHeight="1">
      <c r="F26" s="182"/>
      <c r="G26" s="183"/>
      <c r="H26" s="183"/>
      <c r="I26" s="171"/>
      <c r="J26" s="173"/>
      <c r="AA26" s="3" t="s">
        <v>178</v>
      </c>
      <c r="AB26" s="44" t="s">
        <v>201</v>
      </c>
      <c r="AC26" s="44" t="s">
        <v>242</v>
      </c>
      <c r="AD26" s="10">
        <f ca="1" t="shared" si="4"/>
        <v>0</v>
      </c>
      <c r="AF26" s="41" t="str">
        <f>+'水洗化人口等'!B26</f>
        <v>42383</v>
      </c>
      <c r="AG26" s="10">
        <v>26</v>
      </c>
      <c r="AI26" s="41" t="s">
        <v>243</v>
      </c>
      <c r="AJ26" s="2" t="s">
        <v>27</v>
      </c>
    </row>
    <row r="27" spans="6:36" ht="16.5" customHeight="1">
      <c r="F27" s="174" t="s">
        <v>244</v>
      </c>
      <c r="G27" s="175"/>
      <c r="H27" s="176"/>
      <c r="I27" s="18">
        <f aca="true" t="shared" si="5" ref="I27:I35">AD40</f>
        <v>1777</v>
      </c>
      <c r="J27" s="34">
        <f>AD49</f>
        <v>105</v>
      </c>
      <c r="AA27" s="3" t="s">
        <v>183</v>
      </c>
      <c r="AB27" s="44" t="s">
        <v>201</v>
      </c>
      <c r="AC27" s="44" t="s">
        <v>245</v>
      </c>
      <c r="AD27" s="10">
        <f ca="1" t="shared" si="4"/>
        <v>1100</v>
      </c>
      <c r="AF27" s="41" t="str">
        <f>+'水洗化人口等'!B27</f>
        <v>42391</v>
      </c>
      <c r="AG27" s="10">
        <v>27</v>
      </c>
      <c r="AI27" s="41" t="s">
        <v>246</v>
      </c>
      <c r="AJ27" s="2" t="s">
        <v>26</v>
      </c>
    </row>
    <row r="28" spans="6:36" ht="16.5" customHeight="1">
      <c r="F28" s="177" t="s">
        <v>247</v>
      </c>
      <c r="G28" s="178"/>
      <c r="H28" s="179"/>
      <c r="I28" s="18">
        <f t="shared" si="5"/>
        <v>136</v>
      </c>
      <c r="J28" s="34">
        <f>AD50</f>
        <v>1328</v>
      </c>
      <c r="AA28" s="3" t="s">
        <v>188</v>
      </c>
      <c r="AB28" s="44" t="s">
        <v>201</v>
      </c>
      <c r="AC28" s="44" t="s">
        <v>248</v>
      </c>
      <c r="AD28" s="10">
        <f ca="1" t="shared" si="4"/>
        <v>46</v>
      </c>
      <c r="AF28" s="41" t="str">
        <f>+'水洗化人口等'!B28</f>
        <v>42411</v>
      </c>
      <c r="AG28" s="10">
        <v>28</v>
      </c>
      <c r="AI28" s="41" t="s">
        <v>249</v>
      </c>
      <c r="AJ28" s="2" t="s">
        <v>25</v>
      </c>
    </row>
    <row r="29" spans="6:36" ht="16.5" customHeight="1">
      <c r="F29" s="174" t="s">
        <v>250</v>
      </c>
      <c r="G29" s="175"/>
      <c r="H29" s="176"/>
      <c r="I29" s="18">
        <f t="shared" si="5"/>
        <v>3536</v>
      </c>
      <c r="J29" s="34">
        <f>AD51</f>
        <v>16</v>
      </c>
      <c r="AA29" s="3" t="s">
        <v>192</v>
      </c>
      <c r="AB29" s="44" t="s">
        <v>201</v>
      </c>
      <c r="AC29" s="44" t="s">
        <v>251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252</v>
      </c>
      <c r="AJ29" s="2" t="s">
        <v>24</v>
      </c>
    </row>
    <row r="30" spans="6:36" ht="16.5" customHeight="1">
      <c r="F30" s="174" t="s">
        <v>253</v>
      </c>
      <c r="G30" s="175"/>
      <c r="H30" s="176"/>
      <c r="I30" s="18">
        <f t="shared" si="5"/>
        <v>953</v>
      </c>
      <c r="J30" s="34">
        <f>AD52</f>
        <v>0</v>
      </c>
      <c r="AA30" s="3" t="s">
        <v>200</v>
      </c>
      <c r="AB30" s="44" t="s">
        <v>201</v>
      </c>
      <c r="AC30" s="44" t="s">
        <v>254</v>
      </c>
      <c r="AD30" s="10">
        <f ca="1" t="shared" si="4"/>
        <v>0</v>
      </c>
      <c r="AF30" s="41" t="e">
        <f>+水洗化人口等!#REF!</f>
        <v>#REF!</v>
      </c>
      <c r="AG30" s="10">
        <v>30</v>
      </c>
      <c r="AI30" s="41" t="s">
        <v>255</v>
      </c>
      <c r="AJ30" s="2" t="s">
        <v>23</v>
      </c>
    </row>
    <row r="31" spans="6:36" ht="16.5" customHeight="1">
      <c r="F31" s="174" t="s">
        <v>256</v>
      </c>
      <c r="G31" s="175"/>
      <c r="H31" s="176"/>
      <c r="I31" s="18">
        <f t="shared" si="5"/>
        <v>0</v>
      </c>
      <c r="J31" s="34">
        <f>AD53</f>
        <v>0</v>
      </c>
      <c r="AA31" s="3" t="s">
        <v>216</v>
      </c>
      <c r="AB31" s="44" t="s">
        <v>201</v>
      </c>
      <c r="AC31" s="44" t="s">
        <v>171</v>
      </c>
      <c r="AD31" s="10">
        <f ca="1" t="shared" si="4"/>
        <v>14600</v>
      </c>
      <c r="AF31" s="41" t="e">
        <f>+水洗化人口等!#REF!</f>
        <v>#REF!</v>
      </c>
      <c r="AG31" s="10">
        <v>31</v>
      </c>
      <c r="AI31" s="41" t="s">
        <v>257</v>
      </c>
      <c r="AJ31" s="2" t="s">
        <v>22</v>
      </c>
    </row>
    <row r="32" spans="6:36" ht="16.5" customHeight="1">
      <c r="F32" s="174" t="s">
        <v>258</v>
      </c>
      <c r="G32" s="175"/>
      <c r="H32" s="176"/>
      <c r="I32" s="18">
        <f t="shared" si="5"/>
        <v>0</v>
      </c>
      <c r="J32" s="23" t="s">
        <v>184</v>
      </c>
      <c r="AA32" s="3" t="s">
        <v>220</v>
      </c>
      <c r="AB32" s="44" t="s">
        <v>201</v>
      </c>
      <c r="AC32" s="44" t="s">
        <v>259</v>
      </c>
      <c r="AD32" s="10">
        <f ca="1" t="shared" si="4"/>
        <v>1980</v>
      </c>
      <c r="AF32" s="41" t="e">
        <f>+水洗化人口等!#REF!</f>
        <v>#REF!</v>
      </c>
      <c r="AG32" s="10">
        <v>32</v>
      </c>
      <c r="AI32" s="41" t="s">
        <v>260</v>
      </c>
      <c r="AJ32" s="2" t="s">
        <v>21</v>
      </c>
    </row>
    <row r="33" spans="6:36" ht="16.5" customHeight="1">
      <c r="F33" s="174" t="s">
        <v>261</v>
      </c>
      <c r="G33" s="175"/>
      <c r="H33" s="176"/>
      <c r="I33" s="18">
        <f t="shared" si="5"/>
        <v>141</v>
      </c>
      <c r="J33" s="23" t="s">
        <v>184</v>
      </c>
      <c r="AA33" s="3" t="s">
        <v>224</v>
      </c>
      <c r="AB33" s="44" t="s">
        <v>201</v>
      </c>
      <c r="AC33" s="44" t="s">
        <v>186</v>
      </c>
      <c r="AD33" s="10">
        <f ca="1" t="shared" si="4"/>
        <v>169942</v>
      </c>
      <c r="AF33" s="41" t="e">
        <f>+水洗化人口等!#REF!</f>
        <v>#REF!</v>
      </c>
      <c r="AG33" s="10">
        <v>33</v>
      </c>
      <c r="AI33" s="41" t="s">
        <v>262</v>
      </c>
      <c r="AJ33" s="2" t="s">
        <v>20</v>
      </c>
    </row>
    <row r="34" spans="6:36" ht="16.5" customHeight="1">
      <c r="F34" s="174" t="s">
        <v>263</v>
      </c>
      <c r="G34" s="175"/>
      <c r="H34" s="176"/>
      <c r="I34" s="18">
        <f t="shared" si="5"/>
        <v>58</v>
      </c>
      <c r="J34" s="23" t="s">
        <v>184</v>
      </c>
      <c r="AA34" s="3" t="s">
        <v>169</v>
      </c>
      <c r="AB34" s="44" t="s">
        <v>201</v>
      </c>
      <c r="AC34" s="44" t="s">
        <v>264</v>
      </c>
      <c r="AD34" s="44">
        <f ca="1" t="shared" si="4"/>
        <v>8128</v>
      </c>
      <c r="AF34" s="41" t="e">
        <f>+水洗化人口等!#REF!</f>
        <v>#REF!</v>
      </c>
      <c r="AG34" s="10">
        <v>34</v>
      </c>
      <c r="AI34" s="41" t="s">
        <v>265</v>
      </c>
      <c r="AJ34" s="2" t="s">
        <v>19</v>
      </c>
    </row>
    <row r="35" spans="6:36" ht="16.5" customHeight="1">
      <c r="F35" s="174" t="s">
        <v>266</v>
      </c>
      <c r="G35" s="175"/>
      <c r="H35" s="176"/>
      <c r="I35" s="18">
        <f t="shared" si="5"/>
        <v>2007</v>
      </c>
      <c r="J35" s="23" t="s">
        <v>184</v>
      </c>
      <c r="AA35" s="3" t="s">
        <v>174</v>
      </c>
      <c r="AB35" s="44" t="s">
        <v>201</v>
      </c>
      <c r="AC35" s="44" t="s">
        <v>267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268</v>
      </c>
      <c r="AJ35" s="2" t="s">
        <v>18</v>
      </c>
    </row>
    <row r="36" spans="6:36" ht="16.5" customHeight="1" thickBot="1">
      <c r="F36" s="184" t="s">
        <v>269</v>
      </c>
      <c r="G36" s="185"/>
      <c r="H36" s="186"/>
      <c r="I36" s="35">
        <f>SUM(I27:I35)</f>
        <v>8608</v>
      </c>
      <c r="J36" s="36">
        <f>SUM(J27:J31)</f>
        <v>1449</v>
      </c>
      <c r="AA36" s="3" t="s">
        <v>178</v>
      </c>
      <c r="AB36" s="44" t="s">
        <v>201</v>
      </c>
      <c r="AC36" s="44" t="s">
        <v>270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271</v>
      </c>
      <c r="AJ36" s="2" t="s">
        <v>17</v>
      </c>
    </row>
    <row r="37" spans="27:36" ht="13.5">
      <c r="AA37" s="3" t="s">
        <v>169</v>
      </c>
      <c r="AB37" s="44" t="s">
        <v>201</v>
      </c>
      <c r="AC37" s="44" t="s">
        <v>272</v>
      </c>
      <c r="AD37" s="44">
        <f ca="1" t="shared" si="4"/>
        <v>2705</v>
      </c>
      <c r="AF37" s="41" t="e">
        <f>+水洗化人口等!#REF!</f>
        <v>#REF!</v>
      </c>
      <c r="AG37" s="10">
        <v>37</v>
      </c>
      <c r="AI37" s="41" t="s">
        <v>273</v>
      </c>
      <c r="AJ37" s="2" t="s">
        <v>16</v>
      </c>
    </row>
    <row r="38" spans="27:36" ht="13.5" hidden="1">
      <c r="AA38" s="3" t="s">
        <v>174</v>
      </c>
      <c r="AB38" s="44" t="s">
        <v>201</v>
      </c>
      <c r="AC38" s="44" t="s">
        <v>274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275</v>
      </c>
      <c r="AJ38" s="2" t="s">
        <v>15</v>
      </c>
    </row>
    <row r="39" spans="27:36" ht="13.5" hidden="1">
      <c r="AA39" s="3" t="s">
        <v>178</v>
      </c>
      <c r="AB39" s="44" t="s">
        <v>201</v>
      </c>
      <c r="AC39" s="44" t="s">
        <v>276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277</v>
      </c>
      <c r="AJ39" s="2" t="s">
        <v>14</v>
      </c>
    </row>
    <row r="40" spans="27:36" ht="13.5" hidden="1">
      <c r="AA40" s="3" t="s">
        <v>244</v>
      </c>
      <c r="AB40" s="44" t="s">
        <v>201</v>
      </c>
      <c r="AC40" s="44" t="s">
        <v>278</v>
      </c>
      <c r="AD40" s="44">
        <f ca="1" t="shared" si="4"/>
        <v>1777</v>
      </c>
      <c r="AF40" s="41" t="e">
        <f>+水洗化人口等!#REF!</f>
        <v>#REF!</v>
      </c>
      <c r="AG40" s="10">
        <v>40</v>
      </c>
      <c r="AI40" s="41" t="s">
        <v>279</v>
      </c>
      <c r="AJ40" s="2" t="s">
        <v>13</v>
      </c>
    </row>
    <row r="41" spans="27:36" ht="13.5" hidden="1">
      <c r="AA41" s="3" t="s">
        <v>247</v>
      </c>
      <c r="AB41" s="44" t="s">
        <v>201</v>
      </c>
      <c r="AC41" s="44" t="s">
        <v>280</v>
      </c>
      <c r="AD41" s="44">
        <f ca="1" t="shared" si="4"/>
        <v>136</v>
      </c>
      <c r="AF41" s="41" t="e">
        <f>+水洗化人口等!#REF!</f>
        <v>#REF!</v>
      </c>
      <c r="AG41" s="10">
        <v>41</v>
      </c>
      <c r="AI41" s="41" t="s">
        <v>281</v>
      </c>
      <c r="AJ41" s="2" t="s">
        <v>12</v>
      </c>
    </row>
    <row r="42" spans="27:36" ht="13.5" hidden="1">
      <c r="AA42" s="3" t="s">
        <v>250</v>
      </c>
      <c r="AB42" s="44" t="s">
        <v>201</v>
      </c>
      <c r="AC42" s="44" t="s">
        <v>282</v>
      </c>
      <c r="AD42" s="44">
        <f ca="1" t="shared" si="4"/>
        <v>3536</v>
      </c>
      <c r="AF42" s="41" t="e">
        <f>+水洗化人口等!#REF!</f>
        <v>#REF!</v>
      </c>
      <c r="AG42" s="10">
        <v>42</v>
      </c>
      <c r="AI42" s="41" t="s">
        <v>283</v>
      </c>
      <c r="AJ42" s="2" t="s">
        <v>11</v>
      </c>
    </row>
    <row r="43" spans="27:36" ht="13.5" hidden="1">
      <c r="AA43" s="3" t="s">
        <v>253</v>
      </c>
      <c r="AB43" s="44" t="s">
        <v>201</v>
      </c>
      <c r="AC43" s="44" t="s">
        <v>284</v>
      </c>
      <c r="AD43" s="44">
        <f ca="1" t="shared" si="4"/>
        <v>953</v>
      </c>
      <c r="AF43" s="41" t="e">
        <f>+水洗化人口等!#REF!</f>
        <v>#REF!</v>
      </c>
      <c r="AG43" s="10">
        <v>43</v>
      </c>
      <c r="AI43" s="41" t="s">
        <v>285</v>
      </c>
      <c r="AJ43" s="2" t="s">
        <v>10</v>
      </c>
    </row>
    <row r="44" spans="27:36" ht="13.5" hidden="1">
      <c r="AA44" s="3" t="s">
        <v>256</v>
      </c>
      <c r="AB44" s="44" t="s">
        <v>201</v>
      </c>
      <c r="AC44" s="44" t="s">
        <v>286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287</v>
      </c>
      <c r="AJ44" s="2" t="s">
        <v>9</v>
      </c>
    </row>
    <row r="45" spans="27:36" ht="13.5" hidden="1">
      <c r="AA45" s="3" t="s">
        <v>258</v>
      </c>
      <c r="AB45" s="44" t="s">
        <v>201</v>
      </c>
      <c r="AC45" s="44" t="s">
        <v>288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289</v>
      </c>
      <c r="AJ45" s="2" t="s">
        <v>8</v>
      </c>
    </row>
    <row r="46" spans="27:36" ht="13.5" hidden="1">
      <c r="AA46" s="3" t="s">
        <v>261</v>
      </c>
      <c r="AB46" s="44" t="s">
        <v>201</v>
      </c>
      <c r="AC46" s="44" t="s">
        <v>290</v>
      </c>
      <c r="AD46" s="44">
        <f ca="1" t="shared" si="4"/>
        <v>141</v>
      </c>
      <c r="AF46" s="41" t="e">
        <f>+水洗化人口等!#REF!</f>
        <v>#REF!</v>
      </c>
      <c r="AG46" s="10">
        <v>46</v>
      </c>
      <c r="AI46" s="41" t="s">
        <v>291</v>
      </c>
      <c r="AJ46" s="2" t="s">
        <v>7</v>
      </c>
    </row>
    <row r="47" spans="27:36" ht="13.5" hidden="1">
      <c r="AA47" s="3" t="s">
        <v>263</v>
      </c>
      <c r="AB47" s="44" t="s">
        <v>201</v>
      </c>
      <c r="AC47" s="44" t="s">
        <v>292</v>
      </c>
      <c r="AD47" s="44">
        <f ca="1" t="shared" si="4"/>
        <v>58</v>
      </c>
      <c r="AF47" s="41" t="e">
        <f>+水洗化人口等!#REF!</f>
        <v>#REF!</v>
      </c>
      <c r="AG47" s="10">
        <v>47</v>
      </c>
      <c r="AI47" s="41" t="s">
        <v>293</v>
      </c>
      <c r="AJ47" s="2" t="s">
        <v>6</v>
      </c>
    </row>
    <row r="48" spans="27:36" ht="13.5" hidden="1">
      <c r="AA48" s="3" t="s">
        <v>266</v>
      </c>
      <c r="AB48" s="44" t="s">
        <v>201</v>
      </c>
      <c r="AC48" s="44" t="s">
        <v>294</v>
      </c>
      <c r="AD48" s="44">
        <f ca="1" t="shared" si="4"/>
        <v>2007</v>
      </c>
      <c r="AF48" s="41" t="e">
        <f>+水洗化人口等!#REF!</f>
        <v>#REF!</v>
      </c>
      <c r="AG48" s="10">
        <v>48</v>
      </c>
      <c r="AI48" s="41" t="s">
        <v>295</v>
      </c>
      <c r="AJ48" s="2" t="s">
        <v>5</v>
      </c>
    </row>
    <row r="49" spans="27:36" ht="13.5" hidden="1">
      <c r="AA49" s="3" t="s">
        <v>244</v>
      </c>
      <c r="AB49" s="44" t="s">
        <v>201</v>
      </c>
      <c r="AC49" s="44" t="s">
        <v>296</v>
      </c>
      <c r="AD49" s="44">
        <f ca="1" t="shared" si="4"/>
        <v>105</v>
      </c>
      <c r="AF49" s="41" t="e">
        <f>+水洗化人口等!#REF!</f>
        <v>#REF!</v>
      </c>
      <c r="AG49" s="10">
        <v>49</v>
      </c>
      <c r="AI49" s="41" t="s">
        <v>297</v>
      </c>
      <c r="AJ49" s="2" t="s">
        <v>4</v>
      </c>
    </row>
    <row r="50" spans="27:36" ht="13.5" hidden="1">
      <c r="AA50" s="3" t="s">
        <v>247</v>
      </c>
      <c r="AB50" s="44" t="s">
        <v>201</v>
      </c>
      <c r="AC50" s="44" t="s">
        <v>298</v>
      </c>
      <c r="AD50" s="44">
        <f ca="1" t="shared" si="4"/>
        <v>1328</v>
      </c>
      <c r="AF50" s="41" t="e">
        <f>+水洗化人口等!#REF!</f>
        <v>#REF!</v>
      </c>
      <c r="AG50" s="10">
        <v>50</v>
      </c>
      <c r="AI50" s="41" t="s">
        <v>299</v>
      </c>
      <c r="AJ50" s="2" t="s">
        <v>3</v>
      </c>
    </row>
    <row r="51" spans="27:36" ht="13.5" hidden="1">
      <c r="AA51" s="3" t="s">
        <v>250</v>
      </c>
      <c r="AB51" s="44" t="s">
        <v>201</v>
      </c>
      <c r="AC51" s="44" t="s">
        <v>300</v>
      </c>
      <c r="AD51" s="44">
        <f ca="1" t="shared" si="4"/>
        <v>16</v>
      </c>
      <c r="AF51" s="41" t="e">
        <f>+水洗化人口等!#REF!</f>
        <v>#REF!</v>
      </c>
      <c r="AG51" s="10">
        <v>51</v>
      </c>
      <c r="AI51" s="41" t="s">
        <v>301</v>
      </c>
      <c r="AJ51" s="2" t="s">
        <v>2</v>
      </c>
    </row>
    <row r="52" spans="27:36" ht="13.5" hidden="1">
      <c r="AA52" s="3" t="s">
        <v>253</v>
      </c>
      <c r="AB52" s="44" t="s">
        <v>201</v>
      </c>
      <c r="AC52" s="44" t="s">
        <v>302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303</v>
      </c>
      <c r="AJ52" s="2" t="s">
        <v>1</v>
      </c>
    </row>
    <row r="53" spans="27:35" ht="13.5" hidden="1">
      <c r="AA53" s="3" t="s">
        <v>256</v>
      </c>
      <c r="AB53" s="44" t="s">
        <v>201</v>
      </c>
      <c r="AC53" s="44" t="s">
        <v>304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2014-10-14T09:48:13Z</dcterms:modified>
  <cp:category/>
  <cp:version/>
  <cp:contentType/>
  <cp:contentStatus/>
</cp:coreProperties>
</file>